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WEBSIT~1\WEBSIT~1\NOAH-C~1\"/>
    </mc:Choice>
  </mc:AlternateContent>
  <workbookProtection workbookPassword="CC14" lockStructure="1"/>
  <bookViews>
    <workbookView xWindow="0" yWindow="0" windowWidth="18870" windowHeight="9900"/>
  </bookViews>
  <sheets>
    <sheet name="Cover" sheetId="1" r:id="rId1"/>
    <sheet name="Primary Input" sheetId="2" r:id="rId2"/>
    <sheet name="AODN Data" sheetId="19" r:id="rId3"/>
    <sheet name="Limits" sheetId="4" r:id="rId4"/>
    <sheet name="Properties" sheetId="5" r:id="rId5"/>
    <sheet name="Development Budget" sheetId="6" r:id="rId6"/>
    <sheet name="Cash Flow (Sales Plan)" sheetId="7" r:id="rId7"/>
    <sheet name="Profit &amp; Loss" sheetId="18" state="hidden" r:id="rId8"/>
    <sheet name="Home Buyer Mortgage Analysis 1" sheetId="8" r:id="rId9"/>
    <sheet name="Home Buyer Mortgage Analysis 2" sheetId="9" r:id="rId10"/>
    <sheet name="Home Buyer Mortgage Analysis 3" sheetId="10" r:id="rId11"/>
    <sheet name="Home Buyer Mortgage Analysis 4" sheetId="11" r:id="rId12"/>
    <sheet name="Development Team" sheetId="12" r:id="rId13"/>
    <sheet name="Sources &amp; Uses" sheetId="13" r:id="rId14"/>
    <sheet name="Schedule" sheetId="16" r:id="rId15"/>
    <sheet name="Match Report" sheetId="14" r:id="rId16"/>
    <sheet name="Checklist" sheetId="15" r:id="rId17"/>
    <sheet name="Lists" sheetId="3" state="hidden" r:id="rId18"/>
    <sheet name="Underwriting" sheetId="17" state="hidden" r:id="rId19"/>
  </sheets>
  <definedNames>
    <definedName name="_xlnm._FilterDatabase" localSheetId="2" hidden="1">'AODN Data'!$A$2:$Y$2</definedName>
    <definedName name="credits">'Primary Input'!$E$23</definedName>
    <definedName name="rrr">'Primary Input'!$E$23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 l="1"/>
  <c r="D25" i="7"/>
  <c r="D22" i="7"/>
  <c r="D21" i="7"/>
  <c r="D20" i="7"/>
  <c r="D19" i="7"/>
  <c r="D18" i="7"/>
  <c r="D15" i="7" l="1"/>
  <c r="J114" i="3" l="1"/>
  <c r="E129" i="3"/>
  <c r="E130" i="3" s="1"/>
  <c r="J10" i="2" s="1"/>
  <c r="K10" i="2" s="1"/>
  <c r="E128" i="3"/>
  <c r="E127" i="3"/>
  <c r="H139" i="17" l="1"/>
  <c r="I139" i="17" s="1"/>
  <c r="A1" i="19"/>
  <c r="T2528" i="19"/>
  <c r="S2528" i="19"/>
  <c r="V2528" i="19" s="1"/>
  <c r="O2528" i="19"/>
  <c r="U2528" i="19" s="1"/>
  <c r="K2528" i="19"/>
  <c r="U2527" i="19"/>
  <c r="S2527" i="19"/>
  <c r="V2527" i="19" s="1"/>
  <c r="O2527" i="19"/>
  <c r="K2527" i="19"/>
  <c r="T2527" i="19" s="1"/>
  <c r="V2526" i="19"/>
  <c r="S2526" i="19"/>
  <c r="O2526" i="19"/>
  <c r="U2526" i="19" s="1"/>
  <c r="K2526" i="19"/>
  <c r="T2526" i="19" s="1"/>
  <c r="W2526" i="19" s="1"/>
  <c r="X2525" i="19"/>
  <c r="U2525" i="19"/>
  <c r="S2525" i="19"/>
  <c r="V2525" i="19" s="1"/>
  <c r="O2525" i="19"/>
  <c r="K2525" i="19"/>
  <c r="T2525" i="19" s="1"/>
  <c r="W2525" i="19" s="1"/>
  <c r="Y2525" i="19" s="1"/>
  <c r="V2524" i="19"/>
  <c r="T2524" i="19"/>
  <c r="S2524" i="19"/>
  <c r="O2524" i="19"/>
  <c r="U2524" i="19" s="1"/>
  <c r="K2524" i="19"/>
  <c r="U2523" i="19"/>
  <c r="T2523" i="19"/>
  <c r="W2523" i="19" s="1"/>
  <c r="S2523" i="19"/>
  <c r="V2523" i="19" s="1"/>
  <c r="O2523" i="19"/>
  <c r="K2523" i="19"/>
  <c r="S2522" i="19"/>
  <c r="V2522" i="19" s="1"/>
  <c r="O2522" i="19"/>
  <c r="U2522" i="19" s="1"/>
  <c r="K2522" i="19"/>
  <c r="T2522" i="19" s="1"/>
  <c r="S2521" i="19"/>
  <c r="V2521" i="19" s="1"/>
  <c r="O2521" i="19"/>
  <c r="U2521" i="19" s="1"/>
  <c r="K2521" i="19"/>
  <c r="T2521" i="19" s="1"/>
  <c r="W2521" i="19" s="1"/>
  <c r="T2520" i="19"/>
  <c r="S2520" i="19"/>
  <c r="V2520" i="19" s="1"/>
  <c r="O2520" i="19"/>
  <c r="U2520" i="19" s="1"/>
  <c r="W2520" i="19" s="1"/>
  <c r="K2520" i="19"/>
  <c r="V2519" i="19"/>
  <c r="U2519" i="19"/>
  <c r="S2519" i="19"/>
  <c r="O2519" i="19"/>
  <c r="K2519" i="19"/>
  <c r="T2519" i="19" s="1"/>
  <c r="W2519" i="19" s="1"/>
  <c r="Y2518" i="19"/>
  <c r="V2518" i="19"/>
  <c r="S2518" i="19"/>
  <c r="O2518" i="19"/>
  <c r="U2518" i="19" s="1"/>
  <c r="K2518" i="19"/>
  <c r="T2518" i="19" s="1"/>
  <c r="W2518" i="19" s="1"/>
  <c r="X2518" i="19" s="1"/>
  <c r="X2517" i="19"/>
  <c r="W2517" i="19"/>
  <c r="Y2517" i="19" s="1"/>
  <c r="U2517" i="19"/>
  <c r="S2517" i="19"/>
  <c r="V2517" i="19" s="1"/>
  <c r="O2517" i="19"/>
  <c r="K2517" i="19"/>
  <c r="T2517" i="19" s="1"/>
  <c r="V2516" i="19"/>
  <c r="T2516" i="19"/>
  <c r="W2516" i="19" s="1"/>
  <c r="S2516" i="19"/>
  <c r="O2516" i="19"/>
  <c r="U2516" i="19" s="1"/>
  <c r="K2516" i="19"/>
  <c r="T2515" i="19"/>
  <c r="S2515" i="19"/>
  <c r="V2515" i="19" s="1"/>
  <c r="O2515" i="19"/>
  <c r="U2515" i="19" s="1"/>
  <c r="K2515" i="19"/>
  <c r="S2514" i="19"/>
  <c r="V2514" i="19" s="1"/>
  <c r="O2514" i="19"/>
  <c r="U2514" i="19" s="1"/>
  <c r="K2514" i="19"/>
  <c r="T2514" i="19" s="1"/>
  <c r="V2513" i="19"/>
  <c r="S2513" i="19"/>
  <c r="O2513" i="19"/>
  <c r="U2513" i="19" s="1"/>
  <c r="K2513" i="19"/>
  <c r="T2513" i="19" s="1"/>
  <c r="U2512" i="19"/>
  <c r="T2512" i="19"/>
  <c r="W2512" i="19" s="1"/>
  <c r="S2512" i="19"/>
  <c r="V2512" i="19" s="1"/>
  <c r="O2512" i="19"/>
  <c r="K2512" i="19"/>
  <c r="U2511" i="19"/>
  <c r="S2511" i="19"/>
  <c r="V2511" i="19" s="1"/>
  <c r="O2511" i="19"/>
  <c r="K2511" i="19"/>
  <c r="T2511" i="19" s="1"/>
  <c r="Y2510" i="19"/>
  <c r="V2510" i="19"/>
  <c r="T2510" i="19"/>
  <c r="S2510" i="19"/>
  <c r="O2510" i="19"/>
  <c r="U2510" i="19" s="1"/>
  <c r="W2510" i="19" s="1"/>
  <c r="X2510" i="19" s="1"/>
  <c r="K2510" i="19"/>
  <c r="U2509" i="19"/>
  <c r="W2509" i="19" s="1"/>
  <c r="S2509" i="19"/>
  <c r="V2509" i="19" s="1"/>
  <c r="O2509" i="19"/>
  <c r="K2509" i="19"/>
  <c r="T2509" i="19" s="1"/>
  <c r="T2508" i="19"/>
  <c r="W2508" i="19" s="1"/>
  <c r="S2508" i="19"/>
  <c r="V2508" i="19" s="1"/>
  <c r="O2508" i="19"/>
  <c r="U2508" i="19" s="1"/>
  <c r="K2508" i="19"/>
  <c r="W2507" i="19"/>
  <c r="S2507" i="19"/>
  <c r="V2507" i="19" s="1"/>
  <c r="O2507" i="19"/>
  <c r="U2507" i="19" s="1"/>
  <c r="K2507" i="19"/>
  <c r="T2507" i="19" s="1"/>
  <c r="U2506" i="19"/>
  <c r="S2506" i="19"/>
  <c r="V2506" i="19" s="1"/>
  <c r="O2506" i="19"/>
  <c r="K2506" i="19"/>
  <c r="T2506" i="19" s="1"/>
  <c r="W2506" i="19" s="1"/>
  <c r="S2505" i="19"/>
  <c r="V2505" i="19" s="1"/>
  <c r="O2505" i="19"/>
  <c r="U2505" i="19" s="1"/>
  <c r="K2505" i="19"/>
  <c r="T2505" i="19" s="1"/>
  <c r="W2505" i="19" s="1"/>
  <c r="T2504" i="19"/>
  <c r="S2504" i="19"/>
  <c r="V2504" i="19" s="1"/>
  <c r="O2504" i="19"/>
  <c r="U2504" i="19" s="1"/>
  <c r="W2504" i="19" s="1"/>
  <c r="K2504" i="19"/>
  <c r="V2503" i="19"/>
  <c r="U2503" i="19"/>
  <c r="S2503" i="19"/>
  <c r="O2503" i="19"/>
  <c r="K2503" i="19"/>
  <c r="T2503" i="19" s="1"/>
  <c r="V2502" i="19"/>
  <c r="T2502" i="19"/>
  <c r="S2502" i="19"/>
  <c r="O2502" i="19"/>
  <c r="U2502" i="19" s="1"/>
  <c r="K2502" i="19"/>
  <c r="S2501" i="19"/>
  <c r="V2501" i="19" s="1"/>
  <c r="O2501" i="19"/>
  <c r="U2501" i="19" s="1"/>
  <c r="K2501" i="19"/>
  <c r="T2501" i="19" s="1"/>
  <c r="W2501" i="19" s="1"/>
  <c r="V2500" i="19"/>
  <c r="S2500" i="19"/>
  <c r="O2500" i="19"/>
  <c r="U2500" i="19" s="1"/>
  <c r="K2500" i="19"/>
  <c r="T2500" i="19" s="1"/>
  <c r="S2499" i="19"/>
  <c r="V2499" i="19" s="1"/>
  <c r="O2499" i="19"/>
  <c r="U2499" i="19" s="1"/>
  <c r="K2499" i="19"/>
  <c r="T2499" i="19" s="1"/>
  <c r="W2499" i="19" s="1"/>
  <c r="U2498" i="19"/>
  <c r="T2498" i="19"/>
  <c r="S2498" i="19"/>
  <c r="V2498" i="19" s="1"/>
  <c r="O2498" i="19"/>
  <c r="K2498" i="19"/>
  <c r="V2497" i="19"/>
  <c r="U2497" i="19"/>
  <c r="S2497" i="19"/>
  <c r="O2497" i="19"/>
  <c r="K2497" i="19"/>
  <c r="T2497" i="19" s="1"/>
  <c r="W2497" i="19" s="1"/>
  <c r="W2496" i="19"/>
  <c r="V2496" i="19"/>
  <c r="U2496" i="19"/>
  <c r="T2496" i="19"/>
  <c r="S2496" i="19"/>
  <c r="O2496" i="19"/>
  <c r="K2496" i="19"/>
  <c r="V2495" i="19"/>
  <c r="U2495" i="19"/>
  <c r="S2495" i="19"/>
  <c r="O2495" i="19"/>
  <c r="K2495" i="19"/>
  <c r="T2495" i="19" s="1"/>
  <c r="V2494" i="19"/>
  <c r="T2494" i="19"/>
  <c r="W2494" i="19" s="1"/>
  <c r="S2494" i="19"/>
  <c r="O2494" i="19"/>
  <c r="U2494" i="19" s="1"/>
  <c r="K2494" i="19"/>
  <c r="S2493" i="19"/>
  <c r="V2493" i="19" s="1"/>
  <c r="O2493" i="19"/>
  <c r="U2493" i="19" s="1"/>
  <c r="K2493" i="19"/>
  <c r="T2493" i="19" s="1"/>
  <c r="S2492" i="19"/>
  <c r="V2492" i="19" s="1"/>
  <c r="O2492" i="19"/>
  <c r="U2492" i="19" s="1"/>
  <c r="K2492" i="19"/>
  <c r="T2492" i="19" s="1"/>
  <c r="S2491" i="19"/>
  <c r="V2491" i="19" s="1"/>
  <c r="O2491" i="19"/>
  <c r="U2491" i="19" s="1"/>
  <c r="K2491" i="19"/>
  <c r="T2491" i="19" s="1"/>
  <c r="V2490" i="19"/>
  <c r="U2490" i="19"/>
  <c r="T2490" i="19"/>
  <c r="S2490" i="19"/>
  <c r="O2490" i="19"/>
  <c r="K2490" i="19"/>
  <c r="Y2489" i="19"/>
  <c r="V2489" i="19"/>
  <c r="U2489" i="19"/>
  <c r="S2489" i="19"/>
  <c r="O2489" i="19"/>
  <c r="K2489" i="19"/>
  <c r="T2489" i="19" s="1"/>
  <c r="W2489" i="19" s="1"/>
  <c r="X2489" i="19" s="1"/>
  <c r="W2488" i="19"/>
  <c r="Y2488" i="19" s="1"/>
  <c r="V2488" i="19"/>
  <c r="U2488" i="19"/>
  <c r="T2488" i="19"/>
  <c r="S2488" i="19"/>
  <c r="O2488" i="19"/>
  <c r="K2488" i="19"/>
  <c r="V2487" i="19"/>
  <c r="U2487" i="19"/>
  <c r="S2487" i="19"/>
  <c r="O2487" i="19"/>
  <c r="K2487" i="19"/>
  <c r="T2487" i="19" s="1"/>
  <c r="V2486" i="19"/>
  <c r="W2486" i="19" s="1"/>
  <c r="T2486" i="19"/>
  <c r="S2486" i="19"/>
  <c r="O2486" i="19"/>
  <c r="U2486" i="19" s="1"/>
  <c r="K2486" i="19"/>
  <c r="W2485" i="19"/>
  <c r="S2485" i="19"/>
  <c r="V2485" i="19" s="1"/>
  <c r="O2485" i="19"/>
  <c r="U2485" i="19" s="1"/>
  <c r="K2485" i="19"/>
  <c r="T2485" i="19" s="1"/>
  <c r="S2484" i="19"/>
  <c r="V2484" i="19" s="1"/>
  <c r="O2484" i="19"/>
  <c r="U2484" i="19" s="1"/>
  <c r="K2484" i="19"/>
  <c r="T2484" i="19" s="1"/>
  <c r="W2483" i="19"/>
  <c r="S2483" i="19"/>
  <c r="V2483" i="19" s="1"/>
  <c r="O2483" i="19"/>
  <c r="U2483" i="19" s="1"/>
  <c r="K2483" i="19"/>
  <c r="T2483" i="19" s="1"/>
  <c r="T2482" i="19"/>
  <c r="S2482" i="19"/>
  <c r="V2482" i="19" s="1"/>
  <c r="O2482" i="19"/>
  <c r="U2482" i="19" s="1"/>
  <c r="K2482" i="19"/>
  <c r="U2481" i="19"/>
  <c r="S2481" i="19"/>
  <c r="V2481" i="19" s="1"/>
  <c r="O2481" i="19"/>
  <c r="K2481" i="19"/>
  <c r="T2481" i="19" s="1"/>
  <c r="X2480" i="19"/>
  <c r="W2480" i="19"/>
  <c r="Y2480" i="19" s="1"/>
  <c r="T2480" i="19"/>
  <c r="S2480" i="19"/>
  <c r="V2480" i="19" s="1"/>
  <c r="O2480" i="19"/>
  <c r="U2480" i="19" s="1"/>
  <c r="K2480" i="19"/>
  <c r="V2479" i="19"/>
  <c r="U2479" i="19"/>
  <c r="S2479" i="19"/>
  <c r="O2479" i="19"/>
  <c r="K2479" i="19"/>
  <c r="T2479" i="19" s="1"/>
  <c r="Y2478" i="19"/>
  <c r="V2478" i="19"/>
  <c r="T2478" i="19"/>
  <c r="W2478" i="19" s="1"/>
  <c r="X2478" i="19" s="1"/>
  <c r="S2478" i="19"/>
  <c r="O2478" i="19"/>
  <c r="U2478" i="19" s="1"/>
  <c r="K2478" i="19"/>
  <c r="U2477" i="19"/>
  <c r="S2477" i="19"/>
  <c r="V2477" i="19" s="1"/>
  <c r="O2477" i="19"/>
  <c r="K2477" i="19"/>
  <c r="T2477" i="19" s="1"/>
  <c r="S2476" i="19"/>
  <c r="V2476" i="19" s="1"/>
  <c r="O2476" i="19"/>
  <c r="U2476" i="19" s="1"/>
  <c r="K2476" i="19"/>
  <c r="T2476" i="19" s="1"/>
  <c r="W2476" i="19" s="1"/>
  <c r="W2475" i="19"/>
  <c r="S2475" i="19"/>
  <c r="V2475" i="19" s="1"/>
  <c r="O2475" i="19"/>
  <c r="U2475" i="19" s="1"/>
  <c r="K2475" i="19"/>
  <c r="T2475" i="19" s="1"/>
  <c r="T2474" i="19"/>
  <c r="S2474" i="19"/>
  <c r="V2474" i="19" s="1"/>
  <c r="O2474" i="19"/>
  <c r="U2474" i="19" s="1"/>
  <c r="K2474" i="19"/>
  <c r="Y2473" i="19"/>
  <c r="W2473" i="19"/>
  <c r="X2473" i="19" s="1"/>
  <c r="U2473" i="19"/>
  <c r="S2473" i="19"/>
  <c r="V2473" i="19" s="1"/>
  <c r="O2473" i="19"/>
  <c r="K2473" i="19"/>
  <c r="T2473" i="19" s="1"/>
  <c r="V2472" i="19"/>
  <c r="U2472" i="19"/>
  <c r="W2472" i="19" s="1"/>
  <c r="T2472" i="19"/>
  <c r="S2472" i="19"/>
  <c r="O2472" i="19"/>
  <c r="K2472" i="19"/>
  <c r="U2471" i="19"/>
  <c r="S2471" i="19"/>
  <c r="V2471" i="19" s="1"/>
  <c r="O2471" i="19"/>
  <c r="K2471" i="19"/>
  <c r="T2471" i="19" s="1"/>
  <c r="V2470" i="19"/>
  <c r="S2470" i="19"/>
  <c r="O2470" i="19"/>
  <c r="U2470" i="19" s="1"/>
  <c r="K2470" i="19"/>
  <c r="T2470" i="19" s="1"/>
  <c r="W2470" i="19" s="1"/>
  <c r="U2469" i="19"/>
  <c r="S2469" i="19"/>
  <c r="V2469" i="19" s="1"/>
  <c r="O2469" i="19"/>
  <c r="K2469" i="19"/>
  <c r="T2469" i="19" s="1"/>
  <c r="V2468" i="19"/>
  <c r="T2468" i="19"/>
  <c r="S2468" i="19"/>
  <c r="O2468" i="19"/>
  <c r="U2468" i="19" s="1"/>
  <c r="K2468" i="19"/>
  <c r="S2467" i="19"/>
  <c r="V2467" i="19" s="1"/>
  <c r="O2467" i="19"/>
  <c r="U2467" i="19" s="1"/>
  <c r="K2467" i="19"/>
  <c r="T2467" i="19" s="1"/>
  <c r="V2466" i="19"/>
  <c r="T2466" i="19"/>
  <c r="S2466" i="19"/>
  <c r="O2466" i="19"/>
  <c r="U2466" i="19" s="1"/>
  <c r="K2466" i="19"/>
  <c r="V2465" i="19"/>
  <c r="U2465" i="19"/>
  <c r="S2465" i="19"/>
  <c r="O2465" i="19"/>
  <c r="K2465" i="19"/>
  <c r="T2465" i="19" s="1"/>
  <c r="V2464" i="19"/>
  <c r="T2464" i="19"/>
  <c r="W2464" i="19" s="1"/>
  <c r="S2464" i="19"/>
  <c r="O2464" i="19"/>
  <c r="U2464" i="19" s="1"/>
  <c r="K2464" i="19"/>
  <c r="V2463" i="19"/>
  <c r="U2463" i="19"/>
  <c r="S2463" i="19"/>
  <c r="O2463" i="19"/>
  <c r="K2463" i="19"/>
  <c r="T2463" i="19" s="1"/>
  <c r="W2463" i="19" s="1"/>
  <c r="V2462" i="19"/>
  <c r="S2462" i="19"/>
  <c r="O2462" i="19"/>
  <c r="U2462" i="19" s="1"/>
  <c r="K2462" i="19"/>
  <c r="T2462" i="19" s="1"/>
  <c r="W2462" i="19" s="1"/>
  <c r="X2461" i="19"/>
  <c r="W2461" i="19"/>
  <c r="Y2461" i="19" s="1"/>
  <c r="U2461" i="19"/>
  <c r="S2461" i="19"/>
  <c r="V2461" i="19" s="1"/>
  <c r="O2461" i="19"/>
  <c r="K2461" i="19"/>
  <c r="T2461" i="19" s="1"/>
  <c r="V2460" i="19"/>
  <c r="T2460" i="19"/>
  <c r="S2460" i="19"/>
  <c r="O2460" i="19"/>
  <c r="U2460" i="19" s="1"/>
  <c r="K2460" i="19"/>
  <c r="T2459" i="19"/>
  <c r="S2459" i="19"/>
  <c r="V2459" i="19" s="1"/>
  <c r="O2459" i="19"/>
  <c r="U2459" i="19" s="1"/>
  <c r="K2459" i="19"/>
  <c r="X2458" i="19"/>
  <c r="T2458" i="19"/>
  <c r="W2458" i="19" s="1"/>
  <c r="Y2458" i="19" s="1"/>
  <c r="S2458" i="19"/>
  <c r="V2458" i="19" s="1"/>
  <c r="O2458" i="19"/>
  <c r="U2458" i="19" s="1"/>
  <c r="K2458" i="19"/>
  <c r="U2457" i="19"/>
  <c r="T2457" i="19"/>
  <c r="S2457" i="19"/>
  <c r="V2457" i="19" s="1"/>
  <c r="O2457" i="19"/>
  <c r="K2457" i="19"/>
  <c r="V2456" i="19"/>
  <c r="T2456" i="19"/>
  <c r="S2456" i="19"/>
  <c r="O2456" i="19"/>
  <c r="U2456" i="19" s="1"/>
  <c r="K2456" i="19"/>
  <c r="U2455" i="19"/>
  <c r="S2455" i="19"/>
  <c r="V2455" i="19" s="1"/>
  <c r="O2455" i="19"/>
  <c r="K2455" i="19"/>
  <c r="T2455" i="19" s="1"/>
  <c r="W2455" i="19" s="1"/>
  <c r="V2454" i="19"/>
  <c r="S2454" i="19"/>
  <c r="O2454" i="19"/>
  <c r="U2454" i="19" s="1"/>
  <c r="K2454" i="19"/>
  <c r="T2454" i="19" s="1"/>
  <c r="S2453" i="19"/>
  <c r="V2453" i="19" s="1"/>
  <c r="O2453" i="19"/>
  <c r="U2453" i="19" s="1"/>
  <c r="K2453" i="19"/>
  <c r="T2453" i="19" s="1"/>
  <c r="V2452" i="19"/>
  <c r="T2452" i="19"/>
  <c r="S2452" i="19"/>
  <c r="O2452" i="19"/>
  <c r="U2452" i="19" s="1"/>
  <c r="K2452" i="19"/>
  <c r="W2451" i="19"/>
  <c r="U2451" i="19"/>
  <c r="S2451" i="19"/>
  <c r="V2451" i="19" s="1"/>
  <c r="O2451" i="19"/>
  <c r="K2451" i="19"/>
  <c r="T2451" i="19" s="1"/>
  <c r="U2450" i="19"/>
  <c r="T2450" i="19"/>
  <c r="S2450" i="19"/>
  <c r="V2450" i="19" s="1"/>
  <c r="O2450" i="19"/>
  <c r="K2450" i="19"/>
  <c r="U2449" i="19"/>
  <c r="T2449" i="19"/>
  <c r="S2449" i="19"/>
  <c r="V2449" i="19" s="1"/>
  <c r="O2449" i="19"/>
  <c r="K2449" i="19"/>
  <c r="V2448" i="19"/>
  <c r="T2448" i="19"/>
  <c r="S2448" i="19"/>
  <c r="O2448" i="19"/>
  <c r="U2448" i="19" s="1"/>
  <c r="K2448" i="19"/>
  <c r="U2447" i="19"/>
  <c r="S2447" i="19"/>
  <c r="V2447" i="19" s="1"/>
  <c r="O2447" i="19"/>
  <c r="K2447" i="19"/>
  <c r="T2447" i="19" s="1"/>
  <c r="V2446" i="19"/>
  <c r="S2446" i="19"/>
  <c r="O2446" i="19"/>
  <c r="U2446" i="19" s="1"/>
  <c r="W2446" i="19" s="1"/>
  <c r="K2446" i="19"/>
  <c r="T2446" i="19" s="1"/>
  <c r="U2445" i="19"/>
  <c r="S2445" i="19"/>
  <c r="V2445" i="19" s="1"/>
  <c r="O2445" i="19"/>
  <c r="K2445" i="19"/>
  <c r="T2445" i="19" s="1"/>
  <c r="W2445" i="19" s="1"/>
  <c r="V2444" i="19"/>
  <c r="S2444" i="19"/>
  <c r="O2444" i="19"/>
  <c r="U2444" i="19" s="1"/>
  <c r="K2444" i="19"/>
  <c r="T2444" i="19" s="1"/>
  <c r="W2443" i="19"/>
  <c r="U2443" i="19"/>
  <c r="T2443" i="19"/>
  <c r="S2443" i="19"/>
  <c r="V2443" i="19" s="1"/>
  <c r="O2443" i="19"/>
  <c r="K2443" i="19"/>
  <c r="U2442" i="19"/>
  <c r="T2442" i="19"/>
  <c r="S2442" i="19"/>
  <c r="V2442" i="19" s="1"/>
  <c r="O2442" i="19"/>
  <c r="K2442" i="19"/>
  <c r="U2441" i="19"/>
  <c r="S2441" i="19"/>
  <c r="V2441" i="19" s="1"/>
  <c r="O2441" i="19"/>
  <c r="K2441" i="19"/>
  <c r="T2441" i="19" s="1"/>
  <c r="W2441" i="19" s="1"/>
  <c r="V2440" i="19"/>
  <c r="U2440" i="19"/>
  <c r="T2440" i="19"/>
  <c r="S2440" i="19"/>
  <c r="O2440" i="19"/>
  <c r="K2440" i="19"/>
  <c r="V2439" i="19"/>
  <c r="U2439" i="19"/>
  <c r="S2439" i="19"/>
  <c r="O2439" i="19"/>
  <c r="K2439" i="19"/>
  <c r="T2439" i="19" s="1"/>
  <c r="W2438" i="19"/>
  <c r="V2438" i="19"/>
  <c r="T2438" i="19"/>
  <c r="S2438" i="19"/>
  <c r="O2438" i="19"/>
  <c r="U2438" i="19" s="1"/>
  <c r="K2438" i="19"/>
  <c r="U2437" i="19"/>
  <c r="S2437" i="19"/>
  <c r="V2437" i="19" s="1"/>
  <c r="O2437" i="19"/>
  <c r="K2437" i="19"/>
  <c r="T2437" i="19" s="1"/>
  <c r="W2437" i="19" s="1"/>
  <c r="S2436" i="19"/>
  <c r="V2436" i="19" s="1"/>
  <c r="O2436" i="19"/>
  <c r="U2436" i="19" s="1"/>
  <c r="K2436" i="19"/>
  <c r="T2436" i="19" s="1"/>
  <c r="W2436" i="19" s="1"/>
  <c r="U2435" i="19"/>
  <c r="S2435" i="19"/>
  <c r="V2435" i="19" s="1"/>
  <c r="O2435" i="19"/>
  <c r="K2435" i="19"/>
  <c r="T2435" i="19" s="1"/>
  <c r="W2435" i="19" s="1"/>
  <c r="V2434" i="19"/>
  <c r="U2434" i="19"/>
  <c r="T2434" i="19"/>
  <c r="S2434" i="19"/>
  <c r="O2434" i="19"/>
  <c r="K2434" i="19"/>
  <c r="W2433" i="19"/>
  <c r="V2433" i="19"/>
  <c r="U2433" i="19"/>
  <c r="T2433" i="19"/>
  <c r="S2433" i="19"/>
  <c r="O2433" i="19"/>
  <c r="K2433" i="19"/>
  <c r="V2432" i="19"/>
  <c r="U2432" i="19"/>
  <c r="T2432" i="19"/>
  <c r="S2432" i="19"/>
  <c r="O2432" i="19"/>
  <c r="K2432" i="19"/>
  <c r="U2431" i="19"/>
  <c r="S2431" i="19"/>
  <c r="V2431" i="19" s="1"/>
  <c r="O2431" i="19"/>
  <c r="K2431" i="19"/>
  <c r="T2431" i="19" s="1"/>
  <c r="W2431" i="19" s="1"/>
  <c r="V2430" i="19"/>
  <c r="T2430" i="19"/>
  <c r="S2430" i="19"/>
  <c r="O2430" i="19"/>
  <c r="U2430" i="19" s="1"/>
  <c r="K2430" i="19"/>
  <c r="X2429" i="19"/>
  <c r="W2429" i="19"/>
  <c r="Y2429" i="19" s="1"/>
  <c r="S2429" i="19"/>
  <c r="V2429" i="19" s="1"/>
  <c r="O2429" i="19"/>
  <c r="U2429" i="19" s="1"/>
  <c r="K2429" i="19"/>
  <c r="T2429" i="19" s="1"/>
  <c r="V2428" i="19"/>
  <c r="S2428" i="19"/>
  <c r="O2428" i="19"/>
  <c r="U2428" i="19" s="1"/>
  <c r="K2428" i="19"/>
  <c r="T2428" i="19" s="1"/>
  <c r="W2428" i="19" s="1"/>
  <c r="S2427" i="19"/>
  <c r="V2427" i="19" s="1"/>
  <c r="O2427" i="19"/>
  <c r="U2427" i="19" s="1"/>
  <c r="K2427" i="19"/>
  <c r="T2427" i="19" s="1"/>
  <c r="V2426" i="19"/>
  <c r="T2426" i="19"/>
  <c r="S2426" i="19"/>
  <c r="O2426" i="19"/>
  <c r="U2426" i="19" s="1"/>
  <c r="K2426" i="19"/>
  <c r="V2425" i="19"/>
  <c r="U2425" i="19"/>
  <c r="S2425" i="19"/>
  <c r="O2425" i="19"/>
  <c r="K2425" i="19"/>
  <c r="T2425" i="19" s="1"/>
  <c r="W2425" i="19" s="1"/>
  <c r="W2424" i="19"/>
  <c r="V2424" i="19"/>
  <c r="U2424" i="19"/>
  <c r="T2424" i="19"/>
  <c r="S2424" i="19"/>
  <c r="O2424" i="19"/>
  <c r="K2424" i="19"/>
  <c r="Y2423" i="19"/>
  <c r="X2423" i="19"/>
  <c r="V2423" i="19"/>
  <c r="W2423" i="19" s="1"/>
  <c r="U2423" i="19"/>
  <c r="S2423" i="19"/>
  <c r="O2423" i="19"/>
  <c r="K2423" i="19"/>
  <c r="T2423" i="19" s="1"/>
  <c r="V2422" i="19"/>
  <c r="W2422" i="19" s="1"/>
  <c r="S2422" i="19"/>
  <c r="O2422" i="19"/>
  <c r="U2422" i="19" s="1"/>
  <c r="K2422" i="19"/>
  <c r="T2422" i="19" s="1"/>
  <c r="W2421" i="19"/>
  <c r="U2421" i="19"/>
  <c r="S2421" i="19"/>
  <c r="V2421" i="19" s="1"/>
  <c r="O2421" i="19"/>
  <c r="K2421" i="19"/>
  <c r="T2421" i="19" s="1"/>
  <c r="T2420" i="19"/>
  <c r="S2420" i="19"/>
  <c r="V2420" i="19" s="1"/>
  <c r="O2420" i="19"/>
  <c r="U2420" i="19" s="1"/>
  <c r="K2420" i="19"/>
  <c r="U2419" i="19"/>
  <c r="T2419" i="19"/>
  <c r="W2419" i="19" s="1"/>
  <c r="S2419" i="19"/>
  <c r="V2419" i="19" s="1"/>
  <c r="O2419" i="19"/>
  <c r="K2419" i="19"/>
  <c r="U2418" i="19"/>
  <c r="S2418" i="19"/>
  <c r="V2418" i="19" s="1"/>
  <c r="O2418" i="19"/>
  <c r="K2418" i="19"/>
  <c r="T2418" i="19" s="1"/>
  <c r="W2418" i="19" s="1"/>
  <c r="V2417" i="19"/>
  <c r="U2417" i="19"/>
  <c r="S2417" i="19"/>
  <c r="O2417" i="19"/>
  <c r="K2417" i="19"/>
  <c r="T2417" i="19" s="1"/>
  <c r="V2416" i="19"/>
  <c r="U2416" i="19"/>
  <c r="S2416" i="19"/>
  <c r="O2416" i="19"/>
  <c r="K2416" i="19"/>
  <c r="T2416" i="19" s="1"/>
  <c r="V2415" i="19"/>
  <c r="U2415" i="19"/>
  <c r="S2415" i="19"/>
  <c r="O2415" i="19"/>
  <c r="K2415" i="19"/>
  <c r="T2415" i="19" s="1"/>
  <c r="W2415" i="19" s="1"/>
  <c r="V2414" i="19"/>
  <c r="U2414" i="19"/>
  <c r="W2414" i="19" s="1"/>
  <c r="S2414" i="19"/>
  <c r="O2414" i="19"/>
  <c r="K2414" i="19"/>
  <c r="T2414" i="19" s="1"/>
  <c r="V2413" i="19"/>
  <c r="T2413" i="19"/>
  <c r="W2413" i="19" s="1"/>
  <c r="S2413" i="19"/>
  <c r="O2413" i="19"/>
  <c r="U2413" i="19" s="1"/>
  <c r="K2413" i="19"/>
  <c r="Y2412" i="19"/>
  <c r="U2412" i="19"/>
  <c r="T2412" i="19"/>
  <c r="W2412" i="19" s="1"/>
  <c r="X2412" i="19" s="1"/>
  <c r="S2412" i="19"/>
  <c r="V2412" i="19" s="1"/>
  <c r="O2412" i="19"/>
  <c r="K2412" i="19"/>
  <c r="U2411" i="19"/>
  <c r="S2411" i="19"/>
  <c r="V2411" i="19" s="1"/>
  <c r="O2411" i="19"/>
  <c r="K2411" i="19"/>
  <c r="T2411" i="19" s="1"/>
  <c r="V2410" i="19"/>
  <c r="W2410" i="19" s="1"/>
  <c r="T2410" i="19"/>
  <c r="S2410" i="19"/>
  <c r="O2410" i="19"/>
  <c r="U2410" i="19" s="1"/>
  <c r="K2410" i="19"/>
  <c r="T2409" i="19"/>
  <c r="S2409" i="19"/>
  <c r="V2409" i="19" s="1"/>
  <c r="O2409" i="19"/>
  <c r="U2409" i="19" s="1"/>
  <c r="K2409" i="19"/>
  <c r="U2408" i="19"/>
  <c r="T2408" i="19"/>
  <c r="S2408" i="19"/>
  <c r="V2408" i="19" s="1"/>
  <c r="O2408" i="19"/>
  <c r="K2408" i="19"/>
  <c r="V2407" i="19"/>
  <c r="U2407" i="19"/>
  <c r="S2407" i="19"/>
  <c r="O2407" i="19"/>
  <c r="K2407" i="19"/>
  <c r="T2407" i="19" s="1"/>
  <c r="W2407" i="19" s="1"/>
  <c r="T2406" i="19"/>
  <c r="S2406" i="19"/>
  <c r="V2406" i="19" s="1"/>
  <c r="O2406" i="19"/>
  <c r="U2406" i="19" s="1"/>
  <c r="W2406" i="19" s="1"/>
  <c r="K2406" i="19"/>
  <c r="T2405" i="19"/>
  <c r="S2405" i="19"/>
  <c r="V2405" i="19" s="1"/>
  <c r="O2405" i="19"/>
  <c r="U2405" i="19" s="1"/>
  <c r="K2405" i="19"/>
  <c r="U2404" i="19"/>
  <c r="T2404" i="19"/>
  <c r="S2404" i="19"/>
  <c r="V2404" i="19" s="1"/>
  <c r="O2404" i="19"/>
  <c r="K2404" i="19"/>
  <c r="U2403" i="19"/>
  <c r="S2403" i="19"/>
  <c r="V2403" i="19" s="1"/>
  <c r="O2403" i="19"/>
  <c r="K2403" i="19"/>
  <c r="T2403" i="19" s="1"/>
  <c r="S2402" i="19"/>
  <c r="V2402" i="19" s="1"/>
  <c r="O2402" i="19"/>
  <c r="U2402" i="19" s="1"/>
  <c r="K2402" i="19"/>
  <c r="T2402" i="19" s="1"/>
  <c r="W2401" i="19"/>
  <c r="Y2401" i="19" s="1"/>
  <c r="T2401" i="19"/>
  <c r="S2401" i="19"/>
  <c r="V2401" i="19" s="1"/>
  <c r="O2401" i="19"/>
  <c r="U2401" i="19" s="1"/>
  <c r="K2401" i="19"/>
  <c r="V2400" i="19"/>
  <c r="U2400" i="19"/>
  <c r="S2400" i="19"/>
  <c r="O2400" i="19"/>
  <c r="K2400" i="19"/>
  <c r="T2400" i="19" s="1"/>
  <c r="W2400" i="19" s="1"/>
  <c r="V2399" i="19"/>
  <c r="S2399" i="19"/>
  <c r="O2399" i="19"/>
  <c r="U2399" i="19" s="1"/>
  <c r="W2399" i="19" s="1"/>
  <c r="K2399" i="19"/>
  <c r="T2399" i="19" s="1"/>
  <c r="X2398" i="19"/>
  <c r="W2398" i="19"/>
  <c r="Y2398" i="19" s="1"/>
  <c r="V2398" i="19"/>
  <c r="T2398" i="19"/>
  <c r="S2398" i="19"/>
  <c r="O2398" i="19"/>
  <c r="U2398" i="19" s="1"/>
  <c r="K2398" i="19"/>
  <c r="X2397" i="19"/>
  <c r="W2397" i="19"/>
  <c r="Y2397" i="19" s="1"/>
  <c r="V2397" i="19"/>
  <c r="S2397" i="19"/>
  <c r="O2397" i="19"/>
  <c r="U2397" i="19" s="1"/>
  <c r="K2397" i="19"/>
  <c r="T2397" i="19" s="1"/>
  <c r="W2396" i="19"/>
  <c r="S2396" i="19"/>
  <c r="V2396" i="19" s="1"/>
  <c r="O2396" i="19"/>
  <c r="U2396" i="19" s="1"/>
  <c r="K2396" i="19"/>
  <c r="T2396" i="19" s="1"/>
  <c r="V2395" i="19"/>
  <c r="U2395" i="19"/>
  <c r="S2395" i="19"/>
  <c r="O2395" i="19"/>
  <c r="K2395" i="19"/>
  <c r="T2395" i="19" s="1"/>
  <c r="W2395" i="19" s="1"/>
  <c r="V2394" i="19"/>
  <c r="T2394" i="19"/>
  <c r="S2394" i="19"/>
  <c r="O2394" i="19"/>
  <c r="U2394" i="19" s="1"/>
  <c r="K2394" i="19"/>
  <c r="W2393" i="19"/>
  <c r="U2393" i="19"/>
  <c r="T2393" i="19"/>
  <c r="S2393" i="19"/>
  <c r="V2393" i="19" s="1"/>
  <c r="O2393" i="19"/>
  <c r="K2393" i="19"/>
  <c r="U2392" i="19"/>
  <c r="T2392" i="19"/>
  <c r="S2392" i="19"/>
  <c r="V2392" i="19" s="1"/>
  <c r="O2392" i="19"/>
  <c r="K2392" i="19"/>
  <c r="V2391" i="19"/>
  <c r="U2391" i="19"/>
  <c r="T2391" i="19"/>
  <c r="S2391" i="19"/>
  <c r="O2391" i="19"/>
  <c r="K2391" i="19"/>
  <c r="U2390" i="19"/>
  <c r="T2390" i="19"/>
  <c r="S2390" i="19"/>
  <c r="V2390" i="19" s="1"/>
  <c r="O2390" i="19"/>
  <c r="K2390" i="19"/>
  <c r="V2389" i="19"/>
  <c r="T2389" i="19"/>
  <c r="S2389" i="19"/>
  <c r="O2389" i="19"/>
  <c r="U2389" i="19" s="1"/>
  <c r="K2389" i="19"/>
  <c r="U2388" i="19"/>
  <c r="T2388" i="19"/>
  <c r="W2388" i="19" s="1"/>
  <c r="S2388" i="19"/>
  <c r="V2388" i="19" s="1"/>
  <c r="O2388" i="19"/>
  <c r="K2388" i="19"/>
  <c r="V2387" i="19"/>
  <c r="S2387" i="19"/>
  <c r="O2387" i="19"/>
  <c r="U2387" i="19" s="1"/>
  <c r="K2387" i="19"/>
  <c r="T2387" i="19" s="1"/>
  <c r="V2386" i="19"/>
  <c r="S2386" i="19"/>
  <c r="O2386" i="19"/>
  <c r="U2386" i="19" s="1"/>
  <c r="K2386" i="19"/>
  <c r="T2386" i="19" s="1"/>
  <c r="T2385" i="19"/>
  <c r="S2385" i="19"/>
  <c r="V2385" i="19" s="1"/>
  <c r="O2385" i="19"/>
  <c r="U2385" i="19" s="1"/>
  <c r="K2385" i="19"/>
  <c r="U2384" i="19"/>
  <c r="T2384" i="19"/>
  <c r="W2384" i="19" s="1"/>
  <c r="S2384" i="19"/>
  <c r="V2384" i="19" s="1"/>
  <c r="O2384" i="19"/>
  <c r="K2384" i="19"/>
  <c r="V2383" i="19"/>
  <c r="S2383" i="19"/>
  <c r="O2383" i="19"/>
  <c r="U2383" i="19" s="1"/>
  <c r="K2383" i="19"/>
  <c r="T2383" i="19" s="1"/>
  <c r="T2382" i="19"/>
  <c r="S2382" i="19"/>
  <c r="V2382" i="19" s="1"/>
  <c r="O2382" i="19"/>
  <c r="U2382" i="19" s="1"/>
  <c r="K2382" i="19"/>
  <c r="S2381" i="19"/>
  <c r="V2381" i="19" s="1"/>
  <c r="O2381" i="19"/>
  <c r="U2381" i="19" s="1"/>
  <c r="K2381" i="19"/>
  <c r="T2381" i="19" s="1"/>
  <c r="W2381" i="19" s="1"/>
  <c r="T2380" i="19"/>
  <c r="W2380" i="19" s="1"/>
  <c r="S2380" i="19"/>
  <c r="V2380" i="19" s="1"/>
  <c r="O2380" i="19"/>
  <c r="U2380" i="19" s="1"/>
  <c r="K2380" i="19"/>
  <c r="S2379" i="19"/>
  <c r="V2379" i="19" s="1"/>
  <c r="O2379" i="19"/>
  <c r="U2379" i="19" s="1"/>
  <c r="K2379" i="19"/>
  <c r="T2379" i="19" s="1"/>
  <c r="W2379" i="19" s="1"/>
  <c r="W2378" i="19"/>
  <c r="V2378" i="19"/>
  <c r="S2378" i="19"/>
  <c r="O2378" i="19"/>
  <c r="U2378" i="19" s="1"/>
  <c r="K2378" i="19"/>
  <c r="T2378" i="19" s="1"/>
  <c r="W2377" i="19"/>
  <c r="Y2377" i="19" s="1"/>
  <c r="U2377" i="19"/>
  <c r="T2377" i="19"/>
  <c r="S2377" i="19"/>
  <c r="V2377" i="19" s="1"/>
  <c r="O2377" i="19"/>
  <c r="K2377" i="19"/>
  <c r="V2376" i="19"/>
  <c r="U2376" i="19"/>
  <c r="S2376" i="19"/>
  <c r="O2376" i="19"/>
  <c r="K2376" i="19"/>
  <c r="T2376" i="19" s="1"/>
  <c r="V2375" i="19"/>
  <c r="U2375" i="19"/>
  <c r="S2375" i="19"/>
  <c r="O2375" i="19"/>
  <c r="K2375" i="19"/>
  <c r="T2375" i="19" s="1"/>
  <c r="W2375" i="19" s="1"/>
  <c r="V2374" i="19"/>
  <c r="U2374" i="19"/>
  <c r="S2374" i="19"/>
  <c r="O2374" i="19"/>
  <c r="K2374" i="19"/>
  <c r="T2374" i="19" s="1"/>
  <c r="W2374" i="19" s="1"/>
  <c r="W2373" i="19"/>
  <c r="Y2373" i="19" s="1"/>
  <c r="V2373" i="19"/>
  <c r="S2373" i="19"/>
  <c r="O2373" i="19"/>
  <c r="U2373" i="19" s="1"/>
  <c r="K2373" i="19"/>
  <c r="T2373" i="19" s="1"/>
  <c r="S2372" i="19"/>
  <c r="V2372" i="19" s="1"/>
  <c r="W2372" i="19" s="1"/>
  <c r="O2372" i="19"/>
  <c r="U2372" i="19" s="1"/>
  <c r="K2372" i="19"/>
  <c r="T2372" i="19" s="1"/>
  <c r="T2371" i="19"/>
  <c r="W2371" i="19" s="1"/>
  <c r="S2371" i="19"/>
  <c r="V2371" i="19" s="1"/>
  <c r="O2371" i="19"/>
  <c r="U2371" i="19" s="1"/>
  <c r="K2371" i="19"/>
  <c r="U2370" i="19"/>
  <c r="T2370" i="19"/>
  <c r="S2370" i="19"/>
  <c r="V2370" i="19" s="1"/>
  <c r="O2370" i="19"/>
  <c r="K2370" i="19"/>
  <c r="U2369" i="19"/>
  <c r="T2369" i="19"/>
  <c r="S2369" i="19"/>
  <c r="V2369" i="19" s="1"/>
  <c r="O2369" i="19"/>
  <c r="K2369" i="19"/>
  <c r="V2368" i="19"/>
  <c r="U2368" i="19"/>
  <c r="T2368" i="19"/>
  <c r="S2368" i="19"/>
  <c r="O2368" i="19"/>
  <c r="K2368" i="19"/>
  <c r="V2367" i="19"/>
  <c r="U2367" i="19"/>
  <c r="T2367" i="19"/>
  <c r="S2367" i="19"/>
  <c r="O2367" i="19"/>
  <c r="K2367" i="19"/>
  <c r="V2366" i="19"/>
  <c r="U2366" i="19"/>
  <c r="S2366" i="19"/>
  <c r="O2366" i="19"/>
  <c r="K2366" i="19"/>
  <c r="T2366" i="19" s="1"/>
  <c r="V2365" i="19"/>
  <c r="S2365" i="19"/>
  <c r="O2365" i="19"/>
  <c r="U2365" i="19" s="1"/>
  <c r="K2365" i="19"/>
  <c r="T2365" i="19" s="1"/>
  <c r="W2365" i="19" s="1"/>
  <c r="Y2364" i="19"/>
  <c r="X2364" i="19"/>
  <c r="S2364" i="19"/>
  <c r="V2364" i="19" s="1"/>
  <c r="O2364" i="19"/>
  <c r="U2364" i="19" s="1"/>
  <c r="K2364" i="19"/>
  <c r="T2364" i="19" s="1"/>
  <c r="W2364" i="19" s="1"/>
  <c r="T2363" i="19"/>
  <c r="S2363" i="19"/>
  <c r="V2363" i="19" s="1"/>
  <c r="O2363" i="19"/>
  <c r="U2363" i="19" s="1"/>
  <c r="K2363" i="19"/>
  <c r="S2362" i="19"/>
  <c r="V2362" i="19" s="1"/>
  <c r="O2362" i="19"/>
  <c r="U2362" i="19" s="1"/>
  <c r="K2362" i="19"/>
  <c r="T2362" i="19" s="1"/>
  <c r="V2361" i="19"/>
  <c r="U2361" i="19"/>
  <c r="T2361" i="19"/>
  <c r="S2361" i="19"/>
  <c r="O2361" i="19"/>
  <c r="K2361" i="19"/>
  <c r="W2360" i="19"/>
  <c r="V2360" i="19"/>
  <c r="U2360" i="19"/>
  <c r="T2360" i="19"/>
  <c r="S2360" i="19"/>
  <c r="O2360" i="19"/>
  <c r="K2360" i="19"/>
  <c r="W2359" i="19"/>
  <c r="V2359" i="19"/>
  <c r="U2359" i="19"/>
  <c r="T2359" i="19"/>
  <c r="S2359" i="19"/>
  <c r="O2359" i="19"/>
  <c r="K2359" i="19"/>
  <c r="Y2358" i="19"/>
  <c r="X2358" i="19"/>
  <c r="V2358" i="19"/>
  <c r="U2358" i="19"/>
  <c r="S2358" i="19"/>
  <c r="O2358" i="19"/>
  <c r="K2358" i="19"/>
  <c r="T2358" i="19" s="1"/>
  <c r="W2358" i="19" s="1"/>
  <c r="X2357" i="19"/>
  <c r="V2357" i="19"/>
  <c r="U2357" i="19"/>
  <c r="S2357" i="19"/>
  <c r="O2357" i="19"/>
  <c r="K2357" i="19"/>
  <c r="T2357" i="19" s="1"/>
  <c r="W2357" i="19" s="1"/>
  <c r="Y2357" i="19" s="1"/>
  <c r="Y2356" i="19"/>
  <c r="X2356" i="19"/>
  <c r="W2356" i="19"/>
  <c r="S2356" i="19"/>
  <c r="V2356" i="19" s="1"/>
  <c r="O2356" i="19"/>
  <c r="U2356" i="19" s="1"/>
  <c r="K2356" i="19"/>
  <c r="T2356" i="19" s="1"/>
  <c r="T2355" i="19"/>
  <c r="W2355" i="19" s="1"/>
  <c r="S2355" i="19"/>
  <c r="V2355" i="19" s="1"/>
  <c r="O2355" i="19"/>
  <c r="U2355" i="19" s="1"/>
  <c r="K2355" i="19"/>
  <c r="U2354" i="19"/>
  <c r="S2354" i="19"/>
  <c r="V2354" i="19" s="1"/>
  <c r="O2354" i="19"/>
  <c r="K2354" i="19"/>
  <c r="T2354" i="19" s="1"/>
  <c r="T2353" i="19"/>
  <c r="S2353" i="19"/>
  <c r="V2353" i="19" s="1"/>
  <c r="O2353" i="19"/>
  <c r="U2353" i="19" s="1"/>
  <c r="K2353" i="19"/>
  <c r="V2352" i="19"/>
  <c r="W2352" i="19" s="1"/>
  <c r="T2352" i="19"/>
  <c r="S2352" i="19"/>
  <c r="O2352" i="19"/>
  <c r="U2352" i="19" s="1"/>
  <c r="K2352" i="19"/>
  <c r="U2351" i="19"/>
  <c r="T2351" i="19"/>
  <c r="S2351" i="19"/>
  <c r="V2351" i="19" s="1"/>
  <c r="O2351" i="19"/>
  <c r="K2351" i="19"/>
  <c r="V2350" i="19"/>
  <c r="U2350" i="19"/>
  <c r="T2350" i="19"/>
  <c r="W2350" i="19" s="1"/>
  <c r="S2350" i="19"/>
  <c r="O2350" i="19"/>
  <c r="K2350" i="19"/>
  <c r="V2349" i="19"/>
  <c r="S2349" i="19"/>
  <c r="O2349" i="19"/>
  <c r="U2349" i="19" s="1"/>
  <c r="K2349" i="19"/>
  <c r="T2349" i="19" s="1"/>
  <c r="V2348" i="19"/>
  <c r="S2348" i="19"/>
  <c r="O2348" i="19"/>
  <c r="U2348" i="19" s="1"/>
  <c r="K2348" i="19"/>
  <c r="T2348" i="19" s="1"/>
  <c r="S2347" i="19"/>
  <c r="V2347" i="19" s="1"/>
  <c r="O2347" i="19"/>
  <c r="U2347" i="19" s="1"/>
  <c r="K2347" i="19"/>
  <c r="T2347" i="19" s="1"/>
  <c r="W2347" i="19" s="1"/>
  <c r="U2346" i="19"/>
  <c r="T2346" i="19"/>
  <c r="S2346" i="19"/>
  <c r="V2346" i="19" s="1"/>
  <c r="O2346" i="19"/>
  <c r="K2346" i="19"/>
  <c r="V2345" i="19"/>
  <c r="U2345" i="19"/>
  <c r="T2345" i="19"/>
  <c r="S2345" i="19"/>
  <c r="O2345" i="19"/>
  <c r="K2345" i="19"/>
  <c r="T2344" i="19"/>
  <c r="S2344" i="19"/>
  <c r="V2344" i="19" s="1"/>
  <c r="O2344" i="19"/>
  <c r="U2344" i="19" s="1"/>
  <c r="K2344" i="19"/>
  <c r="U2343" i="19"/>
  <c r="W2343" i="19" s="1"/>
  <c r="T2343" i="19"/>
  <c r="S2343" i="19"/>
  <c r="V2343" i="19" s="1"/>
  <c r="O2343" i="19"/>
  <c r="K2343" i="19"/>
  <c r="V2342" i="19"/>
  <c r="U2342" i="19"/>
  <c r="T2342" i="19"/>
  <c r="S2342" i="19"/>
  <c r="O2342" i="19"/>
  <c r="K2342" i="19"/>
  <c r="V2341" i="19"/>
  <c r="U2341" i="19"/>
  <c r="W2341" i="19" s="1"/>
  <c r="S2341" i="19"/>
  <c r="O2341" i="19"/>
  <c r="K2341" i="19"/>
  <c r="T2341" i="19" s="1"/>
  <c r="W2340" i="19"/>
  <c r="S2340" i="19"/>
  <c r="V2340" i="19" s="1"/>
  <c r="O2340" i="19"/>
  <c r="U2340" i="19" s="1"/>
  <c r="K2340" i="19"/>
  <c r="T2340" i="19" s="1"/>
  <c r="Y2339" i="19"/>
  <c r="S2339" i="19"/>
  <c r="V2339" i="19" s="1"/>
  <c r="O2339" i="19"/>
  <c r="U2339" i="19" s="1"/>
  <c r="K2339" i="19"/>
  <c r="T2339" i="19" s="1"/>
  <c r="W2339" i="19" s="1"/>
  <c r="X2339" i="19" s="1"/>
  <c r="U2338" i="19"/>
  <c r="S2338" i="19"/>
  <c r="V2338" i="19" s="1"/>
  <c r="O2338" i="19"/>
  <c r="K2338" i="19"/>
  <c r="T2338" i="19" s="1"/>
  <c r="W2338" i="19" s="1"/>
  <c r="U2337" i="19"/>
  <c r="T2337" i="19"/>
  <c r="S2337" i="19"/>
  <c r="V2337" i="19" s="1"/>
  <c r="O2337" i="19"/>
  <c r="K2337" i="19"/>
  <c r="S2336" i="19"/>
  <c r="V2336" i="19" s="1"/>
  <c r="O2336" i="19"/>
  <c r="U2336" i="19" s="1"/>
  <c r="K2336" i="19"/>
  <c r="T2336" i="19" s="1"/>
  <c r="W2336" i="19" s="1"/>
  <c r="T2335" i="19"/>
  <c r="W2335" i="19" s="1"/>
  <c r="S2335" i="19"/>
  <c r="V2335" i="19" s="1"/>
  <c r="O2335" i="19"/>
  <c r="U2335" i="19" s="1"/>
  <c r="K2335" i="19"/>
  <c r="U2334" i="19"/>
  <c r="T2334" i="19"/>
  <c r="S2334" i="19"/>
  <c r="V2334" i="19" s="1"/>
  <c r="O2334" i="19"/>
  <c r="K2334" i="19"/>
  <c r="V2333" i="19"/>
  <c r="S2333" i="19"/>
  <c r="O2333" i="19"/>
  <c r="U2333" i="19" s="1"/>
  <c r="K2333" i="19"/>
  <c r="T2333" i="19" s="1"/>
  <c r="W2333" i="19" s="1"/>
  <c r="T2332" i="19"/>
  <c r="S2332" i="19"/>
  <c r="V2332" i="19" s="1"/>
  <c r="O2332" i="19"/>
  <c r="U2332" i="19" s="1"/>
  <c r="K2332" i="19"/>
  <c r="Y2331" i="19"/>
  <c r="U2331" i="19"/>
  <c r="T2331" i="19"/>
  <c r="W2331" i="19" s="1"/>
  <c r="X2331" i="19" s="1"/>
  <c r="S2331" i="19"/>
  <c r="V2331" i="19" s="1"/>
  <c r="O2331" i="19"/>
  <c r="K2331" i="19"/>
  <c r="V2330" i="19"/>
  <c r="T2330" i="19"/>
  <c r="S2330" i="19"/>
  <c r="O2330" i="19"/>
  <c r="U2330" i="19" s="1"/>
  <c r="K2330" i="19"/>
  <c r="V2329" i="19"/>
  <c r="S2329" i="19"/>
  <c r="O2329" i="19"/>
  <c r="U2329" i="19" s="1"/>
  <c r="K2329" i="19"/>
  <c r="T2329" i="19" s="1"/>
  <c r="T2328" i="19"/>
  <c r="S2328" i="19"/>
  <c r="V2328" i="19" s="1"/>
  <c r="O2328" i="19"/>
  <c r="U2328" i="19" s="1"/>
  <c r="K2328" i="19"/>
  <c r="T2327" i="19"/>
  <c r="S2327" i="19"/>
  <c r="V2327" i="19" s="1"/>
  <c r="O2327" i="19"/>
  <c r="U2327" i="19" s="1"/>
  <c r="K2327" i="19"/>
  <c r="Y2326" i="19"/>
  <c r="X2326" i="19"/>
  <c r="U2326" i="19"/>
  <c r="S2326" i="19"/>
  <c r="V2326" i="19" s="1"/>
  <c r="O2326" i="19"/>
  <c r="K2326" i="19"/>
  <c r="T2326" i="19" s="1"/>
  <c r="W2326" i="19" s="1"/>
  <c r="Y2325" i="19"/>
  <c r="W2325" i="19"/>
  <c r="X2325" i="19" s="1"/>
  <c r="V2325" i="19"/>
  <c r="S2325" i="19"/>
  <c r="O2325" i="19"/>
  <c r="U2325" i="19" s="1"/>
  <c r="K2325" i="19"/>
  <c r="T2325" i="19" s="1"/>
  <c r="W2324" i="19"/>
  <c r="T2324" i="19"/>
  <c r="S2324" i="19"/>
  <c r="V2324" i="19" s="1"/>
  <c r="O2324" i="19"/>
  <c r="U2324" i="19" s="1"/>
  <c r="K2324" i="19"/>
  <c r="U2323" i="19"/>
  <c r="T2323" i="19"/>
  <c r="S2323" i="19"/>
  <c r="V2323" i="19" s="1"/>
  <c r="O2323" i="19"/>
  <c r="K2323" i="19"/>
  <c r="V2322" i="19"/>
  <c r="S2322" i="19"/>
  <c r="O2322" i="19"/>
  <c r="U2322" i="19" s="1"/>
  <c r="K2322" i="19"/>
  <c r="T2322" i="19" s="1"/>
  <c r="W2322" i="19" s="1"/>
  <c r="U2321" i="19"/>
  <c r="S2321" i="19"/>
  <c r="V2321" i="19" s="1"/>
  <c r="O2321" i="19"/>
  <c r="K2321" i="19"/>
  <c r="T2321" i="19" s="1"/>
  <c r="S2320" i="19"/>
  <c r="V2320" i="19" s="1"/>
  <c r="O2320" i="19"/>
  <c r="U2320" i="19" s="1"/>
  <c r="K2320" i="19"/>
  <c r="T2320" i="19" s="1"/>
  <c r="X2319" i="19"/>
  <c r="W2319" i="19"/>
  <c r="Y2319" i="19" s="1"/>
  <c r="T2319" i="19"/>
  <c r="S2319" i="19"/>
  <c r="V2319" i="19" s="1"/>
  <c r="O2319" i="19"/>
  <c r="U2319" i="19" s="1"/>
  <c r="K2319" i="19"/>
  <c r="V2318" i="19"/>
  <c r="U2318" i="19"/>
  <c r="S2318" i="19"/>
  <c r="O2318" i="19"/>
  <c r="K2318" i="19"/>
  <c r="T2318" i="19" s="1"/>
  <c r="V2317" i="19"/>
  <c r="S2317" i="19"/>
  <c r="O2317" i="19"/>
  <c r="U2317" i="19" s="1"/>
  <c r="W2317" i="19" s="1"/>
  <c r="K2317" i="19"/>
  <c r="T2317" i="19" s="1"/>
  <c r="V2316" i="19"/>
  <c r="T2316" i="19"/>
  <c r="S2316" i="19"/>
  <c r="O2316" i="19"/>
  <c r="U2316" i="19" s="1"/>
  <c r="W2316" i="19" s="1"/>
  <c r="K2316" i="19"/>
  <c r="U2315" i="19"/>
  <c r="S2315" i="19"/>
  <c r="V2315" i="19" s="1"/>
  <c r="O2315" i="19"/>
  <c r="K2315" i="19"/>
  <c r="T2315" i="19" s="1"/>
  <c r="V2314" i="19"/>
  <c r="S2314" i="19"/>
  <c r="O2314" i="19"/>
  <c r="U2314" i="19" s="1"/>
  <c r="K2314" i="19"/>
  <c r="T2314" i="19" s="1"/>
  <c r="W2314" i="19" s="1"/>
  <c r="S2313" i="19"/>
  <c r="V2313" i="19" s="1"/>
  <c r="O2313" i="19"/>
  <c r="U2313" i="19" s="1"/>
  <c r="K2313" i="19"/>
  <c r="T2313" i="19" s="1"/>
  <c r="S2312" i="19"/>
  <c r="V2312" i="19" s="1"/>
  <c r="O2312" i="19"/>
  <c r="U2312" i="19" s="1"/>
  <c r="K2312" i="19"/>
  <c r="T2312" i="19" s="1"/>
  <c r="X2311" i="19"/>
  <c r="W2311" i="19"/>
  <c r="Y2311" i="19" s="1"/>
  <c r="U2311" i="19"/>
  <c r="T2311" i="19"/>
  <c r="S2311" i="19"/>
  <c r="V2311" i="19" s="1"/>
  <c r="O2311" i="19"/>
  <c r="K2311" i="19"/>
  <c r="V2310" i="19"/>
  <c r="U2310" i="19"/>
  <c r="S2310" i="19"/>
  <c r="O2310" i="19"/>
  <c r="K2310" i="19"/>
  <c r="T2310" i="19" s="1"/>
  <c r="W2310" i="19" s="1"/>
  <c r="V2309" i="19"/>
  <c r="W2309" i="19" s="1"/>
  <c r="U2309" i="19"/>
  <c r="S2309" i="19"/>
  <c r="O2309" i="19"/>
  <c r="K2309" i="19"/>
  <c r="T2309" i="19" s="1"/>
  <c r="X2308" i="19"/>
  <c r="W2308" i="19"/>
  <c r="Y2308" i="19" s="1"/>
  <c r="V2308" i="19"/>
  <c r="U2308" i="19"/>
  <c r="T2308" i="19"/>
  <c r="S2308" i="19"/>
  <c r="O2308" i="19"/>
  <c r="K2308" i="19"/>
  <c r="Y2307" i="19"/>
  <c r="X2307" i="19"/>
  <c r="V2307" i="19"/>
  <c r="W2307" i="19" s="1"/>
  <c r="U2307" i="19"/>
  <c r="S2307" i="19"/>
  <c r="O2307" i="19"/>
  <c r="K2307" i="19"/>
  <c r="T2307" i="19" s="1"/>
  <c r="Y2306" i="19"/>
  <c r="X2306" i="19"/>
  <c r="W2306" i="19"/>
  <c r="V2306" i="19"/>
  <c r="S2306" i="19"/>
  <c r="O2306" i="19"/>
  <c r="U2306" i="19" s="1"/>
  <c r="K2306" i="19"/>
  <c r="T2306" i="19" s="1"/>
  <c r="S2305" i="19"/>
  <c r="V2305" i="19" s="1"/>
  <c r="O2305" i="19"/>
  <c r="U2305" i="19" s="1"/>
  <c r="K2305" i="19"/>
  <c r="T2305" i="19" s="1"/>
  <c r="V2304" i="19"/>
  <c r="S2304" i="19"/>
  <c r="O2304" i="19"/>
  <c r="U2304" i="19" s="1"/>
  <c r="K2304" i="19"/>
  <c r="T2304" i="19" s="1"/>
  <c r="W2304" i="19" s="1"/>
  <c r="X2303" i="19"/>
  <c r="W2303" i="19"/>
  <c r="Y2303" i="19" s="1"/>
  <c r="U2303" i="19"/>
  <c r="T2303" i="19"/>
  <c r="S2303" i="19"/>
  <c r="V2303" i="19" s="1"/>
  <c r="O2303" i="19"/>
  <c r="K2303" i="19"/>
  <c r="V2302" i="19"/>
  <c r="U2302" i="19"/>
  <c r="T2302" i="19"/>
  <c r="S2302" i="19"/>
  <c r="O2302" i="19"/>
  <c r="K2302" i="19"/>
  <c r="V2301" i="19"/>
  <c r="W2301" i="19" s="1"/>
  <c r="U2301" i="19"/>
  <c r="T2301" i="19"/>
  <c r="S2301" i="19"/>
  <c r="O2301" i="19"/>
  <c r="K2301" i="19"/>
  <c r="V2300" i="19"/>
  <c r="W2300" i="19" s="1"/>
  <c r="U2300" i="19"/>
  <c r="T2300" i="19"/>
  <c r="S2300" i="19"/>
  <c r="O2300" i="19"/>
  <c r="K2300" i="19"/>
  <c r="X2299" i="19"/>
  <c r="W2299" i="19"/>
  <c r="Y2299" i="19" s="1"/>
  <c r="V2299" i="19"/>
  <c r="U2299" i="19"/>
  <c r="S2299" i="19"/>
  <c r="O2299" i="19"/>
  <c r="K2299" i="19"/>
  <c r="T2299" i="19" s="1"/>
  <c r="W2298" i="19"/>
  <c r="Y2298" i="19" s="1"/>
  <c r="V2298" i="19"/>
  <c r="S2298" i="19"/>
  <c r="O2298" i="19"/>
  <c r="U2298" i="19" s="1"/>
  <c r="K2298" i="19"/>
  <c r="T2298" i="19" s="1"/>
  <c r="V2297" i="19"/>
  <c r="S2297" i="19"/>
  <c r="O2297" i="19"/>
  <c r="U2297" i="19" s="1"/>
  <c r="K2297" i="19"/>
  <c r="T2297" i="19" s="1"/>
  <c r="W2296" i="19"/>
  <c r="V2296" i="19"/>
  <c r="T2296" i="19"/>
  <c r="S2296" i="19"/>
  <c r="O2296" i="19"/>
  <c r="U2296" i="19" s="1"/>
  <c r="K2296" i="19"/>
  <c r="U2295" i="19"/>
  <c r="T2295" i="19"/>
  <c r="W2295" i="19" s="1"/>
  <c r="S2295" i="19"/>
  <c r="V2295" i="19" s="1"/>
  <c r="O2295" i="19"/>
  <c r="K2295" i="19"/>
  <c r="U2294" i="19"/>
  <c r="T2294" i="19"/>
  <c r="W2294" i="19" s="1"/>
  <c r="S2294" i="19"/>
  <c r="V2294" i="19" s="1"/>
  <c r="O2294" i="19"/>
  <c r="K2294" i="19"/>
  <c r="W2293" i="19"/>
  <c r="V2293" i="19"/>
  <c r="U2293" i="19"/>
  <c r="T2293" i="19"/>
  <c r="S2293" i="19"/>
  <c r="O2293" i="19"/>
  <c r="K2293" i="19"/>
  <c r="W2292" i="19"/>
  <c r="V2292" i="19"/>
  <c r="U2292" i="19"/>
  <c r="T2292" i="19"/>
  <c r="S2292" i="19"/>
  <c r="O2292" i="19"/>
  <c r="K2292" i="19"/>
  <c r="W2291" i="19"/>
  <c r="Y2291" i="19" s="1"/>
  <c r="V2291" i="19"/>
  <c r="U2291" i="19"/>
  <c r="T2291" i="19"/>
  <c r="S2291" i="19"/>
  <c r="O2291" i="19"/>
  <c r="K2291" i="19"/>
  <c r="V2290" i="19"/>
  <c r="U2290" i="19"/>
  <c r="S2290" i="19"/>
  <c r="O2290" i="19"/>
  <c r="K2290" i="19"/>
  <c r="T2290" i="19" s="1"/>
  <c r="W2290" i="19" s="1"/>
  <c r="V2289" i="19"/>
  <c r="U2289" i="19"/>
  <c r="S2289" i="19"/>
  <c r="O2289" i="19"/>
  <c r="K2289" i="19"/>
  <c r="T2289" i="19" s="1"/>
  <c r="Y2288" i="19"/>
  <c r="V2288" i="19"/>
  <c r="W2288" i="19" s="1"/>
  <c r="X2288" i="19" s="1"/>
  <c r="T2288" i="19"/>
  <c r="S2288" i="19"/>
  <c r="O2288" i="19"/>
  <c r="U2288" i="19" s="1"/>
  <c r="K2288" i="19"/>
  <c r="W2287" i="19"/>
  <c r="U2287" i="19"/>
  <c r="T2287" i="19"/>
  <c r="S2287" i="19"/>
  <c r="V2287" i="19" s="1"/>
  <c r="O2287" i="19"/>
  <c r="K2287" i="19"/>
  <c r="T2286" i="19"/>
  <c r="S2286" i="19"/>
  <c r="V2286" i="19" s="1"/>
  <c r="O2286" i="19"/>
  <c r="U2286" i="19" s="1"/>
  <c r="K2286" i="19"/>
  <c r="V2285" i="19"/>
  <c r="T2285" i="19"/>
  <c r="S2285" i="19"/>
  <c r="O2285" i="19"/>
  <c r="U2285" i="19" s="1"/>
  <c r="K2285" i="19"/>
  <c r="V2284" i="19"/>
  <c r="U2284" i="19"/>
  <c r="T2284" i="19"/>
  <c r="S2284" i="19"/>
  <c r="O2284" i="19"/>
  <c r="K2284" i="19"/>
  <c r="U2283" i="19"/>
  <c r="T2283" i="19"/>
  <c r="S2283" i="19"/>
  <c r="V2283" i="19" s="1"/>
  <c r="O2283" i="19"/>
  <c r="K2283" i="19"/>
  <c r="W2282" i="19"/>
  <c r="V2282" i="19"/>
  <c r="U2282" i="19"/>
  <c r="T2282" i="19"/>
  <c r="S2282" i="19"/>
  <c r="O2282" i="19"/>
  <c r="K2282" i="19"/>
  <c r="X2281" i="19"/>
  <c r="W2281" i="19"/>
  <c r="Y2281" i="19" s="1"/>
  <c r="V2281" i="19"/>
  <c r="U2281" i="19"/>
  <c r="S2281" i="19"/>
  <c r="O2281" i="19"/>
  <c r="K2281" i="19"/>
  <c r="T2281" i="19" s="1"/>
  <c r="X2280" i="19"/>
  <c r="W2280" i="19"/>
  <c r="Y2280" i="19" s="1"/>
  <c r="V2280" i="19"/>
  <c r="T2280" i="19"/>
  <c r="S2280" i="19"/>
  <c r="O2280" i="19"/>
  <c r="U2280" i="19" s="1"/>
  <c r="K2280" i="19"/>
  <c r="X2279" i="19"/>
  <c r="W2279" i="19"/>
  <c r="Y2279" i="19" s="1"/>
  <c r="U2279" i="19"/>
  <c r="T2279" i="19"/>
  <c r="S2279" i="19"/>
  <c r="V2279" i="19" s="1"/>
  <c r="O2279" i="19"/>
  <c r="K2279" i="19"/>
  <c r="V2278" i="19"/>
  <c r="U2278" i="19"/>
  <c r="T2278" i="19"/>
  <c r="S2278" i="19"/>
  <c r="O2278" i="19"/>
  <c r="K2278" i="19"/>
  <c r="V2277" i="19"/>
  <c r="U2277" i="19"/>
  <c r="T2277" i="19"/>
  <c r="W2277" i="19" s="1"/>
  <c r="S2277" i="19"/>
  <c r="O2277" i="19"/>
  <c r="K2277" i="19"/>
  <c r="V2276" i="19"/>
  <c r="U2276" i="19"/>
  <c r="T2276" i="19"/>
  <c r="W2276" i="19" s="1"/>
  <c r="S2276" i="19"/>
  <c r="O2276" i="19"/>
  <c r="K2276" i="19"/>
  <c r="V2275" i="19"/>
  <c r="U2275" i="19"/>
  <c r="W2275" i="19" s="1"/>
  <c r="S2275" i="19"/>
  <c r="O2275" i="19"/>
  <c r="K2275" i="19"/>
  <c r="T2275" i="19" s="1"/>
  <c r="X2274" i="19"/>
  <c r="V2274" i="19"/>
  <c r="S2274" i="19"/>
  <c r="O2274" i="19"/>
  <c r="U2274" i="19" s="1"/>
  <c r="W2274" i="19" s="1"/>
  <c r="Y2274" i="19" s="1"/>
  <c r="K2274" i="19"/>
  <c r="T2274" i="19" s="1"/>
  <c r="S2273" i="19"/>
  <c r="V2273" i="19" s="1"/>
  <c r="O2273" i="19"/>
  <c r="U2273" i="19" s="1"/>
  <c r="W2273" i="19" s="1"/>
  <c r="K2273" i="19"/>
  <c r="T2273" i="19" s="1"/>
  <c r="S2272" i="19"/>
  <c r="V2272" i="19" s="1"/>
  <c r="O2272" i="19"/>
  <c r="U2272" i="19" s="1"/>
  <c r="K2272" i="19"/>
  <c r="T2272" i="19" s="1"/>
  <c r="U2271" i="19"/>
  <c r="T2271" i="19"/>
  <c r="S2271" i="19"/>
  <c r="V2271" i="19" s="1"/>
  <c r="O2271" i="19"/>
  <c r="K2271" i="19"/>
  <c r="V2270" i="19"/>
  <c r="U2270" i="19"/>
  <c r="T2270" i="19"/>
  <c r="S2270" i="19"/>
  <c r="O2270" i="19"/>
  <c r="K2270" i="19"/>
  <c r="U2269" i="19"/>
  <c r="T2269" i="19"/>
  <c r="S2269" i="19"/>
  <c r="V2269" i="19" s="1"/>
  <c r="O2269" i="19"/>
  <c r="K2269" i="19"/>
  <c r="V2268" i="19"/>
  <c r="U2268" i="19"/>
  <c r="T2268" i="19"/>
  <c r="S2268" i="19"/>
  <c r="O2268" i="19"/>
  <c r="K2268" i="19"/>
  <c r="V2267" i="19"/>
  <c r="U2267" i="19"/>
  <c r="S2267" i="19"/>
  <c r="O2267" i="19"/>
  <c r="K2267" i="19"/>
  <c r="T2267" i="19" s="1"/>
  <c r="V2266" i="19"/>
  <c r="S2266" i="19"/>
  <c r="O2266" i="19"/>
  <c r="U2266" i="19" s="1"/>
  <c r="K2266" i="19"/>
  <c r="T2266" i="19" s="1"/>
  <c r="W2266" i="19" s="1"/>
  <c r="S2265" i="19"/>
  <c r="V2265" i="19" s="1"/>
  <c r="O2265" i="19"/>
  <c r="U2265" i="19" s="1"/>
  <c r="K2265" i="19"/>
  <c r="T2265" i="19" s="1"/>
  <c r="T2264" i="19"/>
  <c r="W2264" i="19" s="1"/>
  <c r="S2264" i="19"/>
  <c r="V2264" i="19" s="1"/>
  <c r="O2264" i="19"/>
  <c r="U2264" i="19" s="1"/>
  <c r="K2264" i="19"/>
  <c r="T2263" i="19"/>
  <c r="S2263" i="19"/>
  <c r="V2263" i="19" s="1"/>
  <c r="O2263" i="19"/>
  <c r="U2263" i="19" s="1"/>
  <c r="K2263" i="19"/>
  <c r="T2262" i="19"/>
  <c r="S2262" i="19"/>
  <c r="V2262" i="19" s="1"/>
  <c r="O2262" i="19"/>
  <c r="U2262" i="19" s="1"/>
  <c r="K2262" i="19"/>
  <c r="U2261" i="19"/>
  <c r="T2261" i="19"/>
  <c r="S2261" i="19"/>
  <c r="V2261" i="19" s="1"/>
  <c r="W2261" i="19" s="1"/>
  <c r="O2261" i="19"/>
  <c r="K2261" i="19"/>
  <c r="X2260" i="19"/>
  <c r="W2260" i="19"/>
  <c r="Y2260" i="19" s="1"/>
  <c r="V2260" i="19"/>
  <c r="U2260" i="19"/>
  <c r="T2260" i="19"/>
  <c r="S2260" i="19"/>
  <c r="O2260" i="19"/>
  <c r="K2260" i="19"/>
  <c r="V2259" i="19"/>
  <c r="U2259" i="19"/>
  <c r="S2259" i="19"/>
  <c r="O2259" i="19"/>
  <c r="K2259" i="19"/>
  <c r="T2259" i="19" s="1"/>
  <c r="W2259" i="19" s="1"/>
  <c r="X2259" i="19" s="1"/>
  <c r="Y2258" i="19"/>
  <c r="X2258" i="19"/>
  <c r="V2258" i="19"/>
  <c r="S2258" i="19"/>
  <c r="O2258" i="19"/>
  <c r="U2258" i="19" s="1"/>
  <c r="K2258" i="19"/>
  <c r="T2258" i="19" s="1"/>
  <c r="W2258" i="19" s="1"/>
  <c r="X2257" i="19"/>
  <c r="W2257" i="19"/>
  <c r="Y2257" i="19" s="1"/>
  <c r="S2257" i="19"/>
  <c r="V2257" i="19" s="1"/>
  <c r="O2257" i="19"/>
  <c r="U2257" i="19" s="1"/>
  <c r="K2257" i="19"/>
  <c r="T2257" i="19" s="1"/>
  <c r="T2256" i="19"/>
  <c r="S2256" i="19"/>
  <c r="V2256" i="19" s="1"/>
  <c r="O2256" i="19"/>
  <c r="U2256" i="19" s="1"/>
  <c r="K2256" i="19"/>
  <c r="S2255" i="19"/>
  <c r="V2255" i="19" s="1"/>
  <c r="O2255" i="19"/>
  <c r="U2255" i="19" s="1"/>
  <c r="K2255" i="19"/>
  <c r="T2255" i="19" s="1"/>
  <c r="W2255" i="19" s="1"/>
  <c r="V2254" i="19"/>
  <c r="T2254" i="19"/>
  <c r="S2254" i="19"/>
  <c r="O2254" i="19"/>
  <c r="U2254" i="19" s="1"/>
  <c r="K2254" i="19"/>
  <c r="V2253" i="19"/>
  <c r="U2253" i="19"/>
  <c r="W2253" i="19" s="1"/>
  <c r="T2253" i="19"/>
  <c r="S2253" i="19"/>
  <c r="O2253" i="19"/>
  <c r="K2253" i="19"/>
  <c r="V2252" i="19"/>
  <c r="U2252" i="19"/>
  <c r="W2252" i="19" s="1"/>
  <c r="T2252" i="19"/>
  <c r="S2252" i="19"/>
  <c r="O2252" i="19"/>
  <c r="K2252" i="19"/>
  <c r="V2251" i="19"/>
  <c r="U2251" i="19"/>
  <c r="S2251" i="19"/>
  <c r="O2251" i="19"/>
  <c r="K2251" i="19"/>
  <c r="T2251" i="19" s="1"/>
  <c r="W2251" i="19" s="1"/>
  <c r="V2250" i="19"/>
  <c r="W2250" i="19" s="1"/>
  <c r="S2250" i="19"/>
  <c r="O2250" i="19"/>
  <c r="U2250" i="19" s="1"/>
  <c r="K2250" i="19"/>
  <c r="T2250" i="19" s="1"/>
  <c r="S2249" i="19"/>
  <c r="V2249" i="19" s="1"/>
  <c r="O2249" i="19"/>
  <c r="U2249" i="19" s="1"/>
  <c r="W2249" i="19" s="1"/>
  <c r="K2249" i="19"/>
  <c r="T2249" i="19" s="1"/>
  <c r="T2248" i="19"/>
  <c r="S2248" i="19"/>
  <c r="V2248" i="19" s="1"/>
  <c r="O2248" i="19"/>
  <c r="U2248" i="19" s="1"/>
  <c r="K2248" i="19"/>
  <c r="S2247" i="19"/>
  <c r="V2247" i="19" s="1"/>
  <c r="O2247" i="19"/>
  <c r="U2247" i="19" s="1"/>
  <c r="K2247" i="19"/>
  <c r="T2247" i="19" s="1"/>
  <c r="W2247" i="19" s="1"/>
  <c r="V2246" i="19"/>
  <c r="U2246" i="19"/>
  <c r="T2246" i="19"/>
  <c r="S2246" i="19"/>
  <c r="O2246" i="19"/>
  <c r="K2246" i="19"/>
  <c r="U2245" i="19"/>
  <c r="T2245" i="19"/>
  <c r="S2245" i="19"/>
  <c r="V2245" i="19" s="1"/>
  <c r="O2245" i="19"/>
  <c r="K2245" i="19"/>
  <c r="V2244" i="19"/>
  <c r="U2244" i="19"/>
  <c r="T2244" i="19"/>
  <c r="W2244" i="19" s="1"/>
  <c r="S2244" i="19"/>
  <c r="O2244" i="19"/>
  <c r="K2244" i="19"/>
  <c r="V2243" i="19"/>
  <c r="U2243" i="19"/>
  <c r="W2243" i="19" s="1"/>
  <c r="S2243" i="19"/>
  <c r="O2243" i="19"/>
  <c r="K2243" i="19"/>
  <c r="T2243" i="19" s="1"/>
  <c r="V2242" i="19"/>
  <c r="S2242" i="19"/>
  <c r="O2242" i="19"/>
  <c r="U2242" i="19" s="1"/>
  <c r="W2242" i="19" s="1"/>
  <c r="K2242" i="19"/>
  <c r="T2242" i="19" s="1"/>
  <c r="W2241" i="19"/>
  <c r="S2241" i="19"/>
  <c r="V2241" i="19" s="1"/>
  <c r="O2241" i="19"/>
  <c r="U2241" i="19" s="1"/>
  <c r="K2241" i="19"/>
  <c r="T2241" i="19" s="1"/>
  <c r="S2240" i="19"/>
  <c r="V2240" i="19" s="1"/>
  <c r="O2240" i="19"/>
  <c r="U2240" i="19" s="1"/>
  <c r="K2240" i="19"/>
  <c r="T2240" i="19" s="1"/>
  <c r="W2240" i="19" s="1"/>
  <c r="U2239" i="19"/>
  <c r="T2239" i="19"/>
  <c r="S2239" i="19"/>
  <c r="V2239" i="19" s="1"/>
  <c r="O2239" i="19"/>
  <c r="K2239" i="19"/>
  <c r="V2238" i="19"/>
  <c r="U2238" i="19"/>
  <c r="T2238" i="19"/>
  <c r="S2238" i="19"/>
  <c r="O2238" i="19"/>
  <c r="K2238" i="19"/>
  <c r="U2237" i="19"/>
  <c r="T2237" i="19"/>
  <c r="S2237" i="19"/>
  <c r="V2237" i="19" s="1"/>
  <c r="O2237" i="19"/>
  <c r="K2237" i="19"/>
  <c r="V2236" i="19"/>
  <c r="U2236" i="19"/>
  <c r="T2236" i="19"/>
  <c r="S2236" i="19"/>
  <c r="O2236" i="19"/>
  <c r="K2236" i="19"/>
  <c r="V2235" i="19"/>
  <c r="U2235" i="19"/>
  <c r="S2235" i="19"/>
  <c r="O2235" i="19"/>
  <c r="K2235" i="19"/>
  <c r="T2235" i="19" s="1"/>
  <c r="W2235" i="19" s="1"/>
  <c r="V2234" i="19"/>
  <c r="S2234" i="19"/>
  <c r="O2234" i="19"/>
  <c r="U2234" i="19" s="1"/>
  <c r="K2234" i="19"/>
  <c r="T2234" i="19" s="1"/>
  <c r="S2233" i="19"/>
  <c r="V2233" i="19" s="1"/>
  <c r="O2233" i="19"/>
  <c r="U2233" i="19" s="1"/>
  <c r="K2233" i="19"/>
  <c r="T2233" i="19" s="1"/>
  <c r="W2233" i="19" s="1"/>
  <c r="T2232" i="19"/>
  <c r="S2232" i="19"/>
  <c r="V2232" i="19" s="1"/>
  <c r="O2232" i="19"/>
  <c r="U2232" i="19" s="1"/>
  <c r="K2232" i="19"/>
  <c r="U2231" i="19"/>
  <c r="T2231" i="19"/>
  <c r="W2231" i="19" s="1"/>
  <c r="S2231" i="19"/>
  <c r="V2231" i="19" s="1"/>
  <c r="O2231" i="19"/>
  <c r="K2231" i="19"/>
  <c r="T2230" i="19"/>
  <c r="S2230" i="19"/>
  <c r="V2230" i="19" s="1"/>
  <c r="O2230" i="19"/>
  <c r="U2230" i="19" s="1"/>
  <c r="K2230" i="19"/>
  <c r="W2229" i="19"/>
  <c r="V2229" i="19"/>
  <c r="U2229" i="19"/>
  <c r="T2229" i="19"/>
  <c r="S2229" i="19"/>
  <c r="O2229" i="19"/>
  <c r="K2229" i="19"/>
  <c r="W2228" i="19"/>
  <c r="V2228" i="19"/>
  <c r="U2228" i="19"/>
  <c r="T2228" i="19"/>
  <c r="S2228" i="19"/>
  <c r="O2228" i="19"/>
  <c r="K2228" i="19"/>
  <c r="Y2227" i="19"/>
  <c r="X2227" i="19"/>
  <c r="W2227" i="19"/>
  <c r="V2227" i="19"/>
  <c r="U2227" i="19"/>
  <c r="S2227" i="19"/>
  <c r="O2227" i="19"/>
  <c r="K2227" i="19"/>
  <c r="T2227" i="19" s="1"/>
  <c r="Y2226" i="19"/>
  <c r="X2226" i="19"/>
  <c r="W2226" i="19"/>
  <c r="V2226" i="19"/>
  <c r="S2226" i="19"/>
  <c r="O2226" i="19"/>
  <c r="U2226" i="19" s="1"/>
  <c r="K2226" i="19"/>
  <c r="T2226" i="19" s="1"/>
  <c r="S2225" i="19"/>
  <c r="V2225" i="19" s="1"/>
  <c r="W2225" i="19" s="1"/>
  <c r="O2225" i="19"/>
  <c r="U2225" i="19" s="1"/>
  <c r="K2225" i="19"/>
  <c r="T2225" i="19" s="1"/>
  <c r="T2224" i="19"/>
  <c r="W2224" i="19" s="1"/>
  <c r="S2224" i="19"/>
  <c r="V2224" i="19" s="1"/>
  <c r="O2224" i="19"/>
  <c r="U2224" i="19" s="1"/>
  <c r="K2224" i="19"/>
  <c r="S2223" i="19"/>
  <c r="V2223" i="19" s="1"/>
  <c r="O2223" i="19"/>
  <c r="U2223" i="19" s="1"/>
  <c r="K2223" i="19"/>
  <c r="T2223" i="19" s="1"/>
  <c r="W2223" i="19" s="1"/>
  <c r="V2222" i="19"/>
  <c r="U2222" i="19"/>
  <c r="T2222" i="19"/>
  <c r="S2222" i="19"/>
  <c r="O2222" i="19"/>
  <c r="K2222" i="19"/>
  <c r="V2221" i="19"/>
  <c r="U2221" i="19"/>
  <c r="T2221" i="19"/>
  <c r="S2221" i="19"/>
  <c r="O2221" i="19"/>
  <c r="K2221" i="19"/>
  <c r="V2220" i="19"/>
  <c r="U2220" i="19"/>
  <c r="T2220" i="19"/>
  <c r="S2220" i="19"/>
  <c r="O2220" i="19"/>
  <c r="K2220" i="19"/>
  <c r="V2219" i="19"/>
  <c r="U2219" i="19"/>
  <c r="W2219" i="19" s="1"/>
  <c r="S2219" i="19"/>
  <c r="O2219" i="19"/>
  <c r="K2219" i="19"/>
  <c r="T2219" i="19" s="1"/>
  <c r="V2218" i="19"/>
  <c r="W2218" i="19" s="1"/>
  <c r="S2218" i="19"/>
  <c r="O2218" i="19"/>
  <c r="U2218" i="19" s="1"/>
  <c r="K2218" i="19"/>
  <c r="T2218" i="19" s="1"/>
  <c r="S2217" i="19"/>
  <c r="V2217" i="19" s="1"/>
  <c r="O2217" i="19"/>
  <c r="U2217" i="19" s="1"/>
  <c r="K2217" i="19"/>
  <c r="T2217" i="19" s="1"/>
  <c r="T2216" i="19"/>
  <c r="S2216" i="19"/>
  <c r="V2216" i="19" s="1"/>
  <c r="O2216" i="19"/>
  <c r="U2216" i="19" s="1"/>
  <c r="K2216" i="19"/>
  <c r="U2215" i="19"/>
  <c r="S2215" i="19"/>
  <c r="V2215" i="19" s="1"/>
  <c r="O2215" i="19"/>
  <c r="K2215" i="19"/>
  <c r="T2215" i="19" s="1"/>
  <c r="V2214" i="19"/>
  <c r="U2214" i="19"/>
  <c r="T2214" i="19"/>
  <c r="S2214" i="19"/>
  <c r="O2214" i="19"/>
  <c r="K2214" i="19"/>
  <c r="V2213" i="19"/>
  <c r="W2213" i="19" s="1"/>
  <c r="U2213" i="19"/>
  <c r="T2213" i="19"/>
  <c r="S2213" i="19"/>
  <c r="O2213" i="19"/>
  <c r="K2213" i="19"/>
  <c r="W2212" i="19"/>
  <c r="V2212" i="19"/>
  <c r="U2212" i="19"/>
  <c r="T2212" i="19"/>
  <c r="S2212" i="19"/>
  <c r="O2212" i="19"/>
  <c r="K2212" i="19"/>
  <c r="X2211" i="19"/>
  <c r="W2211" i="19"/>
  <c r="Y2211" i="19" s="1"/>
  <c r="V2211" i="19"/>
  <c r="U2211" i="19"/>
  <c r="S2211" i="19"/>
  <c r="O2211" i="19"/>
  <c r="K2211" i="19"/>
  <c r="T2211" i="19" s="1"/>
  <c r="W2210" i="19"/>
  <c r="V2210" i="19"/>
  <c r="S2210" i="19"/>
  <c r="O2210" i="19"/>
  <c r="U2210" i="19" s="1"/>
  <c r="K2210" i="19"/>
  <c r="T2210" i="19" s="1"/>
  <c r="S2209" i="19"/>
  <c r="V2209" i="19" s="1"/>
  <c r="O2209" i="19"/>
  <c r="U2209" i="19" s="1"/>
  <c r="K2209" i="19"/>
  <c r="T2209" i="19" s="1"/>
  <c r="W2209" i="19" s="1"/>
  <c r="S2208" i="19"/>
  <c r="V2208" i="19" s="1"/>
  <c r="O2208" i="19"/>
  <c r="U2208" i="19" s="1"/>
  <c r="K2208" i="19"/>
  <c r="T2208" i="19" s="1"/>
  <c r="U2207" i="19"/>
  <c r="T2207" i="19"/>
  <c r="W2207" i="19" s="1"/>
  <c r="S2207" i="19"/>
  <c r="V2207" i="19" s="1"/>
  <c r="O2207" i="19"/>
  <c r="K2207" i="19"/>
  <c r="V2206" i="19"/>
  <c r="T2206" i="19"/>
  <c r="S2206" i="19"/>
  <c r="O2206" i="19"/>
  <c r="U2206" i="19" s="1"/>
  <c r="K2206" i="19"/>
  <c r="U2205" i="19"/>
  <c r="T2205" i="19"/>
  <c r="W2205" i="19" s="1"/>
  <c r="S2205" i="19"/>
  <c r="V2205" i="19" s="1"/>
  <c r="O2205" i="19"/>
  <c r="K2205" i="19"/>
  <c r="V2204" i="19"/>
  <c r="U2204" i="19"/>
  <c r="T2204" i="19"/>
  <c r="W2204" i="19" s="1"/>
  <c r="S2204" i="19"/>
  <c r="O2204" i="19"/>
  <c r="K2204" i="19"/>
  <c r="V2203" i="19"/>
  <c r="U2203" i="19"/>
  <c r="S2203" i="19"/>
  <c r="O2203" i="19"/>
  <c r="K2203" i="19"/>
  <c r="T2203" i="19" s="1"/>
  <c r="W2203" i="19" s="1"/>
  <c r="Y2202" i="19"/>
  <c r="V2202" i="19"/>
  <c r="S2202" i="19"/>
  <c r="O2202" i="19"/>
  <c r="U2202" i="19" s="1"/>
  <c r="K2202" i="19"/>
  <c r="T2202" i="19" s="1"/>
  <c r="W2202" i="19" s="1"/>
  <c r="X2202" i="19" s="1"/>
  <c r="S2201" i="19"/>
  <c r="V2201" i="19" s="1"/>
  <c r="O2201" i="19"/>
  <c r="U2201" i="19" s="1"/>
  <c r="K2201" i="19"/>
  <c r="T2201" i="19" s="1"/>
  <c r="T2200" i="19"/>
  <c r="S2200" i="19"/>
  <c r="V2200" i="19" s="1"/>
  <c r="O2200" i="19"/>
  <c r="U2200" i="19" s="1"/>
  <c r="K2200" i="19"/>
  <c r="S2199" i="19"/>
  <c r="V2199" i="19" s="1"/>
  <c r="O2199" i="19"/>
  <c r="U2199" i="19" s="1"/>
  <c r="K2199" i="19"/>
  <c r="T2199" i="19" s="1"/>
  <c r="T2198" i="19"/>
  <c r="W2198" i="19" s="1"/>
  <c r="S2198" i="19"/>
  <c r="V2198" i="19" s="1"/>
  <c r="O2198" i="19"/>
  <c r="U2198" i="19" s="1"/>
  <c r="K2198" i="19"/>
  <c r="U2197" i="19"/>
  <c r="T2197" i="19"/>
  <c r="S2197" i="19"/>
  <c r="V2197" i="19" s="1"/>
  <c r="W2197" i="19" s="1"/>
  <c r="O2197" i="19"/>
  <c r="K2197" i="19"/>
  <c r="W2196" i="19"/>
  <c r="Y2196" i="19" s="1"/>
  <c r="V2196" i="19"/>
  <c r="U2196" i="19"/>
  <c r="T2196" i="19"/>
  <c r="S2196" i="19"/>
  <c r="O2196" i="19"/>
  <c r="K2196" i="19"/>
  <c r="V2195" i="19"/>
  <c r="U2195" i="19"/>
  <c r="S2195" i="19"/>
  <c r="O2195" i="19"/>
  <c r="K2195" i="19"/>
  <c r="T2195" i="19" s="1"/>
  <c r="W2195" i="19" s="1"/>
  <c r="V2194" i="19"/>
  <c r="S2194" i="19"/>
  <c r="O2194" i="19"/>
  <c r="U2194" i="19" s="1"/>
  <c r="K2194" i="19"/>
  <c r="T2194" i="19" s="1"/>
  <c r="W2194" i="19" s="1"/>
  <c r="Y2193" i="19"/>
  <c r="W2193" i="19"/>
  <c r="X2193" i="19" s="1"/>
  <c r="S2193" i="19"/>
  <c r="V2193" i="19" s="1"/>
  <c r="O2193" i="19"/>
  <c r="U2193" i="19" s="1"/>
  <c r="K2193" i="19"/>
  <c r="T2193" i="19" s="1"/>
  <c r="Y2192" i="19"/>
  <c r="T2192" i="19"/>
  <c r="W2192" i="19" s="1"/>
  <c r="X2192" i="19" s="1"/>
  <c r="S2192" i="19"/>
  <c r="V2192" i="19" s="1"/>
  <c r="O2192" i="19"/>
  <c r="U2192" i="19" s="1"/>
  <c r="K2192" i="19"/>
  <c r="S2191" i="19"/>
  <c r="V2191" i="19" s="1"/>
  <c r="O2191" i="19"/>
  <c r="U2191" i="19" s="1"/>
  <c r="K2191" i="19"/>
  <c r="T2191" i="19" s="1"/>
  <c r="W2191" i="19" s="1"/>
  <c r="V2190" i="19"/>
  <c r="T2190" i="19"/>
  <c r="S2190" i="19"/>
  <c r="O2190" i="19"/>
  <c r="U2190" i="19" s="1"/>
  <c r="K2190" i="19"/>
  <c r="V2189" i="19"/>
  <c r="U2189" i="19"/>
  <c r="T2189" i="19"/>
  <c r="S2189" i="19"/>
  <c r="O2189" i="19"/>
  <c r="K2189" i="19"/>
  <c r="V2188" i="19"/>
  <c r="U2188" i="19"/>
  <c r="W2188" i="19" s="1"/>
  <c r="T2188" i="19"/>
  <c r="S2188" i="19"/>
  <c r="O2188" i="19"/>
  <c r="K2188" i="19"/>
  <c r="X2187" i="19"/>
  <c r="W2187" i="19"/>
  <c r="Y2187" i="19" s="1"/>
  <c r="V2187" i="19"/>
  <c r="U2187" i="19"/>
  <c r="S2187" i="19"/>
  <c r="O2187" i="19"/>
  <c r="K2187" i="19"/>
  <c r="T2187" i="19" s="1"/>
  <c r="W2186" i="19"/>
  <c r="V2186" i="19"/>
  <c r="S2186" i="19"/>
  <c r="O2186" i="19"/>
  <c r="U2186" i="19" s="1"/>
  <c r="K2186" i="19"/>
  <c r="T2186" i="19" s="1"/>
  <c r="W2185" i="19"/>
  <c r="S2185" i="19"/>
  <c r="V2185" i="19" s="1"/>
  <c r="O2185" i="19"/>
  <c r="U2185" i="19" s="1"/>
  <c r="K2185" i="19"/>
  <c r="T2185" i="19" s="1"/>
  <c r="S2184" i="19"/>
  <c r="V2184" i="19" s="1"/>
  <c r="O2184" i="19"/>
  <c r="U2184" i="19" s="1"/>
  <c r="K2184" i="19"/>
  <c r="T2184" i="19" s="1"/>
  <c r="W2184" i="19" s="1"/>
  <c r="U2183" i="19"/>
  <c r="S2183" i="19"/>
  <c r="V2183" i="19" s="1"/>
  <c r="O2183" i="19"/>
  <c r="K2183" i="19"/>
  <c r="T2183" i="19" s="1"/>
  <c r="U2182" i="19"/>
  <c r="T2182" i="19"/>
  <c r="S2182" i="19"/>
  <c r="V2182" i="19" s="1"/>
  <c r="O2182" i="19"/>
  <c r="K2182" i="19"/>
  <c r="U2181" i="19"/>
  <c r="T2181" i="19"/>
  <c r="W2181" i="19" s="1"/>
  <c r="S2181" i="19"/>
  <c r="V2181" i="19" s="1"/>
  <c r="O2181" i="19"/>
  <c r="K2181" i="19"/>
  <c r="W2180" i="19"/>
  <c r="V2180" i="19"/>
  <c r="U2180" i="19"/>
  <c r="T2180" i="19"/>
  <c r="S2180" i="19"/>
  <c r="O2180" i="19"/>
  <c r="K2180" i="19"/>
  <c r="V2179" i="19"/>
  <c r="U2179" i="19"/>
  <c r="S2179" i="19"/>
  <c r="O2179" i="19"/>
  <c r="K2179" i="19"/>
  <c r="T2179" i="19" s="1"/>
  <c r="W2179" i="19" s="1"/>
  <c r="X2178" i="19"/>
  <c r="V2178" i="19"/>
  <c r="W2178" i="19" s="1"/>
  <c r="Y2178" i="19" s="1"/>
  <c r="S2178" i="19"/>
  <c r="O2178" i="19"/>
  <c r="U2178" i="19" s="1"/>
  <c r="K2178" i="19"/>
  <c r="T2178" i="19" s="1"/>
  <c r="S2177" i="19"/>
  <c r="V2177" i="19" s="1"/>
  <c r="W2177" i="19" s="1"/>
  <c r="O2177" i="19"/>
  <c r="U2177" i="19" s="1"/>
  <c r="K2177" i="19"/>
  <c r="T2177" i="19" s="1"/>
  <c r="S2176" i="19"/>
  <c r="V2176" i="19" s="1"/>
  <c r="O2176" i="19"/>
  <c r="U2176" i="19" s="1"/>
  <c r="K2176" i="19"/>
  <c r="T2176" i="19" s="1"/>
  <c r="U2175" i="19"/>
  <c r="T2175" i="19"/>
  <c r="S2175" i="19"/>
  <c r="V2175" i="19" s="1"/>
  <c r="O2175" i="19"/>
  <c r="K2175" i="19"/>
  <c r="U2174" i="19"/>
  <c r="T2174" i="19"/>
  <c r="W2174" i="19" s="1"/>
  <c r="S2174" i="19"/>
  <c r="V2174" i="19" s="1"/>
  <c r="O2174" i="19"/>
  <c r="K2174" i="19"/>
  <c r="U2173" i="19"/>
  <c r="T2173" i="19"/>
  <c r="S2173" i="19"/>
  <c r="V2173" i="19" s="1"/>
  <c r="O2173" i="19"/>
  <c r="K2173" i="19"/>
  <c r="V2172" i="19"/>
  <c r="U2172" i="19"/>
  <c r="T2172" i="19"/>
  <c r="S2172" i="19"/>
  <c r="O2172" i="19"/>
  <c r="K2172" i="19"/>
  <c r="V2171" i="19"/>
  <c r="U2171" i="19"/>
  <c r="S2171" i="19"/>
  <c r="O2171" i="19"/>
  <c r="K2171" i="19"/>
  <c r="T2171" i="19" s="1"/>
  <c r="V2170" i="19"/>
  <c r="S2170" i="19"/>
  <c r="O2170" i="19"/>
  <c r="U2170" i="19" s="1"/>
  <c r="K2170" i="19"/>
  <c r="T2170" i="19" s="1"/>
  <c r="Y2169" i="19"/>
  <c r="X2169" i="19"/>
  <c r="W2169" i="19"/>
  <c r="S2169" i="19"/>
  <c r="V2169" i="19" s="1"/>
  <c r="O2169" i="19"/>
  <c r="U2169" i="19" s="1"/>
  <c r="K2169" i="19"/>
  <c r="T2169" i="19" s="1"/>
  <c r="T2168" i="19"/>
  <c r="W2168" i="19" s="1"/>
  <c r="S2168" i="19"/>
  <c r="V2168" i="19" s="1"/>
  <c r="O2168" i="19"/>
  <c r="U2168" i="19" s="1"/>
  <c r="K2168" i="19"/>
  <c r="S2167" i="19"/>
  <c r="V2167" i="19" s="1"/>
  <c r="O2167" i="19"/>
  <c r="U2167" i="19" s="1"/>
  <c r="K2167" i="19"/>
  <c r="T2167" i="19" s="1"/>
  <c r="V2166" i="19"/>
  <c r="T2166" i="19"/>
  <c r="S2166" i="19"/>
  <c r="O2166" i="19"/>
  <c r="U2166" i="19" s="1"/>
  <c r="K2166" i="19"/>
  <c r="V2165" i="19"/>
  <c r="U2165" i="19"/>
  <c r="W2165" i="19" s="1"/>
  <c r="T2165" i="19"/>
  <c r="S2165" i="19"/>
  <c r="O2165" i="19"/>
  <c r="K2165" i="19"/>
  <c r="W2164" i="19"/>
  <c r="V2164" i="19"/>
  <c r="U2164" i="19"/>
  <c r="T2164" i="19"/>
  <c r="S2164" i="19"/>
  <c r="O2164" i="19"/>
  <c r="K2164" i="19"/>
  <c r="W2163" i="19"/>
  <c r="Y2163" i="19" s="1"/>
  <c r="V2163" i="19"/>
  <c r="U2163" i="19"/>
  <c r="S2163" i="19"/>
  <c r="O2163" i="19"/>
  <c r="K2163" i="19"/>
  <c r="T2163" i="19" s="1"/>
  <c r="X2162" i="19"/>
  <c r="V2162" i="19"/>
  <c r="W2162" i="19" s="1"/>
  <c r="Y2162" i="19" s="1"/>
  <c r="S2162" i="19"/>
  <c r="O2162" i="19"/>
  <c r="U2162" i="19" s="1"/>
  <c r="K2162" i="19"/>
  <c r="T2162" i="19" s="1"/>
  <c r="S2161" i="19"/>
  <c r="V2161" i="19" s="1"/>
  <c r="O2161" i="19"/>
  <c r="U2161" i="19" s="1"/>
  <c r="W2161" i="19" s="1"/>
  <c r="K2161" i="19"/>
  <c r="T2161" i="19" s="1"/>
  <c r="S2160" i="19"/>
  <c r="V2160" i="19" s="1"/>
  <c r="O2160" i="19"/>
  <c r="U2160" i="19" s="1"/>
  <c r="K2160" i="19"/>
  <c r="T2160" i="19" s="1"/>
  <c r="Y2159" i="19"/>
  <c r="T2159" i="19"/>
  <c r="W2159" i="19" s="1"/>
  <c r="X2159" i="19" s="1"/>
  <c r="S2159" i="19"/>
  <c r="V2159" i="19" s="1"/>
  <c r="O2159" i="19"/>
  <c r="U2159" i="19" s="1"/>
  <c r="K2159" i="19"/>
  <c r="V2158" i="19"/>
  <c r="U2158" i="19"/>
  <c r="T2158" i="19"/>
  <c r="S2158" i="19"/>
  <c r="O2158" i="19"/>
  <c r="K2158" i="19"/>
  <c r="U2157" i="19"/>
  <c r="T2157" i="19"/>
  <c r="W2157" i="19" s="1"/>
  <c r="S2157" i="19"/>
  <c r="V2157" i="19" s="1"/>
  <c r="O2157" i="19"/>
  <c r="K2157" i="19"/>
  <c r="V2156" i="19"/>
  <c r="U2156" i="19"/>
  <c r="T2156" i="19"/>
  <c r="W2156" i="19" s="1"/>
  <c r="S2156" i="19"/>
  <c r="O2156" i="19"/>
  <c r="K2156" i="19"/>
  <c r="V2155" i="19"/>
  <c r="U2155" i="19"/>
  <c r="S2155" i="19"/>
  <c r="O2155" i="19"/>
  <c r="K2155" i="19"/>
  <c r="T2155" i="19" s="1"/>
  <c r="V2154" i="19"/>
  <c r="S2154" i="19"/>
  <c r="O2154" i="19"/>
  <c r="U2154" i="19" s="1"/>
  <c r="K2154" i="19"/>
  <c r="T2154" i="19" s="1"/>
  <c r="S2153" i="19"/>
  <c r="V2153" i="19" s="1"/>
  <c r="O2153" i="19"/>
  <c r="U2153" i="19" s="1"/>
  <c r="K2153" i="19"/>
  <c r="T2153" i="19" s="1"/>
  <c r="W2153" i="19" s="1"/>
  <c r="T2152" i="19"/>
  <c r="S2152" i="19"/>
  <c r="V2152" i="19" s="1"/>
  <c r="O2152" i="19"/>
  <c r="U2152" i="19" s="1"/>
  <c r="K2152" i="19"/>
  <c r="S2151" i="19"/>
  <c r="V2151" i="19" s="1"/>
  <c r="O2151" i="19"/>
  <c r="U2151" i="19" s="1"/>
  <c r="K2151" i="19"/>
  <c r="T2151" i="19" s="1"/>
  <c r="T2150" i="19"/>
  <c r="S2150" i="19"/>
  <c r="V2150" i="19" s="1"/>
  <c r="O2150" i="19"/>
  <c r="U2150" i="19" s="1"/>
  <c r="K2150" i="19"/>
  <c r="V2149" i="19"/>
  <c r="W2149" i="19" s="1"/>
  <c r="U2149" i="19"/>
  <c r="T2149" i="19"/>
  <c r="S2149" i="19"/>
  <c r="O2149" i="19"/>
  <c r="K2149" i="19"/>
  <c r="V2148" i="19"/>
  <c r="U2148" i="19"/>
  <c r="W2148" i="19" s="1"/>
  <c r="T2148" i="19"/>
  <c r="S2148" i="19"/>
  <c r="O2148" i="19"/>
  <c r="K2148" i="19"/>
  <c r="V2147" i="19"/>
  <c r="U2147" i="19"/>
  <c r="W2147" i="19" s="1"/>
  <c r="S2147" i="19"/>
  <c r="O2147" i="19"/>
  <c r="K2147" i="19"/>
  <c r="T2147" i="19" s="1"/>
  <c r="V2146" i="19"/>
  <c r="W2146" i="19" s="1"/>
  <c r="T2146" i="19"/>
  <c r="S2146" i="19"/>
  <c r="O2146" i="19"/>
  <c r="U2146" i="19" s="1"/>
  <c r="K2146" i="19"/>
  <c r="U2145" i="19"/>
  <c r="W2145" i="19" s="1"/>
  <c r="S2145" i="19"/>
  <c r="V2145" i="19" s="1"/>
  <c r="O2145" i="19"/>
  <c r="K2145" i="19"/>
  <c r="T2145" i="19" s="1"/>
  <c r="S2144" i="19"/>
  <c r="V2144" i="19" s="1"/>
  <c r="O2144" i="19"/>
  <c r="U2144" i="19" s="1"/>
  <c r="K2144" i="19"/>
  <c r="T2144" i="19" s="1"/>
  <c r="S2143" i="19"/>
  <c r="V2143" i="19" s="1"/>
  <c r="O2143" i="19"/>
  <c r="U2143" i="19" s="1"/>
  <c r="K2143" i="19"/>
  <c r="T2143" i="19" s="1"/>
  <c r="V2142" i="19"/>
  <c r="S2142" i="19"/>
  <c r="O2142" i="19"/>
  <c r="U2142" i="19" s="1"/>
  <c r="K2142" i="19"/>
  <c r="T2142" i="19" s="1"/>
  <c r="V2141" i="19"/>
  <c r="S2141" i="19"/>
  <c r="O2141" i="19"/>
  <c r="U2141" i="19" s="1"/>
  <c r="K2141" i="19"/>
  <c r="T2141" i="19" s="1"/>
  <c r="V2140" i="19"/>
  <c r="T2140" i="19"/>
  <c r="S2140" i="19"/>
  <c r="O2140" i="19"/>
  <c r="U2140" i="19" s="1"/>
  <c r="W2140" i="19" s="1"/>
  <c r="K2140" i="19"/>
  <c r="X2139" i="19"/>
  <c r="U2139" i="19"/>
  <c r="S2139" i="19"/>
  <c r="V2139" i="19" s="1"/>
  <c r="O2139" i="19"/>
  <c r="K2139" i="19"/>
  <c r="T2139" i="19" s="1"/>
  <c r="W2139" i="19" s="1"/>
  <c r="Y2139" i="19" s="1"/>
  <c r="V2138" i="19"/>
  <c r="T2138" i="19"/>
  <c r="W2138" i="19" s="1"/>
  <c r="S2138" i="19"/>
  <c r="O2138" i="19"/>
  <c r="U2138" i="19" s="1"/>
  <c r="K2138" i="19"/>
  <c r="S2137" i="19"/>
  <c r="V2137" i="19" s="1"/>
  <c r="O2137" i="19"/>
  <c r="U2137" i="19" s="1"/>
  <c r="K2137" i="19"/>
  <c r="T2137" i="19" s="1"/>
  <c r="S2136" i="19"/>
  <c r="V2136" i="19" s="1"/>
  <c r="O2136" i="19"/>
  <c r="U2136" i="19" s="1"/>
  <c r="K2136" i="19"/>
  <c r="T2136" i="19" s="1"/>
  <c r="Y2135" i="19"/>
  <c r="T2135" i="19"/>
  <c r="W2135" i="19" s="1"/>
  <c r="X2135" i="19" s="1"/>
  <c r="S2135" i="19"/>
  <c r="V2135" i="19" s="1"/>
  <c r="O2135" i="19"/>
  <c r="U2135" i="19" s="1"/>
  <c r="K2135" i="19"/>
  <c r="T2134" i="19"/>
  <c r="S2134" i="19"/>
  <c r="V2134" i="19" s="1"/>
  <c r="O2134" i="19"/>
  <c r="U2134" i="19" s="1"/>
  <c r="K2134" i="19"/>
  <c r="S2133" i="19"/>
  <c r="V2133" i="19" s="1"/>
  <c r="O2133" i="19"/>
  <c r="U2133" i="19" s="1"/>
  <c r="K2133" i="19"/>
  <c r="T2133" i="19" s="1"/>
  <c r="W2133" i="19" s="1"/>
  <c r="T2132" i="19"/>
  <c r="W2132" i="19" s="1"/>
  <c r="S2132" i="19"/>
  <c r="V2132" i="19" s="1"/>
  <c r="O2132" i="19"/>
  <c r="U2132" i="19" s="1"/>
  <c r="K2132" i="19"/>
  <c r="U2131" i="19"/>
  <c r="S2131" i="19"/>
  <c r="V2131" i="19" s="1"/>
  <c r="O2131" i="19"/>
  <c r="K2131" i="19"/>
  <c r="T2131" i="19" s="1"/>
  <c r="V2130" i="19"/>
  <c r="T2130" i="19"/>
  <c r="S2130" i="19"/>
  <c r="O2130" i="19"/>
  <c r="U2130" i="19" s="1"/>
  <c r="K2130" i="19"/>
  <c r="V2129" i="19"/>
  <c r="W2129" i="19" s="1"/>
  <c r="U2129" i="19"/>
  <c r="S2129" i="19"/>
  <c r="O2129" i="19"/>
  <c r="K2129" i="19"/>
  <c r="T2129" i="19" s="1"/>
  <c r="V2128" i="19"/>
  <c r="T2128" i="19"/>
  <c r="S2128" i="19"/>
  <c r="O2128" i="19"/>
  <c r="U2128" i="19" s="1"/>
  <c r="K2128" i="19"/>
  <c r="T2127" i="19"/>
  <c r="W2127" i="19" s="1"/>
  <c r="S2127" i="19"/>
  <c r="V2127" i="19" s="1"/>
  <c r="O2127" i="19"/>
  <c r="U2127" i="19" s="1"/>
  <c r="K2127" i="19"/>
  <c r="V2126" i="19"/>
  <c r="T2126" i="19"/>
  <c r="S2126" i="19"/>
  <c r="O2126" i="19"/>
  <c r="U2126" i="19" s="1"/>
  <c r="K2126" i="19"/>
  <c r="V2125" i="19"/>
  <c r="U2125" i="19"/>
  <c r="T2125" i="19"/>
  <c r="W2125" i="19" s="1"/>
  <c r="S2125" i="19"/>
  <c r="O2125" i="19"/>
  <c r="K2125" i="19"/>
  <c r="V2124" i="19"/>
  <c r="T2124" i="19"/>
  <c r="S2124" i="19"/>
  <c r="O2124" i="19"/>
  <c r="U2124" i="19" s="1"/>
  <c r="K2124" i="19"/>
  <c r="U2123" i="19"/>
  <c r="T2123" i="19"/>
  <c r="W2123" i="19" s="1"/>
  <c r="S2123" i="19"/>
  <c r="V2123" i="19" s="1"/>
  <c r="O2123" i="19"/>
  <c r="K2123" i="19"/>
  <c r="V2122" i="19"/>
  <c r="U2122" i="19"/>
  <c r="T2122" i="19"/>
  <c r="S2122" i="19"/>
  <c r="O2122" i="19"/>
  <c r="K2122" i="19"/>
  <c r="V2121" i="19"/>
  <c r="U2121" i="19"/>
  <c r="S2121" i="19"/>
  <c r="O2121" i="19"/>
  <c r="K2121" i="19"/>
  <c r="T2121" i="19" s="1"/>
  <c r="V2120" i="19"/>
  <c r="T2120" i="19"/>
  <c r="W2120" i="19" s="1"/>
  <c r="S2120" i="19"/>
  <c r="O2120" i="19"/>
  <c r="U2120" i="19" s="1"/>
  <c r="K2120" i="19"/>
  <c r="U2119" i="19"/>
  <c r="T2119" i="19"/>
  <c r="W2119" i="19" s="1"/>
  <c r="S2119" i="19"/>
  <c r="V2119" i="19" s="1"/>
  <c r="O2119" i="19"/>
  <c r="K2119" i="19"/>
  <c r="V2118" i="19"/>
  <c r="U2118" i="19"/>
  <c r="T2118" i="19"/>
  <c r="S2118" i="19"/>
  <c r="O2118" i="19"/>
  <c r="K2118" i="19"/>
  <c r="V2117" i="19"/>
  <c r="U2117" i="19"/>
  <c r="T2117" i="19"/>
  <c r="S2117" i="19"/>
  <c r="O2117" i="19"/>
  <c r="K2117" i="19"/>
  <c r="V2116" i="19"/>
  <c r="U2116" i="19"/>
  <c r="T2116" i="19"/>
  <c r="W2116" i="19" s="1"/>
  <c r="S2116" i="19"/>
  <c r="O2116" i="19"/>
  <c r="K2116" i="19"/>
  <c r="V2115" i="19"/>
  <c r="U2115" i="19"/>
  <c r="S2115" i="19"/>
  <c r="O2115" i="19"/>
  <c r="K2115" i="19"/>
  <c r="T2115" i="19" s="1"/>
  <c r="W2115" i="19" s="1"/>
  <c r="V2114" i="19"/>
  <c r="S2114" i="19"/>
  <c r="O2114" i="19"/>
  <c r="U2114" i="19" s="1"/>
  <c r="K2114" i="19"/>
  <c r="T2114" i="19" s="1"/>
  <c r="V2113" i="19"/>
  <c r="S2113" i="19"/>
  <c r="O2113" i="19"/>
  <c r="U2113" i="19" s="1"/>
  <c r="K2113" i="19"/>
  <c r="T2113" i="19" s="1"/>
  <c r="W2113" i="19" s="1"/>
  <c r="X2112" i="19"/>
  <c r="V2112" i="19"/>
  <c r="S2112" i="19"/>
  <c r="O2112" i="19"/>
  <c r="U2112" i="19" s="1"/>
  <c r="K2112" i="19"/>
  <c r="T2112" i="19" s="1"/>
  <c r="W2112" i="19" s="1"/>
  <c r="Y2112" i="19" s="1"/>
  <c r="Y2111" i="19"/>
  <c r="X2111" i="19"/>
  <c r="W2111" i="19"/>
  <c r="S2111" i="19"/>
  <c r="V2111" i="19" s="1"/>
  <c r="O2111" i="19"/>
  <c r="U2111" i="19" s="1"/>
  <c r="K2111" i="19"/>
  <c r="T2111" i="19" s="1"/>
  <c r="V2110" i="19"/>
  <c r="S2110" i="19"/>
  <c r="O2110" i="19"/>
  <c r="U2110" i="19" s="1"/>
  <c r="K2110" i="19"/>
  <c r="T2110" i="19" s="1"/>
  <c r="V2109" i="19"/>
  <c r="S2109" i="19"/>
  <c r="O2109" i="19"/>
  <c r="U2109" i="19" s="1"/>
  <c r="K2109" i="19"/>
  <c r="T2109" i="19" s="1"/>
  <c r="W2109" i="19" s="1"/>
  <c r="X2108" i="19"/>
  <c r="V2108" i="19"/>
  <c r="T2108" i="19"/>
  <c r="S2108" i="19"/>
  <c r="O2108" i="19"/>
  <c r="U2108" i="19" s="1"/>
  <c r="W2108" i="19" s="1"/>
  <c r="Y2108" i="19" s="1"/>
  <c r="K2108" i="19"/>
  <c r="U2107" i="19"/>
  <c r="S2107" i="19"/>
  <c r="V2107" i="19" s="1"/>
  <c r="O2107" i="19"/>
  <c r="K2107" i="19"/>
  <c r="T2107" i="19" s="1"/>
  <c r="W2107" i="19" s="1"/>
  <c r="V2106" i="19"/>
  <c r="S2106" i="19"/>
  <c r="O2106" i="19"/>
  <c r="U2106" i="19" s="1"/>
  <c r="K2106" i="19"/>
  <c r="T2106" i="19" s="1"/>
  <c r="W2106" i="19" s="1"/>
  <c r="U2105" i="19"/>
  <c r="S2105" i="19"/>
  <c r="V2105" i="19" s="1"/>
  <c r="O2105" i="19"/>
  <c r="K2105" i="19"/>
  <c r="T2105" i="19" s="1"/>
  <c r="S2104" i="19"/>
  <c r="V2104" i="19" s="1"/>
  <c r="O2104" i="19"/>
  <c r="U2104" i="19" s="1"/>
  <c r="K2104" i="19"/>
  <c r="T2104" i="19" s="1"/>
  <c r="T2103" i="19"/>
  <c r="W2103" i="19" s="1"/>
  <c r="S2103" i="19"/>
  <c r="V2103" i="19" s="1"/>
  <c r="O2103" i="19"/>
  <c r="U2103" i="19" s="1"/>
  <c r="K2103" i="19"/>
  <c r="T2102" i="19"/>
  <c r="S2102" i="19"/>
  <c r="V2102" i="19" s="1"/>
  <c r="O2102" i="19"/>
  <c r="U2102" i="19" s="1"/>
  <c r="K2102" i="19"/>
  <c r="S2101" i="19"/>
  <c r="V2101" i="19" s="1"/>
  <c r="O2101" i="19"/>
  <c r="U2101" i="19" s="1"/>
  <c r="K2101" i="19"/>
  <c r="T2101" i="19" s="1"/>
  <c r="W2101" i="19" s="1"/>
  <c r="T2100" i="19"/>
  <c r="S2100" i="19"/>
  <c r="V2100" i="19" s="1"/>
  <c r="O2100" i="19"/>
  <c r="U2100" i="19" s="1"/>
  <c r="K2100" i="19"/>
  <c r="U2099" i="19"/>
  <c r="S2099" i="19"/>
  <c r="V2099" i="19" s="1"/>
  <c r="O2099" i="19"/>
  <c r="K2099" i="19"/>
  <c r="T2099" i="19" s="1"/>
  <c r="W2099" i="19" s="1"/>
  <c r="V2098" i="19"/>
  <c r="T2098" i="19"/>
  <c r="S2098" i="19"/>
  <c r="O2098" i="19"/>
  <c r="U2098" i="19" s="1"/>
  <c r="K2098" i="19"/>
  <c r="V2097" i="19"/>
  <c r="W2097" i="19" s="1"/>
  <c r="U2097" i="19"/>
  <c r="S2097" i="19"/>
  <c r="O2097" i="19"/>
  <c r="K2097" i="19"/>
  <c r="T2097" i="19" s="1"/>
  <c r="T2096" i="19"/>
  <c r="S2096" i="19"/>
  <c r="V2096" i="19" s="1"/>
  <c r="O2096" i="19"/>
  <c r="U2096" i="19" s="1"/>
  <c r="K2096" i="19"/>
  <c r="U2095" i="19"/>
  <c r="T2095" i="19"/>
  <c r="W2095" i="19" s="1"/>
  <c r="S2095" i="19"/>
  <c r="V2095" i="19" s="1"/>
  <c r="O2095" i="19"/>
  <c r="K2095" i="19"/>
  <c r="T2094" i="19"/>
  <c r="S2094" i="19"/>
  <c r="V2094" i="19" s="1"/>
  <c r="O2094" i="19"/>
  <c r="U2094" i="19" s="1"/>
  <c r="K2094" i="19"/>
  <c r="V2093" i="19"/>
  <c r="U2093" i="19"/>
  <c r="T2093" i="19"/>
  <c r="S2093" i="19"/>
  <c r="O2093" i="19"/>
  <c r="K2093" i="19"/>
  <c r="V2092" i="19"/>
  <c r="U2092" i="19"/>
  <c r="T2092" i="19"/>
  <c r="W2092" i="19" s="1"/>
  <c r="S2092" i="19"/>
  <c r="O2092" i="19"/>
  <c r="K2092" i="19"/>
  <c r="V2091" i="19"/>
  <c r="U2091" i="19"/>
  <c r="T2091" i="19"/>
  <c r="W2091" i="19" s="1"/>
  <c r="S2091" i="19"/>
  <c r="O2091" i="19"/>
  <c r="K2091" i="19"/>
  <c r="V2090" i="19"/>
  <c r="U2090" i="19"/>
  <c r="T2090" i="19"/>
  <c r="W2090" i="19" s="1"/>
  <c r="S2090" i="19"/>
  <c r="O2090" i="19"/>
  <c r="K2090" i="19"/>
  <c r="W2089" i="19"/>
  <c r="V2089" i="19"/>
  <c r="U2089" i="19"/>
  <c r="S2089" i="19"/>
  <c r="O2089" i="19"/>
  <c r="K2089" i="19"/>
  <c r="T2089" i="19" s="1"/>
  <c r="V2088" i="19"/>
  <c r="T2088" i="19"/>
  <c r="W2088" i="19" s="1"/>
  <c r="S2088" i="19"/>
  <c r="O2088" i="19"/>
  <c r="U2088" i="19" s="1"/>
  <c r="K2088" i="19"/>
  <c r="U2087" i="19"/>
  <c r="T2087" i="19"/>
  <c r="W2087" i="19" s="1"/>
  <c r="S2087" i="19"/>
  <c r="V2087" i="19" s="1"/>
  <c r="O2087" i="19"/>
  <c r="K2087" i="19"/>
  <c r="V2086" i="19"/>
  <c r="U2086" i="19"/>
  <c r="T2086" i="19"/>
  <c r="W2086" i="19" s="1"/>
  <c r="S2086" i="19"/>
  <c r="O2086" i="19"/>
  <c r="K2086" i="19"/>
  <c r="V2085" i="19"/>
  <c r="U2085" i="19"/>
  <c r="T2085" i="19"/>
  <c r="S2085" i="19"/>
  <c r="O2085" i="19"/>
  <c r="K2085" i="19"/>
  <c r="V2084" i="19"/>
  <c r="U2084" i="19"/>
  <c r="T2084" i="19"/>
  <c r="S2084" i="19"/>
  <c r="O2084" i="19"/>
  <c r="K2084" i="19"/>
  <c r="V2083" i="19"/>
  <c r="U2083" i="19"/>
  <c r="W2083" i="19" s="1"/>
  <c r="S2083" i="19"/>
  <c r="O2083" i="19"/>
  <c r="K2083" i="19"/>
  <c r="T2083" i="19" s="1"/>
  <c r="V2082" i="19"/>
  <c r="S2082" i="19"/>
  <c r="O2082" i="19"/>
  <c r="U2082" i="19" s="1"/>
  <c r="K2082" i="19"/>
  <c r="T2082" i="19" s="1"/>
  <c r="V2081" i="19"/>
  <c r="S2081" i="19"/>
  <c r="O2081" i="19"/>
  <c r="U2081" i="19" s="1"/>
  <c r="K2081" i="19"/>
  <c r="T2081" i="19" s="1"/>
  <c r="V2080" i="19"/>
  <c r="S2080" i="19"/>
  <c r="O2080" i="19"/>
  <c r="U2080" i="19" s="1"/>
  <c r="K2080" i="19"/>
  <c r="T2080" i="19" s="1"/>
  <c r="Y2079" i="19"/>
  <c r="S2079" i="19"/>
  <c r="V2079" i="19" s="1"/>
  <c r="O2079" i="19"/>
  <c r="U2079" i="19" s="1"/>
  <c r="K2079" i="19"/>
  <c r="T2079" i="19" s="1"/>
  <c r="W2079" i="19" s="1"/>
  <c r="X2079" i="19" s="1"/>
  <c r="V2078" i="19"/>
  <c r="S2078" i="19"/>
  <c r="O2078" i="19"/>
  <c r="U2078" i="19" s="1"/>
  <c r="K2078" i="19"/>
  <c r="T2078" i="19" s="1"/>
  <c r="V2077" i="19"/>
  <c r="S2077" i="19"/>
  <c r="O2077" i="19"/>
  <c r="U2077" i="19" s="1"/>
  <c r="W2077" i="19" s="1"/>
  <c r="K2077" i="19"/>
  <c r="T2077" i="19" s="1"/>
  <c r="V2076" i="19"/>
  <c r="T2076" i="19"/>
  <c r="S2076" i="19"/>
  <c r="O2076" i="19"/>
  <c r="U2076" i="19" s="1"/>
  <c r="W2076" i="19" s="1"/>
  <c r="K2076" i="19"/>
  <c r="Y2075" i="19"/>
  <c r="U2075" i="19"/>
  <c r="S2075" i="19"/>
  <c r="V2075" i="19" s="1"/>
  <c r="O2075" i="19"/>
  <c r="K2075" i="19"/>
  <c r="T2075" i="19" s="1"/>
  <c r="W2075" i="19" s="1"/>
  <c r="X2075" i="19" s="1"/>
  <c r="V2074" i="19"/>
  <c r="S2074" i="19"/>
  <c r="O2074" i="19"/>
  <c r="U2074" i="19" s="1"/>
  <c r="K2074" i="19"/>
  <c r="T2074" i="19" s="1"/>
  <c r="U2073" i="19"/>
  <c r="S2073" i="19"/>
  <c r="V2073" i="19" s="1"/>
  <c r="O2073" i="19"/>
  <c r="K2073" i="19"/>
  <c r="T2073" i="19" s="1"/>
  <c r="S2072" i="19"/>
  <c r="V2072" i="19" s="1"/>
  <c r="O2072" i="19"/>
  <c r="U2072" i="19" s="1"/>
  <c r="K2072" i="19"/>
  <c r="T2072" i="19" s="1"/>
  <c r="W2072" i="19" s="1"/>
  <c r="S2071" i="19"/>
  <c r="V2071" i="19" s="1"/>
  <c r="O2071" i="19"/>
  <c r="U2071" i="19" s="1"/>
  <c r="K2071" i="19"/>
  <c r="T2071" i="19" s="1"/>
  <c r="W2071" i="19" s="1"/>
  <c r="T2070" i="19"/>
  <c r="S2070" i="19"/>
  <c r="V2070" i="19" s="1"/>
  <c r="O2070" i="19"/>
  <c r="U2070" i="19" s="1"/>
  <c r="K2070" i="19"/>
  <c r="S2069" i="19"/>
  <c r="V2069" i="19" s="1"/>
  <c r="O2069" i="19"/>
  <c r="U2069" i="19" s="1"/>
  <c r="K2069" i="19"/>
  <c r="T2069" i="19" s="1"/>
  <c r="W2069" i="19" s="1"/>
  <c r="X2068" i="19"/>
  <c r="T2068" i="19"/>
  <c r="W2068" i="19" s="1"/>
  <c r="Y2068" i="19" s="1"/>
  <c r="S2068" i="19"/>
  <c r="V2068" i="19" s="1"/>
  <c r="O2068" i="19"/>
  <c r="U2068" i="19" s="1"/>
  <c r="K2068" i="19"/>
  <c r="U2067" i="19"/>
  <c r="T2067" i="19"/>
  <c r="S2067" i="19"/>
  <c r="V2067" i="19" s="1"/>
  <c r="O2067" i="19"/>
  <c r="K2067" i="19"/>
  <c r="V2066" i="19"/>
  <c r="T2066" i="19"/>
  <c r="S2066" i="19"/>
  <c r="O2066" i="19"/>
  <c r="U2066" i="19" s="1"/>
  <c r="K2066" i="19"/>
  <c r="W2065" i="19"/>
  <c r="V2065" i="19"/>
  <c r="S2065" i="19"/>
  <c r="O2065" i="19"/>
  <c r="U2065" i="19" s="1"/>
  <c r="K2065" i="19"/>
  <c r="T2065" i="19" s="1"/>
  <c r="V2064" i="19"/>
  <c r="T2064" i="19"/>
  <c r="W2064" i="19" s="1"/>
  <c r="S2064" i="19"/>
  <c r="O2064" i="19"/>
  <c r="U2064" i="19" s="1"/>
  <c r="K2064" i="19"/>
  <c r="T2063" i="19"/>
  <c r="S2063" i="19"/>
  <c r="V2063" i="19" s="1"/>
  <c r="O2063" i="19"/>
  <c r="U2063" i="19" s="1"/>
  <c r="W2063" i="19" s="1"/>
  <c r="K2063" i="19"/>
  <c r="T2062" i="19"/>
  <c r="W2062" i="19" s="1"/>
  <c r="S2062" i="19"/>
  <c r="V2062" i="19" s="1"/>
  <c r="O2062" i="19"/>
  <c r="U2062" i="19" s="1"/>
  <c r="K2062" i="19"/>
  <c r="V2061" i="19"/>
  <c r="T2061" i="19"/>
  <c r="S2061" i="19"/>
  <c r="O2061" i="19"/>
  <c r="U2061" i="19" s="1"/>
  <c r="K2061" i="19"/>
  <c r="V2060" i="19"/>
  <c r="U2060" i="19"/>
  <c r="T2060" i="19"/>
  <c r="S2060" i="19"/>
  <c r="O2060" i="19"/>
  <c r="K2060" i="19"/>
  <c r="V2059" i="19"/>
  <c r="W2059" i="19" s="1"/>
  <c r="U2059" i="19"/>
  <c r="T2059" i="19"/>
  <c r="S2059" i="19"/>
  <c r="O2059" i="19"/>
  <c r="K2059" i="19"/>
  <c r="V2058" i="19"/>
  <c r="U2058" i="19"/>
  <c r="T2058" i="19"/>
  <c r="S2058" i="19"/>
  <c r="O2058" i="19"/>
  <c r="K2058" i="19"/>
  <c r="V2057" i="19"/>
  <c r="U2057" i="19"/>
  <c r="W2057" i="19" s="1"/>
  <c r="S2057" i="19"/>
  <c r="O2057" i="19"/>
  <c r="K2057" i="19"/>
  <c r="T2057" i="19" s="1"/>
  <c r="V2056" i="19"/>
  <c r="T2056" i="19"/>
  <c r="S2056" i="19"/>
  <c r="O2056" i="19"/>
  <c r="U2056" i="19" s="1"/>
  <c r="K2056" i="19"/>
  <c r="U2055" i="19"/>
  <c r="T2055" i="19"/>
  <c r="S2055" i="19"/>
  <c r="V2055" i="19" s="1"/>
  <c r="O2055" i="19"/>
  <c r="K2055" i="19"/>
  <c r="V2054" i="19"/>
  <c r="U2054" i="19"/>
  <c r="T2054" i="19"/>
  <c r="W2054" i="19" s="1"/>
  <c r="Y2054" i="19" s="1"/>
  <c r="S2054" i="19"/>
  <c r="O2054" i="19"/>
  <c r="K2054" i="19"/>
  <c r="V2053" i="19"/>
  <c r="U2053" i="19"/>
  <c r="W2053" i="19" s="1"/>
  <c r="T2053" i="19"/>
  <c r="S2053" i="19"/>
  <c r="O2053" i="19"/>
  <c r="K2053" i="19"/>
  <c r="V2052" i="19"/>
  <c r="U2052" i="19"/>
  <c r="W2052" i="19" s="1"/>
  <c r="T2052" i="19"/>
  <c r="S2052" i="19"/>
  <c r="O2052" i="19"/>
  <c r="K2052" i="19"/>
  <c r="V2051" i="19"/>
  <c r="U2051" i="19"/>
  <c r="W2051" i="19" s="1"/>
  <c r="S2051" i="19"/>
  <c r="O2051" i="19"/>
  <c r="K2051" i="19"/>
  <c r="T2051" i="19" s="1"/>
  <c r="V2050" i="19"/>
  <c r="S2050" i="19"/>
  <c r="O2050" i="19"/>
  <c r="U2050" i="19" s="1"/>
  <c r="W2050" i="19" s="1"/>
  <c r="Y2050" i="19" s="1"/>
  <c r="K2050" i="19"/>
  <c r="T2050" i="19" s="1"/>
  <c r="V2049" i="19"/>
  <c r="S2049" i="19"/>
  <c r="O2049" i="19"/>
  <c r="U2049" i="19" s="1"/>
  <c r="K2049" i="19"/>
  <c r="T2049" i="19" s="1"/>
  <c r="V2048" i="19"/>
  <c r="S2048" i="19"/>
  <c r="O2048" i="19"/>
  <c r="U2048" i="19" s="1"/>
  <c r="K2048" i="19"/>
  <c r="T2048" i="19" s="1"/>
  <c r="S2047" i="19"/>
  <c r="V2047" i="19" s="1"/>
  <c r="O2047" i="19"/>
  <c r="U2047" i="19" s="1"/>
  <c r="K2047" i="19"/>
  <c r="T2047" i="19" s="1"/>
  <c r="V2046" i="19"/>
  <c r="S2046" i="19"/>
  <c r="O2046" i="19"/>
  <c r="U2046" i="19" s="1"/>
  <c r="K2046" i="19"/>
  <c r="T2046" i="19" s="1"/>
  <c r="W2045" i="19"/>
  <c r="X2045" i="19" s="1"/>
  <c r="V2045" i="19"/>
  <c r="S2045" i="19"/>
  <c r="O2045" i="19"/>
  <c r="U2045" i="19" s="1"/>
  <c r="K2045" i="19"/>
  <c r="T2045" i="19" s="1"/>
  <c r="V2044" i="19"/>
  <c r="T2044" i="19"/>
  <c r="S2044" i="19"/>
  <c r="O2044" i="19"/>
  <c r="U2044" i="19" s="1"/>
  <c r="K2044" i="19"/>
  <c r="U2043" i="19"/>
  <c r="S2043" i="19"/>
  <c r="V2043" i="19" s="1"/>
  <c r="O2043" i="19"/>
  <c r="K2043" i="19"/>
  <c r="T2043" i="19" s="1"/>
  <c r="W2043" i="19" s="1"/>
  <c r="Y2042" i="19"/>
  <c r="V2042" i="19"/>
  <c r="S2042" i="19"/>
  <c r="O2042" i="19"/>
  <c r="U2042" i="19" s="1"/>
  <c r="K2042" i="19"/>
  <c r="T2042" i="19" s="1"/>
  <c r="W2042" i="19" s="1"/>
  <c r="X2042" i="19" s="1"/>
  <c r="U2041" i="19"/>
  <c r="S2041" i="19"/>
  <c r="V2041" i="19" s="1"/>
  <c r="O2041" i="19"/>
  <c r="K2041" i="19"/>
  <c r="T2041" i="19" s="1"/>
  <c r="T2040" i="19"/>
  <c r="S2040" i="19"/>
  <c r="V2040" i="19" s="1"/>
  <c r="O2040" i="19"/>
  <c r="U2040" i="19" s="1"/>
  <c r="K2040" i="19"/>
  <c r="S2039" i="19"/>
  <c r="V2039" i="19" s="1"/>
  <c r="O2039" i="19"/>
  <c r="U2039" i="19" s="1"/>
  <c r="K2039" i="19"/>
  <c r="T2039" i="19" s="1"/>
  <c r="W2039" i="19" s="1"/>
  <c r="T2038" i="19"/>
  <c r="S2038" i="19"/>
  <c r="V2038" i="19" s="1"/>
  <c r="O2038" i="19"/>
  <c r="U2038" i="19" s="1"/>
  <c r="K2038" i="19"/>
  <c r="S2037" i="19"/>
  <c r="V2037" i="19" s="1"/>
  <c r="O2037" i="19"/>
  <c r="U2037" i="19" s="1"/>
  <c r="K2037" i="19"/>
  <c r="T2037" i="19" s="1"/>
  <c r="T2036" i="19"/>
  <c r="S2036" i="19"/>
  <c r="V2036" i="19" s="1"/>
  <c r="O2036" i="19"/>
  <c r="U2036" i="19" s="1"/>
  <c r="K2036" i="19"/>
  <c r="U2035" i="19"/>
  <c r="T2035" i="19"/>
  <c r="S2035" i="19"/>
  <c r="V2035" i="19" s="1"/>
  <c r="O2035" i="19"/>
  <c r="K2035" i="19"/>
  <c r="V2034" i="19"/>
  <c r="T2034" i="19"/>
  <c r="S2034" i="19"/>
  <c r="O2034" i="19"/>
  <c r="U2034" i="19" s="1"/>
  <c r="K2034" i="19"/>
  <c r="S2033" i="19"/>
  <c r="V2033" i="19" s="1"/>
  <c r="O2033" i="19"/>
  <c r="U2033" i="19" s="1"/>
  <c r="K2033" i="19"/>
  <c r="T2033" i="19" s="1"/>
  <c r="W2032" i="19"/>
  <c r="V2032" i="19"/>
  <c r="T2032" i="19"/>
  <c r="S2032" i="19"/>
  <c r="O2032" i="19"/>
  <c r="U2032" i="19" s="1"/>
  <c r="K2032" i="19"/>
  <c r="U2031" i="19"/>
  <c r="T2031" i="19"/>
  <c r="S2031" i="19"/>
  <c r="V2031" i="19" s="1"/>
  <c r="O2031" i="19"/>
  <c r="K2031" i="19"/>
  <c r="U2030" i="19"/>
  <c r="T2030" i="19"/>
  <c r="W2030" i="19" s="1"/>
  <c r="S2030" i="19"/>
  <c r="V2030" i="19" s="1"/>
  <c r="O2030" i="19"/>
  <c r="K2030" i="19"/>
  <c r="T2029" i="19"/>
  <c r="S2029" i="19"/>
  <c r="V2029" i="19" s="1"/>
  <c r="O2029" i="19"/>
  <c r="U2029" i="19" s="1"/>
  <c r="K2029" i="19"/>
  <c r="V2028" i="19"/>
  <c r="U2028" i="19"/>
  <c r="T2028" i="19"/>
  <c r="S2028" i="19"/>
  <c r="O2028" i="19"/>
  <c r="K2028" i="19"/>
  <c r="W2027" i="19"/>
  <c r="V2027" i="19"/>
  <c r="U2027" i="19"/>
  <c r="T2027" i="19"/>
  <c r="S2027" i="19"/>
  <c r="O2027" i="19"/>
  <c r="K2027" i="19"/>
  <c r="V2026" i="19"/>
  <c r="U2026" i="19"/>
  <c r="W2026" i="19" s="1"/>
  <c r="T2026" i="19"/>
  <c r="S2026" i="19"/>
  <c r="O2026" i="19"/>
  <c r="K2026" i="19"/>
  <c r="V2025" i="19"/>
  <c r="U2025" i="19"/>
  <c r="S2025" i="19"/>
  <c r="O2025" i="19"/>
  <c r="K2025" i="19"/>
  <c r="T2025" i="19" s="1"/>
  <c r="V2024" i="19"/>
  <c r="U2024" i="19"/>
  <c r="S2024" i="19"/>
  <c r="O2024" i="19"/>
  <c r="K2024" i="19"/>
  <c r="T2024" i="19" s="1"/>
  <c r="X2023" i="19"/>
  <c r="V2023" i="19"/>
  <c r="W2023" i="19" s="1"/>
  <c r="Y2023" i="19" s="1"/>
  <c r="S2023" i="19"/>
  <c r="O2023" i="19"/>
  <c r="U2023" i="19" s="1"/>
  <c r="K2023" i="19"/>
  <c r="T2023" i="19" s="1"/>
  <c r="S2022" i="19"/>
  <c r="V2022" i="19" s="1"/>
  <c r="O2022" i="19"/>
  <c r="U2022" i="19" s="1"/>
  <c r="K2022" i="19"/>
  <c r="T2022" i="19" s="1"/>
  <c r="W2022" i="19" s="1"/>
  <c r="S2021" i="19"/>
  <c r="V2021" i="19" s="1"/>
  <c r="O2021" i="19"/>
  <c r="U2021" i="19" s="1"/>
  <c r="K2021" i="19"/>
  <c r="T2021" i="19" s="1"/>
  <c r="W2021" i="19" s="1"/>
  <c r="Y2020" i="19"/>
  <c r="U2020" i="19"/>
  <c r="S2020" i="19"/>
  <c r="V2020" i="19" s="1"/>
  <c r="O2020" i="19"/>
  <c r="K2020" i="19"/>
  <c r="T2020" i="19" s="1"/>
  <c r="W2020" i="19" s="1"/>
  <c r="X2020" i="19" s="1"/>
  <c r="U2019" i="19"/>
  <c r="T2019" i="19"/>
  <c r="S2019" i="19"/>
  <c r="V2019" i="19" s="1"/>
  <c r="O2019" i="19"/>
  <c r="K2019" i="19"/>
  <c r="V2018" i="19"/>
  <c r="U2018" i="19"/>
  <c r="T2018" i="19"/>
  <c r="S2018" i="19"/>
  <c r="O2018" i="19"/>
  <c r="K2018" i="19"/>
  <c r="V2017" i="19"/>
  <c r="U2017" i="19"/>
  <c r="T2017" i="19"/>
  <c r="S2017" i="19"/>
  <c r="O2017" i="19"/>
  <c r="K2017" i="19"/>
  <c r="V2016" i="19"/>
  <c r="W2016" i="19" s="1"/>
  <c r="U2016" i="19"/>
  <c r="S2016" i="19"/>
  <c r="O2016" i="19"/>
  <c r="K2016" i="19"/>
  <c r="T2016" i="19" s="1"/>
  <c r="V2015" i="19"/>
  <c r="S2015" i="19"/>
  <c r="O2015" i="19"/>
  <c r="U2015" i="19" s="1"/>
  <c r="K2015" i="19"/>
  <c r="T2015" i="19" s="1"/>
  <c r="W2015" i="19" s="1"/>
  <c r="S2014" i="19"/>
  <c r="V2014" i="19" s="1"/>
  <c r="O2014" i="19"/>
  <c r="U2014" i="19" s="1"/>
  <c r="K2014" i="19"/>
  <c r="T2014" i="19" s="1"/>
  <c r="S2013" i="19"/>
  <c r="V2013" i="19" s="1"/>
  <c r="O2013" i="19"/>
  <c r="U2013" i="19" s="1"/>
  <c r="K2013" i="19"/>
  <c r="T2013" i="19" s="1"/>
  <c r="W2013" i="19" s="1"/>
  <c r="Y2012" i="19"/>
  <c r="U2012" i="19"/>
  <c r="T2012" i="19"/>
  <c r="W2012" i="19" s="1"/>
  <c r="X2012" i="19" s="1"/>
  <c r="S2012" i="19"/>
  <c r="V2012" i="19" s="1"/>
  <c r="O2012" i="19"/>
  <c r="K2012" i="19"/>
  <c r="U2011" i="19"/>
  <c r="T2011" i="19"/>
  <c r="W2011" i="19" s="1"/>
  <c r="S2011" i="19"/>
  <c r="V2011" i="19" s="1"/>
  <c r="O2011" i="19"/>
  <c r="K2011" i="19"/>
  <c r="U2010" i="19"/>
  <c r="T2010" i="19"/>
  <c r="S2010" i="19"/>
  <c r="V2010" i="19" s="1"/>
  <c r="O2010" i="19"/>
  <c r="K2010" i="19"/>
  <c r="X2009" i="19"/>
  <c r="V2009" i="19"/>
  <c r="U2009" i="19"/>
  <c r="T2009" i="19"/>
  <c r="W2009" i="19" s="1"/>
  <c r="Y2009" i="19" s="1"/>
  <c r="S2009" i="19"/>
  <c r="O2009" i="19"/>
  <c r="K2009" i="19"/>
  <c r="V2008" i="19"/>
  <c r="U2008" i="19"/>
  <c r="S2008" i="19"/>
  <c r="O2008" i="19"/>
  <c r="K2008" i="19"/>
  <c r="T2008" i="19" s="1"/>
  <c r="V2007" i="19"/>
  <c r="S2007" i="19"/>
  <c r="O2007" i="19"/>
  <c r="U2007" i="19" s="1"/>
  <c r="K2007" i="19"/>
  <c r="T2007" i="19" s="1"/>
  <c r="S2006" i="19"/>
  <c r="V2006" i="19" s="1"/>
  <c r="O2006" i="19"/>
  <c r="U2006" i="19" s="1"/>
  <c r="K2006" i="19"/>
  <c r="T2006" i="19" s="1"/>
  <c r="W2006" i="19" s="1"/>
  <c r="T2005" i="19"/>
  <c r="S2005" i="19"/>
  <c r="V2005" i="19" s="1"/>
  <c r="O2005" i="19"/>
  <c r="U2005" i="19" s="1"/>
  <c r="K2005" i="19"/>
  <c r="T2004" i="19"/>
  <c r="W2004" i="19" s="1"/>
  <c r="S2004" i="19"/>
  <c r="V2004" i="19" s="1"/>
  <c r="O2004" i="19"/>
  <c r="U2004" i="19" s="1"/>
  <c r="K2004" i="19"/>
  <c r="T2003" i="19"/>
  <c r="S2003" i="19"/>
  <c r="V2003" i="19" s="1"/>
  <c r="O2003" i="19"/>
  <c r="U2003" i="19" s="1"/>
  <c r="K2003" i="19"/>
  <c r="W2002" i="19"/>
  <c r="V2002" i="19"/>
  <c r="U2002" i="19"/>
  <c r="T2002" i="19"/>
  <c r="S2002" i="19"/>
  <c r="O2002" i="19"/>
  <c r="K2002" i="19"/>
  <c r="W2001" i="19"/>
  <c r="V2001" i="19"/>
  <c r="U2001" i="19"/>
  <c r="T2001" i="19"/>
  <c r="S2001" i="19"/>
  <c r="O2001" i="19"/>
  <c r="K2001" i="19"/>
  <c r="X2000" i="19"/>
  <c r="W2000" i="19"/>
  <c r="Y2000" i="19" s="1"/>
  <c r="V2000" i="19"/>
  <c r="U2000" i="19"/>
  <c r="S2000" i="19"/>
  <c r="O2000" i="19"/>
  <c r="K2000" i="19"/>
  <c r="T2000" i="19" s="1"/>
  <c r="X1999" i="19"/>
  <c r="W1999" i="19"/>
  <c r="Y1999" i="19" s="1"/>
  <c r="V1999" i="19"/>
  <c r="S1999" i="19"/>
  <c r="O1999" i="19"/>
  <c r="U1999" i="19" s="1"/>
  <c r="K1999" i="19"/>
  <c r="T1999" i="19" s="1"/>
  <c r="S1998" i="19"/>
  <c r="V1998" i="19" s="1"/>
  <c r="W1998" i="19" s="1"/>
  <c r="O1998" i="19"/>
  <c r="U1998" i="19" s="1"/>
  <c r="K1998" i="19"/>
  <c r="T1998" i="19" s="1"/>
  <c r="S1997" i="19"/>
  <c r="V1997" i="19" s="1"/>
  <c r="O1997" i="19"/>
  <c r="U1997" i="19" s="1"/>
  <c r="K1997" i="19"/>
  <c r="T1997" i="19" s="1"/>
  <c r="S1996" i="19"/>
  <c r="V1996" i="19" s="1"/>
  <c r="O1996" i="19"/>
  <c r="U1996" i="19" s="1"/>
  <c r="K1996" i="19"/>
  <c r="T1996" i="19" s="1"/>
  <c r="V1995" i="19"/>
  <c r="U1995" i="19"/>
  <c r="T1995" i="19"/>
  <c r="S1995" i="19"/>
  <c r="O1995" i="19"/>
  <c r="K1995" i="19"/>
  <c r="W1994" i="19"/>
  <c r="V1994" i="19"/>
  <c r="U1994" i="19"/>
  <c r="T1994" i="19"/>
  <c r="S1994" i="19"/>
  <c r="O1994" i="19"/>
  <c r="K1994" i="19"/>
  <c r="V1993" i="19"/>
  <c r="U1993" i="19"/>
  <c r="W1993" i="19" s="1"/>
  <c r="T1993" i="19"/>
  <c r="S1993" i="19"/>
  <c r="O1993" i="19"/>
  <c r="K1993" i="19"/>
  <c r="X1992" i="19"/>
  <c r="V1992" i="19"/>
  <c r="U1992" i="19"/>
  <c r="W1992" i="19" s="1"/>
  <c r="Y1992" i="19" s="1"/>
  <c r="S1992" i="19"/>
  <c r="O1992" i="19"/>
  <c r="K1992" i="19"/>
  <c r="T1992" i="19" s="1"/>
  <c r="V1991" i="19"/>
  <c r="W1991" i="19" s="1"/>
  <c r="S1991" i="19"/>
  <c r="O1991" i="19"/>
  <c r="U1991" i="19" s="1"/>
  <c r="K1991" i="19"/>
  <c r="T1991" i="19" s="1"/>
  <c r="W1990" i="19"/>
  <c r="S1990" i="19"/>
  <c r="V1990" i="19" s="1"/>
  <c r="O1990" i="19"/>
  <c r="U1990" i="19" s="1"/>
  <c r="K1990" i="19"/>
  <c r="T1990" i="19" s="1"/>
  <c r="S1989" i="19"/>
  <c r="V1989" i="19" s="1"/>
  <c r="O1989" i="19"/>
  <c r="U1989" i="19" s="1"/>
  <c r="K1989" i="19"/>
  <c r="T1989" i="19" s="1"/>
  <c r="W1989" i="19" s="1"/>
  <c r="U1988" i="19"/>
  <c r="S1988" i="19"/>
  <c r="V1988" i="19" s="1"/>
  <c r="O1988" i="19"/>
  <c r="K1988" i="19"/>
  <c r="T1988" i="19" s="1"/>
  <c r="U1987" i="19"/>
  <c r="T1987" i="19"/>
  <c r="W1987" i="19" s="1"/>
  <c r="S1987" i="19"/>
  <c r="V1987" i="19" s="1"/>
  <c r="O1987" i="19"/>
  <c r="K1987" i="19"/>
  <c r="V1986" i="19"/>
  <c r="U1986" i="19"/>
  <c r="T1986" i="19"/>
  <c r="S1986" i="19"/>
  <c r="O1986" i="19"/>
  <c r="K1986" i="19"/>
  <c r="V1985" i="19"/>
  <c r="U1985" i="19"/>
  <c r="T1985" i="19"/>
  <c r="S1985" i="19"/>
  <c r="O1985" i="19"/>
  <c r="K1985" i="19"/>
  <c r="W1984" i="19"/>
  <c r="V1984" i="19"/>
  <c r="U1984" i="19"/>
  <c r="S1984" i="19"/>
  <c r="O1984" i="19"/>
  <c r="K1984" i="19"/>
  <c r="T1984" i="19" s="1"/>
  <c r="V1983" i="19"/>
  <c r="S1983" i="19"/>
  <c r="O1983" i="19"/>
  <c r="U1983" i="19" s="1"/>
  <c r="K1983" i="19"/>
  <c r="T1983" i="19" s="1"/>
  <c r="S1982" i="19"/>
  <c r="V1982" i="19" s="1"/>
  <c r="O1982" i="19"/>
  <c r="U1982" i="19" s="1"/>
  <c r="K1982" i="19"/>
  <c r="T1982" i="19" s="1"/>
  <c r="S1981" i="19"/>
  <c r="V1981" i="19" s="1"/>
  <c r="O1981" i="19"/>
  <c r="U1981" i="19" s="1"/>
  <c r="K1981" i="19"/>
  <c r="T1981" i="19" s="1"/>
  <c r="W1981" i="19" s="1"/>
  <c r="Y1980" i="19"/>
  <c r="U1980" i="19"/>
  <c r="T1980" i="19"/>
  <c r="W1980" i="19" s="1"/>
  <c r="X1980" i="19" s="1"/>
  <c r="S1980" i="19"/>
  <c r="V1980" i="19" s="1"/>
  <c r="O1980" i="19"/>
  <c r="K1980" i="19"/>
  <c r="U1979" i="19"/>
  <c r="T1979" i="19"/>
  <c r="S1979" i="19"/>
  <c r="V1979" i="19" s="1"/>
  <c r="O1979" i="19"/>
  <c r="K1979" i="19"/>
  <c r="U1978" i="19"/>
  <c r="T1978" i="19"/>
  <c r="S1978" i="19"/>
  <c r="V1978" i="19" s="1"/>
  <c r="O1978" i="19"/>
  <c r="K1978" i="19"/>
  <c r="X1977" i="19"/>
  <c r="V1977" i="19"/>
  <c r="U1977" i="19"/>
  <c r="T1977" i="19"/>
  <c r="W1977" i="19" s="1"/>
  <c r="Y1977" i="19" s="1"/>
  <c r="S1977" i="19"/>
  <c r="O1977" i="19"/>
  <c r="K1977" i="19"/>
  <c r="V1976" i="19"/>
  <c r="U1976" i="19"/>
  <c r="S1976" i="19"/>
  <c r="O1976" i="19"/>
  <c r="K1976" i="19"/>
  <c r="T1976" i="19" s="1"/>
  <c r="V1975" i="19"/>
  <c r="S1975" i="19"/>
  <c r="O1975" i="19"/>
  <c r="U1975" i="19" s="1"/>
  <c r="K1975" i="19"/>
  <c r="T1975" i="19" s="1"/>
  <c r="Y1974" i="19"/>
  <c r="S1974" i="19"/>
  <c r="V1974" i="19" s="1"/>
  <c r="O1974" i="19"/>
  <c r="U1974" i="19" s="1"/>
  <c r="K1974" i="19"/>
  <c r="T1974" i="19" s="1"/>
  <c r="W1974" i="19" s="1"/>
  <c r="X1974" i="19" s="1"/>
  <c r="T1973" i="19"/>
  <c r="S1973" i="19"/>
  <c r="V1973" i="19" s="1"/>
  <c r="O1973" i="19"/>
  <c r="U1973" i="19" s="1"/>
  <c r="K1973" i="19"/>
  <c r="U1972" i="19"/>
  <c r="T1972" i="19"/>
  <c r="W1972" i="19" s="1"/>
  <c r="S1972" i="19"/>
  <c r="V1972" i="19" s="1"/>
  <c r="O1972" i="19"/>
  <c r="K1972" i="19"/>
  <c r="T1971" i="19"/>
  <c r="S1971" i="19"/>
  <c r="V1971" i="19" s="1"/>
  <c r="O1971" i="19"/>
  <c r="U1971" i="19" s="1"/>
  <c r="K1971" i="19"/>
  <c r="U1970" i="19"/>
  <c r="T1970" i="19"/>
  <c r="S1970" i="19"/>
  <c r="V1970" i="19" s="1"/>
  <c r="O1970" i="19"/>
  <c r="K1970" i="19"/>
  <c r="V1969" i="19"/>
  <c r="U1969" i="19"/>
  <c r="T1969" i="19"/>
  <c r="W1969" i="19" s="1"/>
  <c r="S1969" i="19"/>
  <c r="O1969" i="19"/>
  <c r="K1969" i="19"/>
  <c r="U1968" i="19"/>
  <c r="S1968" i="19"/>
  <c r="V1968" i="19" s="1"/>
  <c r="O1968" i="19"/>
  <c r="K1968" i="19"/>
  <c r="T1968" i="19" s="1"/>
  <c r="V1967" i="19"/>
  <c r="T1967" i="19"/>
  <c r="S1967" i="19"/>
  <c r="O1967" i="19"/>
  <c r="U1967" i="19" s="1"/>
  <c r="K1967" i="19"/>
  <c r="U1966" i="19"/>
  <c r="S1966" i="19"/>
  <c r="V1966" i="19" s="1"/>
  <c r="O1966" i="19"/>
  <c r="K1966" i="19"/>
  <c r="T1966" i="19" s="1"/>
  <c r="S1965" i="19"/>
  <c r="V1965" i="19" s="1"/>
  <c r="O1965" i="19"/>
  <c r="U1965" i="19" s="1"/>
  <c r="K1965" i="19"/>
  <c r="T1965" i="19" s="1"/>
  <c r="Y1964" i="19"/>
  <c r="W1964" i="19"/>
  <c r="X1964" i="19" s="1"/>
  <c r="S1964" i="19"/>
  <c r="V1964" i="19" s="1"/>
  <c r="O1964" i="19"/>
  <c r="U1964" i="19" s="1"/>
  <c r="K1964" i="19"/>
  <c r="T1964" i="19" s="1"/>
  <c r="V1963" i="19"/>
  <c r="U1963" i="19"/>
  <c r="T1963" i="19"/>
  <c r="S1963" i="19"/>
  <c r="O1963" i="19"/>
  <c r="K1963" i="19"/>
  <c r="V1962" i="19"/>
  <c r="U1962" i="19"/>
  <c r="S1962" i="19"/>
  <c r="O1962" i="19"/>
  <c r="K1962" i="19"/>
  <c r="T1962" i="19" s="1"/>
  <c r="W1962" i="19" s="1"/>
  <c r="X1961" i="19"/>
  <c r="V1961" i="19"/>
  <c r="U1961" i="19"/>
  <c r="W1961" i="19" s="1"/>
  <c r="Y1961" i="19" s="1"/>
  <c r="T1961" i="19"/>
  <c r="S1961" i="19"/>
  <c r="O1961" i="19"/>
  <c r="K1961" i="19"/>
  <c r="V1960" i="19"/>
  <c r="U1960" i="19"/>
  <c r="S1960" i="19"/>
  <c r="O1960" i="19"/>
  <c r="K1960" i="19"/>
  <c r="T1960" i="19" s="1"/>
  <c r="W1960" i="19" s="1"/>
  <c r="V1959" i="19"/>
  <c r="S1959" i="19"/>
  <c r="O1959" i="19"/>
  <c r="U1959" i="19" s="1"/>
  <c r="K1959" i="19"/>
  <c r="T1959" i="19" s="1"/>
  <c r="W1959" i="19" s="1"/>
  <c r="U1958" i="19"/>
  <c r="W1958" i="19" s="1"/>
  <c r="S1958" i="19"/>
  <c r="V1958" i="19" s="1"/>
  <c r="O1958" i="19"/>
  <c r="K1958" i="19"/>
  <c r="T1958" i="19" s="1"/>
  <c r="T1957" i="19"/>
  <c r="S1957" i="19"/>
  <c r="V1957" i="19" s="1"/>
  <c r="O1957" i="19"/>
  <c r="U1957" i="19" s="1"/>
  <c r="K1957" i="19"/>
  <c r="U1956" i="19"/>
  <c r="T1956" i="19"/>
  <c r="W1956" i="19" s="1"/>
  <c r="S1956" i="19"/>
  <c r="V1956" i="19" s="1"/>
  <c r="O1956" i="19"/>
  <c r="K1956" i="19"/>
  <c r="T1955" i="19"/>
  <c r="S1955" i="19"/>
  <c r="V1955" i="19" s="1"/>
  <c r="O1955" i="19"/>
  <c r="U1955" i="19" s="1"/>
  <c r="K1955" i="19"/>
  <c r="U1954" i="19"/>
  <c r="T1954" i="19"/>
  <c r="S1954" i="19"/>
  <c r="V1954" i="19" s="1"/>
  <c r="O1954" i="19"/>
  <c r="K1954" i="19"/>
  <c r="V1953" i="19"/>
  <c r="U1953" i="19"/>
  <c r="T1953" i="19"/>
  <c r="W1953" i="19" s="1"/>
  <c r="S1953" i="19"/>
  <c r="O1953" i="19"/>
  <c r="K1953" i="19"/>
  <c r="U1952" i="19"/>
  <c r="S1952" i="19"/>
  <c r="V1952" i="19" s="1"/>
  <c r="O1952" i="19"/>
  <c r="K1952" i="19"/>
  <c r="T1952" i="19" s="1"/>
  <c r="V1951" i="19"/>
  <c r="U1951" i="19"/>
  <c r="T1951" i="19"/>
  <c r="W1951" i="19" s="1"/>
  <c r="S1951" i="19"/>
  <c r="O1951" i="19"/>
  <c r="K1951" i="19"/>
  <c r="W1950" i="19"/>
  <c r="V1950" i="19"/>
  <c r="S1950" i="19"/>
  <c r="O1950" i="19"/>
  <c r="U1950" i="19" s="1"/>
  <c r="K1950" i="19"/>
  <c r="T1950" i="19" s="1"/>
  <c r="V1949" i="19"/>
  <c r="T1949" i="19"/>
  <c r="W1949" i="19" s="1"/>
  <c r="S1949" i="19"/>
  <c r="O1949" i="19"/>
  <c r="U1949" i="19" s="1"/>
  <c r="K1949" i="19"/>
  <c r="T1948" i="19"/>
  <c r="S1948" i="19"/>
  <c r="V1948" i="19" s="1"/>
  <c r="O1948" i="19"/>
  <c r="U1948" i="19" s="1"/>
  <c r="W1948" i="19" s="1"/>
  <c r="K1948" i="19"/>
  <c r="V1947" i="19"/>
  <c r="U1947" i="19"/>
  <c r="T1947" i="19"/>
  <c r="S1947" i="19"/>
  <c r="O1947" i="19"/>
  <c r="K1947" i="19"/>
  <c r="V1946" i="19"/>
  <c r="U1946" i="19"/>
  <c r="T1946" i="19"/>
  <c r="W1946" i="19" s="1"/>
  <c r="S1946" i="19"/>
  <c r="O1946" i="19"/>
  <c r="K1946" i="19"/>
  <c r="U1945" i="19"/>
  <c r="T1945" i="19"/>
  <c r="S1945" i="19"/>
  <c r="V1945" i="19" s="1"/>
  <c r="O1945" i="19"/>
  <c r="K1945" i="19"/>
  <c r="V1944" i="19"/>
  <c r="U1944" i="19"/>
  <c r="T1944" i="19"/>
  <c r="S1944" i="19"/>
  <c r="O1944" i="19"/>
  <c r="K1944" i="19"/>
  <c r="W1943" i="19"/>
  <c r="V1943" i="19"/>
  <c r="U1943" i="19"/>
  <c r="S1943" i="19"/>
  <c r="O1943" i="19"/>
  <c r="K1943" i="19"/>
  <c r="T1943" i="19" s="1"/>
  <c r="V1942" i="19"/>
  <c r="W1942" i="19" s="1"/>
  <c r="S1942" i="19"/>
  <c r="O1942" i="19"/>
  <c r="U1942" i="19" s="1"/>
  <c r="K1942" i="19"/>
  <c r="T1942" i="19" s="1"/>
  <c r="S1941" i="19"/>
  <c r="V1941" i="19" s="1"/>
  <c r="O1941" i="19"/>
  <c r="U1941" i="19" s="1"/>
  <c r="K1941" i="19"/>
  <c r="T1941" i="19" s="1"/>
  <c r="S1940" i="19"/>
  <c r="V1940" i="19" s="1"/>
  <c r="O1940" i="19"/>
  <c r="U1940" i="19" s="1"/>
  <c r="K1940" i="19"/>
  <c r="T1940" i="19" s="1"/>
  <c r="W1940" i="19" s="1"/>
  <c r="T1939" i="19"/>
  <c r="S1939" i="19"/>
  <c r="V1939" i="19" s="1"/>
  <c r="O1939" i="19"/>
  <c r="U1939" i="19" s="1"/>
  <c r="K1939" i="19"/>
  <c r="T1938" i="19"/>
  <c r="S1938" i="19"/>
  <c r="V1938" i="19" s="1"/>
  <c r="O1938" i="19"/>
  <c r="U1938" i="19" s="1"/>
  <c r="K1938" i="19"/>
  <c r="W1937" i="19"/>
  <c r="U1937" i="19"/>
  <c r="T1937" i="19"/>
  <c r="S1937" i="19"/>
  <c r="V1937" i="19" s="1"/>
  <c r="O1937" i="19"/>
  <c r="K1937" i="19"/>
  <c r="W1936" i="19"/>
  <c r="V1936" i="19"/>
  <c r="U1936" i="19"/>
  <c r="T1936" i="19"/>
  <c r="S1936" i="19"/>
  <c r="O1936" i="19"/>
  <c r="K1936" i="19"/>
  <c r="V1935" i="19"/>
  <c r="U1935" i="19"/>
  <c r="S1935" i="19"/>
  <c r="O1935" i="19"/>
  <c r="K1935" i="19"/>
  <c r="T1935" i="19" s="1"/>
  <c r="V1934" i="19"/>
  <c r="S1934" i="19"/>
  <c r="O1934" i="19"/>
  <c r="U1934" i="19" s="1"/>
  <c r="K1934" i="19"/>
  <c r="T1934" i="19" s="1"/>
  <c r="W1934" i="19" s="1"/>
  <c r="Y1933" i="19"/>
  <c r="S1933" i="19"/>
  <c r="V1933" i="19" s="1"/>
  <c r="O1933" i="19"/>
  <c r="U1933" i="19" s="1"/>
  <c r="K1933" i="19"/>
  <c r="T1933" i="19" s="1"/>
  <c r="W1933" i="19" s="1"/>
  <c r="X1933" i="19" s="1"/>
  <c r="X1932" i="19"/>
  <c r="T1932" i="19"/>
  <c r="W1932" i="19" s="1"/>
  <c r="Y1932" i="19" s="1"/>
  <c r="S1932" i="19"/>
  <c r="V1932" i="19" s="1"/>
  <c r="O1932" i="19"/>
  <c r="U1932" i="19" s="1"/>
  <c r="K1932" i="19"/>
  <c r="T1931" i="19"/>
  <c r="S1931" i="19"/>
  <c r="V1931" i="19" s="1"/>
  <c r="O1931" i="19"/>
  <c r="U1931" i="19" s="1"/>
  <c r="K1931" i="19"/>
  <c r="V1930" i="19"/>
  <c r="T1930" i="19"/>
  <c r="S1930" i="19"/>
  <c r="O1930" i="19"/>
  <c r="U1930" i="19" s="1"/>
  <c r="K1930" i="19"/>
  <c r="V1929" i="19"/>
  <c r="U1929" i="19"/>
  <c r="W1929" i="19" s="1"/>
  <c r="T1929" i="19"/>
  <c r="S1929" i="19"/>
  <c r="O1929" i="19"/>
  <c r="K1929" i="19"/>
  <c r="X1928" i="19"/>
  <c r="V1928" i="19"/>
  <c r="U1928" i="19"/>
  <c r="W1928" i="19" s="1"/>
  <c r="Y1928" i="19" s="1"/>
  <c r="T1928" i="19"/>
  <c r="S1928" i="19"/>
  <c r="O1928" i="19"/>
  <c r="K1928" i="19"/>
  <c r="V1927" i="19"/>
  <c r="U1927" i="19"/>
  <c r="S1927" i="19"/>
  <c r="O1927" i="19"/>
  <c r="K1927" i="19"/>
  <c r="T1927" i="19" s="1"/>
  <c r="X1926" i="19"/>
  <c r="V1926" i="19"/>
  <c r="S1926" i="19"/>
  <c r="O1926" i="19"/>
  <c r="U1926" i="19" s="1"/>
  <c r="K1926" i="19"/>
  <c r="T1926" i="19" s="1"/>
  <c r="W1926" i="19" s="1"/>
  <c r="Y1926" i="19" s="1"/>
  <c r="S1925" i="19"/>
  <c r="V1925" i="19" s="1"/>
  <c r="O1925" i="19"/>
  <c r="U1925" i="19" s="1"/>
  <c r="W1925" i="19" s="1"/>
  <c r="K1925" i="19"/>
  <c r="T1925" i="19" s="1"/>
  <c r="X1924" i="19"/>
  <c r="T1924" i="19"/>
  <c r="W1924" i="19" s="1"/>
  <c r="Y1924" i="19" s="1"/>
  <c r="S1924" i="19"/>
  <c r="V1924" i="19" s="1"/>
  <c r="O1924" i="19"/>
  <c r="U1924" i="19" s="1"/>
  <c r="K1924" i="19"/>
  <c r="Y1923" i="19"/>
  <c r="S1923" i="19"/>
  <c r="V1923" i="19" s="1"/>
  <c r="O1923" i="19"/>
  <c r="U1923" i="19" s="1"/>
  <c r="K1923" i="19"/>
  <c r="T1923" i="19" s="1"/>
  <c r="W1923" i="19" s="1"/>
  <c r="X1923" i="19" s="1"/>
  <c r="V1922" i="19"/>
  <c r="U1922" i="19"/>
  <c r="T1922" i="19"/>
  <c r="S1922" i="19"/>
  <c r="O1922" i="19"/>
  <c r="K1922" i="19"/>
  <c r="V1921" i="19"/>
  <c r="W1921" i="19" s="1"/>
  <c r="U1921" i="19"/>
  <c r="T1921" i="19"/>
  <c r="S1921" i="19"/>
  <c r="O1921" i="19"/>
  <c r="K1921" i="19"/>
  <c r="W1920" i="19"/>
  <c r="V1920" i="19"/>
  <c r="U1920" i="19"/>
  <c r="T1920" i="19"/>
  <c r="S1920" i="19"/>
  <c r="O1920" i="19"/>
  <c r="K1920" i="19"/>
  <c r="W1919" i="19"/>
  <c r="V1919" i="19"/>
  <c r="U1919" i="19"/>
  <c r="S1919" i="19"/>
  <c r="O1919" i="19"/>
  <c r="K1919" i="19"/>
  <c r="T1919" i="19" s="1"/>
  <c r="V1918" i="19"/>
  <c r="W1918" i="19" s="1"/>
  <c r="S1918" i="19"/>
  <c r="O1918" i="19"/>
  <c r="U1918" i="19" s="1"/>
  <c r="K1918" i="19"/>
  <c r="T1918" i="19" s="1"/>
  <c r="S1917" i="19"/>
  <c r="V1917" i="19" s="1"/>
  <c r="O1917" i="19"/>
  <c r="U1917" i="19" s="1"/>
  <c r="K1917" i="19"/>
  <c r="T1917" i="19" s="1"/>
  <c r="S1916" i="19"/>
  <c r="V1916" i="19" s="1"/>
  <c r="O1916" i="19"/>
  <c r="U1916" i="19" s="1"/>
  <c r="K1916" i="19"/>
  <c r="T1916" i="19" s="1"/>
  <c r="U1915" i="19"/>
  <c r="T1915" i="19"/>
  <c r="S1915" i="19"/>
  <c r="V1915" i="19" s="1"/>
  <c r="O1915" i="19"/>
  <c r="K1915" i="19"/>
  <c r="V1914" i="19"/>
  <c r="T1914" i="19"/>
  <c r="W1914" i="19" s="1"/>
  <c r="S1914" i="19"/>
  <c r="O1914" i="19"/>
  <c r="U1914" i="19" s="1"/>
  <c r="K1914" i="19"/>
  <c r="U1913" i="19"/>
  <c r="T1913" i="19"/>
  <c r="W1913" i="19" s="1"/>
  <c r="S1913" i="19"/>
  <c r="V1913" i="19" s="1"/>
  <c r="O1913" i="19"/>
  <c r="K1913" i="19"/>
  <c r="V1912" i="19"/>
  <c r="U1912" i="19"/>
  <c r="T1912" i="19"/>
  <c r="S1912" i="19"/>
  <c r="O1912" i="19"/>
  <c r="K1912" i="19"/>
  <c r="V1911" i="19"/>
  <c r="W1911" i="19" s="1"/>
  <c r="U1911" i="19"/>
  <c r="S1911" i="19"/>
  <c r="O1911" i="19"/>
  <c r="K1911" i="19"/>
  <c r="T1911" i="19" s="1"/>
  <c r="Y1910" i="19"/>
  <c r="W1910" i="19"/>
  <c r="X1910" i="19" s="1"/>
  <c r="V1910" i="19"/>
  <c r="S1910" i="19"/>
  <c r="O1910" i="19"/>
  <c r="U1910" i="19" s="1"/>
  <c r="K1910" i="19"/>
  <c r="T1910" i="19" s="1"/>
  <c r="S1909" i="19"/>
  <c r="V1909" i="19" s="1"/>
  <c r="O1909" i="19"/>
  <c r="U1909" i="19" s="1"/>
  <c r="K1909" i="19"/>
  <c r="T1909" i="19" s="1"/>
  <c r="S1908" i="19"/>
  <c r="V1908" i="19" s="1"/>
  <c r="O1908" i="19"/>
  <c r="U1908" i="19" s="1"/>
  <c r="K1908" i="19"/>
  <c r="T1908" i="19" s="1"/>
  <c r="W1908" i="19" s="1"/>
  <c r="Y1907" i="19"/>
  <c r="U1907" i="19"/>
  <c r="T1907" i="19"/>
  <c r="W1907" i="19" s="1"/>
  <c r="X1907" i="19" s="1"/>
  <c r="S1907" i="19"/>
  <c r="V1907" i="19" s="1"/>
  <c r="O1907" i="19"/>
  <c r="K1907" i="19"/>
  <c r="T1906" i="19"/>
  <c r="S1906" i="19"/>
  <c r="V1906" i="19" s="1"/>
  <c r="O1906" i="19"/>
  <c r="U1906" i="19" s="1"/>
  <c r="K1906" i="19"/>
  <c r="W1905" i="19"/>
  <c r="U1905" i="19"/>
  <c r="T1905" i="19"/>
  <c r="S1905" i="19"/>
  <c r="V1905" i="19" s="1"/>
  <c r="O1905" i="19"/>
  <c r="K1905" i="19"/>
  <c r="W1904" i="19"/>
  <c r="V1904" i="19"/>
  <c r="U1904" i="19"/>
  <c r="T1904" i="19"/>
  <c r="S1904" i="19"/>
  <c r="O1904" i="19"/>
  <c r="K1904" i="19"/>
  <c r="X1903" i="19"/>
  <c r="W1903" i="19"/>
  <c r="Y1903" i="19" s="1"/>
  <c r="V1903" i="19"/>
  <c r="U1903" i="19"/>
  <c r="S1903" i="19"/>
  <c r="O1903" i="19"/>
  <c r="K1903" i="19"/>
  <c r="T1903" i="19" s="1"/>
  <c r="W1902" i="19"/>
  <c r="V1902" i="19"/>
  <c r="S1902" i="19"/>
  <c r="O1902" i="19"/>
  <c r="U1902" i="19" s="1"/>
  <c r="K1902" i="19"/>
  <c r="T1902" i="19" s="1"/>
  <c r="S1901" i="19"/>
  <c r="V1901" i="19" s="1"/>
  <c r="O1901" i="19"/>
  <c r="U1901" i="19" s="1"/>
  <c r="K1901" i="19"/>
  <c r="T1901" i="19" s="1"/>
  <c r="W1901" i="19" s="1"/>
  <c r="Y1900" i="19"/>
  <c r="S1900" i="19"/>
  <c r="V1900" i="19" s="1"/>
  <c r="O1900" i="19"/>
  <c r="U1900" i="19" s="1"/>
  <c r="K1900" i="19"/>
  <c r="T1900" i="19" s="1"/>
  <c r="W1900" i="19" s="1"/>
  <c r="X1900" i="19" s="1"/>
  <c r="U1899" i="19"/>
  <c r="T1899" i="19"/>
  <c r="S1899" i="19"/>
  <c r="V1899" i="19" s="1"/>
  <c r="O1899" i="19"/>
  <c r="K1899" i="19"/>
  <c r="V1898" i="19"/>
  <c r="T1898" i="19"/>
  <c r="S1898" i="19"/>
  <c r="O1898" i="19"/>
  <c r="U1898" i="19" s="1"/>
  <c r="K1898" i="19"/>
  <c r="V1897" i="19"/>
  <c r="U1897" i="19"/>
  <c r="T1897" i="19"/>
  <c r="W1897" i="19" s="1"/>
  <c r="S1897" i="19"/>
  <c r="O1897" i="19"/>
  <c r="K1897" i="19"/>
  <c r="V1896" i="19"/>
  <c r="U1896" i="19"/>
  <c r="T1896" i="19"/>
  <c r="W1896" i="19" s="1"/>
  <c r="S1896" i="19"/>
  <c r="O1896" i="19"/>
  <c r="K1896" i="19"/>
  <c r="V1895" i="19"/>
  <c r="U1895" i="19"/>
  <c r="S1895" i="19"/>
  <c r="O1895" i="19"/>
  <c r="K1895" i="19"/>
  <c r="T1895" i="19" s="1"/>
  <c r="W1895" i="19" s="1"/>
  <c r="Y1894" i="19"/>
  <c r="X1894" i="19"/>
  <c r="V1894" i="19"/>
  <c r="S1894" i="19"/>
  <c r="O1894" i="19"/>
  <c r="U1894" i="19" s="1"/>
  <c r="K1894" i="19"/>
  <c r="T1894" i="19" s="1"/>
  <c r="W1894" i="19" s="1"/>
  <c r="W1893" i="19"/>
  <c r="S1893" i="19"/>
  <c r="V1893" i="19" s="1"/>
  <c r="O1893" i="19"/>
  <c r="U1893" i="19" s="1"/>
  <c r="K1893" i="19"/>
  <c r="T1893" i="19" s="1"/>
  <c r="T1892" i="19"/>
  <c r="S1892" i="19"/>
  <c r="V1892" i="19" s="1"/>
  <c r="O1892" i="19"/>
  <c r="U1892" i="19" s="1"/>
  <c r="K1892" i="19"/>
  <c r="S1891" i="19"/>
  <c r="V1891" i="19" s="1"/>
  <c r="O1891" i="19"/>
  <c r="U1891" i="19" s="1"/>
  <c r="K1891" i="19"/>
  <c r="T1891" i="19" s="1"/>
  <c r="U1890" i="19"/>
  <c r="T1890" i="19"/>
  <c r="S1890" i="19"/>
  <c r="V1890" i="19" s="1"/>
  <c r="O1890" i="19"/>
  <c r="K1890" i="19"/>
  <c r="U1889" i="19"/>
  <c r="T1889" i="19"/>
  <c r="S1889" i="19"/>
  <c r="V1889" i="19" s="1"/>
  <c r="W1889" i="19" s="1"/>
  <c r="O1889" i="19"/>
  <c r="K1889" i="19"/>
  <c r="W1888" i="19"/>
  <c r="V1888" i="19"/>
  <c r="U1888" i="19"/>
  <c r="T1888" i="19"/>
  <c r="S1888" i="19"/>
  <c r="O1888" i="19"/>
  <c r="K1888" i="19"/>
  <c r="V1887" i="19"/>
  <c r="W1887" i="19" s="1"/>
  <c r="U1887" i="19"/>
  <c r="S1887" i="19"/>
  <c r="O1887" i="19"/>
  <c r="K1887" i="19"/>
  <c r="T1887" i="19" s="1"/>
  <c r="V1886" i="19"/>
  <c r="S1886" i="19"/>
  <c r="O1886" i="19"/>
  <c r="U1886" i="19" s="1"/>
  <c r="K1886" i="19"/>
  <c r="T1886" i="19" s="1"/>
  <c r="S1885" i="19"/>
  <c r="V1885" i="19" s="1"/>
  <c r="O1885" i="19"/>
  <c r="U1885" i="19" s="1"/>
  <c r="K1885" i="19"/>
  <c r="T1885" i="19" s="1"/>
  <c r="S1884" i="19"/>
  <c r="V1884" i="19" s="1"/>
  <c r="O1884" i="19"/>
  <c r="U1884" i="19" s="1"/>
  <c r="K1884" i="19"/>
  <c r="T1884" i="19" s="1"/>
  <c r="U1883" i="19"/>
  <c r="S1883" i="19"/>
  <c r="V1883" i="19" s="1"/>
  <c r="O1883" i="19"/>
  <c r="K1883" i="19"/>
  <c r="T1883" i="19" s="1"/>
  <c r="W1883" i="19" s="1"/>
  <c r="V1882" i="19"/>
  <c r="T1882" i="19"/>
  <c r="W1882" i="19" s="1"/>
  <c r="S1882" i="19"/>
  <c r="O1882" i="19"/>
  <c r="U1882" i="19" s="1"/>
  <c r="K1882" i="19"/>
  <c r="V1881" i="19"/>
  <c r="U1881" i="19"/>
  <c r="T1881" i="19"/>
  <c r="S1881" i="19"/>
  <c r="O1881" i="19"/>
  <c r="K1881" i="19"/>
  <c r="V1880" i="19"/>
  <c r="U1880" i="19"/>
  <c r="T1880" i="19"/>
  <c r="S1880" i="19"/>
  <c r="O1880" i="19"/>
  <c r="K1880" i="19"/>
  <c r="V1879" i="19"/>
  <c r="U1879" i="19"/>
  <c r="W1879" i="19" s="1"/>
  <c r="S1879" i="19"/>
  <c r="O1879" i="19"/>
  <c r="K1879" i="19"/>
  <c r="T1879" i="19" s="1"/>
  <c r="V1878" i="19"/>
  <c r="S1878" i="19"/>
  <c r="O1878" i="19"/>
  <c r="U1878" i="19" s="1"/>
  <c r="K1878" i="19"/>
  <c r="T1878" i="19" s="1"/>
  <c r="S1877" i="19"/>
  <c r="V1877" i="19" s="1"/>
  <c r="O1877" i="19"/>
  <c r="U1877" i="19" s="1"/>
  <c r="K1877" i="19"/>
  <c r="T1877" i="19" s="1"/>
  <c r="T1876" i="19"/>
  <c r="S1876" i="19"/>
  <c r="V1876" i="19" s="1"/>
  <c r="O1876" i="19"/>
  <c r="U1876" i="19" s="1"/>
  <c r="K1876" i="19"/>
  <c r="T1875" i="19"/>
  <c r="W1875" i="19" s="1"/>
  <c r="S1875" i="19"/>
  <c r="V1875" i="19" s="1"/>
  <c r="O1875" i="19"/>
  <c r="U1875" i="19" s="1"/>
  <c r="K1875" i="19"/>
  <c r="T1874" i="19"/>
  <c r="S1874" i="19"/>
  <c r="V1874" i="19" s="1"/>
  <c r="O1874" i="19"/>
  <c r="U1874" i="19" s="1"/>
  <c r="K1874" i="19"/>
  <c r="W1873" i="19"/>
  <c r="V1873" i="19"/>
  <c r="U1873" i="19"/>
  <c r="T1873" i="19"/>
  <c r="S1873" i="19"/>
  <c r="O1873" i="19"/>
  <c r="K1873" i="19"/>
  <c r="V1872" i="19"/>
  <c r="W1872" i="19" s="1"/>
  <c r="U1872" i="19"/>
  <c r="T1872" i="19"/>
  <c r="S1872" i="19"/>
  <c r="O1872" i="19"/>
  <c r="K1872" i="19"/>
  <c r="W1871" i="19"/>
  <c r="V1871" i="19"/>
  <c r="U1871" i="19"/>
  <c r="S1871" i="19"/>
  <c r="O1871" i="19"/>
  <c r="K1871" i="19"/>
  <c r="T1871" i="19" s="1"/>
  <c r="V1870" i="19"/>
  <c r="S1870" i="19"/>
  <c r="O1870" i="19"/>
  <c r="U1870" i="19" s="1"/>
  <c r="K1870" i="19"/>
  <c r="T1870" i="19" s="1"/>
  <c r="S1869" i="19"/>
  <c r="V1869" i="19" s="1"/>
  <c r="O1869" i="19"/>
  <c r="U1869" i="19" s="1"/>
  <c r="K1869" i="19"/>
  <c r="T1869" i="19" s="1"/>
  <c r="S1868" i="19"/>
  <c r="V1868" i="19" s="1"/>
  <c r="O1868" i="19"/>
  <c r="U1868" i="19" s="1"/>
  <c r="K1868" i="19"/>
  <c r="T1868" i="19" s="1"/>
  <c r="W1868" i="19" s="1"/>
  <c r="T1867" i="19"/>
  <c r="W1867" i="19" s="1"/>
  <c r="S1867" i="19"/>
  <c r="V1867" i="19" s="1"/>
  <c r="O1867" i="19"/>
  <c r="U1867" i="19" s="1"/>
  <c r="K1867" i="19"/>
  <c r="T1866" i="19"/>
  <c r="S1866" i="19"/>
  <c r="V1866" i="19" s="1"/>
  <c r="O1866" i="19"/>
  <c r="U1866" i="19" s="1"/>
  <c r="K1866" i="19"/>
  <c r="W1865" i="19"/>
  <c r="V1865" i="19"/>
  <c r="U1865" i="19"/>
  <c r="T1865" i="19"/>
  <c r="S1865" i="19"/>
  <c r="O1865" i="19"/>
  <c r="K1865" i="19"/>
  <c r="W1864" i="19"/>
  <c r="V1864" i="19"/>
  <c r="U1864" i="19"/>
  <c r="T1864" i="19"/>
  <c r="S1864" i="19"/>
  <c r="O1864" i="19"/>
  <c r="K1864" i="19"/>
  <c r="V1863" i="19"/>
  <c r="U1863" i="19"/>
  <c r="S1863" i="19"/>
  <c r="O1863" i="19"/>
  <c r="K1863" i="19"/>
  <c r="T1863" i="19" s="1"/>
  <c r="V1862" i="19"/>
  <c r="S1862" i="19"/>
  <c r="O1862" i="19"/>
  <c r="U1862" i="19" s="1"/>
  <c r="K1862" i="19"/>
  <c r="T1862" i="19" s="1"/>
  <c r="S1861" i="19"/>
  <c r="V1861" i="19" s="1"/>
  <c r="O1861" i="19"/>
  <c r="U1861" i="19" s="1"/>
  <c r="K1861" i="19"/>
  <c r="T1861" i="19" s="1"/>
  <c r="W1861" i="19" s="1"/>
  <c r="T1860" i="19"/>
  <c r="S1860" i="19"/>
  <c r="V1860" i="19" s="1"/>
  <c r="O1860" i="19"/>
  <c r="U1860" i="19" s="1"/>
  <c r="K1860" i="19"/>
  <c r="U1859" i="19"/>
  <c r="S1859" i="19"/>
  <c r="V1859" i="19" s="1"/>
  <c r="O1859" i="19"/>
  <c r="K1859" i="19"/>
  <c r="T1859" i="19" s="1"/>
  <c r="U1858" i="19"/>
  <c r="T1858" i="19"/>
  <c r="S1858" i="19"/>
  <c r="V1858" i="19" s="1"/>
  <c r="O1858" i="19"/>
  <c r="K1858" i="19"/>
  <c r="U1857" i="19"/>
  <c r="W1857" i="19" s="1"/>
  <c r="T1857" i="19"/>
  <c r="S1857" i="19"/>
  <c r="V1857" i="19" s="1"/>
  <c r="O1857" i="19"/>
  <c r="K1857" i="19"/>
  <c r="X1856" i="19"/>
  <c r="V1856" i="19"/>
  <c r="U1856" i="19"/>
  <c r="W1856" i="19" s="1"/>
  <c r="Y1856" i="19" s="1"/>
  <c r="T1856" i="19"/>
  <c r="S1856" i="19"/>
  <c r="O1856" i="19"/>
  <c r="K1856" i="19"/>
  <c r="V1855" i="19"/>
  <c r="W1855" i="19" s="1"/>
  <c r="U1855" i="19"/>
  <c r="S1855" i="19"/>
  <c r="O1855" i="19"/>
  <c r="K1855" i="19"/>
  <c r="T1855" i="19" s="1"/>
  <c r="V1854" i="19"/>
  <c r="S1854" i="19"/>
  <c r="O1854" i="19"/>
  <c r="U1854" i="19" s="1"/>
  <c r="K1854" i="19"/>
  <c r="T1854" i="19" s="1"/>
  <c r="W1854" i="19" s="1"/>
  <c r="W1853" i="19"/>
  <c r="S1853" i="19"/>
  <c r="V1853" i="19" s="1"/>
  <c r="O1853" i="19"/>
  <c r="U1853" i="19" s="1"/>
  <c r="K1853" i="19"/>
  <c r="T1853" i="19" s="1"/>
  <c r="S1852" i="19"/>
  <c r="V1852" i="19" s="1"/>
  <c r="O1852" i="19"/>
  <c r="U1852" i="19" s="1"/>
  <c r="K1852" i="19"/>
  <c r="T1852" i="19" s="1"/>
  <c r="U1851" i="19"/>
  <c r="S1851" i="19"/>
  <c r="V1851" i="19" s="1"/>
  <c r="O1851" i="19"/>
  <c r="K1851" i="19"/>
  <c r="T1851" i="19" s="1"/>
  <c r="W1851" i="19" s="1"/>
  <c r="V1850" i="19"/>
  <c r="U1850" i="19"/>
  <c r="T1850" i="19"/>
  <c r="S1850" i="19"/>
  <c r="O1850" i="19"/>
  <c r="K1850" i="19"/>
  <c r="U1849" i="19"/>
  <c r="T1849" i="19"/>
  <c r="S1849" i="19"/>
  <c r="V1849" i="19" s="1"/>
  <c r="O1849" i="19"/>
  <c r="K1849" i="19"/>
  <c r="V1848" i="19"/>
  <c r="U1848" i="19"/>
  <c r="T1848" i="19"/>
  <c r="W1848" i="19" s="1"/>
  <c r="S1848" i="19"/>
  <c r="O1848" i="19"/>
  <c r="K1848" i="19"/>
  <c r="V1847" i="19"/>
  <c r="U1847" i="19"/>
  <c r="S1847" i="19"/>
  <c r="O1847" i="19"/>
  <c r="K1847" i="19"/>
  <c r="T1847" i="19" s="1"/>
  <c r="W1847" i="19" s="1"/>
  <c r="V1846" i="19"/>
  <c r="S1846" i="19"/>
  <c r="O1846" i="19"/>
  <c r="U1846" i="19" s="1"/>
  <c r="K1846" i="19"/>
  <c r="T1846" i="19" s="1"/>
  <c r="S1845" i="19"/>
  <c r="V1845" i="19" s="1"/>
  <c r="O1845" i="19"/>
  <c r="U1845" i="19" s="1"/>
  <c r="K1845" i="19"/>
  <c r="T1845" i="19" s="1"/>
  <c r="W1845" i="19" s="1"/>
  <c r="T1844" i="19"/>
  <c r="S1844" i="19"/>
  <c r="V1844" i="19" s="1"/>
  <c r="O1844" i="19"/>
  <c r="U1844" i="19" s="1"/>
  <c r="K1844" i="19"/>
  <c r="S1843" i="19"/>
  <c r="V1843" i="19" s="1"/>
  <c r="O1843" i="19"/>
  <c r="U1843" i="19" s="1"/>
  <c r="K1843" i="19"/>
  <c r="T1843" i="19" s="1"/>
  <c r="W1843" i="19" s="1"/>
  <c r="U1842" i="19"/>
  <c r="T1842" i="19"/>
  <c r="S1842" i="19"/>
  <c r="V1842" i="19" s="1"/>
  <c r="O1842" i="19"/>
  <c r="K1842" i="19"/>
  <c r="U1841" i="19"/>
  <c r="T1841" i="19"/>
  <c r="S1841" i="19"/>
  <c r="V1841" i="19" s="1"/>
  <c r="O1841" i="19"/>
  <c r="K1841" i="19"/>
  <c r="V1840" i="19"/>
  <c r="U1840" i="19"/>
  <c r="T1840" i="19"/>
  <c r="W1840" i="19" s="1"/>
  <c r="S1840" i="19"/>
  <c r="O1840" i="19"/>
  <c r="K1840" i="19"/>
  <c r="V1839" i="19"/>
  <c r="U1839" i="19"/>
  <c r="S1839" i="19"/>
  <c r="O1839" i="19"/>
  <c r="K1839" i="19"/>
  <c r="T1839" i="19" s="1"/>
  <c r="W1839" i="19" s="1"/>
  <c r="V1838" i="19"/>
  <c r="S1838" i="19"/>
  <c r="O1838" i="19"/>
  <c r="U1838" i="19" s="1"/>
  <c r="K1838" i="19"/>
  <c r="T1838" i="19" s="1"/>
  <c r="W1838" i="19" s="1"/>
  <c r="S1837" i="19"/>
  <c r="V1837" i="19" s="1"/>
  <c r="O1837" i="19"/>
  <c r="U1837" i="19" s="1"/>
  <c r="K1837" i="19"/>
  <c r="T1837" i="19" s="1"/>
  <c r="W1837" i="19" s="1"/>
  <c r="X1836" i="19"/>
  <c r="T1836" i="19"/>
  <c r="W1836" i="19" s="1"/>
  <c r="Y1836" i="19" s="1"/>
  <c r="S1836" i="19"/>
  <c r="V1836" i="19" s="1"/>
  <c r="O1836" i="19"/>
  <c r="U1836" i="19" s="1"/>
  <c r="K1836" i="19"/>
  <c r="T1835" i="19"/>
  <c r="S1835" i="19"/>
  <c r="V1835" i="19" s="1"/>
  <c r="O1835" i="19"/>
  <c r="U1835" i="19" s="1"/>
  <c r="K1835" i="19"/>
  <c r="V1834" i="19"/>
  <c r="T1834" i="19"/>
  <c r="S1834" i="19"/>
  <c r="O1834" i="19"/>
  <c r="U1834" i="19" s="1"/>
  <c r="K1834" i="19"/>
  <c r="W1833" i="19"/>
  <c r="V1833" i="19"/>
  <c r="U1833" i="19"/>
  <c r="T1833" i="19"/>
  <c r="S1833" i="19"/>
  <c r="O1833" i="19"/>
  <c r="K1833" i="19"/>
  <c r="V1832" i="19"/>
  <c r="U1832" i="19"/>
  <c r="W1832" i="19" s="1"/>
  <c r="T1832" i="19"/>
  <c r="S1832" i="19"/>
  <c r="O1832" i="19"/>
  <c r="K1832" i="19"/>
  <c r="V1831" i="19"/>
  <c r="U1831" i="19"/>
  <c r="S1831" i="19"/>
  <c r="O1831" i="19"/>
  <c r="K1831" i="19"/>
  <c r="T1831" i="19" s="1"/>
  <c r="V1830" i="19"/>
  <c r="S1830" i="19"/>
  <c r="O1830" i="19"/>
  <c r="U1830" i="19" s="1"/>
  <c r="K1830" i="19"/>
  <c r="T1830" i="19" s="1"/>
  <c r="W1829" i="19"/>
  <c r="S1829" i="19"/>
  <c r="V1829" i="19" s="1"/>
  <c r="O1829" i="19"/>
  <c r="U1829" i="19" s="1"/>
  <c r="K1829" i="19"/>
  <c r="T1829" i="19" s="1"/>
  <c r="T1828" i="19"/>
  <c r="W1828" i="19" s="1"/>
  <c r="Y1828" i="19" s="1"/>
  <c r="S1828" i="19"/>
  <c r="V1828" i="19" s="1"/>
  <c r="O1828" i="19"/>
  <c r="U1828" i="19" s="1"/>
  <c r="K1828" i="19"/>
  <c r="U1827" i="19"/>
  <c r="S1827" i="19"/>
  <c r="V1827" i="19" s="1"/>
  <c r="O1827" i="19"/>
  <c r="K1827" i="19"/>
  <c r="T1827" i="19" s="1"/>
  <c r="W1827" i="19" s="1"/>
  <c r="U1826" i="19"/>
  <c r="T1826" i="19"/>
  <c r="W1826" i="19" s="1"/>
  <c r="S1826" i="19"/>
  <c r="V1826" i="19" s="1"/>
  <c r="O1826" i="19"/>
  <c r="K1826" i="19"/>
  <c r="U1825" i="19"/>
  <c r="T1825" i="19"/>
  <c r="S1825" i="19"/>
  <c r="V1825" i="19" s="1"/>
  <c r="W1825" i="19" s="1"/>
  <c r="O1825" i="19"/>
  <c r="K1825" i="19"/>
  <c r="W1824" i="19"/>
  <c r="Y1824" i="19" s="1"/>
  <c r="V1824" i="19"/>
  <c r="U1824" i="19"/>
  <c r="T1824" i="19"/>
  <c r="S1824" i="19"/>
  <c r="O1824" i="19"/>
  <c r="K1824" i="19"/>
  <c r="Y1823" i="19"/>
  <c r="X1823" i="19"/>
  <c r="W1823" i="19"/>
  <c r="V1823" i="19"/>
  <c r="U1823" i="19"/>
  <c r="S1823" i="19"/>
  <c r="O1823" i="19"/>
  <c r="K1823" i="19"/>
  <c r="T1823" i="19" s="1"/>
  <c r="V1822" i="19"/>
  <c r="S1822" i="19"/>
  <c r="O1822" i="19"/>
  <c r="U1822" i="19" s="1"/>
  <c r="W1822" i="19" s="1"/>
  <c r="K1822" i="19"/>
  <c r="T1822" i="19" s="1"/>
  <c r="S1821" i="19"/>
  <c r="V1821" i="19" s="1"/>
  <c r="W1821" i="19" s="1"/>
  <c r="O1821" i="19"/>
  <c r="U1821" i="19" s="1"/>
  <c r="K1821" i="19"/>
  <c r="T1821" i="19" s="1"/>
  <c r="X1820" i="19"/>
  <c r="S1820" i="19"/>
  <c r="V1820" i="19" s="1"/>
  <c r="O1820" i="19"/>
  <c r="U1820" i="19" s="1"/>
  <c r="K1820" i="19"/>
  <c r="T1820" i="19" s="1"/>
  <c r="W1820" i="19" s="1"/>
  <c r="Y1820" i="19" s="1"/>
  <c r="U1819" i="19"/>
  <c r="S1819" i="19"/>
  <c r="V1819" i="19" s="1"/>
  <c r="O1819" i="19"/>
  <c r="K1819" i="19"/>
  <c r="T1819" i="19" s="1"/>
  <c r="W1819" i="19" s="1"/>
  <c r="V1818" i="19"/>
  <c r="U1818" i="19"/>
  <c r="T1818" i="19"/>
  <c r="S1818" i="19"/>
  <c r="O1818" i="19"/>
  <c r="K1818" i="19"/>
  <c r="V1817" i="19"/>
  <c r="U1817" i="19"/>
  <c r="T1817" i="19"/>
  <c r="S1817" i="19"/>
  <c r="O1817" i="19"/>
  <c r="K1817" i="19"/>
  <c r="V1816" i="19"/>
  <c r="U1816" i="19"/>
  <c r="T1816" i="19"/>
  <c r="S1816" i="19"/>
  <c r="O1816" i="19"/>
  <c r="K1816" i="19"/>
  <c r="V1815" i="19"/>
  <c r="U1815" i="19"/>
  <c r="S1815" i="19"/>
  <c r="O1815" i="19"/>
  <c r="K1815" i="19"/>
  <c r="T1815" i="19" s="1"/>
  <c r="W1815" i="19" s="1"/>
  <c r="Y1814" i="19"/>
  <c r="W1814" i="19"/>
  <c r="X1814" i="19" s="1"/>
  <c r="V1814" i="19"/>
  <c r="S1814" i="19"/>
  <c r="O1814" i="19"/>
  <c r="U1814" i="19" s="1"/>
  <c r="K1814" i="19"/>
  <c r="T1814" i="19" s="1"/>
  <c r="S1813" i="19"/>
  <c r="V1813" i="19" s="1"/>
  <c r="O1813" i="19"/>
  <c r="U1813" i="19" s="1"/>
  <c r="K1813" i="19"/>
  <c r="T1813" i="19" s="1"/>
  <c r="S1812" i="19"/>
  <c r="V1812" i="19" s="1"/>
  <c r="O1812" i="19"/>
  <c r="U1812" i="19" s="1"/>
  <c r="K1812" i="19"/>
  <c r="T1812" i="19" s="1"/>
  <c r="W1812" i="19" s="1"/>
  <c r="U1811" i="19"/>
  <c r="S1811" i="19"/>
  <c r="V1811" i="19" s="1"/>
  <c r="O1811" i="19"/>
  <c r="K1811" i="19"/>
  <c r="T1811" i="19" s="1"/>
  <c r="T1810" i="19"/>
  <c r="S1810" i="19"/>
  <c r="V1810" i="19" s="1"/>
  <c r="O1810" i="19"/>
  <c r="U1810" i="19" s="1"/>
  <c r="K1810" i="19"/>
  <c r="V1809" i="19"/>
  <c r="U1809" i="19"/>
  <c r="T1809" i="19"/>
  <c r="S1809" i="19"/>
  <c r="O1809" i="19"/>
  <c r="K1809" i="19"/>
  <c r="V1808" i="19"/>
  <c r="U1808" i="19"/>
  <c r="T1808" i="19"/>
  <c r="W1808" i="19" s="1"/>
  <c r="S1808" i="19"/>
  <c r="O1808" i="19"/>
  <c r="K1808" i="19"/>
  <c r="V1807" i="19"/>
  <c r="U1807" i="19"/>
  <c r="S1807" i="19"/>
  <c r="O1807" i="19"/>
  <c r="K1807" i="19"/>
  <c r="T1807" i="19" s="1"/>
  <c r="W1807" i="19" s="1"/>
  <c r="V1806" i="19"/>
  <c r="S1806" i="19"/>
  <c r="O1806" i="19"/>
  <c r="U1806" i="19" s="1"/>
  <c r="K1806" i="19"/>
  <c r="T1806" i="19" s="1"/>
  <c r="W1806" i="19" s="1"/>
  <c r="W1805" i="19"/>
  <c r="S1805" i="19"/>
  <c r="V1805" i="19" s="1"/>
  <c r="O1805" i="19"/>
  <c r="U1805" i="19" s="1"/>
  <c r="K1805" i="19"/>
  <c r="T1805" i="19" s="1"/>
  <c r="V1804" i="19"/>
  <c r="T1804" i="19"/>
  <c r="W1804" i="19" s="1"/>
  <c r="S1804" i="19"/>
  <c r="O1804" i="19"/>
  <c r="U1804" i="19" s="1"/>
  <c r="K1804" i="19"/>
  <c r="U1803" i="19"/>
  <c r="S1803" i="19"/>
  <c r="V1803" i="19" s="1"/>
  <c r="O1803" i="19"/>
  <c r="K1803" i="19"/>
  <c r="T1803" i="19" s="1"/>
  <c r="W1803" i="19" s="1"/>
  <c r="T1802" i="19"/>
  <c r="S1802" i="19"/>
  <c r="V1802" i="19" s="1"/>
  <c r="O1802" i="19"/>
  <c r="U1802" i="19" s="1"/>
  <c r="K1802" i="19"/>
  <c r="U1801" i="19"/>
  <c r="T1801" i="19"/>
  <c r="S1801" i="19"/>
  <c r="V1801" i="19" s="1"/>
  <c r="W1801" i="19" s="1"/>
  <c r="O1801" i="19"/>
  <c r="K1801" i="19"/>
  <c r="V1800" i="19"/>
  <c r="T1800" i="19"/>
  <c r="W1800" i="19" s="1"/>
  <c r="S1800" i="19"/>
  <c r="O1800" i="19"/>
  <c r="U1800" i="19" s="1"/>
  <c r="K1800" i="19"/>
  <c r="U1799" i="19"/>
  <c r="S1799" i="19"/>
  <c r="V1799" i="19" s="1"/>
  <c r="O1799" i="19"/>
  <c r="K1799" i="19"/>
  <c r="T1799" i="19" s="1"/>
  <c r="V1798" i="19"/>
  <c r="T1798" i="19"/>
  <c r="S1798" i="19"/>
  <c r="O1798" i="19"/>
  <c r="U1798" i="19" s="1"/>
  <c r="K1798" i="19"/>
  <c r="S1797" i="19"/>
  <c r="V1797" i="19" s="1"/>
  <c r="O1797" i="19"/>
  <c r="U1797" i="19" s="1"/>
  <c r="K1797" i="19"/>
  <c r="T1797" i="19" s="1"/>
  <c r="V1796" i="19"/>
  <c r="S1796" i="19"/>
  <c r="O1796" i="19"/>
  <c r="U1796" i="19" s="1"/>
  <c r="K1796" i="19"/>
  <c r="T1796" i="19" s="1"/>
  <c r="T1795" i="19"/>
  <c r="S1795" i="19"/>
  <c r="V1795" i="19" s="1"/>
  <c r="O1795" i="19"/>
  <c r="U1795" i="19" s="1"/>
  <c r="K1795" i="19"/>
  <c r="T1794" i="19"/>
  <c r="S1794" i="19"/>
  <c r="V1794" i="19" s="1"/>
  <c r="O1794" i="19"/>
  <c r="U1794" i="19" s="1"/>
  <c r="K1794" i="19"/>
  <c r="U1793" i="19"/>
  <c r="S1793" i="19"/>
  <c r="V1793" i="19" s="1"/>
  <c r="O1793" i="19"/>
  <c r="K1793" i="19"/>
  <c r="T1793" i="19" s="1"/>
  <c r="V1792" i="19"/>
  <c r="T1792" i="19"/>
  <c r="S1792" i="19"/>
  <c r="O1792" i="19"/>
  <c r="U1792" i="19" s="1"/>
  <c r="K1792" i="19"/>
  <c r="U1791" i="19"/>
  <c r="S1791" i="19"/>
  <c r="V1791" i="19" s="1"/>
  <c r="O1791" i="19"/>
  <c r="K1791" i="19"/>
  <c r="T1791" i="19" s="1"/>
  <c r="W1790" i="19"/>
  <c r="V1790" i="19"/>
  <c r="S1790" i="19"/>
  <c r="O1790" i="19"/>
  <c r="U1790" i="19" s="1"/>
  <c r="K1790" i="19"/>
  <c r="T1790" i="19" s="1"/>
  <c r="X1789" i="19"/>
  <c r="S1789" i="19"/>
  <c r="V1789" i="19" s="1"/>
  <c r="O1789" i="19"/>
  <c r="U1789" i="19" s="1"/>
  <c r="K1789" i="19"/>
  <c r="T1789" i="19" s="1"/>
  <c r="W1789" i="19" s="1"/>
  <c r="Y1789" i="19" s="1"/>
  <c r="V1788" i="19"/>
  <c r="T1788" i="19"/>
  <c r="S1788" i="19"/>
  <c r="O1788" i="19"/>
  <c r="U1788" i="19" s="1"/>
  <c r="K1788" i="19"/>
  <c r="U1787" i="19"/>
  <c r="T1787" i="19"/>
  <c r="S1787" i="19"/>
  <c r="V1787" i="19" s="1"/>
  <c r="O1787" i="19"/>
  <c r="K1787" i="19"/>
  <c r="V1786" i="19"/>
  <c r="T1786" i="19"/>
  <c r="S1786" i="19"/>
  <c r="O1786" i="19"/>
  <c r="U1786" i="19" s="1"/>
  <c r="K1786" i="19"/>
  <c r="U1785" i="19"/>
  <c r="T1785" i="19"/>
  <c r="S1785" i="19"/>
  <c r="V1785" i="19" s="1"/>
  <c r="O1785" i="19"/>
  <c r="K1785" i="19"/>
  <c r="V1784" i="19"/>
  <c r="T1784" i="19"/>
  <c r="S1784" i="19"/>
  <c r="O1784" i="19"/>
  <c r="U1784" i="19" s="1"/>
  <c r="K1784" i="19"/>
  <c r="W1783" i="19"/>
  <c r="U1783" i="19"/>
  <c r="S1783" i="19"/>
  <c r="V1783" i="19" s="1"/>
  <c r="O1783" i="19"/>
  <c r="K1783" i="19"/>
  <c r="T1783" i="19" s="1"/>
  <c r="V1782" i="19"/>
  <c r="T1782" i="19"/>
  <c r="S1782" i="19"/>
  <c r="O1782" i="19"/>
  <c r="U1782" i="19" s="1"/>
  <c r="K1782" i="19"/>
  <c r="W1781" i="19"/>
  <c r="S1781" i="19"/>
  <c r="V1781" i="19" s="1"/>
  <c r="O1781" i="19"/>
  <c r="U1781" i="19" s="1"/>
  <c r="K1781" i="19"/>
  <c r="T1781" i="19" s="1"/>
  <c r="S1780" i="19"/>
  <c r="V1780" i="19" s="1"/>
  <c r="O1780" i="19"/>
  <c r="U1780" i="19" s="1"/>
  <c r="K1780" i="19"/>
  <c r="T1780" i="19" s="1"/>
  <c r="U1779" i="19"/>
  <c r="S1779" i="19"/>
  <c r="V1779" i="19" s="1"/>
  <c r="O1779" i="19"/>
  <c r="K1779" i="19"/>
  <c r="T1779" i="19" s="1"/>
  <c r="W1779" i="19" s="1"/>
  <c r="T1778" i="19"/>
  <c r="S1778" i="19"/>
  <c r="V1778" i="19" s="1"/>
  <c r="O1778" i="19"/>
  <c r="U1778" i="19" s="1"/>
  <c r="K1778" i="19"/>
  <c r="U1777" i="19"/>
  <c r="T1777" i="19"/>
  <c r="S1777" i="19"/>
  <c r="V1777" i="19" s="1"/>
  <c r="O1777" i="19"/>
  <c r="K1777" i="19"/>
  <c r="V1776" i="19"/>
  <c r="T1776" i="19"/>
  <c r="S1776" i="19"/>
  <c r="O1776" i="19"/>
  <c r="U1776" i="19" s="1"/>
  <c r="W1776" i="19" s="1"/>
  <c r="K1776" i="19"/>
  <c r="W1775" i="19"/>
  <c r="U1775" i="19"/>
  <c r="S1775" i="19"/>
  <c r="V1775" i="19" s="1"/>
  <c r="O1775" i="19"/>
  <c r="K1775" i="19"/>
  <c r="T1775" i="19" s="1"/>
  <c r="V1774" i="19"/>
  <c r="S1774" i="19"/>
  <c r="O1774" i="19"/>
  <c r="U1774" i="19" s="1"/>
  <c r="K1774" i="19"/>
  <c r="T1774" i="19" s="1"/>
  <c r="W1774" i="19" s="1"/>
  <c r="S1773" i="19"/>
  <c r="V1773" i="19" s="1"/>
  <c r="O1773" i="19"/>
  <c r="U1773" i="19" s="1"/>
  <c r="K1773" i="19"/>
  <c r="T1773" i="19" s="1"/>
  <c r="W1773" i="19" s="1"/>
  <c r="V1772" i="19"/>
  <c r="S1772" i="19"/>
  <c r="O1772" i="19"/>
  <c r="U1772" i="19" s="1"/>
  <c r="K1772" i="19"/>
  <c r="T1772" i="19" s="1"/>
  <c r="W1771" i="19"/>
  <c r="U1771" i="19"/>
  <c r="T1771" i="19"/>
  <c r="S1771" i="19"/>
  <c r="V1771" i="19" s="1"/>
  <c r="O1771" i="19"/>
  <c r="K1771" i="19"/>
  <c r="U1770" i="19"/>
  <c r="T1770" i="19"/>
  <c r="W1770" i="19" s="1"/>
  <c r="S1770" i="19"/>
  <c r="V1770" i="19" s="1"/>
  <c r="O1770" i="19"/>
  <c r="K1770" i="19"/>
  <c r="U1769" i="19"/>
  <c r="T1769" i="19"/>
  <c r="S1769" i="19"/>
  <c r="V1769" i="19" s="1"/>
  <c r="O1769" i="19"/>
  <c r="K1769" i="19"/>
  <c r="V1768" i="19"/>
  <c r="U1768" i="19"/>
  <c r="T1768" i="19"/>
  <c r="S1768" i="19"/>
  <c r="O1768" i="19"/>
  <c r="K1768" i="19"/>
  <c r="Y1767" i="19"/>
  <c r="V1767" i="19"/>
  <c r="W1767" i="19" s="1"/>
  <c r="X1767" i="19" s="1"/>
  <c r="U1767" i="19"/>
  <c r="S1767" i="19"/>
  <c r="O1767" i="19"/>
  <c r="K1767" i="19"/>
  <c r="T1767" i="19" s="1"/>
  <c r="Y1766" i="19"/>
  <c r="W1766" i="19"/>
  <c r="X1766" i="19" s="1"/>
  <c r="V1766" i="19"/>
  <c r="T1766" i="19"/>
  <c r="S1766" i="19"/>
  <c r="O1766" i="19"/>
  <c r="U1766" i="19" s="1"/>
  <c r="K1766" i="19"/>
  <c r="Y1765" i="19"/>
  <c r="W1765" i="19"/>
  <c r="X1765" i="19" s="1"/>
  <c r="U1765" i="19"/>
  <c r="S1765" i="19"/>
  <c r="V1765" i="19" s="1"/>
  <c r="O1765" i="19"/>
  <c r="K1765" i="19"/>
  <c r="T1765" i="19" s="1"/>
  <c r="V1764" i="19"/>
  <c r="S1764" i="19"/>
  <c r="O1764" i="19"/>
  <c r="U1764" i="19" s="1"/>
  <c r="K1764" i="19"/>
  <c r="T1764" i="19" s="1"/>
  <c r="S1763" i="19"/>
  <c r="V1763" i="19" s="1"/>
  <c r="O1763" i="19"/>
  <c r="U1763" i="19" s="1"/>
  <c r="K1763" i="19"/>
  <c r="T1763" i="19" s="1"/>
  <c r="V1762" i="19"/>
  <c r="T1762" i="19"/>
  <c r="W1762" i="19" s="1"/>
  <c r="S1762" i="19"/>
  <c r="O1762" i="19"/>
  <c r="U1762" i="19" s="1"/>
  <c r="K1762" i="19"/>
  <c r="V1761" i="19"/>
  <c r="U1761" i="19"/>
  <c r="S1761" i="19"/>
  <c r="O1761" i="19"/>
  <c r="K1761" i="19"/>
  <c r="T1761" i="19" s="1"/>
  <c r="W1761" i="19" s="1"/>
  <c r="V1760" i="19"/>
  <c r="W1760" i="19" s="1"/>
  <c r="T1760" i="19"/>
  <c r="S1760" i="19"/>
  <c r="O1760" i="19"/>
  <c r="U1760" i="19" s="1"/>
  <c r="K1760" i="19"/>
  <c r="W1759" i="19"/>
  <c r="U1759" i="19"/>
  <c r="S1759" i="19"/>
  <c r="V1759" i="19" s="1"/>
  <c r="O1759" i="19"/>
  <c r="K1759" i="19"/>
  <c r="T1759" i="19" s="1"/>
  <c r="V1758" i="19"/>
  <c r="T1758" i="19"/>
  <c r="S1758" i="19"/>
  <c r="O1758" i="19"/>
  <c r="U1758" i="19" s="1"/>
  <c r="K1758" i="19"/>
  <c r="S1757" i="19"/>
  <c r="V1757" i="19" s="1"/>
  <c r="O1757" i="19"/>
  <c r="U1757" i="19" s="1"/>
  <c r="K1757" i="19"/>
  <c r="T1757" i="19" s="1"/>
  <c r="W1757" i="19" s="1"/>
  <c r="V1756" i="19"/>
  <c r="T1756" i="19"/>
  <c r="W1756" i="19" s="1"/>
  <c r="S1756" i="19"/>
  <c r="O1756" i="19"/>
  <c r="U1756" i="19" s="1"/>
  <c r="K1756" i="19"/>
  <c r="U1755" i="19"/>
  <c r="S1755" i="19"/>
  <c r="V1755" i="19" s="1"/>
  <c r="O1755" i="19"/>
  <c r="K1755" i="19"/>
  <c r="T1755" i="19" s="1"/>
  <c r="W1755" i="19" s="1"/>
  <c r="V1754" i="19"/>
  <c r="T1754" i="19"/>
  <c r="S1754" i="19"/>
  <c r="O1754" i="19"/>
  <c r="U1754" i="19" s="1"/>
  <c r="K1754" i="19"/>
  <c r="Y1753" i="19"/>
  <c r="V1753" i="19"/>
  <c r="W1753" i="19" s="1"/>
  <c r="X1753" i="19" s="1"/>
  <c r="U1753" i="19"/>
  <c r="T1753" i="19"/>
  <c r="S1753" i="19"/>
  <c r="O1753" i="19"/>
  <c r="K1753" i="19"/>
  <c r="V1752" i="19"/>
  <c r="T1752" i="19"/>
  <c r="S1752" i="19"/>
  <c r="O1752" i="19"/>
  <c r="U1752" i="19" s="1"/>
  <c r="W1752" i="19" s="1"/>
  <c r="K1752" i="19"/>
  <c r="Y1751" i="19"/>
  <c r="W1751" i="19"/>
  <c r="X1751" i="19" s="1"/>
  <c r="V1751" i="19"/>
  <c r="U1751" i="19"/>
  <c r="S1751" i="19"/>
  <c r="O1751" i="19"/>
  <c r="K1751" i="19"/>
  <c r="T1751" i="19" s="1"/>
  <c r="Y1750" i="19"/>
  <c r="V1750" i="19"/>
  <c r="T1750" i="19"/>
  <c r="S1750" i="19"/>
  <c r="O1750" i="19"/>
  <c r="U1750" i="19" s="1"/>
  <c r="W1750" i="19" s="1"/>
  <c r="X1750" i="19" s="1"/>
  <c r="K1750" i="19"/>
  <c r="V1749" i="19"/>
  <c r="S1749" i="19"/>
  <c r="O1749" i="19"/>
  <c r="U1749" i="19" s="1"/>
  <c r="W1749" i="19" s="1"/>
  <c r="K1749" i="19"/>
  <c r="T1749" i="19" s="1"/>
  <c r="V1748" i="19"/>
  <c r="T1748" i="19"/>
  <c r="S1748" i="19"/>
  <c r="O1748" i="19"/>
  <c r="U1748" i="19" s="1"/>
  <c r="W1748" i="19" s="1"/>
  <c r="K1748" i="19"/>
  <c r="T1747" i="19"/>
  <c r="S1747" i="19"/>
  <c r="V1747" i="19" s="1"/>
  <c r="O1747" i="19"/>
  <c r="U1747" i="19" s="1"/>
  <c r="W1747" i="19" s="1"/>
  <c r="K1747" i="19"/>
  <c r="V1746" i="19"/>
  <c r="T1746" i="19"/>
  <c r="S1746" i="19"/>
  <c r="O1746" i="19"/>
  <c r="U1746" i="19" s="1"/>
  <c r="K1746" i="19"/>
  <c r="V1745" i="19"/>
  <c r="T1745" i="19"/>
  <c r="S1745" i="19"/>
  <c r="O1745" i="19"/>
  <c r="U1745" i="19" s="1"/>
  <c r="W1745" i="19" s="1"/>
  <c r="K1745" i="19"/>
  <c r="X1744" i="19"/>
  <c r="W1744" i="19"/>
  <c r="Y1744" i="19" s="1"/>
  <c r="V1744" i="19"/>
  <c r="T1744" i="19"/>
  <c r="S1744" i="19"/>
  <c r="O1744" i="19"/>
  <c r="U1744" i="19" s="1"/>
  <c r="K1744" i="19"/>
  <c r="U1743" i="19"/>
  <c r="S1743" i="19"/>
  <c r="V1743" i="19" s="1"/>
  <c r="O1743" i="19"/>
  <c r="K1743" i="19"/>
  <c r="T1743" i="19" s="1"/>
  <c r="V1742" i="19"/>
  <c r="S1742" i="19"/>
  <c r="O1742" i="19"/>
  <c r="U1742" i="19" s="1"/>
  <c r="K1742" i="19"/>
  <c r="T1742" i="19" s="1"/>
  <c r="W1742" i="19" s="1"/>
  <c r="V1741" i="19"/>
  <c r="S1741" i="19"/>
  <c r="O1741" i="19"/>
  <c r="U1741" i="19" s="1"/>
  <c r="K1741" i="19"/>
  <c r="T1741" i="19" s="1"/>
  <c r="W1741" i="19" s="1"/>
  <c r="Y1740" i="19"/>
  <c r="X1740" i="19"/>
  <c r="V1740" i="19"/>
  <c r="S1740" i="19"/>
  <c r="O1740" i="19"/>
  <c r="U1740" i="19" s="1"/>
  <c r="K1740" i="19"/>
  <c r="T1740" i="19" s="1"/>
  <c r="W1740" i="19" s="1"/>
  <c r="T1739" i="19"/>
  <c r="W1739" i="19" s="1"/>
  <c r="S1739" i="19"/>
  <c r="V1739" i="19" s="1"/>
  <c r="O1739" i="19"/>
  <c r="U1739" i="19" s="1"/>
  <c r="K1739" i="19"/>
  <c r="V1738" i="19"/>
  <c r="T1738" i="19"/>
  <c r="S1738" i="19"/>
  <c r="O1738" i="19"/>
  <c r="U1738" i="19" s="1"/>
  <c r="K1738" i="19"/>
  <c r="V1737" i="19"/>
  <c r="S1737" i="19"/>
  <c r="O1737" i="19"/>
  <c r="U1737" i="19" s="1"/>
  <c r="K1737" i="19"/>
  <c r="T1737" i="19" s="1"/>
  <c r="V1736" i="19"/>
  <c r="T1736" i="19"/>
  <c r="S1736" i="19"/>
  <c r="O1736" i="19"/>
  <c r="U1736" i="19" s="1"/>
  <c r="K1736" i="19"/>
  <c r="U1735" i="19"/>
  <c r="S1735" i="19"/>
  <c r="V1735" i="19" s="1"/>
  <c r="O1735" i="19"/>
  <c r="K1735" i="19"/>
  <c r="T1735" i="19" s="1"/>
  <c r="W1735" i="19" s="1"/>
  <c r="Y1734" i="19"/>
  <c r="X1734" i="19"/>
  <c r="V1734" i="19"/>
  <c r="S1734" i="19"/>
  <c r="O1734" i="19"/>
  <c r="U1734" i="19" s="1"/>
  <c r="K1734" i="19"/>
  <c r="T1734" i="19" s="1"/>
  <c r="W1734" i="19" s="1"/>
  <c r="S1733" i="19"/>
  <c r="V1733" i="19" s="1"/>
  <c r="O1733" i="19"/>
  <c r="U1733" i="19" s="1"/>
  <c r="K1733" i="19"/>
  <c r="T1733" i="19" s="1"/>
  <c r="V1732" i="19"/>
  <c r="U1732" i="19"/>
  <c r="S1732" i="19"/>
  <c r="O1732" i="19"/>
  <c r="K1732" i="19"/>
  <c r="T1732" i="19" s="1"/>
  <c r="V1731" i="19"/>
  <c r="W1731" i="19" s="1"/>
  <c r="S1731" i="19"/>
  <c r="O1731" i="19"/>
  <c r="U1731" i="19" s="1"/>
  <c r="K1731" i="19"/>
  <c r="T1731" i="19" s="1"/>
  <c r="W1730" i="19"/>
  <c r="V1730" i="19"/>
  <c r="S1730" i="19"/>
  <c r="O1730" i="19"/>
  <c r="U1730" i="19" s="1"/>
  <c r="K1730" i="19"/>
  <c r="T1730" i="19" s="1"/>
  <c r="V1729" i="19"/>
  <c r="U1729" i="19"/>
  <c r="S1729" i="19"/>
  <c r="O1729" i="19"/>
  <c r="K1729" i="19"/>
  <c r="T1729" i="19" s="1"/>
  <c r="W1729" i="19" s="1"/>
  <c r="V1728" i="19"/>
  <c r="T1728" i="19"/>
  <c r="S1728" i="19"/>
  <c r="O1728" i="19"/>
  <c r="U1728" i="19" s="1"/>
  <c r="W1728" i="19" s="1"/>
  <c r="K1728" i="19"/>
  <c r="V1727" i="19"/>
  <c r="W1727" i="19" s="1"/>
  <c r="U1727" i="19"/>
  <c r="S1727" i="19"/>
  <c r="O1727" i="19"/>
  <c r="K1727" i="19"/>
  <c r="T1727" i="19" s="1"/>
  <c r="V1726" i="19"/>
  <c r="U1726" i="19"/>
  <c r="T1726" i="19"/>
  <c r="S1726" i="19"/>
  <c r="O1726" i="19"/>
  <c r="K1726" i="19"/>
  <c r="T1725" i="19"/>
  <c r="W1725" i="19" s="1"/>
  <c r="S1725" i="19"/>
  <c r="V1725" i="19" s="1"/>
  <c r="O1725" i="19"/>
  <c r="U1725" i="19" s="1"/>
  <c r="K1725" i="19"/>
  <c r="W1724" i="19"/>
  <c r="T1724" i="19"/>
  <c r="S1724" i="19"/>
  <c r="V1724" i="19" s="1"/>
  <c r="O1724" i="19"/>
  <c r="U1724" i="19" s="1"/>
  <c r="K1724" i="19"/>
  <c r="U1723" i="19"/>
  <c r="T1723" i="19"/>
  <c r="W1723" i="19" s="1"/>
  <c r="S1723" i="19"/>
  <c r="V1723" i="19" s="1"/>
  <c r="O1723" i="19"/>
  <c r="K1723" i="19"/>
  <c r="T1722" i="19"/>
  <c r="W1722" i="19" s="1"/>
  <c r="S1722" i="19"/>
  <c r="V1722" i="19" s="1"/>
  <c r="O1722" i="19"/>
  <c r="U1722" i="19" s="1"/>
  <c r="K1722" i="19"/>
  <c r="W1721" i="19"/>
  <c r="U1721" i="19"/>
  <c r="T1721" i="19"/>
  <c r="S1721" i="19"/>
  <c r="V1721" i="19" s="1"/>
  <c r="O1721" i="19"/>
  <c r="K1721" i="19"/>
  <c r="V1720" i="19"/>
  <c r="U1720" i="19"/>
  <c r="T1720" i="19"/>
  <c r="S1720" i="19"/>
  <c r="O1720" i="19"/>
  <c r="K1720" i="19"/>
  <c r="Y1719" i="19"/>
  <c r="V1719" i="19"/>
  <c r="U1719" i="19"/>
  <c r="W1719" i="19" s="1"/>
  <c r="X1719" i="19" s="1"/>
  <c r="S1719" i="19"/>
  <c r="O1719" i="19"/>
  <c r="K1719" i="19"/>
  <c r="T1719" i="19" s="1"/>
  <c r="Y1718" i="19"/>
  <c r="W1718" i="19"/>
  <c r="X1718" i="19" s="1"/>
  <c r="T1718" i="19"/>
  <c r="S1718" i="19"/>
  <c r="V1718" i="19" s="1"/>
  <c r="O1718" i="19"/>
  <c r="U1718" i="19" s="1"/>
  <c r="K1718" i="19"/>
  <c r="U1717" i="19"/>
  <c r="T1717" i="19"/>
  <c r="S1717" i="19"/>
  <c r="V1717" i="19" s="1"/>
  <c r="O1717" i="19"/>
  <c r="K1717" i="19"/>
  <c r="U1716" i="19"/>
  <c r="T1716" i="19"/>
  <c r="S1716" i="19"/>
  <c r="V1716" i="19" s="1"/>
  <c r="O1716" i="19"/>
  <c r="K1716" i="19"/>
  <c r="U1715" i="19"/>
  <c r="T1715" i="19"/>
  <c r="S1715" i="19"/>
  <c r="V1715" i="19" s="1"/>
  <c r="O1715" i="19"/>
  <c r="K1715" i="19"/>
  <c r="U1714" i="19"/>
  <c r="T1714" i="19"/>
  <c r="S1714" i="19"/>
  <c r="V1714" i="19" s="1"/>
  <c r="O1714" i="19"/>
  <c r="K1714" i="19"/>
  <c r="W1713" i="19"/>
  <c r="V1713" i="19"/>
  <c r="U1713" i="19"/>
  <c r="S1713" i="19"/>
  <c r="O1713" i="19"/>
  <c r="K1713" i="19"/>
  <c r="T1713" i="19" s="1"/>
  <c r="X1712" i="19"/>
  <c r="V1712" i="19"/>
  <c r="S1712" i="19"/>
  <c r="O1712" i="19"/>
  <c r="U1712" i="19" s="1"/>
  <c r="K1712" i="19"/>
  <c r="T1712" i="19" s="1"/>
  <c r="W1712" i="19" s="1"/>
  <c r="Y1712" i="19" s="1"/>
  <c r="W1711" i="19"/>
  <c r="V1711" i="19"/>
  <c r="S1711" i="19"/>
  <c r="O1711" i="19"/>
  <c r="U1711" i="19" s="1"/>
  <c r="K1711" i="19"/>
  <c r="T1711" i="19" s="1"/>
  <c r="Y1710" i="19"/>
  <c r="V1710" i="19"/>
  <c r="W1710" i="19" s="1"/>
  <c r="X1710" i="19" s="1"/>
  <c r="S1710" i="19"/>
  <c r="O1710" i="19"/>
  <c r="U1710" i="19" s="1"/>
  <c r="K1710" i="19"/>
  <c r="T1710" i="19" s="1"/>
  <c r="Y1709" i="19"/>
  <c r="X1709" i="19"/>
  <c r="U1709" i="19"/>
  <c r="W1709" i="19" s="1"/>
  <c r="S1709" i="19"/>
  <c r="V1709" i="19" s="1"/>
  <c r="O1709" i="19"/>
  <c r="K1709" i="19"/>
  <c r="T1709" i="19" s="1"/>
  <c r="V1708" i="19"/>
  <c r="U1708" i="19"/>
  <c r="S1708" i="19"/>
  <c r="O1708" i="19"/>
  <c r="K1708" i="19"/>
  <c r="T1708" i="19" s="1"/>
  <c r="V1707" i="19"/>
  <c r="S1707" i="19"/>
  <c r="O1707" i="19"/>
  <c r="U1707" i="19" s="1"/>
  <c r="K1707" i="19"/>
  <c r="T1707" i="19" s="1"/>
  <c r="V1706" i="19"/>
  <c r="T1706" i="19"/>
  <c r="S1706" i="19"/>
  <c r="O1706" i="19"/>
  <c r="U1706" i="19" s="1"/>
  <c r="W1706" i="19" s="1"/>
  <c r="K1706" i="19"/>
  <c r="V1705" i="19"/>
  <c r="U1705" i="19"/>
  <c r="S1705" i="19"/>
  <c r="O1705" i="19"/>
  <c r="K1705" i="19"/>
  <c r="T1705" i="19" s="1"/>
  <c r="V1704" i="19"/>
  <c r="S1704" i="19"/>
  <c r="O1704" i="19"/>
  <c r="U1704" i="19" s="1"/>
  <c r="K1704" i="19"/>
  <c r="T1704" i="19" s="1"/>
  <c r="W1704" i="19" s="1"/>
  <c r="S1703" i="19"/>
  <c r="V1703" i="19" s="1"/>
  <c r="O1703" i="19"/>
  <c r="U1703" i="19" s="1"/>
  <c r="K1703" i="19"/>
  <c r="T1703" i="19" s="1"/>
  <c r="W1703" i="19" s="1"/>
  <c r="S1702" i="19"/>
  <c r="V1702" i="19" s="1"/>
  <c r="O1702" i="19"/>
  <c r="U1702" i="19" s="1"/>
  <c r="K1702" i="19"/>
  <c r="T1702" i="19" s="1"/>
  <c r="W1702" i="19" s="1"/>
  <c r="T1701" i="19"/>
  <c r="W1701" i="19" s="1"/>
  <c r="S1701" i="19"/>
  <c r="V1701" i="19" s="1"/>
  <c r="O1701" i="19"/>
  <c r="U1701" i="19" s="1"/>
  <c r="K1701" i="19"/>
  <c r="S1700" i="19"/>
  <c r="V1700" i="19" s="1"/>
  <c r="O1700" i="19"/>
  <c r="U1700" i="19" s="1"/>
  <c r="K1700" i="19"/>
  <c r="T1700" i="19" s="1"/>
  <c r="W1700" i="19" s="1"/>
  <c r="S1699" i="19"/>
  <c r="V1699" i="19" s="1"/>
  <c r="O1699" i="19"/>
  <c r="U1699" i="19" s="1"/>
  <c r="K1699" i="19"/>
  <c r="T1699" i="19" s="1"/>
  <c r="X1698" i="19"/>
  <c r="W1698" i="19"/>
  <c r="Y1698" i="19" s="1"/>
  <c r="T1698" i="19"/>
  <c r="S1698" i="19"/>
  <c r="V1698" i="19" s="1"/>
  <c r="O1698" i="19"/>
  <c r="U1698" i="19" s="1"/>
  <c r="K1698" i="19"/>
  <c r="U1697" i="19"/>
  <c r="S1697" i="19"/>
  <c r="V1697" i="19" s="1"/>
  <c r="O1697" i="19"/>
  <c r="K1697" i="19"/>
  <c r="T1697" i="19" s="1"/>
  <c r="V1696" i="19"/>
  <c r="S1696" i="19"/>
  <c r="O1696" i="19"/>
  <c r="U1696" i="19" s="1"/>
  <c r="K1696" i="19"/>
  <c r="T1696" i="19" s="1"/>
  <c r="S1695" i="19"/>
  <c r="V1695" i="19" s="1"/>
  <c r="O1695" i="19"/>
  <c r="U1695" i="19" s="1"/>
  <c r="K1695" i="19"/>
  <c r="T1695" i="19" s="1"/>
  <c r="W1695" i="19" s="1"/>
  <c r="W1694" i="19"/>
  <c r="T1694" i="19"/>
  <c r="S1694" i="19"/>
  <c r="V1694" i="19" s="1"/>
  <c r="O1694" i="19"/>
  <c r="U1694" i="19" s="1"/>
  <c r="K1694" i="19"/>
  <c r="S1693" i="19"/>
  <c r="V1693" i="19" s="1"/>
  <c r="O1693" i="19"/>
  <c r="U1693" i="19" s="1"/>
  <c r="K1693" i="19"/>
  <c r="T1693" i="19" s="1"/>
  <c r="W1693" i="19" s="1"/>
  <c r="V1692" i="19"/>
  <c r="S1692" i="19"/>
  <c r="O1692" i="19"/>
  <c r="U1692" i="19" s="1"/>
  <c r="K1692" i="19"/>
  <c r="T1692" i="19" s="1"/>
  <c r="W1692" i="19" s="1"/>
  <c r="V1691" i="19"/>
  <c r="T1691" i="19"/>
  <c r="S1691" i="19"/>
  <c r="O1691" i="19"/>
  <c r="U1691" i="19" s="1"/>
  <c r="K1691" i="19"/>
  <c r="T1690" i="19"/>
  <c r="S1690" i="19"/>
  <c r="V1690" i="19" s="1"/>
  <c r="O1690" i="19"/>
  <c r="U1690" i="19" s="1"/>
  <c r="K1690" i="19"/>
  <c r="U1689" i="19"/>
  <c r="W1689" i="19" s="1"/>
  <c r="T1689" i="19"/>
  <c r="S1689" i="19"/>
  <c r="V1689" i="19" s="1"/>
  <c r="O1689" i="19"/>
  <c r="K1689" i="19"/>
  <c r="V1688" i="19"/>
  <c r="U1688" i="19"/>
  <c r="T1688" i="19"/>
  <c r="S1688" i="19"/>
  <c r="O1688" i="19"/>
  <c r="K1688" i="19"/>
  <c r="W1687" i="19"/>
  <c r="V1687" i="19"/>
  <c r="U1687" i="19"/>
  <c r="S1687" i="19"/>
  <c r="O1687" i="19"/>
  <c r="K1687" i="19"/>
  <c r="T1687" i="19" s="1"/>
  <c r="W1686" i="19"/>
  <c r="V1686" i="19"/>
  <c r="T1686" i="19"/>
  <c r="S1686" i="19"/>
  <c r="O1686" i="19"/>
  <c r="U1686" i="19" s="1"/>
  <c r="K1686" i="19"/>
  <c r="U1685" i="19"/>
  <c r="T1685" i="19"/>
  <c r="S1685" i="19"/>
  <c r="V1685" i="19" s="1"/>
  <c r="O1685" i="19"/>
  <c r="K1685" i="19"/>
  <c r="U1684" i="19"/>
  <c r="T1684" i="19"/>
  <c r="S1684" i="19"/>
  <c r="V1684" i="19" s="1"/>
  <c r="O1684" i="19"/>
  <c r="K1684" i="19"/>
  <c r="U1683" i="19"/>
  <c r="T1683" i="19"/>
  <c r="S1683" i="19"/>
  <c r="V1683" i="19" s="1"/>
  <c r="O1683" i="19"/>
  <c r="K1683" i="19"/>
  <c r="V1682" i="19"/>
  <c r="U1682" i="19"/>
  <c r="T1682" i="19"/>
  <c r="S1682" i="19"/>
  <c r="O1682" i="19"/>
  <c r="K1682" i="19"/>
  <c r="V1681" i="19"/>
  <c r="U1681" i="19"/>
  <c r="S1681" i="19"/>
  <c r="O1681" i="19"/>
  <c r="K1681" i="19"/>
  <c r="T1681" i="19" s="1"/>
  <c r="W1681" i="19" s="1"/>
  <c r="V1680" i="19"/>
  <c r="U1680" i="19"/>
  <c r="S1680" i="19"/>
  <c r="O1680" i="19"/>
  <c r="K1680" i="19"/>
  <c r="T1680" i="19" s="1"/>
  <c r="W1680" i="19" s="1"/>
  <c r="V1679" i="19"/>
  <c r="W1679" i="19" s="1"/>
  <c r="S1679" i="19"/>
  <c r="O1679" i="19"/>
  <c r="U1679" i="19" s="1"/>
  <c r="K1679" i="19"/>
  <c r="T1679" i="19" s="1"/>
  <c r="V1678" i="19"/>
  <c r="W1678" i="19" s="1"/>
  <c r="U1678" i="19"/>
  <c r="T1678" i="19"/>
  <c r="S1678" i="19"/>
  <c r="O1678" i="19"/>
  <c r="K1678" i="19"/>
  <c r="U1677" i="19"/>
  <c r="T1677" i="19"/>
  <c r="S1677" i="19"/>
  <c r="V1677" i="19" s="1"/>
  <c r="O1677" i="19"/>
  <c r="K1677" i="19"/>
  <c r="T1676" i="19"/>
  <c r="S1676" i="19"/>
  <c r="V1676" i="19" s="1"/>
  <c r="O1676" i="19"/>
  <c r="U1676" i="19" s="1"/>
  <c r="W1676" i="19" s="1"/>
  <c r="K1676" i="19"/>
  <c r="V1675" i="19"/>
  <c r="T1675" i="19"/>
  <c r="W1675" i="19" s="1"/>
  <c r="S1675" i="19"/>
  <c r="O1675" i="19"/>
  <c r="U1675" i="19" s="1"/>
  <c r="K1675" i="19"/>
  <c r="S1674" i="19"/>
  <c r="V1674" i="19" s="1"/>
  <c r="O1674" i="19"/>
  <c r="U1674" i="19" s="1"/>
  <c r="K1674" i="19"/>
  <c r="T1674" i="19" s="1"/>
  <c r="W1673" i="19"/>
  <c r="U1673" i="19"/>
  <c r="S1673" i="19"/>
  <c r="V1673" i="19" s="1"/>
  <c r="O1673" i="19"/>
  <c r="K1673" i="19"/>
  <c r="T1673" i="19" s="1"/>
  <c r="W1672" i="19"/>
  <c r="V1672" i="19"/>
  <c r="T1672" i="19"/>
  <c r="S1672" i="19"/>
  <c r="O1672" i="19"/>
  <c r="U1672" i="19" s="1"/>
  <c r="K1672" i="19"/>
  <c r="S1671" i="19"/>
  <c r="V1671" i="19" s="1"/>
  <c r="O1671" i="19"/>
  <c r="U1671" i="19" s="1"/>
  <c r="K1671" i="19"/>
  <c r="T1671" i="19" s="1"/>
  <c r="V1670" i="19"/>
  <c r="U1670" i="19"/>
  <c r="S1670" i="19"/>
  <c r="O1670" i="19"/>
  <c r="K1670" i="19"/>
  <c r="T1670" i="19" s="1"/>
  <c r="W1670" i="19" s="1"/>
  <c r="S1669" i="19"/>
  <c r="V1669" i="19" s="1"/>
  <c r="O1669" i="19"/>
  <c r="U1669" i="19" s="1"/>
  <c r="K1669" i="19"/>
  <c r="T1669" i="19" s="1"/>
  <c r="S1668" i="19"/>
  <c r="V1668" i="19" s="1"/>
  <c r="O1668" i="19"/>
  <c r="U1668" i="19" s="1"/>
  <c r="K1668" i="19"/>
  <c r="T1668" i="19" s="1"/>
  <c r="W1668" i="19" s="1"/>
  <c r="U1667" i="19"/>
  <c r="S1667" i="19"/>
  <c r="V1667" i="19" s="1"/>
  <c r="O1667" i="19"/>
  <c r="K1667" i="19"/>
  <c r="T1667" i="19" s="1"/>
  <c r="U1666" i="19"/>
  <c r="S1666" i="19"/>
  <c r="V1666" i="19" s="1"/>
  <c r="O1666" i="19"/>
  <c r="K1666" i="19"/>
  <c r="T1666" i="19" s="1"/>
  <c r="W1666" i="19" s="1"/>
  <c r="S1665" i="19"/>
  <c r="V1665" i="19" s="1"/>
  <c r="O1665" i="19"/>
  <c r="U1665" i="19" s="1"/>
  <c r="K1665" i="19"/>
  <c r="T1665" i="19" s="1"/>
  <c r="W1665" i="19" s="1"/>
  <c r="U1664" i="19"/>
  <c r="T1664" i="19"/>
  <c r="W1664" i="19" s="1"/>
  <c r="S1664" i="19"/>
  <c r="V1664" i="19" s="1"/>
  <c r="O1664" i="19"/>
  <c r="K1664" i="19"/>
  <c r="V1663" i="19"/>
  <c r="U1663" i="19"/>
  <c r="T1663" i="19"/>
  <c r="S1663" i="19"/>
  <c r="O1663" i="19"/>
  <c r="K1663" i="19"/>
  <c r="V1662" i="19"/>
  <c r="U1662" i="19"/>
  <c r="T1662" i="19"/>
  <c r="S1662" i="19"/>
  <c r="O1662" i="19"/>
  <c r="K1662" i="19"/>
  <c r="S1661" i="19"/>
  <c r="V1661" i="19" s="1"/>
  <c r="O1661" i="19"/>
  <c r="U1661" i="19" s="1"/>
  <c r="W1661" i="19" s="1"/>
  <c r="K1661" i="19"/>
  <c r="T1661" i="19" s="1"/>
  <c r="V1660" i="19"/>
  <c r="T1660" i="19"/>
  <c r="S1660" i="19"/>
  <c r="O1660" i="19"/>
  <c r="U1660" i="19" s="1"/>
  <c r="K1660" i="19"/>
  <c r="U1659" i="19"/>
  <c r="T1659" i="19"/>
  <c r="W1659" i="19" s="1"/>
  <c r="S1659" i="19"/>
  <c r="V1659" i="19" s="1"/>
  <c r="O1659" i="19"/>
  <c r="K1659" i="19"/>
  <c r="T1658" i="19"/>
  <c r="S1658" i="19"/>
  <c r="V1658" i="19" s="1"/>
  <c r="O1658" i="19"/>
  <c r="U1658" i="19" s="1"/>
  <c r="K1658" i="19"/>
  <c r="T1657" i="19"/>
  <c r="S1657" i="19"/>
  <c r="V1657" i="19" s="1"/>
  <c r="O1657" i="19"/>
  <c r="U1657" i="19" s="1"/>
  <c r="K1657" i="19"/>
  <c r="W1656" i="19"/>
  <c r="T1656" i="19"/>
  <c r="S1656" i="19"/>
  <c r="V1656" i="19" s="1"/>
  <c r="O1656" i="19"/>
  <c r="U1656" i="19" s="1"/>
  <c r="K1656" i="19"/>
  <c r="V1655" i="19"/>
  <c r="U1655" i="19"/>
  <c r="T1655" i="19"/>
  <c r="S1655" i="19"/>
  <c r="O1655" i="19"/>
  <c r="K1655" i="19"/>
  <c r="W1654" i="19"/>
  <c r="V1654" i="19"/>
  <c r="U1654" i="19"/>
  <c r="S1654" i="19"/>
  <c r="O1654" i="19"/>
  <c r="K1654" i="19"/>
  <c r="T1654" i="19" s="1"/>
  <c r="V1653" i="19"/>
  <c r="W1653" i="19" s="1"/>
  <c r="U1653" i="19"/>
  <c r="S1653" i="19"/>
  <c r="O1653" i="19"/>
  <c r="K1653" i="19"/>
  <c r="T1653" i="19" s="1"/>
  <c r="V1652" i="19"/>
  <c r="T1652" i="19"/>
  <c r="W1652" i="19" s="1"/>
  <c r="S1652" i="19"/>
  <c r="O1652" i="19"/>
  <c r="U1652" i="19" s="1"/>
  <c r="K1652" i="19"/>
  <c r="W1651" i="19"/>
  <c r="U1651" i="19"/>
  <c r="T1651" i="19"/>
  <c r="S1651" i="19"/>
  <c r="V1651" i="19" s="1"/>
  <c r="O1651" i="19"/>
  <c r="K1651" i="19"/>
  <c r="V1650" i="19"/>
  <c r="U1650" i="19"/>
  <c r="T1650" i="19"/>
  <c r="W1650" i="19" s="1"/>
  <c r="S1650" i="19"/>
  <c r="O1650" i="19"/>
  <c r="K1650" i="19"/>
  <c r="V1649" i="19"/>
  <c r="U1649" i="19"/>
  <c r="T1649" i="19"/>
  <c r="W1649" i="19" s="1"/>
  <c r="S1649" i="19"/>
  <c r="O1649" i="19"/>
  <c r="K1649" i="19"/>
  <c r="W1648" i="19"/>
  <c r="V1648" i="19"/>
  <c r="U1648" i="19"/>
  <c r="T1648" i="19"/>
  <c r="S1648" i="19"/>
  <c r="O1648" i="19"/>
  <c r="K1648" i="19"/>
  <c r="V1647" i="19"/>
  <c r="U1647" i="19"/>
  <c r="S1647" i="19"/>
  <c r="O1647" i="19"/>
  <c r="K1647" i="19"/>
  <c r="T1647" i="19" s="1"/>
  <c r="W1647" i="19" s="1"/>
  <c r="Y1646" i="19"/>
  <c r="X1646" i="19"/>
  <c r="V1646" i="19"/>
  <c r="S1646" i="19"/>
  <c r="O1646" i="19"/>
  <c r="U1646" i="19" s="1"/>
  <c r="K1646" i="19"/>
  <c r="T1646" i="19" s="1"/>
  <c r="W1646" i="19" s="1"/>
  <c r="W1645" i="19"/>
  <c r="S1645" i="19"/>
  <c r="V1645" i="19" s="1"/>
  <c r="O1645" i="19"/>
  <c r="U1645" i="19" s="1"/>
  <c r="K1645" i="19"/>
  <c r="T1645" i="19" s="1"/>
  <c r="S1644" i="19"/>
  <c r="V1644" i="19" s="1"/>
  <c r="O1644" i="19"/>
  <c r="U1644" i="19" s="1"/>
  <c r="K1644" i="19"/>
  <c r="T1644" i="19" s="1"/>
  <c r="S1643" i="19"/>
  <c r="V1643" i="19" s="1"/>
  <c r="O1643" i="19"/>
  <c r="U1643" i="19" s="1"/>
  <c r="K1643" i="19"/>
  <c r="T1643" i="19" s="1"/>
  <c r="S1642" i="19"/>
  <c r="V1642" i="19" s="1"/>
  <c r="O1642" i="19"/>
  <c r="U1642" i="19" s="1"/>
  <c r="K1642" i="19"/>
  <c r="T1642" i="19" s="1"/>
  <c r="W1642" i="19" s="1"/>
  <c r="V1641" i="19"/>
  <c r="T1641" i="19"/>
  <c r="W1641" i="19" s="1"/>
  <c r="S1641" i="19"/>
  <c r="O1641" i="19"/>
  <c r="U1641" i="19" s="1"/>
  <c r="K1641" i="19"/>
  <c r="U1640" i="19"/>
  <c r="W1640" i="19" s="1"/>
  <c r="T1640" i="19"/>
  <c r="S1640" i="19"/>
  <c r="V1640" i="19" s="1"/>
  <c r="O1640" i="19"/>
  <c r="K1640" i="19"/>
  <c r="U1639" i="19"/>
  <c r="T1639" i="19"/>
  <c r="W1639" i="19" s="1"/>
  <c r="S1639" i="19"/>
  <c r="V1639" i="19" s="1"/>
  <c r="O1639" i="19"/>
  <c r="K1639" i="19"/>
  <c r="V1638" i="19"/>
  <c r="U1638" i="19"/>
  <c r="S1638" i="19"/>
  <c r="O1638" i="19"/>
  <c r="K1638" i="19"/>
  <c r="T1638" i="19" s="1"/>
  <c r="V1637" i="19"/>
  <c r="S1637" i="19"/>
  <c r="O1637" i="19"/>
  <c r="U1637" i="19" s="1"/>
  <c r="K1637" i="19"/>
  <c r="T1637" i="19" s="1"/>
  <c r="S1636" i="19"/>
  <c r="V1636" i="19" s="1"/>
  <c r="O1636" i="19"/>
  <c r="U1636" i="19" s="1"/>
  <c r="K1636" i="19"/>
  <c r="T1636" i="19" s="1"/>
  <c r="S1635" i="19"/>
  <c r="V1635" i="19" s="1"/>
  <c r="O1635" i="19"/>
  <c r="U1635" i="19" s="1"/>
  <c r="K1635" i="19"/>
  <c r="T1635" i="19" s="1"/>
  <c r="W1635" i="19" s="1"/>
  <c r="U1634" i="19"/>
  <c r="S1634" i="19"/>
  <c r="V1634" i="19" s="1"/>
  <c r="O1634" i="19"/>
  <c r="K1634" i="19"/>
  <c r="T1634" i="19" s="1"/>
  <c r="V1633" i="19"/>
  <c r="T1633" i="19"/>
  <c r="S1633" i="19"/>
  <c r="O1633" i="19"/>
  <c r="U1633" i="19" s="1"/>
  <c r="K1633" i="19"/>
  <c r="T1632" i="19"/>
  <c r="S1632" i="19"/>
  <c r="V1632" i="19" s="1"/>
  <c r="O1632" i="19"/>
  <c r="U1632" i="19" s="1"/>
  <c r="K1632" i="19"/>
  <c r="U1631" i="19"/>
  <c r="T1631" i="19"/>
  <c r="S1631" i="19"/>
  <c r="V1631" i="19" s="1"/>
  <c r="O1631" i="19"/>
  <c r="K1631" i="19"/>
  <c r="W1630" i="19"/>
  <c r="V1630" i="19"/>
  <c r="U1630" i="19"/>
  <c r="S1630" i="19"/>
  <c r="O1630" i="19"/>
  <c r="K1630" i="19"/>
  <c r="T1630" i="19" s="1"/>
  <c r="V1629" i="19"/>
  <c r="S1629" i="19"/>
  <c r="O1629" i="19"/>
  <c r="U1629" i="19" s="1"/>
  <c r="K1629" i="19"/>
  <c r="T1629" i="19" s="1"/>
  <c r="W1628" i="19"/>
  <c r="S1628" i="19"/>
  <c r="V1628" i="19" s="1"/>
  <c r="O1628" i="19"/>
  <c r="U1628" i="19" s="1"/>
  <c r="K1628" i="19"/>
  <c r="T1628" i="19" s="1"/>
  <c r="T1627" i="19"/>
  <c r="W1627" i="19" s="1"/>
  <c r="S1627" i="19"/>
  <c r="V1627" i="19" s="1"/>
  <c r="O1627" i="19"/>
  <c r="U1627" i="19" s="1"/>
  <c r="K1627" i="19"/>
  <c r="U1626" i="19"/>
  <c r="T1626" i="19"/>
  <c r="S1626" i="19"/>
  <c r="V1626" i="19" s="1"/>
  <c r="O1626" i="19"/>
  <c r="K1626" i="19"/>
  <c r="V1625" i="19"/>
  <c r="U1625" i="19"/>
  <c r="T1625" i="19"/>
  <c r="S1625" i="19"/>
  <c r="O1625" i="19"/>
  <c r="K1625" i="19"/>
  <c r="T1624" i="19"/>
  <c r="S1624" i="19"/>
  <c r="V1624" i="19" s="1"/>
  <c r="O1624" i="19"/>
  <c r="U1624" i="19" s="1"/>
  <c r="K1624" i="19"/>
  <c r="U1623" i="19"/>
  <c r="T1623" i="19"/>
  <c r="S1623" i="19"/>
  <c r="V1623" i="19" s="1"/>
  <c r="O1623" i="19"/>
  <c r="K1623" i="19"/>
  <c r="V1622" i="19"/>
  <c r="U1622" i="19"/>
  <c r="T1622" i="19"/>
  <c r="S1622" i="19"/>
  <c r="O1622" i="19"/>
  <c r="K1622" i="19"/>
  <c r="V1621" i="19"/>
  <c r="U1621" i="19"/>
  <c r="W1621" i="19" s="1"/>
  <c r="S1621" i="19"/>
  <c r="O1621" i="19"/>
  <c r="K1621" i="19"/>
  <c r="T1621" i="19" s="1"/>
  <c r="S1620" i="19"/>
  <c r="V1620" i="19" s="1"/>
  <c r="O1620" i="19"/>
  <c r="U1620" i="19" s="1"/>
  <c r="K1620" i="19"/>
  <c r="T1620" i="19" s="1"/>
  <c r="W1620" i="19" s="1"/>
  <c r="T1619" i="19"/>
  <c r="S1619" i="19"/>
  <c r="V1619" i="19" s="1"/>
  <c r="O1619" i="19"/>
  <c r="U1619" i="19" s="1"/>
  <c r="K1619" i="19"/>
  <c r="S1618" i="19"/>
  <c r="V1618" i="19" s="1"/>
  <c r="O1618" i="19"/>
  <c r="U1618" i="19" s="1"/>
  <c r="K1618" i="19"/>
  <c r="T1618" i="19" s="1"/>
  <c r="W1618" i="19" s="1"/>
  <c r="V1617" i="19"/>
  <c r="S1617" i="19"/>
  <c r="O1617" i="19"/>
  <c r="U1617" i="19" s="1"/>
  <c r="K1617" i="19"/>
  <c r="T1617" i="19" s="1"/>
  <c r="V1616" i="19"/>
  <c r="U1616" i="19"/>
  <c r="W1616" i="19" s="1"/>
  <c r="T1616" i="19"/>
  <c r="S1616" i="19"/>
  <c r="O1616" i="19"/>
  <c r="K1616" i="19"/>
  <c r="V1615" i="19"/>
  <c r="U1615" i="19"/>
  <c r="S1615" i="19"/>
  <c r="O1615" i="19"/>
  <c r="K1615" i="19"/>
  <c r="T1615" i="19" s="1"/>
  <c r="W1615" i="19" s="1"/>
  <c r="W1614" i="19"/>
  <c r="V1614" i="19"/>
  <c r="S1614" i="19"/>
  <c r="O1614" i="19"/>
  <c r="U1614" i="19" s="1"/>
  <c r="K1614" i="19"/>
  <c r="T1614" i="19" s="1"/>
  <c r="V1613" i="19"/>
  <c r="S1613" i="19"/>
  <c r="O1613" i="19"/>
  <c r="U1613" i="19" s="1"/>
  <c r="K1613" i="19"/>
  <c r="T1613" i="19" s="1"/>
  <c r="W1613" i="19" s="1"/>
  <c r="V1612" i="19"/>
  <c r="S1612" i="19"/>
  <c r="O1612" i="19"/>
  <c r="U1612" i="19" s="1"/>
  <c r="K1612" i="19"/>
  <c r="T1612" i="19" s="1"/>
  <c r="W1612" i="19" s="1"/>
  <c r="X1611" i="19"/>
  <c r="S1611" i="19"/>
  <c r="V1611" i="19" s="1"/>
  <c r="O1611" i="19"/>
  <c r="U1611" i="19" s="1"/>
  <c r="K1611" i="19"/>
  <c r="T1611" i="19" s="1"/>
  <c r="W1611" i="19" s="1"/>
  <c r="Y1611" i="19" s="1"/>
  <c r="V1610" i="19"/>
  <c r="S1610" i="19"/>
  <c r="O1610" i="19"/>
  <c r="U1610" i="19" s="1"/>
  <c r="K1610" i="19"/>
  <c r="T1610" i="19" s="1"/>
  <c r="V1609" i="19"/>
  <c r="S1609" i="19"/>
  <c r="O1609" i="19"/>
  <c r="U1609" i="19" s="1"/>
  <c r="K1609" i="19"/>
  <c r="T1609" i="19" s="1"/>
  <c r="X1608" i="19"/>
  <c r="V1608" i="19"/>
  <c r="T1608" i="19"/>
  <c r="S1608" i="19"/>
  <c r="O1608" i="19"/>
  <c r="U1608" i="19" s="1"/>
  <c r="W1608" i="19" s="1"/>
  <c r="Y1608" i="19" s="1"/>
  <c r="K1608" i="19"/>
  <c r="U1607" i="19"/>
  <c r="S1607" i="19"/>
  <c r="V1607" i="19" s="1"/>
  <c r="O1607" i="19"/>
  <c r="K1607" i="19"/>
  <c r="T1607" i="19" s="1"/>
  <c r="V1606" i="19"/>
  <c r="S1606" i="19"/>
  <c r="O1606" i="19"/>
  <c r="U1606" i="19" s="1"/>
  <c r="K1606" i="19"/>
  <c r="T1606" i="19" s="1"/>
  <c r="S1605" i="19"/>
  <c r="V1605" i="19" s="1"/>
  <c r="O1605" i="19"/>
  <c r="U1605" i="19" s="1"/>
  <c r="K1605" i="19"/>
  <c r="T1605" i="19" s="1"/>
  <c r="T1604" i="19"/>
  <c r="S1604" i="19"/>
  <c r="V1604" i="19" s="1"/>
  <c r="O1604" i="19"/>
  <c r="U1604" i="19" s="1"/>
  <c r="K1604" i="19"/>
  <c r="S1603" i="19"/>
  <c r="V1603" i="19" s="1"/>
  <c r="O1603" i="19"/>
  <c r="U1603" i="19" s="1"/>
  <c r="K1603" i="19"/>
  <c r="T1603" i="19" s="1"/>
  <c r="W1603" i="19" s="1"/>
  <c r="T1602" i="19"/>
  <c r="W1602" i="19" s="1"/>
  <c r="S1602" i="19"/>
  <c r="V1602" i="19" s="1"/>
  <c r="O1602" i="19"/>
  <c r="U1602" i="19" s="1"/>
  <c r="K1602" i="19"/>
  <c r="S1601" i="19"/>
  <c r="V1601" i="19" s="1"/>
  <c r="O1601" i="19"/>
  <c r="U1601" i="19" s="1"/>
  <c r="K1601" i="19"/>
  <c r="T1601" i="19" s="1"/>
  <c r="W1601" i="19" s="1"/>
  <c r="T1600" i="19"/>
  <c r="W1600" i="19" s="1"/>
  <c r="S1600" i="19"/>
  <c r="V1600" i="19" s="1"/>
  <c r="O1600" i="19"/>
  <c r="U1600" i="19" s="1"/>
  <c r="K1600" i="19"/>
  <c r="U1599" i="19"/>
  <c r="S1599" i="19"/>
  <c r="V1599" i="19" s="1"/>
  <c r="O1599" i="19"/>
  <c r="K1599" i="19"/>
  <c r="T1599" i="19" s="1"/>
  <c r="V1598" i="19"/>
  <c r="T1598" i="19"/>
  <c r="S1598" i="19"/>
  <c r="O1598" i="19"/>
  <c r="U1598" i="19" s="1"/>
  <c r="K1598" i="19"/>
  <c r="W1597" i="19"/>
  <c r="V1597" i="19"/>
  <c r="S1597" i="19"/>
  <c r="O1597" i="19"/>
  <c r="U1597" i="19" s="1"/>
  <c r="K1597" i="19"/>
  <c r="T1597" i="19" s="1"/>
  <c r="V1596" i="19"/>
  <c r="T1596" i="19"/>
  <c r="W1596" i="19" s="1"/>
  <c r="S1596" i="19"/>
  <c r="O1596" i="19"/>
  <c r="U1596" i="19" s="1"/>
  <c r="K1596" i="19"/>
  <c r="T1595" i="19"/>
  <c r="W1595" i="19" s="1"/>
  <c r="S1595" i="19"/>
  <c r="V1595" i="19" s="1"/>
  <c r="O1595" i="19"/>
  <c r="U1595" i="19" s="1"/>
  <c r="K1595" i="19"/>
  <c r="T1594" i="19"/>
  <c r="S1594" i="19"/>
  <c r="V1594" i="19" s="1"/>
  <c r="O1594" i="19"/>
  <c r="U1594" i="19" s="1"/>
  <c r="K1594" i="19"/>
  <c r="V1593" i="19"/>
  <c r="T1593" i="19"/>
  <c r="S1593" i="19"/>
  <c r="O1593" i="19"/>
  <c r="U1593" i="19" s="1"/>
  <c r="K1593" i="19"/>
  <c r="V1592" i="19"/>
  <c r="U1592" i="19"/>
  <c r="T1592" i="19"/>
  <c r="S1592" i="19"/>
  <c r="O1592" i="19"/>
  <c r="K1592" i="19"/>
  <c r="U1591" i="19"/>
  <c r="W1591" i="19" s="1"/>
  <c r="T1591" i="19"/>
  <c r="S1591" i="19"/>
  <c r="V1591" i="19" s="1"/>
  <c r="O1591" i="19"/>
  <c r="K1591" i="19"/>
  <c r="V1590" i="19"/>
  <c r="U1590" i="19"/>
  <c r="T1590" i="19"/>
  <c r="W1590" i="19" s="1"/>
  <c r="S1590" i="19"/>
  <c r="O1590" i="19"/>
  <c r="K1590" i="19"/>
  <c r="V1589" i="19"/>
  <c r="U1589" i="19"/>
  <c r="S1589" i="19"/>
  <c r="O1589" i="19"/>
  <c r="K1589" i="19"/>
  <c r="T1589" i="19" s="1"/>
  <c r="V1588" i="19"/>
  <c r="T1588" i="19"/>
  <c r="S1588" i="19"/>
  <c r="O1588" i="19"/>
  <c r="U1588" i="19" s="1"/>
  <c r="K1588" i="19"/>
  <c r="U1587" i="19"/>
  <c r="T1587" i="19"/>
  <c r="S1587" i="19"/>
  <c r="V1587" i="19" s="1"/>
  <c r="O1587" i="19"/>
  <c r="K1587" i="19"/>
  <c r="V1586" i="19"/>
  <c r="U1586" i="19"/>
  <c r="T1586" i="19"/>
  <c r="S1586" i="19"/>
  <c r="O1586" i="19"/>
  <c r="K1586" i="19"/>
  <c r="V1585" i="19"/>
  <c r="U1585" i="19"/>
  <c r="T1585" i="19"/>
  <c r="W1585" i="19" s="1"/>
  <c r="S1585" i="19"/>
  <c r="O1585" i="19"/>
  <c r="K1585" i="19"/>
  <c r="V1584" i="19"/>
  <c r="U1584" i="19"/>
  <c r="T1584" i="19"/>
  <c r="W1584" i="19" s="1"/>
  <c r="S1584" i="19"/>
  <c r="O1584" i="19"/>
  <c r="K1584" i="19"/>
  <c r="V1583" i="19"/>
  <c r="U1583" i="19"/>
  <c r="W1583" i="19" s="1"/>
  <c r="S1583" i="19"/>
  <c r="O1583" i="19"/>
  <c r="K1583" i="19"/>
  <c r="T1583" i="19" s="1"/>
  <c r="X1582" i="19"/>
  <c r="V1582" i="19"/>
  <c r="S1582" i="19"/>
  <c r="O1582" i="19"/>
  <c r="U1582" i="19" s="1"/>
  <c r="K1582" i="19"/>
  <c r="T1582" i="19" s="1"/>
  <c r="W1582" i="19" s="1"/>
  <c r="Y1582" i="19" s="1"/>
  <c r="S1581" i="19"/>
  <c r="V1581" i="19" s="1"/>
  <c r="O1581" i="19"/>
  <c r="U1581" i="19" s="1"/>
  <c r="W1581" i="19" s="1"/>
  <c r="K1581" i="19"/>
  <c r="T1581" i="19" s="1"/>
  <c r="S1580" i="19"/>
  <c r="V1580" i="19" s="1"/>
  <c r="O1580" i="19"/>
  <c r="U1580" i="19" s="1"/>
  <c r="K1580" i="19"/>
  <c r="T1580" i="19" s="1"/>
  <c r="U1579" i="19"/>
  <c r="T1579" i="19"/>
  <c r="S1579" i="19"/>
  <c r="V1579" i="19" s="1"/>
  <c r="O1579" i="19"/>
  <c r="K1579" i="19"/>
  <c r="V1578" i="19"/>
  <c r="T1578" i="19"/>
  <c r="S1578" i="19"/>
  <c r="O1578" i="19"/>
  <c r="U1578" i="19" s="1"/>
  <c r="K1578" i="19"/>
  <c r="U1577" i="19"/>
  <c r="T1577" i="19"/>
  <c r="W1577" i="19" s="1"/>
  <c r="S1577" i="19"/>
  <c r="V1577" i="19" s="1"/>
  <c r="O1577" i="19"/>
  <c r="K1577" i="19"/>
  <c r="V1576" i="19"/>
  <c r="U1576" i="19"/>
  <c r="T1576" i="19"/>
  <c r="S1576" i="19"/>
  <c r="O1576" i="19"/>
  <c r="K1576" i="19"/>
  <c r="V1575" i="19"/>
  <c r="U1575" i="19"/>
  <c r="S1575" i="19"/>
  <c r="O1575" i="19"/>
  <c r="K1575" i="19"/>
  <c r="T1575" i="19" s="1"/>
  <c r="V1574" i="19"/>
  <c r="S1574" i="19"/>
  <c r="O1574" i="19"/>
  <c r="U1574" i="19" s="1"/>
  <c r="K1574" i="19"/>
  <c r="T1574" i="19" s="1"/>
  <c r="Y1573" i="19"/>
  <c r="S1573" i="19"/>
  <c r="V1573" i="19" s="1"/>
  <c r="O1573" i="19"/>
  <c r="U1573" i="19" s="1"/>
  <c r="K1573" i="19"/>
  <c r="T1573" i="19" s="1"/>
  <c r="W1573" i="19" s="1"/>
  <c r="X1573" i="19" s="1"/>
  <c r="Y1572" i="19"/>
  <c r="T1572" i="19"/>
  <c r="W1572" i="19" s="1"/>
  <c r="X1572" i="19" s="1"/>
  <c r="S1572" i="19"/>
  <c r="V1572" i="19" s="1"/>
  <c r="O1572" i="19"/>
  <c r="U1572" i="19" s="1"/>
  <c r="K1572" i="19"/>
  <c r="T1571" i="19"/>
  <c r="W1571" i="19" s="1"/>
  <c r="S1571" i="19"/>
  <c r="V1571" i="19" s="1"/>
  <c r="O1571" i="19"/>
  <c r="U1571" i="19" s="1"/>
  <c r="K1571" i="19"/>
  <c r="T1570" i="19"/>
  <c r="W1570" i="19" s="1"/>
  <c r="S1570" i="19"/>
  <c r="V1570" i="19" s="1"/>
  <c r="O1570" i="19"/>
  <c r="U1570" i="19" s="1"/>
  <c r="K1570" i="19"/>
  <c r="W1569" i="19"/>
  <c r="U1569" i="19"/>
  <c r="T1569" i="19"/>
  <c r="S1569" i="19"/>
  <c r="V1569" i="19" s="1"/>
  <c r="O1569" i="19"/>
  <c r="K1569" i="19"/>
  <c r="V1568" i="19"/>
  <c r="W1568" i="19" s="1"/>
  <c r="U1568" i="19"/>
  <c r="T1568" i="19"/>
  <c r="S1568" i="19"/>
  <c r="O1568" i="19"/>
  <c r="K1568" i="19"/>
  <c r="X1567" i="19"/>
  <c r="W1567" i="19"/>
  <c r="Y1567" i="19" s="1"/>
  <c r="V1567" i="19"/>
  <c r="U1567" i="19"/>
  <c r="S1567" i="19"/>
  <c r="O1567" i="19"/>
  <c r="K1567" i="19"/>
  <c r="T1567" i="19" s="1"/>
  <c r="W1566" i="19"/>
  <c r="V1566" i="19"/>
  <c r="S1566" i="19"/>
  <c r="O1566" i="19"/>
  <c r="U1566" i="19" s="1"/>
  <c r="K1566" i="19"/>
  <c r="T1566" i="19" s="1"/>
  <c r="W1565" i="19"/>
  <c r="S1565" i="19"/>
  <c r="V1565" i="19" s="1"/>
  <c r="O1565" i="19"/>
  <c r="U1565" i="19" s="1"/>
  <c r="K1565" i="19"/>
  <c r="T1565" i="19" s="1"/>
  <c r="S1564" i="19"/>
  <c r="V1564" i="19" s="1"/>
  <c r="O1564" i="19"/>
  <c r="U1564" i="19" s="1"/>
  <c r="K1564" i="19"/>
  <c r="T1564" i="19" s="1"/>
  <c r="W1564" i="19" s="1"/>
  <c r="T1563" i="19"/>
  <c r="W1563" i="19" s="1"/>
  <c r="S1563" i="19"/>
  <c r="V1563" i="19" s="1"/>
  <c r="O1563" i="19"/>
  <c r="U1563" i="19" s="1"/>
  <c r="K1563" i="19"/>
  <c r="V1562" i="19"/>
  <c r="T1562" i="19"/>
  <c r="S1562" i="19"/>
  <c r="O1562" i="19"/>
  <c r="U1562" i="19" s="1"/>
  <c r="K1562" i="19"/>
  <c r="W1561" i="19"/>
  <c r="V1561" i="19"/>
  <c r="U1561" i="19"/>
  <c r="T1561" i="19"/>
  <c r="S1561" i="19"/>
  <c r="O1561" i="19"/>
  <c r="K1561" i="19"/>
  <c r="V1560" i="19"/>
  <c r="W1560" i="19" s="1"/>
  <c r="U1560" i="19"/>
  <c r="T1560" i="19"/>
  <c r="S1560" i="19"/>
  <c r="O1560" i="19"/>
  <c r="K1560" i="19"/>
  <c r="W1559" i="19"/>
  <c r="V1559" i="19"/>
  <c r="U1559" i="19"/>
  <c r="S1559" i="19"/>
  <c r="O1559" i="19"/>
  <c r="K1559" i="19"/>
  <c r="T1559" i="19" s="1"/>
  <c r="W1558" i="19"/>
  <c r="V1558" i="19"/>
  <c r="S1558" i="19"/>
  <c r="O1558" i="19"/>
  <c r="U1558" i="19" s="1"/>
  <c r="K1558" i="19"/>
  <c r="T1558" i="19" s="1"/>
  <c r="S1557" i="19"/>
  <c r="V1557" i="19" s="1"/>
  <c r="O1557" i="19"/>
  <c r="U1557" i="19" s="1"/>
  <c r="K1557" i="19"/>
  <c r="T1557" i="19" s="1"/>
  <c r="T1556" i="19"/>
  <c r="W1556" i="19" s="1"/>
  <c r="S1556" i="19"/>
  <c r="V1556" i="19" s="1"/>
  <c r="O1556" i="19"/>
  <c r="U1556" i="19" s="1"/>
  <c r="K1556" i="19"/>
  <c r="U1555" i="19"/>
  <c r="S1555" i="19"/>
  <c r="V1555" i="19" s="1"/>
  <c r="O1555" i="19"/>
  <c r="K1555" i="19"/>
  <c r="T1555" i="19" s="1"/>
  <c r="V1554" i="19"/>
  <c r="U1554" i="19"/>
  <c r="T1554" i="19"/>
  <c r="S1554" i="19"/>
  <c r="O1554" i="19"/>
  <c r="K1554" i="19"/>
  <c r="U1553" i="19"/>
  <c r="T1553" i="19"/>
  <c r="W1553" i="19" s="1"/>
  <c r="S1553" i="19"/>
  <c r="V1553" i="19" s="1"/>
  <c r="O1553" i="19"/>
  <c r="K1553" i="19"/>
  <c r="W1552" i="19"/>
  <c r="V1552" i="19"/>
  <c r="U1552" i="19"/>
  <c r="T1552" i="19"/>
  <c r="S1552" i="19"/>
  <c r="O1552" i="19"/>
  <c r="K1552" i="19"/>
  <c r="V1551" i="19"/>
  <c r="U1551" i="19"/>
  <c r="W1551" i="19" s="1"/>
  <c r="S1551" i="19"/>
  <c r="O1551" i="19"/>
  <c r="K1551" i="19"/>
  <c r="T1551" i="19" s="1"/>
  <c r="V1550" i="19"/>
  <c r="S1550" i="19"/>
  <c r="O1550" i="19"/>
  <c r="U1550" i="19" s="1"/>
  <c r="K1550" i="19"/>
  <c r="T1550" i="19" s="1"/>
  <c r="W1549" i="19"/>
  <c r="S1549" i="19"/>
  <c r="V1549" i="19" s="1"/>
  <c r="O1549" i="19"/>
  <c r="U1549" i="19" s="1"/>
  <c r="K1549" i="19"/>
  <c r="T1549" i="19" s="1"/>
  <c r="S1548" i="19"/>
  <c r="V1548" i="19" s="1"/>
  <c r="O1548" i="19"/>
  <c r="U1548" i="19" s="1"/>
  <c r="K1548" i="19"/>
  <c r="T1548" i="19" s="1"/>
  <c r="W1548" i="19" s="1"/>
  <c r="U1547" i="19"/>
  <c r="T1547" i="19"/>
  <c r="S1547" i="19"/>
  <c r="V1547" i="19" s="1"/>
  <c r="O1547" i="19"/>
  <c r="K1547" i="19"/>
  <c r="V1546" i="19"/>
  <c r="T1546" i="19"/>
  <c r="S1546" i="19"/>
  <c r="O1546" i="19"/>
  <c r="U1546" i="19" s="1"/>
  <c r="K1546" i="19"/>
  <c r="U1545" i="19"/>
  <c r="T1545" i="19"/>
  <c r="S1545" i="19"/>
  <c r="V1545" i="19" s="1"/>
  <c r="O1545" i="19"/>
  <c r="K1545" i="19"/>
  <c r="X1544" i="19"/>
  <c r="V1544" i="19"/>
  <c r="U1544" i="19"/>
  <c r="T1544" i="19"/>
  <c r="W1544" i="19" s="1"/>
  <c r="Y1544" i="19" s="1"/>
  <c r="S1544" i="19"/>
  <c r="O1544" i="19"/>
  <c r="K1544" i="19"/>
  <c r="V1543" i="19"/>
  <c r="U1543" i="19"/>
  <c r="S1543" i="19"/>
  <c r="O1543" i="19"/>
  <c r="K1543" i="19"/>
  <c r="T1543" i="19" s="1"/>
  <c r="V1542" i="19"/>
  <c r="S1542" i="19"/>
  <c r="O1542" i="19"/>
  <c r="U1542" i="19" s="1"/>
  <c r="K1542" i="19"/>
  <c r="T1542" i="19" s="1"/>
  <c r="W1542" i="19" s="1"/>
  <c r="S1541" i="19"/>
  <c r="V1541" i="19" s="1"/>
  <c r="O1541" i="19"/>
  <c r="U1541" i="19" s="1"/>
  <c r="K1541" i="19"/>
  <c r="T1541" i="19" s="1"/>
  <c r="Y1540" i="19"/>
  <c r="X1540" i="19"/>
  <c r="T1540" i="19"/>
  <c r="W1540" i="19" s="1"/>
  <c r="S1540" i="19"/>
  <c r="V1540" i="19" s="1"/>
  <c r="O1540" i="19"/>
  <c r="U1540" i="19" s="1"/>
  <c r="K1540" i="19"/>
  <c r="Y1539" i="19"/>
  <c r="S1539" i="19"/>
  <c r="V1539" i="19" s="1"/>
  <c r="O1539" i="19"/>
  <c r="U1539" i="19" s="1"/>
  <c r="K1539" i="19"/>
  <c r="T1539" i="19" s="1"/>
  <c r="W1539" i="19" s="1"/>
  <c r="X1539" i="19" s="1"/>
  <c r="T1538" i="19"/>
  <c r="S1538" i="19"/>
  <c r="V1538" i="19" s="1"/>
  <c r="O1538" i="19"/>
  <c r="U1538" i="19" s="1"/>
  <c r="K1538" i="19"/>
  <c r="V1537" i="19"/>
  <c r="W1537" i="19" s="1"/>
  <c r="U1537" i="19"/>
  <c r="T1537" i="19"/>
  <c r="S1537" i="19"/>
  <c r="O1537" i="19"/>
  <c r="K1537" i="19"/>
  <c r="V1536" i="19"/>
  <c r="W1536" i="19" s="1"/>
  <c r="Y1536" i="19" s="1"/>
  <c r="U1536" i="19"/>
  <c r="T1536" i="19"/>
  <c r="S1536" i="19"/>
  <c r="O1536" i="19"/>
  <c r="K1536" i="19"/>
  <c r="W1535" i="19"/>
  <c r="V1535" i="19"/>
  <c r="U1535" i="19"/>
  <c r="S1535" i="19"/>
  <c r="O1535" i="19"/>
  <c r="K1535" i="19"/>
  <c r="T1535" i="19" s="1"/>
  <c r="W1534" i="19"/>
  <c r="V1534" i="19"/>
  <c r="S1534" i="19"/>
  <c r="O1534" i="19"/>
  <c r="U1534" i="19" s="1"/>
  <c r="K1534" i="19"/>
  <c r="T1534" i="19" s="1"/>
  <c r="W1533" i="19"/>
  <c r="S1533" i="19"/>
  <c r="V1533" i="19" s="1"/>
  <c r="O1533" i="19"/>
  <c r="U1533" i="19" s="1"/>
  <c r="K1533" i="19"/>
  <c r="T1533" i="19" s="1"/>
  <c r="S1532" i="19"/>
  <c r="V1532" i="19" s="1"/>
  <c r="O1532" i="19"/>
  <c r="U1532" i="19" s="1"/>
  <c r="K1532" i="19"/>
  <c r="T1532" i="19" s="1"/>
  <c r="W1532" i="19" s="1"/>
  <c r="T1531" i="19"/>
  <c r="W1531" i="19" s="1"/>
  <c r="S1531" i="19"/>
  <c r="V1531" i="19" s="1"/>
  <c r="O1531" i="19"/>
  <c r="U1531" i="19" s="1"/>
  <c r="K1531" i="19"/>
  <c r="V1530" i="19"/>
  <c r="T1530" i="19"/>
  <c r="S1530" i="19"/>
  <c r="O1530" i="19"/>
  <c r="U1530" i="19" s="1"/>
  <c r="K1530" i="19"/>
  <c r="W1529" i="19"/>
  <c r="V1529" i="19"/>
  <c r="U1529" i="19"/>
  <c r="T1529" i="19"/>
  <c r="S1529" i="19"/>
  <c r="O1529" i="19"/>
  <c r="K1529" i="19"/>
  <c r="V1528" i="19"/>
  <c r="W1528" i="19" s="1"/>
  <c r="U1528" i="19"/>
  <c r="T1528" i="19"/>
  <c r="S1528" i="19"/>
  <c r="O1528" i="19"/>
  <c r="K1528" i="19"/>
  <c r="V1527" i="19"/>
  <c r="U1527" i="19"/>
  <c r="S1527" i="19"/>
  <c r="O1527" i="19"/>
  <c r="K1527" i="19"/>
  <c r="T1527" i="19" s="1"/>
  <c r="W1526" i="19"/>
  <c r="V1526" i="19"/>
  <c r="S1526" i="19"/>
  <c r="O1526" i="19"/>
  <c r="U1526" i="19" s="1"/>
  <c r="K1526" i="19"/>
  <c r="T1526" i="19" s="1"/>
  <c r="S1525" i="19"/>
  <c r="V1525" i="19" s="1"/>
  <c r="O1525" i="19"/>
  <c r="U1525" i="19" s="1"/>
  <c r="K1525" i="19"/>
  <c r="T1525" i="19" s="1"/>
  <c r="W1525" i="19" s="1"/>
  <c r="T1524" i="19"/>
  <c r="W1524" i="19" s="1"/>
  <c r="S1524" i="19"/>
  <c r="V1524" i="19" s="1"/>
  <c r="O1524" i="19"/>
  <c r="U1524" i="19" s="1"/>
  <c r="K1524" i="19"/>
  <c r="S1523" i="19"/>
  <c r="V1523" i="19" s="1"/>
  <c r="O1523" i="19"/>
  <c r="U1523" i="19" s="1"/>
  <c r="K1523" i="19"/>
  <c r="T1523" i="19" s="1"/>
  <c r="U1522" i="19"/>
  <c r="T1522" i="19"/>
  <c r="S1522" i="19"/>
  <c r="V1522" i="19" s="1"/>
  <c r="O1522" i="19"/>
  <c r="K1522" i="19"/>
  <c r="U1521" i="19"/>
  <c r="W1521" i="19" s="1"/>
  <c r="T1521" i="19"/>
  <c r="S1521" i="19"/>
  <c r="V1521" i="19" s="1"/>
  <c r="O1521" i="19"/>
  <c r="K1521" i="19"/>
  <c r="V1520" i="19"/>
  <c r="U1520" i="19"/>
  <c r="T1520" i="19"/>
  <c r="W1520" i="19" s="1"/>
  <c r="S1520" i="19"/>
  <c r="O1520" i="19"/>
  <c r="K1520" i="19"/>
  <c r="X1519" i="19"/>
  <c r="V1519" i="19"/>
  <c r="U1519" i="19"/>
  <c r="W1519" i="19" s="1"/>
  <c r="Y1519" i="19" s="1"/>
  <c r="S1519" i="19"/>
  <c r="O1519" i="19"/>
  <c r="K1519" i="19"/>
  <c r="T1519" i="19" s="1"/>
  <c r="V1518" i="19"/>
  <c r="S1518" i="19"/>
  <c r="O1518" i="19"/>
  <c r="U1518" i="19" s="1"/>
  <c r="K1518" i="19"/>
  <c r="T1518" i="19" s="1"/>
  <c r="W1517" i="19"/>
  <c r="S1517" i="19"/>
  <c r="V1517" i="19" s="1"/>
  <c r="O1517" i="19"/>
  <c r="U1517" i="19" s="1"/>
  <c r="K1517" i="19"/>
  <c r="T1517" i="19" s="1"/>
  <c r="S1516" i="19"/>
  <c r="V1516" i="19" s="1"/>
  <c r="O1516" i="19"/>
  <c r="U1516" i="19" s="1"/>
  <c r="K1516" i="19"/>
  <c r="T1516" i="19" s="1"/>
  <c r="Y1515" i="19"/>
  <c r="U1515" i="19"/>
  <c r="T1515" i="19"/>
  <c r="W1515" i="19" s="1"/>
  <c r="X1515" i="19" s="1"/>
  <c r="S1515" i="19"/>
  <c r="V1515" i="19" s="1"/>
  <c r="O1515" i="19"/>
  <c r="K1515" i="19"/>
  <c r="V1514" i="19"/>
  <c r="T1514" i="19"/>
  <c r="S1514" i="19"/>
  <c r="O1514" i="19"/>
  <c r="U1514" i="19" s="1"/>
  <c r="K1514" i="19"/>
  <c r="U1513" i="19"/>
  <c r="T1513" i="19"/>
  <c r="W1513" i="19" s="1"/>
  <c r="S1513" i="19"/>
  <c r="V1513" i="19" s="1"/>
  <c r="O1513" i="19"/>
  <c r="K1513" i="19"/>
  <c r="V1512" i="19"/>
  <c r="U1512" i="19"/>
  <c r="T1512" i="19"/>
  <c r="S1512" i="19"/>
  <c r="O1512" i="19"/>
  <c r="K1512" i="19"/>
  <c r="V1511" i="19"/>
  <c r="U1511" i="19"/>
  <c r="S1511" i="19"/>
  <c r="O1511" i="19"/>
  <c r="K1511" i="19"/>
  <c r="T1511" i="19" s="1"/>
  <c r="W1511" i="19" s="1"/>
  <c r="V1510" i="19"/>
  <c r="S1510" i="19"/>
  <c r="O1510" i="19"/>
  <c r="U1510" i="19" s="1"/>
  <c r="K1510" i="19"/>
  <c r="T1510" i="19" s="1"/>
  <c r="S1509" i="19"/>
  <c r="V1509" i="19" s="1"/>
  <c r="O1509" i="19"/>
  <c r="U1509" i="19" s="1"/>
  <c r="K1509" i="19"/>
  <c r="T1509" i="19" s="1"/>
  <c r="W1509" i="19" s="1"/>
  <c r="T1508" i="19"/>
  <c r="S1508" i="19"/>
  <c r="V1508" i="19" s="1"/>
  <c r="O1508" i="19"/>
  <c r="U1508" i="19" s="1"/>
  <c r="K1508" i="19"/>
  <c r="T1507" i="19"/>
  <c r="S1507" i="19"/>
  <c r="V1507" i="19" s="1"/>
  <c r="O1507" i="19"/>
  <c r="U1507" i="19" s="1"/>
  <c r="K1507" i="19"/>
  <c r="T1506" i="19"/>
  <c r="S1506" i="19"/>
  <c r="V1506" i="19" s="1"/>
  <c r="O1506" i="19"/>
  <c r="U1506" i="19" s="1"/>
  <c r="K1506" i="19"/>
  <c r="W1505" i="19"/>
  <c r="V1505" i="19"/>
  <c r="U1505" i="19"/>
  <c r="T1505" i="19"/>
  <c r="S1505" i="19"/>
  <c r="O1505" i="19"/>
  <c r="K1505" i="19"/>
  <c r="W1504" i="19"/>
  <c r="V1504" i="19"/>
  <c r="U1504" i="19"/>
  <c r="T1504" i="19"/>
  <c r="S1504" i="19"/>
  <c r="O1504" i="19"/>
  <c r="K1504" i="19"/>
  <c r="V1503" i="19"/>
  <c r="U1503" i="19"/>
  <c r="S1503" i="19"/>
  <c r="O1503" i="19"/>
  <c r="K1503" i="19"/>
  <c r="T1503" i="19" s="1"/>
  <c r="W1503" i="19" s="1"/>
  <c r="Y1502" i="19"/>
  <c r="X1502" i="19"/>
  <c r="W1502" i="19"/>
  <c r="V1502" i="19"/>
  <c r="S1502" i="19"/>
  <c r="O1502" i="19"/>
  <c r="U1502" i="19" s="1"/>
  <c r="K1502" i="19"/>
  <c r="T1502" i="19" s="1"/>
  <c r="Y1501" i="19"/>
  <c r="W1501" i="19"/>
  <c r="X1501" i="19" s="1"/>
  <c r="S1501" i="19"/>
  <c r="V1501" i="19" s="1"/>
  <c r="O1501" i="19"/>
  <c r="U1501" i="19" s="1"/>
  <c r="K1501" i="19"/>
  <c r="T1501" i="19" s="1"/>
  <c r="S1500" i="19"/>
  <c r="V1500" i="19" s="1"/>
  <c r="O1500" i="19"/>
  <c r="U1500" i="19" s="1"/>
  <c r="K1500" i="19"/>
  <c r="T1500" i="19" s="1"/>
  <c r="W1500" i="19" s="1"/>
  <c r="T1499" i="19"/>
  <c r="W1499" i="19" s="1"/>
  <c r="S1499" i="19"/>
  <c r="V1499" i="19" s="1"/>
  <c r="O1499" i="19"/>
  <c r="U1499" i="19" s="1"/>
  <c r="K1499" i="19"/>
  <c r="V1498" i="19"/>
  <c r="U1498" i="19"/>
  <c r="T1498" i="19"/>
  <c r="S1498" i="19"/>
  <c r="O1498" i="19"/>
  <c r="K1498" i="19"/>
  <c r="V1497" i="19"/>
  <c r="U1497" i="19"/>
  <c r="T1497" i="19"/>
  <c r="W1497" i="19" s="1"/>
  <c r="S1497" i="19"/>
  <c r="O1497" i="19"/>
  <c r="K1497" i="19"/>
  <c r="W1496" i="19"/>
  <c r="V1496" i="19"/>
  <c r="U1496" i="19"/>
  <c r="T1496" i="19"/>
  <c r="S1496" i="19"/>
  <c r="O1496" i="19"/>
  <c r="K1496" i="19"/>
  <c r="X1495" i="19"/>
  <c r="V1495" i="19"/>
  <c r="U1495" i="19"/>
  <c r="S1495" i="19"/>
  <c r="O1495" i="19"/>
  <c r="K1495" i="19"/>
  <c r="T1495" i="19" s="1"/>
  <c r="W1495" i="19" s="1"/>
  <c r="Y1495" i="19" s="1"/>
  <c r="W1494" i="19"/>
  <c r="V1494" i="19"/>
  <c r="S1494" i="19"/>
  <c r="O1494" i="19"/>
  <c r="U1494" i="19" s="1"/>
  <c r="K1494" i="19"/>
  <c r="T1494" i="19" s="1"/>
  <c r="S1493" i="19"/>
  <c r="V1493" i="19" s="1"/>
  <c r="O1493" i="19"/>
  <c r="U1493" i="19" s="1"/>
  <c r="W1493" i="19" s="1"/>
  <c r="X1493" i="19" s="1"/>
  <c r="K1493" i="19"/>
  <c r="T1493" i="19" s="1"/>
  <c r="S1492" i="19"/>
  <c r="V1492" i="19" s="1"/>
  <c r="O1492" i="19"/>
  <c r="U1492" i="19" s="1"/>
  <c r="K1492" i="19"/>
  <c r="T1492" i="19" s="1"/>
  <c r="W1492" i="19" s="1"/>
  <c r="S1491" i="19"/>
  <c r="V1491" i="19" s="1"/>
  <c r="O1491" i="19"/>
  <c r="U1491" i="19" s="1"/>
  <c r="K1491" i="19"/>
  <c r="T1491" i="19" s="1"/>
  <c r="U1490" i="19"/>
  <c r="T1490" i="19"/>
  <c r="S1490" i="19"/>
  <c r="V1490" i="19" s="1"/>
  <c r="O1490" i="19"/>
  <c r="K1490" i="19"/>
  <c r="W1489" i="19"/>
  <c r="U1489" i="19"/>
  <c r="T1489" i="19"/>
  <c r="S1489" i="19"/>
  <c r="V1489" i="19" s="1"/>
  <c r="O1489" i="19"/>
  <c r="K1489" i="19"/>
  <c r="W1488" i="19"/>
  <c r="V1488" i="19"/>
  <c r="U1488" i="19"/>
  <c r="T1488" i="19"/>
  <c r="S1488" i="19"/>
  <c r="O1488" i="19"/>
  <c r="K1488" i="19"/>
  <c r="V1487" i="19"/>
  <c r="U1487" i="19"/>
  <c r="S1487" i="19"/>
  <c r="O1487" i="19"/>
  <c r="K1487" i="19"/>
  <c r="T1487" i="19" s="1"/>
  <c r="V1486" i="19"/>
  <c r="S1486" i="19"/>
  <c r="O1486" i="19"/>
  <c r="U1486" i="19" s="1"/>
  <c r="K1486" i="19"/>
  <c r="T1486" i="19" s="1"/>
  <c r="W1486" i="19" s="1"/>
  <c r="W1485" i="19"/>
  <c r="S1485" i="19"/>
  <c r="V1485" i="19" s="1"/>
  <c r="O1485" i="19"/>
  <c r="U1485" i="19" s="1"/>
  <c r="K1485" i="19"/>
  <c r="T1485" i="19" s="1"/>
  <c r="S1484" i="19"/>
  <c r="V1484" i="19" s="1"/>
  <c r="O1484" i="19"/>
  <c r="U1484" i="19" s="1"/>
  <c r="K1484" i="19"/>
  <c r="T1484" i="19" s="1"/>
  <c r="U1483" i="19"/>
  <c r="T1483" i="19"/>
  <c r="S1483" i="19"/>
  <c r="V1483" i="19" s="1"/>
  <c r="O1483" i="19"/>
  <c r="K1483" i="19"/>
  <c r="V1482" i="19"/>
  <c r="T1482" i="19"/>
  <c r="W1482" i="19" s="1"/>
  <c r="S1482" i="19"/>
  <c r="O1482" i="19"/>
  <c r="U1482" i="19" s="1"/>
  <c r="K1482" i="19"/>
  <c r="U1481" i="19"/>
  <c r="T1481" i="19"/>
  <c r="W1481" i="19" s="1"/>
  <c r="S1481" i="19"/>
  <c r="V1481" i="19" s="1"/>
  <c r="O1481" i="19"/>
  <c r="K1481" i="19"/>
  <c r="V1480" i="19"/>
  <c r="U1480" i="19"/>
  <c r="T1480" i="19"/>
  <c r="W1480" i="19" s="1"/>
  <c r="S1480" i="19"/>
  <c r="O1480" i="19"/>
  <c r="K1480" i="19"/>
  <c r="Y1479" i="19"/>
  <c r="V1479" i="19"/>
  <c r="U1479" i="19"/>
  <c r="S1479" i="19"/>
  <c r="O1479" i="19"/>
  <c r="K1479" i="19"/>
  <c r="T1479" i="19" s="1"/>
  <c r="W1479" i="19" s="1"/>
  <c r="X1479" i="19" s="1"/>
  <c r="V1478" i="19"/>
  <c r="S1478" i="19"/>
  <c r="O1478" i="19"/>
  <c r="U1478" i="19" s="1"/>
  <c r="K1478" i="19"/>
  <c r="T1478" i="19" s="1"/>
  <c r="S1477" i="19"/>
  <c r="V1477" i="19" s="1"/>
  <c r="O1477" i="19"/>
  <c r="U1477" i="19" s="1"/>
  <c r="K1477" i="19"/>
  <c r="T1477" i="19" s="1"/>
  <c r="W1477" i="19" s="1"/>
  <c r="Y1476" i="19"/>
  <c r="T1476" i="19"/>
  <c r="W1476" i="19" s="1"/>
  <c r="X1476" i="19" s="1"/>
  <c r="S1476" i="19"/>
  <c r="V1476" i="19" s="1"/>
  <c r="O1476" i="19"/>
  <c r="U1476" i="19" s="1"/>
  <c r="K1476" i="19"/>
  <c r="T1475" i="19"/>
  <c r="S1475" i="19"/>
  <c r="V1475" i="19" s="1"/>
  <c r="O1475" i="19"/>
  <c r="U1475" i="19" s="1"/>
  <c r="K1475" i="19"/>
  <c r="T1474" i="19"/>
  <c r="S1474" i="19"/>
  <c r="V1474" i="19" s="1"/>
  <c r="O1474" i="19"/>
  <c r="U1474" i="19" s="1"/>
  <c r="K1474" i="19"/>
  <c r="V1473" i="19"/>
  <c r="W1473" i="19" s="1"/>
  <c r="U1473" i="19"/>
  <c r="T1473" i="19"/>
  <c r="S1473" i="19"/>
  <c r="O1473" i="19"/>
  <c r="K1473" i="19"/>
  <c r="X1472" i="19"/>
  <c r="V1472" i="19"/>
  <c r="W1472" i="19" s="1"/>
  <c r="Y1472" i="19" s="1"/>
  <c r="U1472" i="19"/>
  <c r="T1472" i="19"/>
  <c r="S1472" i="19"/>
  <c r="O1472" i="19"/>
  <c r="K1472" i="19"/>
  <c r="W1471" i="19"/>
  <c r="X1471" i="19" s="1"/>
  <c r="V1471" i="19"/>
  <c r="U1471" i="19"/>
  <c r="S1471" i="19"/>
  <c r="O1471" i="19"/>
  <c r="K1471" i="19"/>
  <c r="T1471" i="19" s="1"/>
  <c r="Y1470" i="19"/>
  <c r="W1470" i="19"/>
  <c r="X1470" i="19" s="1"/>
  <c r="V1470" i="19"/>
  <c r="S1470" i="19"/>
  <c r="O1470" i="19"/>
  <c r="U1470" i="19" s="1"/>
  <c r="K1470" i="19"/>
  <c r="T1470" i="19" s="1"/>
  <c r="S1469" i="19"/>
  <c r="V1469" i="19" s="1"/>
  <c r="W1469" i="19" s="1"/>
  <c r="O1469" i="19"/>
  <c r="U1469" i="19" s="1"/>
  <c r="K1469" i="19"/>
  <c r="T1469" i="19" s="1"/>
  <c r="S1468" i="19"/>
  <c r="V1468" i="19" s="1"/>
  <c r="O1468" i="19"/>
  <c r="U1468" i="19" s="1"/>
  <c r="K1468" i="19"/>
  <c r="T1468" i="19" s="1"/>
  <c r="W1468" i="19" s="1"/>
  <c r="T1467" i="19"/>
  <c r="W1467" i="19" s="1"/>
  <c r="S1467" i="19"/>
  <c r="V1467" i="19" s="1"/>
  <c r="O1467" i="19"/>
  <c r="U1467" i="19" s="1"/>
  <c r="K1467" i="19"/>
  <c r="V1466" i="19"/>
  <c r="U1466" i="19"/>
  <c r="T1466" i="19"/>
  <c r="S1466" i="19"/>
  <c r="O1466" i="19"/>
  <c r="K1466" i="19"/>
  <c r="V1465" i="19"/>
  <c r="U1465" i="19"/>
  <c r="T1465" i="19"/>
  <c r="S1465" i="19"/>
  <c r="O1465" i="19"/>
  <c r="K1465" i="19"/>
  <c r="V1464" i="19"/>
  <c r="U1464" i="19"/>
  <c r="T1464" i="19"/>
  <c r="W1464" i="19" s="1"/>
  <c r="S1464" i="19"/>
  <c r="O1464" i="19"/>
  <c r="K1464" i="19"/>
  <c r="V1463" i="19"/>
  <c r="U1463" i="19"/>
  <c r="S1463" i="19"/>
  <c r="O1463" i="19"/>
  <c r="K1463" i="19"/>
  <c r="T1463" i="19" s="1"/>
  <c r="W1463" i="19" s="1"/>
  <c r="X1462" i="19"/>
  <c r="W1462" i="19"/>
  <c r="Y1462" i="19" s="1"/>
  <c r="V1462" i="19"/>
  <c r="S1462" i="19"/>
  <c r="O1462" i="19"/>
  <c r="U1462" i="19" s="1"/>
  <c r="K1462" i="19"/>
  <c r="T1462" i="19" s="1"/>
  <c r="S1461" i="19"/>
  <c r="V1461" i="19" s="1"/>
  <c r="O1461" i="19"/>
  <c r="U1461" i="19" s="1"/>
  <c r="W1461" i="19" s="1"/>
  <c r="K1461" i="19"/>
  <c r="T1461" i="19" s="1"/>
  <c r="S1460" i="19"/>
  <c r="V1460" i="19" s="1"/>
  <c r="O1460" i="19"/>
  <c r="U1460" i="19" s="1"/>
  <c r="K1460" i="19"/>
  <c r="T1460" i="19" s="1"/>
  <c r="W1460" i="19" s="1"/>
  <c r="U1459" i="19"/>
  <c r="S1459" i="19"/>
  <c r="V1459" i="19" s="1"/>
  <c r="O1459" i="19"/>
  <c r="K1459" i="19"/>
  <c r="T1459" i="19" s="1"/>
  <c r="U1458" i="19"/>
  <c r="T1458" i="19"/>
  <c r="S1458" i="19"/>
  <c r="V1458" i="19" s="1"/>
  <c r="O1458" i="19"/>
  <c r="K1458" i="19"/>
  <c r="U1457" i="19"/>
  <c r="W1457" i="19" s="1"/>
  <c r="T1457" i="19"/>
  <c r="S1457" i="19"/>
  <c r="V1457" i="19" s="1"/>
  <c r="O1457" i="19"/>
  <c r="K1457" i="19"/>
  <c r="W1456" i="19"/>
  <c r="V1456" i="19"/>
  <c r="U1456" i="19"/>
  <c r="T1456" i="19"/>
  <c r="S1456" i="19"/>
  <c r="O1456" i="19"/>
  <c r="K1456" i="19"/>
  <c r="V1455" i="19"/>
  <c r="U1455" i="19"/>
  <c r="S1455" i="19"/>
  <c r="O1455" i="19"/>
  <c r="K1455" i="19"/>
  <c r="T1455" i="19" s="1"/>
  <c r="V1454" i="19"/>
  <c r="S1454" i="19"/>
  <c r="O1454" i="19"/>
  <c r="U1454" i="19" s="1"/>
  <c r="K1454" i="19"/>
  <c r="T1454" i="19" s="1"/>
  <c r="S1453" i="19"/>
  <c r="V1453" i="19" s="1"/>
  <c r="O1453" i="19"/>
  <c r="U1453" i="19" s="1"/>
  <c r="K1453" i="19"/>
  <c r="T1453" i="19" s="1"/>
  <c r="W1453" i="19" s="1"/>
  <c r="S1452" i="19"/>
  <c r="V1452" i="19" s="1"/>
  <c r="O1452" i="19"/>
  <c r="U1452" i="19" s="1"/>
  <c r="K1452" i="19"/>
  <c r="T1452" i="19" s="1"/>
  <c r="U1451" i="19"/>
  <c r="T1451" i="19"/>
  <c r="S1451" i="19"/>
  <c r="V1451" i="19" s="1"/>
  <c r="O1451" i="19"/>
  <c r="K1451" i="19"/>
  <c r="V1450" i="19"/>
  <c r="T1450" i="19"/>
  <c r="S1450" i="19"/>
  <c r="O1450" i="19"/>
  <c r="U1450" i="19" s="1"/>
  <c r="K1450" i="19"/>
  <c r="U1449" i="19"/>
  <c r="T1449" i="19"/>
  <c r="S1449" i="19"/>
  <c r="V1449" i="19" s="1"/>
  <c r="O1449" i="19"/>
  <c r="K1449" i="19"/>
  <c r="V1448" i="19"/>
  <c r="U1448" i="19"/>
  <c r="T1448" i="19"/>
  <c r="W1448" i="19" s="1"/>
  <c r="S1448" i="19"/>
  <c r="O1448" i="19"/>
  <c r="K1448" i="19"/>
  <c r="V1447" i="19"/>
  <c r="U1447" i="19"/>
  <c r="S1447" i="19"/>
  <c r="O1447" i="19"/>
  <c r="K1447" i="19"/>
  <c r="T1447" i="19" s="1"/>
  <c r="W1447" i="19" s="1"/>
  <c r="V1446" i="19"/>
  <c r="S1446" i="19"/>
  <c r="O1446" i="19"/>
  <c r="U1446" i="19" s="1"/>
  <c r="K1446" i="19"/>
  <c r="T1446" i="19" s="1"/>
  <c r="S1445" i="19"/>
  <c r="V1445" i="19" s="1"/>
  <c r="O1445" i="19"/>
  <c r="U1445" i="19" s="1"/>
  <c r="K1445" i="19"/>
  <c r="T1445" i="19" s="1"/>
  <c r="T1444" i="19"/>
  <c r="S1444" i="19"/>
  <c r="V1444" i="19" s="1"/>
  <c r="O1444" i="19"/>
  <c r="U1444" i="19" s="1"/>
  <c r="K1444" i="19"/>
  <c r="Y1443" i="19"/>
  <c r="T1443" i="19"/>
  <c r="W1443" i="19" s="1"/>
  <c r="X1443" i="19" s="1"/>
  <c r="S1443" i="19"/>
  <c r="V1443" i="19" s="1"/>
  <c r="O1443" i="19"/>
  <c r="U1443" i="19" s="1"/>
  <c r="K1443" i="19"/>
  <c r="T1442" i="19"/>
  <c r="S1442" i="19"/>
  <c r="V1442" i="19" s="1"/>
  <c r="O1442" i="19"/>
  <c r="U1442" i="19" s="1"/>
  <c r="K1442" i="19"/>
  <c r="U1441" i="19"/>
  <c r="T1441" i="19"/>
  <c r="S1441" i="19"/>
  <c r="V1441" i="19" s="1"/>
  <c r="W1441" i="19" s="1"/>
  <c r="O1441" i="19"/>
  <c r="K1441" i="19"/>
  <c r="W1440" i="19"/>
  <c r="V1440" i="19"/>
  <c r="U1440" i="19"/>
  <c r="T1440" i="19"/>
  <c r="S1440" i="19"/>
  <c r="O1440" i="19"/>
  <c r="K1440" i="19"/>
  <c r="X1439" i="19"/>
  <c r="V1439" i="19"/>
  <c r="U1439" i="19"/>
  <c r="S1439" i="19"/>
  <c r="O1439" i="19"/>
  <c r="K1439" i="19"/>
  <c r="T1439" i="19" s="1"/>
  <c r="W1439" i="19" s="1"/>
  <c r="Y1439" i="19" s="1"/>
  <c r="V1438" i="19"/>
  <c r="S1438" i="19"/>
  <c r="O1438" i="19"/>
  <c r="U1438" i="19" s="1"/>
  <c r="W1438" i="19" s="1"/>
  <c r="K1438" i="19"/>
  <c r="T1438" i="19" s="1"/>
  <c r="W1437" i="19"/>
  <c r="X1437" i="19" s="1"/>
  <c r="S1437" i="19"/>
  <c r="V1437" i="19" s="1"/>
  <c r="O1437" i="19"/>
  <c r="U1437" i="19" s="1"/>
  <c r="K1437" i="19"/>
  <c r="T1437" i="19" s="1"/>
  <c r="S1436" i="19"/>
  <c r="V1436" i="19" s="1"/>
  <c r="O1436" i="19"/>
  <c r="U1436" i="19" s="1"/>
  <c r="K1436" i="19"/>
  <c r="T1436" i="19" s="1"/>
  <c r="S1435" i="19"/>
  <c r="V1435" i="19" s="1"/>
  <c r="O1435" i="19"/>
  <c r="U1435" i="19" s="1"/>
  <c r="K1435" i="19"/>
  <c r="T1435" i="19" s="1"/>
  <c r="W1435" i="19" s="1"/>
  <c r="V1434" i="19"/>
  <c r="U1434" i="19"/>
  <c r="T1434" i="19"/>
  <c r="S1434" i="19"/>
  <c r="O1434" i="19"/>
  <c r="K1434" i="19"/>
  <c r="V1433" i="19"/>
  <c r="U1433" i="19"/>
  <c r="T1433" i="19"/>
  <c r="W1433" i="19" s="1"/>
  <c r="S1433" i="19"/>
  <c r="O1433" i="19"/>
  <c r="K1433" i="19"/>
  <c r="V1432" i="19"/>
  <c r="U1432" i="19"/>
  <c r="T1432" i="19"/>
  <c r="W1432" i="19" s="1"/>
  <c r="S1432" i="19"/>
  <c r="O1432" i="19"/>
  <c r="K1432" i="19"/>
  <c r="V1431" i="19"/>
  <c r="U1431" i="19"/>
  <c r="S1431" i="19"/>
  <c r="O1431" i="19"/>
  <c r="K1431" i="19"/>
  <c r="T1431" i="19" s="1"/>
  <c r="W1431" i="19" s="1"/>
  <c r="V1430" i="19"/>
  <c r="W1430" i="19" s="1"/>
  <c r="S1430" i="19"/>
  <c r="O1430" i="19"/>
  <c r="U1430" i="19" s="1"/>
  <c r="K1430" i="19"/>
  <c r="T1430" i="19" s="1"/>
  <c r="S1429" i="19"/>
  <c r="V1429" i="19" s="1"/>
  <c r="W1429" i="19" s="1"/>
  <c r="X1429" i="19" s="1"/>
  <c r="O1429" i="19"/>
  <c r="U1429" i="19" s="1"/>
  <c r="K1429" i="19"/>
  <c r="T1429" i="19" s="1"/>
  <c r="S1428" i="19"/>
  <c r="V1428" i="19" s="1"/>
  <c r="O1428" i="19"/>
  <c r="U1428" i="19" s="1"/>
  <c r="K1428" i="19"/>
  <c r="T1428" i="19" s="1"/>
  <c r="U1427" i="19"/>
  <c r="S1427" i="19"/>
  <c r="V1427" i="19" s="1"/>
  <c r="O1427" i="19"/>
  <c r="K1427" i="19"/>
  <c r="T1427" i="19" s="1"/>
  <c r="U1426" i="19"/>
  <c r="T1426" i="19"/>
  <c r="S1426" i="19"/>
  <c r="V1426" i="19" s="1"/>
  <c r="O1426" i="19"/>
  <c r="K1426" i="19"/>
  <c r="U1425" i="19"/>
  <c r="T1425" i="19"/>
  <c r="W1425" i="19" s="1"/>
  <c r="S1425" i="19"/>
  <c r="V1425" i="19" s="1"/>
  <c r="O1425" i="19"/>
  <c r="K1425" i="19"/>
  <c r="W1424" i="19"/>
  <c r="V1424" i="19"/>
  <c r="U1424" i="19"/>
  <c r="T1424" i="19"/>
  <c r="S1424" i="19"/>
  <c r="O1424" i="19"/>
  <c r="K1424" i="19"/>
  <c r="V1423" i="19"/>
  <c r="U1423" i="19"/>
  <c r="S1423" i="19"/>
  <c r="O1423" i="19"/>
  <c r="K1423" i="19"/>
  <c r="T1423" i="19" s="1"/>
  <c r="V1422" i="19"/>
  <c r="S1422" i="19"/>
  <c r="O1422" i="19"/>
  <c r="U1422" i="19" s="1"/>
  <c r="K1422" i="19"/>
  <c r="T1422" i="19" s="1"/>
  <c r="S1421" i="19"/>
  <c r="V1421" i="19" s="1"/>
  <c r="O1421" i="19"/>
  <c r="U1421" i="19" s="1"/>
  <c r="K1421" i="19"/>
  <c r="T1421" i="19" s="1"/>
  <c r="Y1420" i="19"/>
  <c r="X1420" i="19"/>
  <c r="S1420" i="19"/>
  <c r="V1420" i="19" s="1"/>
  <c r="O1420" i="19"/>
  <c r="U1420" i="19" s="1"/>
  <c r="K1420" i="19"/>
  <c r="T1420" i="19" s="1"/>
  <c r="W1420" i="19" s="1"/>
  <c r="U1419" i="19"/>
  <c r="T1419" i="19"/>
  <c r="W1419" i="19" s="1"/>
  <c r="S1419" i="19"/>
  <c r="V1419" i="19" s="1"/>
  <c r="O1419" i="19"/>
  <c r="K1419" i="19"/>
  <c r="V1418" i="19"/>
  <c r="T1418" i="19"/>
  <c r="S1418" i="19"/>
  <c r="O1418" i="19"/>
  <c r="U1418" i="19" s="1"/>
  <c r="K1418" i="19"/>
  <c r="U1417" i="19"/>
  <c r="T1417" i="19"/>
  <c r="S1417" i="19"/>
  <c r="V1417" i="19" s="1"/>
  <c r="O1417" i="19"/>
  <c r="K1417" i="19"/>
  <c r="V1416" i="19"/>
  <c r="U1416" i="19"/>
  <c r="T1416" i="19"/>
  <c r="W1416" i="19" s="1"/>
  <c r="S1416" i="19"/>
  <c r="O1416" i="19"/>
  <c r="K1416" i="19"/>
  <c r="U1415" i="19"/>
  <c r="S1415" i="19"/>
  <c r="V1415" i="19" s="1"/>
  <c r="O1415" i="19"/>
  <c r="K1415" i="19"/>
  <c r="T1415" i="19" s="1"/>
  <c r="W1415" i="19" s="1"/>
  <c r="Y1414" i="19"/>
  <c r="V1414" i="19"/>
  <c r="S1414" i="19"/>
  <c r="O1414" i="19"/>
  <c r="U1414" i="19" s="1"/>
  <c r="K1414" i="19"/>
  <c r="T1414" i="19" s="1"/>
  <c r="W1414" i="19" s="1"/>
  <c r="X1414" i="19" s="1"/>
  <c r="S1413" i="19"/>
  <c r="V1413" i="19" s="1"/>
  <c r="O1413" i="19"/>
  <c r="U1413" i="19" s="1"/>
  <c r="K1413" i="19"/>
  <c r="T1413" i="19" s="1"/>
  <c r="S1412" i="19"/>
  <c r="V1412" i="19" s="1"/>
  <c r="O1412" i="19"/>
  <c r="U1412" i="19" s="1"/>
  <c r="K1412" i="19"/>
  <c r="T1412" i="19" s="1"/>
  <c r="W1412" i="19" s="1"/>
  <c r="Y1411" i="19"/>
  <c r="W1411" i="19"/>
  <c r="X1411" i="19" s="1"/>
  <c r="U1411" i="19"/>
  <c r="S1411" i="19"/>
  <c r="V1411" i="19" s="1"/>
  <c r="O1411" i="19"/>
  <c r="K1411" i="19"/>
  <c r="T1411" i="19" s="1"/>
  <c r="V1410" i="19"/>
  <c r="U1410" i="19"/>
  <c r="T1410" i="19"/>
  <c r="S1410" i="19"/>
  <c r="O1410" i="19"/>
  <c r="K1410" i="19"/>
  <c r="V1409" i="19"/>
  <c r="U1409" i="19"/>
  <c r="T1409" i="19"/>
  <c r="W1409" i="19" s="1"/>
  <c r="S1409" i="19"/>
  <c r="O1409" i="19"/>
  <c r="K1409" i="19"/>
  <c r="V1408" i="19"/>
  <c r="U1408" i="19"/>
  <c r="T1408" i="19"/>
  <c r="S1408" i="19"/>
  <c r="O1408" i="19"/>
  <c r="K1408" i="19"/>
  <c r="V1407" i="19"/>
  <c r="U1407" i="19"/>
  <c r="S1407" i="19"/>
  <c r="O1407" i="19"/>
  <c r="K1407" i="19"/>
  <c r="T1407" i="19" s="1"/>
  <c r="V1406" i="19"/>
  <c r="S1406" i="19"/>
  <c r="O1406" i="19"/>
  <c r="U1406" i="19" s="1"/>
  <c r="K1406" i="19"/>
  <c r="T1406" i="19" s="1"/>
  <c r="W1406" i="19" s="1"/>
  <c r="X1405" i="19"/>
  <c r="U1405" i="19"/>
  <c r="W1405" i="19" s="1"/>
  <c r="Y1405" i="19" s="1"/>
  <c r="S1405" i="19"/>
  <c r="V1405" i="19" s="1"/>
  <c r="O1405" i="19"/>
  <c r="K1405" i="19"/>
  <c r="T1405" i="19" s="1"/>
  <c r="V1404" i="19"/>
  <c r="T1404" i="19"/>
  <c r="W1404" i="19" s="1"/>
  <c r="S1404" i="19"/>
  <c r="O1404" i="19"/>
  <c r="U1404" i="19" s="1"/>
  <c r="K1404" i="19"/>
  <c r="S1403" i="19"/>
  <c r="V1403" i="19" s="1"/>
  <c r="O1403" i="19"/>
  <c r="U1403" i="19" s="1"/>
  <c r="K1403" i="19"/>
  <c r="T1403" i="19" s="1"/>
  <c r="T1402" i="19"/>
  <c r="S1402" i="19"/>
  <c r="V1402" i="19" s="1"/>
  <c r="O1402" i="19"/>
  <c r="U1402" i="19" s="1"/>
  <c r="K1402" i="19"/>
  <c r="U1401" i="19"/>
  <c r="S1401" i="19"/>
  <c r="V1401" i="19" s="1"/>
  <c r="O1401" i="19"/>
  <c r="K1401" i="19"/>
  <c r="T1401" i="19" s="1"/>
  <c r="V1400" i="19"/>
  <c r="U1400" i="19"/>
  <c r="T1400" i="19"/>
  <c r="S1400" i="19"/>
  <c r="O1400" i="19"/>
  <c r="K1400" i="19"/>
  <c r="U1399" i="19"/>
  <c r="S1399" i="19"/>
  <c r="V1399" i="19" s="1"/>
  <c r="O1399" i="19"/>
  <c r="K1399" i="19"/>
  <c r="T1399" i="19" s="1"/>
  <c r="W1399" i="19" s="1"/>
  <c r="V1398" i="19"/>
  <c r="S1398" i="19"/>
  <c r="O1398" i="19"/>
  <c r="U1398" i="19" s="1"/>
  <c r="K1398" i="19"/>
  <c r="T1398" i="19" s="1"/>
  <c r="W1398" i="19" s="1"/>
  <c r="S1397" i="19"/>
  <c r="V1397" i="19" s="1"/>
  <c r="O1397" i="19"/>
  <c r="U1397" i="19" s="1"/>
  <c r="K1397" i="19"/>
  <c r="T1397" i="19" s="1"/>
  <c r="S1396" i="19"/>
  <c r="V1396" i="19" s="1"/>
  <c r="O1396" i="19"/>
  <c r="U1396" i="19" s="1"/>
  <c r="K1396" i="19"/>
  <c r="T1396" i="19" s="1"/>
  <c r="W1396" i="19" s="1"/>
  <c r="U1395" i="19"/>
  <c r="S1395" i="19"/>
  <c r="V1395" i="19" s="1"/>
  <c r="O1395" i="19"/>
  <c r="K1395" i="19"/>
  <c r="T1395" i="19" s="1"/>
  <c r="W1395" i="19" s="1"/>
  <c r="V1394" i="19"/>
  <c r="U1394" i="19"/>
  <c r="T1394" i="19"/>
  <c r="S1394" i="19"/>
  <c r="O1394" i="19"/>
  <c r="K1394" i="19"/>
  <c r="V1393" i="19"/>
  <c r="U1393" i="19"/>
  <c r="T1393" i="19"/>
  <c r="S1393" i="19"/>
  <c r="O1393" i="19"/>
  <c r="K1393" i="19"/>
  <c r="V1392" i="19"/>
  <c r="U1392" i="19"/>
  <c r="T1392" i="19"/>
  <c r="W1392" i="19" s="1"/>
  <c r="S1392" i="19"/>
  <c r="O1392" i="19"/>
  <c r="K1392" i="19"/>
  <c r="V1391" i="19"/>
  <c r="U1391" i="19"/>
  <c r="S1391" i="19"/>
  <c r="O1391" i="19"/>
  <c r="K1391" i="19"/>
  <c r="T1391" i="19" s="1"/>
  <c r="V1390" i="19"/>
  <c r="T1390" i="19"/>
  <c r="W1390" i="19" s="1"/>
  <c r="S1390" i="19"/>
  <c r="O1390" i="19"/>
  <c r="U1390" i="19" s="1"/>
  <c r="K1390" i="19"/>
  <c r="X1389" i="19"/>
  <c r="U1389" i="19"/>
  <c r="W1389" i="19" s="1"/>
  <c r="Y1389" i="19" s="1"/>
  <c r="S1389" i="19"/>
  <c r="V1389" i="19" s="1"/>
  <c r="O1389" i="19"/>
  <c r="K1389" i="19"/>
  <c r="T1389" i="19" s="1"/>
  <c r="V1388" i="19"/>
  <c r="T1388" i="19"/>
  <c r="S1388" i="19"/>
  <c r="O1388" i="19"/>
  <c r="U1388" i="19" s="1"/>
  <c r="K1388" i="19"/>
  <c r="W1387" i="19"/>
  <c r="T1387" i="19"/>
  <c r="S1387" i="19"/>
  <c r="V1387" i="19" s="1"/>
  <c r="O1387" i="19"/>
  <c r="U1387" i="19" s="1"/>
  <c r="K1387" i="19"/>
  <c r="T1386" i="19"/>
  <c r="S1386" i="19"/>
  <c r="V1386" i="19" s="1"/>
  <c r="O1386" i="19"/>
  <c r="U1386" i="19" s="1"/>
  <c r="K1386" i="19"/>
  <c r="U1385" i="19"/>
  <c r="S1385" i="19"/>
  <c r="V1385" i="19" s="1"/>
  <c r="O1385" i="19"/>
  <c r="K1385" i="19"/>
  <c r="T1385" i="19" s="1"/>
  <c r="V1384" i="19"/>
  <c r="U1384" i="19"/>
  <c r="T1384" i="19"/>
  <c r="W1384" i="19" s="1"/>
  <c r="S1384" i="19"/>
  <c r="O1384" i="19"/>
  <c r="K1384" i="19"/>
  <c r="U1383" i="19"/>
  <c r="S1383" i="19"/>
  <c r="V1383" i="19" s="1"/>
  <c r="O1383" i="19"/>
  <c r="K1383" i="19"/>
  <c r="T1383" i="19" s="1"/>
  <c r="W1383" i="19" s="1"/>
  <c r="Y1382" i="19"/>
  <c r="V1382" i="19"/>
  <c r="S1382" i="19"/>
  <c r="O1382" i="19"/>
  <c r="U1382" i="19" s="1"/>
  <c r="K1382" i="19"/>
  <c r="T1382" i="19" s="1"/>
  <c r="W1382" i="19" s="1"/>
  <c r="X1382" i="19" s="1"/>
  <c r="S1381" i="19"/>
  <c r="V1381" i="19" s="1"/>
  <c r="O1381" i="19"/>
  <c r="U1381" i="19" s="1"/>
  <c r="K1381" i="19"/>
  <c r="T1381" i="19" s="1"/>
  <c r="S1380" i="19"/>
  <c r="V1380" i="19" s="1"/>
  <c r="O1380" i="19"/>
  <c r="U1380" i="19" s="1"/>
  <c r="K1380" i="19"/>
  <c r="T1380" i="19" s="1"/>
  <c r="W1380" i="19" s="1"/>
  <c r="Y1379" i="19"/>
  <c r="W1379" i="19"/>
  <c r="X1379" i="19" s="1"/>
  <c r="U1379" i="19"/>
  <c r="S1379" i="19"/>
  <c r="V1379" i="19" s="1"/>
  <c r="O1379" i="19"/>
  <c r="K1379" i="19"/>
  <c r="T1379" i="19" s="1"/>
  <c r="V1378" i="19"/>
  <c r="U1378" i="19"/>
  <c r="T1378" i="19"/>
  <c r="S1378" i="19"/>
  <c r="O1378" i="19"/>
  <c r="K1378" i="19"/>
  <c r="V1377" i="19"/>
  <c r="U1377" i="19"/>
  <c r="T1377" i="19"/>
  <c r="S1377" i="19"/>
  <c r="O1377" i="19"/>
  <c r="K1377" i="19"/>
  <c r="V1376" i="19"/>
  <c r="U1376" i="19"/>
  <c r="T1376" i="19"/>
  <c r="S1376" i="19"/>
  <c r="O1376" i="19"/>
  <c r="K1376" i="19"/>
  <c r="V1375" i="19"/>
  <c r="U1375" i="19"/>
  <c r="S1375" i="19"/>
  <c r="O1375" i="19"/>
  <c r="K1375" i="19"/>
  <c r="T1375" i="19" s="1"/>
  <c r="V1374" i="19"/>
  <c r="S1374" i="19"/>
  <c r="O1374" i="19"/>
  <c r="U1374" i="19" s="1"/>
  <c r="K1374" i="19"/>
  <c r="T1374" i="19" s="1"/>
  <c r="W1374" i="19" s="1"/>
  <c r="X1373" i="19"/>
  <c r="U1373" i="19"/>
  <c r="W1373" i="19" s="1"/>
  <c r="Y1373" i="19" s="1"/>
  <c r="S1373" i="19"/>
  <c r="V1373" i="19" s="1"/>
  <c r="O1373" i="19"/>
  <c r="K1373" i="19"/>
  <c r="T1373" i="19" s="1"/>
  <c r="V1372" i="19"/>
  <c r="T1372" i="19"/>
  <c r="S1372" i="19"/>
  <c r="O1372" i="19"/>
  <c r="U1372" i="19" s="1"/>
  <c r="K1372" i="19"/>
  <c r="T1371" i="19"/>
  <c r="W1371" i="19" s="1"/>
  <c r="S1371" i="19"/>
  <c r="V1371" i="19" s="1"/>
  <c r="O1371" i="19"/>
  <c r="U1371" i="19" s="1"/>
  <c r="K1371" i="19"/>
  <c r="T1370" i="19"/>
  <c r="S1370" i="19"/>
  <c r="V1370" i="19" s="1"/>
  <c r="O1370" i="19"/>
  <c r="U1370" i="19" s="1"/>
  <c r="K1370" i="19"/>
  <c r="U1369" i="19"/>
  <c r="S1369" i="19"/>
  <c r="V1369" i="19" s="1"/>
  <c r="O1369" i="19"/>
  <c r="K1369" i="19"/>
  <c r="T1369" i="19" s="1"/>
  <c r="V1368" i="19"/>
  <c r="U1368" i="19"/>
  <c r="T1368" i="19"/>
  <c r="S1368" i="19"/>
  <c r="O1368" i="19"/>
  <c r="K1368" i="19"/>
  <c r="U1367" i="19"/>
  <c r="S1367" i="19"/>
  <c r="V1367" i="19" s="1"/>
  <c r="O1367" i="19"/>
  <c r="K1367" i="19"/>
  <c r="T1367" i="19" s="1"/>
  <c r="W1367" i="19" s="1"/>
  <c r="V1366" i="19"/>
  <c r="S1366" i="19"/>
  <c r="O1366" i="19"/>
  <c r="U1366" i="19" s="1"/>
  <c r="K1366" i="19"/>
  <c r="T1366" i="19" s="1"/>
  <c r="W1366" i="19" s="1"/>
  <c r="S1365" i="19"/>
  <c r="V1365" i="19" s="1"/>
  <c r="O1365" i="19"/>
  <c r="U1365" i="19" s="1"/>
  <c r="K1365" i="19"/>
  <c r="T1365" i="19" s="1"/>
  <c r="S1364" i="19"/>
  <c r="V1364" i="19" s="1"/>
  <c r="O1364" i="19"/>
  <c r="U1364" i="19" s="1"/>
  <c r="K1364" i="19"/>
  <c r="T1364" i="19" s="1"/>
  <c r="W1364" i="19" s="1"/>
  <c r="U1363" i="19"/>
  <c r="S1363" i="19"/>
  <c r="V1363" i="19" s="1"/>
  <c r="O1363" i="19"/>
  <c r="K1363" i="19"/>
  <c r="T1363" i="19" s="1"/>
  <c r="W1363" i="19" s="1"/>
  <c r="V1362" i="19"/>
  <c r="U1362" i="19"/>
  <c r="T1362" i="19"/>
  <c r="S1362" i="19"/>
  <c r="O1362" i="19"/>
  <c r="K1362" i="19"/>
  <c r="V1361" i="19"/>
  <c r="U1361" i="19"/>
  <c r="T1361" i="19"/>
  <c r="S1361" i="19"/>
  <c r="O1361" i="19"/>
  <c r="K1361" i="19"/>
  <c r="V1360" i="19"/>
  <c r="U1360" i="19"/>
  <c r="T1360" i="19"/>
  <c r="W1360" i="19" s="1"/>
  <c r="S1360" i="19"/>
  <c r="O1360" i="19"/>
  <c r="K1360" i="19"/>
  <c r="V1359" i="19"/>
  <c r="U1359" i="19"/>
  <c r="S1359" i="19"/>
  <c r="O1359" i="19"/>
  <c r="K1359" i="19"/>
  <c r="T1359" i="19" s="1"/>
  <c r="W1359" i="19" s="1"/>
  <c r="V1358" i="19"/>
  <c r="T1358" i="19"/>
  <c r="W1358" i="19" s="1"/>
  <c r="S1358" i="19"/>
  <c r="O1358" i="19"/>
  <c r="U1358" i="19" s="1"/>
  <c r="K1358" i="19"/>
  <c r="X1357" i="19"/>
  <c r="U1357" i="19"/>
  <c r="W1357" i="19" s="1"/>
  <c r="Y1357" i="19" s="1"/>
  <c r="S1357" i="19"/>
  <c r="V1357" i="19" s="1"/>
  <c r="O1357" i="19"/>
  <c r="K1357" i="19"/>
  <c r="T1357" i="19" s="1"/>
  <c r="V1356" i="19"/>
  <c r="T1356" i="19"/>
  <c r="S1356" i="19"/>
  <c r="O1356" i="19"/>
  <c r="U1356" i="19" s="1"/>
  <c r="K1356" i="19"/>
  <c r="T1355" i="19"/>
  <c r="W1355" i="19" s="1"/>
  <c r="S1355" i="19"/>
  <c r="V1355" i="19" s="1"/>
  <c r="O1355" i="19"/>
  <c r="U1355" i="19" s="1"/>
  <c r="K1355" i="19"/>
  <c r="T1354" i="19"/>
  <c r="S1354" i="19"/>
  <c r="V1354" i="19" s="1"/>
  <c r="O1354" i="19"/>
  <c r="U1354" i="19" s="1"/>
  <c r="K1354" i="19"/>
  <c r="U1353" i="19"/>
  <c r="S1353" i="19"/>
  <c r="V1353" i="19" s="1"/>
  <c r="O1353" i="19"/>
  <c r="K1353" i="19"/>
  <c r="T1353" i="19" s="1"/>
  <c r="V1352" i="19"/>
  <c r="U1352" i="19"/>
  <c r="T1352" i="19"/>
  <c r="W1352" i="19" s="1"/>
  <c r="S1352" i="19"/>
  <c r="O1352" i="19"/>
  <c r="K1352" i="19"/>
  <c r="U1351" i="19"/>
  <c r="S1351" i="19"/>
  <c r="V1351" i="19" s="1"/>
  <c r="O1351" i="19"/>
  <c r="K1351" i="19"/>
  <c r="T1351" i="19" s="1"/>
  <c r="Y1350" i="19"/>
  <c r="V1350" i="19"/>
  <c r="S1350" i="19"/>
  <c r="O1350" i="19"/>
  <c r="U1350" i="19" s="1"/>
  <c r="K1350" i="19"/>
  <c r="T1350" i="19" s="1"/>
  <c r="W1350" i="19" s="1"/>
  <c r="X1350" i="19" s="1"/>
  <c r="S1349" i="19"/>
  <c r="V1349" i="19" s="1"/>
  <c r="O1349" i="19"/>
  <c r="U1349" i="19" s="1"/>
  <c r="K1349" i="19"/>
  <c r="T1349" i="19" s="1"/>
  <c r="S1348" i="19"/>
  <c r="V1348" i="19" s="1"/>
  <c r="O1348" i="19"/>
  <c r="U1348" i="19" s="1"/>
  <c r="K1348" i="19"/>
  <c r="T1348" i="19" s="1"/>
  <c r="W1348" i="19" s="1"/>
  <c r="Y1347" i="19"/>
  <c r="W1347" i="19"/>
  <c r="X1347" i="19" s="1"/>
  <c r="U1347" i="19"/>
  <c r="S1347" i="19"/>
  <c r="V1347" i="19" s="1"/>
  <c r="O1347" i="19"/>
  <c r="K1347" i="19"/>
  <c r="T1347" i="19" s="1"/>
  <c r="V1346" i="19"/>
  <c r="U1346" i="19"/>
  <c r="T1346" i="19"/>
  <c r="S1346" i="19"/>
  <c r="O1346" i="19"/>
  <c r="K1346" i="19"/>
  <c r="V1345" i="19"/>
  <c r="U1345" i="19"/>
  <c r="T1345" i="19"/>
  <c r="S1345" i="19"/>
  <c r="O1345" i="19"/>
  <c r="K1345" i="19"/>
  <c r="V1344" i="19"/>
  <c r="U1344" i="19"/>
  <c r="T1344" i="19"/>
  <c r="W1344" i="19" s="1"/>
  <c r="S1344" i="19"/>
  <c r="O1344" i="19"/>
  <c r="K1344" i="19"/>
  <c r="V1343" i="19"/>
  <c r="U1343" i="19"/>
  <c r="S1343" i="19"/>
  <c r="O1343" i="19"/>
  <c r="K1343" i="19"/>
  <c r="T1343" i="19" s="1"/>
  <c r="V1342" i="19"/>
  <c r="S1342" i="19"/>
  <c r="O1342" i="19"/>
  <c r="U1342" i="19" s="1"/>
  <c r="K1342" i="19"/>
  <c r="T1342" i="19" s="1"/>
  <c r="W1342" i="19" s="1"/>
  <c r="X1341" i="19"/>
  <c r="U1341" i="19"/>
  <c r="W1341" i="19" s="1"/>
  <c r="Y1341" i="19" s="1"/>
  <c r="S1341" i="19"/>
  <c r="V1341" i="19" s="1"/>
  <c r="O1341" i="19"/>
  <c r="K1341" i="19"/>
  <c r="T1341" i="19" s="1"/>
  <c r="V1340" i="19"/>
  <c r="T1340" i="19"/>
  <c r="W1340" i="19" s="1"/>
  <c r="S1340" i="19"/>
  <c r="O1340" i="19"/>
  <c r="U1340" i="19" s="1"/>
  <c r="K1340" i="19"/>
  <c r="T1339" i="19"/>
  <c r="W1339" i="19" s="1"/>
  <c r="S1339" i="19"/>
  <c r="V1339" i="19" s="1"/>
  <c r="O1339" i="19"/>
  <c r="U1339" i="19" s="1"/>
  <c r="K1339" i="19"/>
  <c r="T1338" i="19"/>
  <c r="S1338" i="19"/>
  <c r="V1338" i="19" s="1"/>
  <c r="O1338" i="19"/>
  <c r="U1338" i="19" s="1"/>
  <c r="K1338" i="19"/>
  <c r="U1337" i="19"/>
  <c r="S1337" i="19"/>
  <c r="V1337" i="19" s="1"/>
  <c r="O1337" i="19"/>
  <c r="K1337" i="19"/>
  <c r="T1337" i="19" s="1"/>
  <c r="V1336" i="19"/>
  <c r="U1336" i="19"/>
  <c r="T1336" i="19"/>
  <c r="S1336" i="19"/>
  <c r="O1336" i="19"/>
  <c r="K1336" i="19"/>
  <c r="U1335" i="19"/>
  <c r="S1335" i="19"/>
  <c r="V1335" i="19" s="1"/>
  <c r="O1335" i="19"/>
  <c r="K1335" i="19"/>
  <c r="T1335" i="19" s="1"/>
  <c r="V1334" i="19"/>
  <c r="S1334" i="19"/>
  <c r="O1334" i="19"/>
  <c r="U1334" i="19" s="1"/>
  <c r="K1334" i="19"/>
  <c r="T1334" i="19" s="1"/>
  <c r="W1334" i="19" s="1"/>
  <c r="S1333" i="19"/>
  <c r="V1333" i="19" s="1"/>
  <c r="O1333" i="19"/>
  <c r="U1333" i="19" s="1"/>
  <c r="K1333" i="19"/>
  <c r="T1333" i="19" s="1"/>
  <c r="S1332" i="19"/>
  <c r="V1332" i="19" s="1"/>
  <c r="O1332" i="19"/>
  <c r="U1332" i="19" s="1"/>
  <c r="K1332" i="19"/>
  <c r="T1332" i="19" s="1"/>
  <c r="W1332" i="19" s="1"/>
  <c r="U1331" i="19"/>
  <c r="S1331" i="19"/>
  <c r="V1331" i="19" s="1"/>
  <c r="O1331" i="19"/>
  <c r="K1331" i="19"/>
  <c r="T1331" i="19" s="1"/>
  <c r="W1331" i="19" s="1"/>
  <c r="V1330" i="19"/>
  <c r="U1330" i="19"/>
  <c r="T1330" i="19"/>
  <c r="S1330" i="19"/>
  <c r="O1330" i="19"/>
  <c r="K1330" i="19"/>
  <c r="V1329" i="19"/>
  <c r="U1329" i="19"/>
  <c r="T1329" i="19"/>
  <c r="S1329" i="19"/>
  <c r="O1329" i="19"/>
  <c r="K1329" i="19"/>
  <c r="V1328" i="19"/>
  <c r="U1328" i="19"/>
  <c r="T1328" i="19"/>
  <c r="S1328" i="19"/>
  <c r="O1328" i="19"/>
  <c r="K1328" i="19"/>
  <c r="V1327" i="19"/>
  <c r="U1327" i="19"/>
  <c r="S1327" i="19"/>
  <c r="O1327" i="19"/>
  <c r="K1327" i="19"/>
  <c r="T1327" i="19" s="1"/>
  <c r="W1327" i="19" s="1"/>
  <c r="V1326" i="19"/>
  <c r="T1326" i="19"/>
  <c r="W1326" i="19" s="1"/>
  <c r="S1326" i="19"/>
  <c r="O1326" i="19"/>
  <c r="U1326" i="19" s="1"/>
  <c r="K1326" i="19"/>
  <c r="X1325" i="19"/>
  <c r="U1325" i="19"/>
  <c r="W1325" i="19" s="1"/>
  <c r="Y1325" i="19" s="1"/>
  <c r="S1325" i="19"/>
  <c r="V1325" i="19" s="1"/>
  <c r="O1325" i="19"/>
  <c r="K1325" i="19"/>
  <c r="T1325" i="19" s="1"/>
  <c r="V1324" i="19"/>
  <c r="T1324" i="19"/>
  <c r="S1324" i="19"/>
  <c r="O1324" i="19"/>
  <c r="U1324" i="19" s="1"/>
  <c r="K1324" i="19"/>
  <c r="T1323" i="19"/>
  <c r="W1323" i="19" s="1"/>
  <c r="S1323" i="19"/>
  <c r="V1323" i="19" s="1"/>
  <c r="O1323" i="19"/>
  <c r="U1323" i="19" s="1"/>
  <c r="K1323" i="19"/>
  <c r="T1322" i="19"/>
  <c r="S1322" i="19"/>
  <c r="V1322" i="19" s="1"/>
  <c r="O1322" i="19"/>
  <c r="U1322" i="19" s="1"/>
  <c r="K1322" i="19"/>
  <c r="U1321" i="19"/>
  <c r="S1321" i="19"/>
  <c r="V1321" i="19" s="1"/>
  <c r="O1321" i="19"/>
  <c r="K1321" i="19"/>
  <c r="T1321" i="19" s="1"/>
  <c r="V1320" i="19"/>
  <c r="U1320" i="19"/>
  <c r="T1320" i="19"/>
  <c r="W1320" i="19" s="1"/>
  <c r="S1320" i="19"/>
  <c r="O1320" i="19"/>
  <c r="K1320" i="19"/>
  <c r="U1319" i="19"/>
  <c r="S1319" i="19"/>
  <c r="V1319" i="19" s="1"/>
  <c r="O1319" i="19"/>
  <c r="K1319" i="19"/>
  <c r="T1319" i="19" s="1"/>
  <c r="Y1318" i="19"/>
  <c r="V1318" i="19"/>
  <c r="S1318" i="19"/>
  <c r="O1318" i="19"/>
  <c r="U1318" i="19" s="1"/>
  <c r="K1318" i="19"/>
  <c r="T1318" i="19" s="1"/>
  <c r="W1318" i="19" s="1"/>
  <c r="X1318" i="19" s="1"/>
  <c r="S1317" i="19"/>
  <c r="V1317" i="19" s="1"/>
  <c r="O1317" i="19"/>
  <c r="U1317" i="19" s="1"/>
  <c r="K1317" i="19"/>
  <c r="T1317" i="19" s="1"/>
  <c r="S1316" i="19"/>
  <c r="V1316" i="19" s="1"/>
  <c r="O1316" i="19"/>
  <c r="U1316" i="19" s="1"/>
  <c r="K1316" i="19"/>
  <c r="T1316" i="19" s="1"/>
  <c r="W1316" i="19" s="1"/>
  <c r="Y1315" i="19"/>
  <c r="W1315" i="19"/>
  <c r="X1315" i="19" s="1"/>
  <c r="U1315" i="19"/>
  <c r="S1315" i="19"/>
  <c r="V1315" i="19" s="1"/>
  <c r="O1315" i="19"/>
  <c r="K1315" i="19"/>
  <c r="T1315" i="19" s="1"/>
  <c r="V1314" i="19"/>
  <c r="U1314" i="19"/>
  <c r="T1314" i="19"/>
  <c r="S1314" i="19"/>
  <c r="O1314" i="19"/>
  <c r="K1314" i="19"/>
  <c r="V1313" i="19"/>
  <c r="U1313" i="19"/>
  <c r="T1313" i="19"/>
  <c r="S1313" i="19"/>
  <c r="O1313" i="19"/>
  <c r="K1313" i="19"/>
  <c r="V1312" i="19"/>
  <c r="U1312" i="19"/>
  <c r="T1312" i="19"/>
  <c r="W1312" i="19" s="1"/>
  <c r="S1312" i="19"/>
  <c r="O1312" i="19"/>
  <c r="K1312" i="19"/>
  <c r="V1311" i="19"/>
  <c r="U1311" i="19"/>
  <c r="S1311" i="19"/>
  <c r="O1311" i="19"/>
  <c r="K1311" i="19"/>
  <c r="T1311" i="19" s="1"/>
  <c r="W1311" i="19" s="1"/>
  <c r="V1310" i="19"/>
  <c r="S1310" i="19"/>
  <c r="O1310" i="19"/>
  <c r="U1310" i="19" s="1"/>
  <c r="K1310" i="19"/>
  <c r="T1310" i="19" s="1"/>
  <c r="W1310" i="19" s="1"/>
  <c r="X1309" i="19"/>
  <c r="U1309" i="19"/>
  <c r="W1309" i="19" s="1"/>
  <c r="Y1309" i="19" s="1"/>
  <c r="S1309" i="19"/>
  <c r="V1309" i="19" s="1"/>
  <c r="O1309" i="19"/>
  <c r="K1309" i="19"/>
  <c r="T1309" i="19" s="1"/>
  <c r="V1308" i="19"/>
  <c r="T1308" i="19"/>
  <c r="W1308" i="19" s="1"/>
  <c r="S1308" i="19"/>
  <c r="O1308" i="19"/>
  <c r="U1308" i="19" s="1"/>
  <c r="K1308" i="19"/>
  <c r="T1307" i="19"/>
  <c r="W1307" i="19" s="1"/>
  <c r="S1307" i="19"/>
  <c r="V1307" i="19" s="1"/>
  <c r="O1307" i="19"/>
  <c r="U1307" i="19" s="1"/>
  <c r="K1307" i="19"/>
  <c r="T1306" i="19"/>
  <c r="S1306" i="19"/>
  <c r="V1306" i="19" s="1"/>
  <c r="O1306" i="19"/>
  <c r="U1306" i="19" s="1"/>
  <c r="K1306" i="19"/>
  <c r="U1305" i="19"/>
  <c r="S1305" i="19"/>
  <c r="V1305" i="19" s="1"/>
  <c r="O1305" i="19"/>
  <c r="K1305" i="19"/>
  <c r="T1305" i="19" s="1"/>
  <c r="V1304" i="19"/>
  <c r="U1304" i="19"/>
  <c r="T1304" i="19"/>
  <c r="S1304" i="19"/>
  <c r="O1304" i="19"/>
  <c r="K1304" i="19"/>
  <c r="U1303" i="19"/>
  <c r="S1303" i="19"/>
  <c r="V1303" i="19" s="1"/>
  <c r="O1303" i="19"/>
  <c r="K1303" i="19"/>
  <c r="T1303" i="19" s="1"/>
  <c r="V1302" i="19"/>
  <c r="S1302" i="19"/>
  <c r="O1302" i="19"/>
  <c r="U1302" i="19" s="1"/>
  <c r="K1302" i="19"/>
  <c r="T1302" i="19" s="1"/>
  <c r="W1302" i="19" s="1"/>
  <c r="S1301" i="19"/>
  <c r="V1301" i="19" s="1"/>
  <c r="O1301" i="19"/>
  <c r="U1301" i="19" s="1"/>
  <c r="K1301" i="19"/>
  <c r="T1301" i="19" s="1"/>
  <c r="S1300" i="19"/>
  <c r="V1300" i="19" s="1"/>
  <c r="O1300" i="19"/>
  <c r="U1300" i="19" s="1"/>
  <c r="K1300" i="19"/>
  <c r="T1300" i="19" s="1"/>
  <c r="W1300" i="19" s="1"/>
  <c r="Y1299" i="19"/>
  <c r="U1299" i="19"/>
  <c r="S1299" i="19"/>
  <c r="V1299" i="19" s="1"/>
  <c r="O1299" i="19"/>
  <c r="K1299" i="19"/>
  <c r="T1299" i="19" s="1"/>
  <c r="W1299" i="19" s="1"/>
  <c r="X1299" i="19" s="1"/>
  <c r="V1298" i="19"/>
  <c r="U1298" i="19"/>
  <c r="T1298" i="19"/>
  <c r="S1298" i="19"/>
  <c r="O1298" i="19"/>
  <c r="K1298" i="19"/>
  <c r="V1297" i="19"/>
  <c r="U1297" i="19"/>
  <c r="T1297" i="19"/>
  <c r="S1297" i="19"/>
  <c r="O1297" i="19"/>
  <c r="K1297" i="19"/>
  <c r="V1296" i="19"/>
  <c r="U1296" i="19"/>
  <c r="T1296" i="19"/>
  <c r="S1296" i="19"/>
  <c r="O1296" i="19"/>
  <c r="K1296" i="19"/>
  <c r="V1295" i="19"/>
  <c r="U1295" i="19"/>
  <c r="S1295" i="19"/>
  <c r="O1295" i="19"/>
  <c r="K1295" i="19"/>
  <c r="T1295" i="19" s="1"/>
  <c r="V1294" i="19"/>
  <c r="T1294" i="19"/>
  <c r="W1294" i="19" s="1"/>
  <c r="S1294" i="19"/>
  <c r="O1294" i="19"/>
  <c r="U1294" i="19" s="1"/>
  <c r="K1294" i="19"/>
  <c r="X1293" i="19"/>
  <c r="U1293" i="19"/>
  <c r="W1293" i="19" s="1"/>
  <c r="Y1293" i="19" s="1"/>
  <c r="S1293" i="19"/>
  <c r="V1293" i="19" s="1"/>
  <c r="O1293" i="19"/>
  <c r="K1293" i="19"/>
  <c r="T1293" i="19" s="1"/>
  <c r="V1292" i="19"/>
  <c r="T1292" i="19"/>
  <c r="S1292" i="19"/>
  <c r="O1292" i="19"/>
  <c r="U1292" i="19" s="1"/>
  <c r="K1292" i="19"/>
  <c r="T1291" i="19"/>
  <c r="W1291" i="19" s="1"/>
  <c r="S1291" i="19"/>
  <c r="V1291" i="19" s="1"/>
  <c r="O1291" i="19"/>
  <c r="U1291" i="19" s="1"/>
  <c r="K1291" i="19"/>
  <c r="T1290" i="19"/>
  <c r="S1290" i="19"/>
  <c r="V1290" i="19" s="1"/>
  <c r="O1290" i="19"/>
  <c r="U1290" i="19" s="1"/>
  <c r="K1290" i="19"/>
  <c r="U1289" i="19"/>
  <c r="S1289" i="19"/>
  <c r="V1289" i="19" s="1"/>
  <c r="O1289" i="19"/>
  <c r="K1289" i="19"/>
  <c r="T1289" i="19" s="1"/>
  <c r="V1288" i="19"/>
  <c r="U1288" i="19"/>
  <c r="T1288" i="19"/>
  <c r="S1288" i="19"/>
  <c r="O1288" i="19"/>
  <c r="K1288" i="19"/>
  <c r="U1287" i="19"/>
  <c r="S1287" i="19"/>
  <c r="V1287" i="19" s="1"/>
  <c r="O1287" i="19"/>
  <c r="K1287" i="19"/>
  <c r="T1287" i="19" s="1"/>
  <c r="W1287" i="19" s="1"/>
  <c r="Y1286" i="19"/>
  <c r="V1286" i="19"/>
  <c r="S1286" i="19"/>
  <c r="O1286" i="19"/>
  <c r="U1286" i="19" s="1"/>
  <c r="K1286" i="19"/>
  <c r="T1286" i="19" s="1"/>
  <c r="W1286" i="19" s="1"/>
  <c r="X1286" i="19" s="1"/>
  <c r="S1285" i="19"/>
  <c r="V1285" i="19" s="1"/>
  <c r="O1285" i="19"/>
  <c r="U1285" i="19" s="1"/>
  <c r="K1285" i="19"/>
  <c r="T1285" i="19" s="1"/>
  <c r="S1284" i="19"/>
  <c r="V1284" i="19" s="1"/>
  <c r="O1284" i="19"/>
  <c r="U1284" i="19" s="1"/>
  <c r="K1284" i="19"/>
  <c r="T1284" i="19" s="1"/>
  <c r="U1283" i="19"/>
  <c r="S1283" i="19"/>
  <c r="V1283" i="19" s="1"/>
  <c r="O1283" i="19"/>
  <c r="K1283" i="19"/>
  <c r="T1283" i="19" s="1"/>
  <c r="S1282" i="19"/>
  <c r="V1282" i="19" s="1"/>
  <c r="O1282" i="19"/>
  <c r="U1282" i="19" s="1"/>
  <c r="K1282" i="19"/>
  <c r="T1282" i="19" s="1"/>
  <c r="S1281" i="19"/>
  <c r="V1281" i="19" s="1"/>
  <c r="O1281" i="19"/>
  <c r="U1281" i="19" s="1"/>
  <c r="K1281" i="19"/>
  <c r="T1281" i="19" s="1"/>
  <c r="W1281" i="19" s="1"/>
  <c r="U1280" i="19"/>
  <c r="T1280" i="19"/>
  <c r="S1280" i="19"/>
  <c r="V1280" i="19" s="1"/>
  <c r="O1280" i="19"/>
  <c r="K1280" i="19"/>
  <c r="V1279" i="19"/>
  <c r="U1279" i="19"/>
  <c r="T1279" i="19"/>
  <c r="S1279" i="19"/>
  <c r="O1279" i="19"/>
  <c r="K1279" i="19"/>
  <c r="V1278" i="19"/>
  <c r="T1278" i="19"/>
  <c r="S1278" i="19"/>
  <c r="O1278" i="19"/>
  <c r="U1278" i="19" s="1"/>
  <c r="K1278" i="19"/>
  <c r="S1277" i="19"/>
  <c r="V1277" i="19" s="1"/>
  <c r="O1277" i="19"/>
  <c r="U1277" i="19" s="1"/>
  <c r="W1277" i="19" s="1"/>
  <c r="K1277" i="19"/>
  <c r="T1277" i="19" s="1"/>
  <c r="V1276" i="19"/>
  <c r="T1276" i="19"/>
  <c r="S1276" i="19"/>
  <c r="O1276" i="19"/>
  <c r="U1276" i="19" s="1"/>
  <c r="K1276" i="19"/>
  <c r="X1275" i="19"/>
  <c r="U1275" i="19"/>
  <c r="T1275" i="19"/>
  <c r="W1275" i="19" s="1"/>
  <c r="Y1275" i="19" s="1"/>
  <c r="S1275" i="19"/>
  <c r="V1275" i="19" s="1"/>
  <c r="O1275" i="19"/>
  <c r="K1275" i="19"/>
  <c r="T1274" i="19"/>
  <c r="S1274" i="19"/>
  <c r="V1274" i="19" s="1"/>
  <c r="O1274" i="19"/>
  <c r="U1274" i="19" s="1"/>
  <c r="K1274" i="19"/>
  <c r="T1273" i="19"/>
  <c r="S1273" i="19"/>
  <c r="V1273" i="19" s="1"/>
  <c r="O1273" i="19"/>
  <c r="U1273" i="19" s="1"/>
  <c r="K1273" i="19"/>
  <c r="W1272" i="19"/>
  <c r="T1272" i="19"/>
  <c r="S1272" i="19"/>
  <c r="V1272" i="19" s="1"/>
  <c r="O1272" i="19"/>
  <c r="U1272" i="19" s="1"/>
  <c r="K1272" i="19"/>
  <c r="V1271" i="19"/>
  <c r="U1271" i="19"/>
  <c r="T1271" i="19"/>
  <c r="S1271" i="19"/>
  <c r="O1271" i="19"/>
  <c r="K1271" i="19"/>
  <c r="V1270" i="19"/>
  <c r="U1270" i="19"/>
  <c r="S1270" i="19"/>
  <c r="O1270" i="19"/>
  <c r="K1270" i="19"/>
  <c r="T1270" i="19" s="1"/>
  <c r="W1269" i="19"/>
  <c r="V1269" i="19"/>
  <c r="U1269" i="19"/>
  <c r="S1269" i="19"/>
  <c r="O1269" i="19"/>
  <c r="K1269" i="19"/>
  <c r="T1269" i="19" s="1"/>
  <c r="V1268" i="19"/>
  <c r="T1268" i="19"/>
  <c r="S1268" i="19"/>
  <c r="O1268" i="19"/>
  <c r="U1268" i="19" s="1"/>
  <c r="K1268" i="19"/>
  <c r="U1267" i="19"/>
  <c r="W1267" i="19" s="1"/>
  <c r="T1267" i="19"/>
  <c r="S1267" i="19"/>
  <c r="V1267" i="19" s="1"/>
  <c r="O1267" i="19"/>
  <c r="K1267" i="19"/>
  <c r="V1266" i="19"/>
  <c r="U1266" i="19"/>
  <c r="S1266" i="19"/>
  <c r="O1266" i="19"/>
  <c r="K1266" i="19"/>
  <c r="T1266" i="19" s="1"/>
  <c r="V1265" i="19"/>
  <c r="U1265" i="19"/>
  <c r="S1265" i="19"/>
  <c r="O1265" i="19"/>
  <c r="K1265" i="19"/>
  <c r="T1265" i="19" s="1"/>
  <c r="W1265" i="19" s="1"/>
  <c r="W1264" i="19"/>
  <c r="V1264" i="19"/>
  <c r="U1264" i="19"/>
  <c r="T1264" i="19"/>
  <c r="S1264" i="19"/>
  <c r="O1264" i="19"/>
  <c r="K1264" i="19"/>
  <c r="X1263" i="19"/>
  <c r="V1263" i="19"/>
  <c r="U1263" i="19"/>
  <c r="S1263" i="19"/>
  <c r="O1263" i="19"/>
  <c r="K1263" i="19"/>
  <c r="T1263" i="19" s="1"/>
  <c r="W1263" i="19" s="1"/>
  <c r="Y1263" i="19" s="1"/>
  <c r="V1262" i="19"/>
  <c r="S1262" i="19"/>
  <c r="O1262" i="19"/>
  <c r="U1262" i="19" s="1"/>
  <c r="K1262" i="19"/>
  <c r="T1262" i="19" s="1"/>
  <c r="W1262" i="19" s="1"/>
  <c r="Y1262" i="19" s="1"/>
  <c r="Y1261" i="19"/>
  <c r="W1261" i="19"/>
  <c r="X1261" i="19" s="1"/>
  <c r="U1261" i="19"/>
  <c r="S1261" i="19"/>
  <c r="V1261" i="19" s="1"/>
  <c r="O1261" i="19"/>
  <c r="K1261" i="19"/>
  <c r="T1261" i="19" s="1"/>
  <c r="X1260" i="19"/>
  <c r="W1260" i="19"/>
  <c r="Y1260" i="19" s="1"/>
  <c r="S1260" i="19"/>
  <c r="V1260" i="19" s="1"/>
  <c r="O1260" i="19"/>
  <c r="U1260" i="19" s="1"/>
  <c r="K1260" i="19"/>
  <c r="T1260" i="19" s="1"/>
  <c r="S1259" i="19"/>
  <c r="V1259" i="19" s="1"/>
  <c r="O1259" i="19"/>
  <c r="U1259" i="19" s="1"/>
  <c r="K1259" i="19"/>
  <c r="T1259" i="19" s="1"/>
  <c r="W1259" i="19" s="1"/>
  <c r="V1258" i="19"/>
  <c r="S1258" i="19"/>
  <c r="O1258" i="19"/>
  <c r="U1258" i="19" s="1"/>
  <c r="K1258" i="19"/>
  <c r="T1258" i="19" s="1"/>
  <c r="V1257" i="19"/>
  <c r="W1257" i="19" s="1"/>
  <c r="S1257" i="19"/>
  <c r="O1257" i="19"/>
  <c r="U1257" i="19" s="1"/>
  <c r="K1257" i="19"/>
  <c r="T1257" i="19" s="1"/>
  <c r="V1256" i="19"/>
  <c r="W1256" i="19" s="1"/>
  <c r="Y1256" i="19" s="1"/>
  <c r="T1256" i="19"/>
  <c r="S1256" i="19"/>
  <c r="O1256" i="19"/>
  <c r="U1256" i="19" s="1"/>
  <c r="K1256" i="19"/>
  <c r="W1255" i="19"/>
  <c r="U1255" i="19"/>
  <c r="T1255" i="19"/>
  <c r="S1255" i="19"/>
  <c r="V1255" i="19" s="1"/>
  <c r="O1255" i="19"/>
  <c r="K1255" i="19"/>
  <c r="V1254" i="19"/>
  <c r="U1254" i="19"/>
  <c r="S1254" i="19"/>
  <c r="O1254" i="19"/>
  <c r="K1254" i="19"/>
  <c r="T1254" i="19" s="1"/>
  <c r="S1253" i="19"/>
  <c r="V1253" i="19" s="1"/>
  <c r="O1253" i="19"/>
  <c r="U1253" i="19" s="1"/>
  <c r="K1253" i="19"/>
  <c r="T1253" i="19" s="1"/>
  <c r="V1252" i="19"/>
  <c r="S1252" i="19"/>
  <c r="O1252" i="19"/>
  <c r="U1252" i="19" s="1"/>
  <c r="K1252" i="19"/>
  <c r="T1252" i="19" s="1"/>
  <c r="U1251" i="19"/>
  <c r="S1251" i="19"/>
  <c r="V1251" i="19" s="1"/>
  <c r="O1251" i="19"/>
  <c r="K1251" i="19"/>
  <c r="T1251" i="19" s="1"/>
  <c r="S1250" i="19"/>
  <c r="V1250" i="19" s="1"/>
  <c r="O1250" i="19"/>
  <c r="U1250" i="19" s="1"/>
  <c r="K1250" i="19"/>
  <c r="T1250" i="19" s="1"/>
  <c r="U1249" i="19"/>
  <c r="S1249" i="19"/>
  <c r="V1249" i="19" s="1"/>
  <c r="O1249" i="19"/>
  <c r="K1249" i="19"/>
  <c r="T1249" i="19" s="1"/>
  <c r="T1248" i="19"/>
  <c r="W1248" i="19" s="1"/>
  <c r="S1248" i="19"/>
  <c r="V1248" i="19" s="1"/>
  <c r="O1248" i="19"/>
  <c r="U1248" i="19" s="1"/>
  <c r="K1248" i="19"/>
  <c r="U1247" i="19"/>
  <c r="S1247" i="19"/>
  <c r="V1247" i="19" s="1"/>
  <c r="O1247" i="19"/>
  <c r="K1247" i="19"/>
  <c r="T1247" i="19" s="1"/>
  <c r="W1247" i="19" s="1"/>
  <c r="W1246" i="19"/>
  <c r="V1246" i="19"/>
  <c r="T1246" i="19"/>
  <c r="S1246" i="19"/>
  <c r="O1246" i="19"/>
  <c r="U1246" i="19" s="1"/>
  <c r="K1246" i="19"/>
  <c r="V1245" i="19"/>
  <c r="U1245" i="19"/>
  <c r="S1245" i="19"/>
  <c r="O1245" i="19"/>
  <c r="K1245" i="19"/>
  <c r="T1245" i="19" s="1"/>
  <c r="V1244" i="19"/>
  <c r="T1244" i="19"/>
  <c r="S1244" i="19"/>
  <c r="O1244" i="19"/>
  <c r="U1244" i="19" s="1"/>
  <c r="K1244" i="19"/>
  <c r="U1243" i="19"/>
  <c r="T1243" i="19"/>
  <c r="S1243" i="19"/>
  <c r="V1243" i="19" s="1"/>
  <c r="O1243" i="19"/>
  <c r="K1243" i="19"/>
  <c r="T1242" i="19"/>
  <c r="S1242" i="19"/>
  <c r="V1242" i="19" s="1"/>
  <c r="O1242" i="19"/>
  <c r="U1242" i="19" s="1"/>
  <c r="K1242" i="19"/>
  <c r="W1241" i="19"/>
  <c r="U1241" i="19"/>
  <c r="T1241" i="19"/>
  <c r="S1241" i="19"/>
  <c r="V1241" i="19" s="1"/>
  <c r="O1241" i="19"/>
  <c r="K1241" i="19"/>
  <c r="W1240" i="19"/>
  <c r="U1240" i="19"/>
  <c r="T1240" i="19"/>
  <c r="S1240" i="19"/>
  <c r="V1240" i="19" s="1"/>
  <c r="O1240" i="19"/>
  <c r="K1240" i="19"/>
  <c r="U1239" i="19"/>
  <c r="T1239" i="19"/>
  <c r="S1239" i="19"/>
  <c r="V1239" i="19" s="1"/>
  <c r="O1239" i="19"/>
  <c r="K1239" i="19"/>
  <c r="V1238" i="19"/>
  <c r="U1238" i="19"/>
  <c r="T1238" i="19"/>
  <c r="S1238" i="19"/>
  <c r="O1238" i="19"/>
  <c r="K1238" i="19"/>
  <c r="V1237" i="19"/>
  <c r="U1237" i="19"/>
  <c r="S1237" i="19"/>
  <c r="O1237" i="19"/>
  <c r="K1237" i="19"/>
  <c r="T1237" i="19" s="1"/>
  <c r="V1236" i="19"/>
  <c r="T1236" i="19"/>
  <c r="W1236" i="19" s="1"/>
  <c r="S1236" i="19"/>
  <c r="O1236" i="19"/>
  <c r="U1236" i="19" s="1"/>
  <c r="K1236" i="19"/>
  <c r="U1235" i="19"/>
  <c r="S1235" i="19"/>
  <c r="V1235" i="19" s="1"/>
  <c r="O1235" i="19"/>
  <c r="K1235" i="19"/>
  <c r="T1235" i="19" s="1"/>
  <c r="W1235" i="19" s="1"/>
  <c r="V1234" i="19"/>
  <c r="U1234" i="19"/>
  <c r="S1234" i="19"/>
  <c r="O1234" i="19"/>
  <c r="K1234" i="19"/>
  <c r="T1234" i="19" s="1"/>
  <c r="V1233" i="19"/>
  <c r="U1233" i="19"/>
  <c r="S1233" i="19"/>
  <c r="O1233" i="19"/>
  <c r="K1233" i="19"/>
  <c r="T1233" i="19" s="1"/>
  <c r="V1232" i="19"/>
  <c r="U1232" i="19"/>
  <c r="T1232" i="19"/>
  <c r="S1232" i="19"/>
  <c r="O1232" i="19"/>
  <c r="K1232" i="19"/>
  <c r="X1231" i="19"/>
  <c r="V1231" i="19"/>
  <c r="W1231" i="19" s="1"/>
  <c r="Y1231" i="19" s="1"/>
  <c r="U1231" i="19"/>
  <c r="S1231" i="19"/>
  <c r="O1231" i="19"/>
  <c r="K1231" i="19"/>
  <c r="T1231" i="19" s="1"/>
  <c r="W1230" i="19"/>
  <c r="V1230" i="19"/>
  <c r="S1230" i="19"/>
  <c r="O1230" i="19"/>
  <c r="U1230" i="19" s="1"/>
  <c r="K1230" i="19"/>
  <c r="T1230" i="19" s="1"/>
  <c r="W1229" i="19"/>
  <c r="U1229" i="19"/>
  <c r="S1229" i="19"/>
  <c r="V1229" i="19" s="1"/>
  <c r="O1229" i="19"/>
  <c r="K1229" i="19"/>
  <c r="T1229" i="19" s="1"/>
  <c r="S1228" i="19"/>
  <c r="V1228" i="19" s="1"/>
  <c r="O1228" i="19"/>
  <c r="U1228" i="19" s="1"/>
  <c r="K1228" i="19"/>
  <c r="T1228" i="19" s="1"/>
  <c r="Y1227" i="19"/>
  <c r="X1227" i="19"/>
  <c r="S1227" i="19"/>
  <c r="V1227" i="19" s="1"/>
  <c r="O1227" i="19"/>
  <c r="U1227" i="19" s="1"/>
  <c r="K1227" i="19"/>
  <c r="T1227" i="19" s="1"/>
  <c r="W1227" i="19" s="1"/>
  <c r="S1226" i="19"/>
  <c r="V1226" i="19" s="1"/>
  <c r="O1226" i="19"/>
  <c r="U1226" i="19" s="1"/>
  <c r="K1226" i="19"/>
  <c r="T1226" i="19" s="1"/>
  <c r="S1225" i="19"/>
  <c r="V1225" i="19" s="1"/>
  <c r="O1225" i="19"/>
  <c r="U1225" i="19" s="1"/>
  <c r="K1225" i="19"/>
  <c r="T1225" i="19" s="1"/>
  <c r="W1225" i="19" s="1"/>
  <c r="T1224" i="19"/>
  <c r="S1224" i="19"/>
  <c r="V1224" i="19" s="1"/>
  <c r="O1224" i="19"/>
  <c r="U1224" i="19" s="1"/>
  <c r="K1224" i="19"/>
  <c r="U1223" i="19"/>
  <c r="S1223" i="19"/>
  <c r="V1223" i="19" s="1"/>
  <c r="O1223" i="19"/>
  <c r="K1223" i="19"/>
  <c r="T1223" i="19" s="1"/>
  <c r="V1222" i="19"/>
  <c r="S1222" i="19"/>
  <c r="O1222" i="19"/>
  <c r="U1222" i="19" s="1"/>
  <c r="K1222" i="19"/>
  <c r="T1222" i="19" s="1"/>
  <c r="V1221" i="19"/>
  <c r="S1221" i="19"/>
  <c r="O1221" i="19"/>
  <c r="U1221" i="19" s="1"/>
  <c r="K1221" i="19"/>
  <c r="T1221" i="19" s="1"/>
  <c r="V1220" i="19"/>
  <c r="S1220" i="19"/>
  <c r="O1220" i="19"/>
  <c r="U1220" i="19" s="1"/>
  <c r="K1220" i="19"/>
  <c r="T1220" i="19" s="1"/>
  <c r="W1220" i="19" s="1"/>
  <c r="S1219" i="19"/>
  <c r="V1219" i="19" s="1"/>
  <c r="O1219" i="19"/>
  <c r="U1219" i="19" s="1"/>
  <c r="K1219" i="19"/>
  <c r="T1219" i="19" s="1"/>
  <c r="W1219" i="19" s="1"/>
  <c r="U1218" i="19"/>
  <c r="S1218" i="19"/>
  <c r="V1218" i="19" s="1"/>
  <c r="O1218" i="19"/>
  <c r="K1218" i="19"/>
  <c r="T1218" i="19" s="1"/>
  <c r="U1217" i="19"/>
  <c r="S1217" i="19"/>
  <c r="V1217" i="19" s="1"/>
  <c r="O1217" i="19"/>
  <c r="K1217" i="19"/>
  <c r="T1217" i="19" s="1"/>
  <c r="T1216" i="19"/>
  <c r="S1216" i="19"/>
  <c r="V1216" i="19" s="1"/>
  <c r="O1216" i="19"/>
  <c r="U1216" i="19" s="1"/>
  <c r="K1216" i="19"/>
  <c r="V1215" i="19"/>
  <c r="U1215" i="19"/>
  <c r="S1215" i="19"/>
  <c r="O1215" i="19"/>
  <c r="K1215" i="19"/>
  <c r="T1215" i="19" s="1"/>
  <c r="V1214" i="19"/>
  <c r="U1214" i="19"/>
  <c r="T1214" i="19"/>
  <c r="W1214" i="19" s="1"/>
  <c r="S1214" i="19"/>
  <c r="O1214" i="19"/>
  <c r="K1214" i="19"/>
  <c r="V1213" i="19"/>
  <c r="S1213" i="19"/>
  <c r="O1213" i="19"/>
  <c r="U1213" i="19" s="1"/>
  <c r="K1213" i="19"/>
  <c r="T1213" i="19" s="1"/>
  <c r="T1212" i="19"/>
  <c r="W1212" i="19" s="1"/>
  <c r="S1212" i="19"/>
  <c r="V1212" i="19" s="1"/>
  <c r="O1212" i="19"/>
  <c r="U1212" i="19" s="1"/>
  <c r="K1212" i="19"/>
  <c r="T1211" i="19"/>
  <c r="S1211" i="19"/>
  <c r="V1211" i="19" s="1"/>
  <c r="O1211" i="19"/>
  <c r="U1211" i="19" s="1"/>
  <c r="K1211" i="19"/>
  <c r="U1210" i="19"/>
  <c r="T1210" i="19"/>
  <c r="W1210" i="19" s="1"/>
  <c r="S1210" i="19"/>
  <c r="V1210" i="19" s="1"/>
  <c r="O1210" i="19"/>
  <c r="K1210" i="19"/>
  <c r="U1209" i="19"/>
  <c r="T1209" i="19"/>
  <c r="S1209" i="19"/>
  <c r="V1209" i="19" s="1"/>
  <c r="O1209" i="19"/>
  <c r="K1209" i="19"/>
  <c r="T1208" i="19"/>
  <c r="S1208" i="19"/>
  <c r="V1208" i="19" s="1"/>
  <c r="O1208" i="19"/>
  <c r="U1208" i="19" s="1"/>
  <c r="K1208" i="19"/>
  <c r="U1207" i="19"/>
  <c r="T1207" i="19"/>
  <c r="S1207" i="19"/>
  <c r="V1207" i="19" s="1"/>
  <c r="O1207" i="19"/>
  <c r="K1207" i="19"/>
  <c r="W1206" i="19"/>
  <c r="V1206" i="19"/>
  <c r="U1206" i="19"/>
  <c r="S1206" i="19"/>
  <c r="O1206" i="19"/>
  <c r="K1206" i="19"/>
  <c r="T1206" i="19" s="1"/>
  <c r="V1205" i="19"/>
  <c r="U1205" i="19"/>
  <c r="S1205" i="19"/>
  <c r="O1205" i="19"/>
  <c r="K1205" i="19"/>
  <c r="T1205" i="19" s="1"/>
  <c r="W1205" i="19" s="1"/>
  <c r="W1204" i="19"/>
  <c r="V1204" i="19"/>
  <c r="S1204" i="19"/>
  <c r="O1204" i="19"/>
  <c r="U1204" i="19" s="1"/>
  <c r="K1204" i="19"/>
  <c r="T1204" i="19" s="1"/>
  <c r="X1203" i="19"/>
  <c r="W1203" i="19"/>
  <c r="Y1203" i="19" s="1"/>
  <c r="U1203" i="19"/>
  <c r="T1203" i="19"/>
  <c r="S1203" i="19"/>
  <c r="V1203" i="19" s="1"/>
  <c r="O1203" i="19"/>
  <c r="K1203" i="19"/>
  <c r="V1202" i="19"/>
  <c r="U1202" i="19"/>
  <c r="T1202" i="19"/>
  <c r="S1202" i="19"/>
  <c r="O1202" i="19"/>
  <c r="K1202" i="19"/>
  <c r="V1201" i="19"/>
  <c r="U1201" i="19"/>
  <c r="T1201" i="19"/>
  <c r="W1201" i="19" s="1"/>
  <c r="S1201" i="19"/>
  <c r="O1201" i="19"/>
  <c r="K1201" i="19"/>
  <c r="V1200" i="19"/>
  <c r="U1200" i="19"/>
  <c r="T1200" i="19"/>
  <c r="S1200" i="19"/>
  <c r="O1200" i="19"/>
  <c r="K1200" i="19"/>
  <c r="V1199" i="19"/>
  <c r="U1199" i="19"/>
  <c r="S1199" i="19"/>
  <c r="O1199" i="19"/>
  <c r="K1199" i="19"/>
  <c r="T1199" i="19" s="1"/>
  <c r="V1198" i="19"/>
  <c r="S1198" i="19"/>
  <c r="O1198" i="19"/>
  <c r="U1198" i="19" s="1"/>
  <c r="K1198" i="19"/>
  <c r="T1198" i="19" s="1"/>
  <c r="W1198" i="19" s="1"/>
  <c r="U1197" i="19"/>
  <c r="S1197" i="19"/>
  <c r="V1197" i="19" s="1"/>
  <c r="O1197" i="19"/>
  <c r="K1197" i="19"/>
  <c r="T1197" i="19" s="1"/>
  <c r="W1197" i="19" s="1"/>
  <c r="X1196" i="19"/>
  <c r="W1196" i="19"/>
  <c r="Y1196" i="19" s="1"/>
  <c r="S1196" i="19"/>
  <c r="V1196" i="19" s="1"/>
  <c r="O1196" i="19"/>
  <c r="U1196" i="19" s="1"/>
  <c r="K1196" i="19"/>
  <c r="T1196" i="19" s="1"/>
  <c r="S1195" i="19"/>
  <c r="V1195" i="19" s="1"/>
  <c r="O1195" i="19"/>
  <c r="U1195" i="19" s="1"/>
  <c r="W1195" i="19" s="1"/>
  <c r="K1195" i="19"/>
  <c r="T1195" i="19" s="1"/>
  <c r="S1194" i="19"/>
  <c r="V1194" i="19" s="1"/>
  <c r="O1194" i="19"/>
  <c r="U1194" i="19" s="1"/>
  <c r="K1194" i="19"/>
  <c r="T1194" i="19" s="1"/>
  <c r="V1193" i="19"/>
  <c r="S1193" i="19"/>
  <c r="O1193" i="19"/>
  <c r="U1193" i="19" s="1"/>
  <c r="K1193" i="19"/>
  <c r="T1193" i="19" s="1"/>
  <c r="X1192" i="19"/>
  <c r="W1192" i="19"/>
  <c r="Y1192" i="19" s="1"/>
  <c r="V1192" i="19"/>
  <c r="T1192" i="19"/>
  <c r="S1192" i="19"/>
  <c r="O1192" i="19"/>
  <c r="U1192" i="19" s="1"/>
  <c r="K1192" i="19"/>
  <c r="W1191" i="19"/>
  <c r="Y1191" i="19" s="1"/>
  <c r="U1191" i="19"/>
  <c r="S1191" i="19"/>
  <c r="V1191" i="19" s="1"/>
  <c r="O1191" i="19"/>
  <c r="K1191" i="19"/>
  <c r="T1191" i="19" s="1"/>
  <c r="V1190" i="19"/>
  <c r="U1190" i="19"/>
  <c r="S1190" i="19"/>
  <c r="O1190" i="19"/>
  <c r="K1190" i="19"/>
  <c r="T1190" i="19" s="1"/>
  <c r="V1189" i="19"/>
  <c r="S1189" i="19"/>
  <c r="O1189" i="19"/>
  <c r="U1189" i="19" s="1"/>
  <c r="K1189" i="19"/>
  <c r="T1189" i="19" s="1"/>
  <c r="W1189" i="19" s="1"/>
  <c r="V1188" i="19"/>
  <c r="S1188" i="19"/>
  <c r="O1188" i="19"/>
  <c r="U1188" i="19" s="1"/>
  <c r="K1188" i="19"/>
  <c r="T1188" i="19" s="1"/>
  <c r="U1187" i="19"/>
  <c r="S1187" i="19"/>
  <c r="V1187" i="19" s="1"/>
  <c r="O1187" i="19"/>
  <c r="K1187" i="19"/>
  <c r="T1187" i="19" s="1"/>
  <c r="S1186" i="19"/>
  <c r="V1186" i="19" s="1"/>
  <c r="O1186" i="19"/>
  <c r="U1186" i="19" s="1"/>
  <c r="K1186" i="19"/>
  <c r="T1186" i="19" s="1"/>
  <c r="Y1185" i="19"/>
  <c r="U1185" i="19"/>
  <c r="S1185" i="19"/>
  <c r="V1185" i="19" s="1"/>
  <c r="O1185" i="19"/>
  <c r="K1185" i="19"/>
  <c r="T1185" i="19" s="1"/>
  <c r="W1185" i="19" s="1"/>
  <c r="X1185" i="19" s="1"/>
  <c r="X1184" i="19"/>
  <c r="U1184" i="19"/>
  <c r="T1184" i="19"/>
  <c r="W1184" i="19" s="1"/>
  <c r="Y1184" i="19" s="1"/>
  <c r="S1184" i="19"/>
  <c r="V1184" i="19" s="1"/>
  <c r="O1184" i="19"/>
  <c r="K1184" i="19"/>
  <c r="V1183" i="19"/>
  <c r="U1183" i="19"/>
  <c r="T1183" i="19"/>
  <c r="W1183" i="19" s="1"/>
  <c r="S1183" i="19"/>
  <c r="O1183" i="19"/>
  <c r="K1183" i="19"/>
  <c r="V1182" i="19"/>
  <c r="T1182" i="19"/>
  <c r="W1182" i="19" s="1"/>
  <c r="S1182" i="19"/>
  <c r="O1182" i="19"/>
  <c r="U1182" i="19" s="1"/>
  <c r="K1182" i="19"/>
  <c r="S1181" i="19"/>
  <c r="V1181" i="19" s="1"/>
  <c r="O1181" i="19"/>
  <c r="U1181" i="19" s="1"/>
  <c r="K1181" i="19"/>
  <c r="T1181" i="19" s="1"/>
  <c r="V1180" i="19"/>
  <c r="T1180" i="19"/>
  <c r="S1180" i="19"/>
  <c r="O1180" i="19"/>
  <c r="U1180" i="19" s="1"/>
  <c r="K1180" i="19"/>
  <c r="U1179" i="19"/>
  <c r="T1179" i="19"/>
  <c r="W1179" i="19" s="1"/>
  <c r="S1179" i="19"/>
  <c r="V1179" i="19" s="1"/>
  <c r="O1179" i="19"/>
  <c r="K1179" i="19"/>
  <c r="T1178" i="19"/>
  <c r="W1178" i="19" s="1"/>
  <c r="S1178" i="19"/>
  <c r="V1178" i="19" s="1"/>
  <c r="O1178" i="19"/>
  <c r="U1178" i="19" s="1"/>
  <c r="K1178" i="19"/>
  <c r="T1177" i="19"/>
  <c r="S1177" i="19"/>
  <c r="V1177" i="19" s="1"/>
  <c r="O1177" i="19"/>
  <c r="U1177" i="19" s="1"/>
  <c r="W1177" i="19" s="1"/>
  <c r="K1177" i="19"/>
  <c r="W1176" i="19"/>
  <c r="U1176" i="19"/>
  <c r="T1176" i="19"/>
  <c r="S1176" i="19"/>
  <c r="V1176" i="19" s="1"/>
  <c r="O1176" i="19"/>
  <c r="K1176" i="19"/>
  <c r="V1175" i="19"/>
  <c r="U1175" i="19"/>
  <c r="T1175" i="19"/>
  <c r="S1175" i="19"/>
  <c r="O1175" i="19"/>
  <c r="K1175" i="19"/>
  <c r="V1174" i="19"/>
  <c r="U1174" i="19"/>
  <c r="W1174" i="19" s="1"/>
  <c r="T1174" i="19"/>
  <c r="S1174" i="19"/>
  <c r="O1174" i="19"/>
  <c r="K1174" i="19"/>
  <c r="W1173" i="19"/>
  <c r="V1173" i="19"/>
  <c r="U1173" i="19"/>
  <c r="S1173" i="19"/>
  <c r="O1173" i="19"/>
  <c r="K1173" i="19"/>
  <c r="T1173" i="19" s="1"/>
  <c r="V1172" i="19"/>
  <c r="T1172" i="19"/>
  <c r="W1172" i="19" s="1"/>
  <c r="S1172" i="19"/>
  <c r="O1172" i="19"/>
  <c r="U1172" i="19" s="1"/>
  <c r="K1172" i="19"/>
  <c r="V1171" i="19"/>
  <c r="U1171" i="19"/>
  <c r="S1171" i="19"/>
  <c r="O1171" i="19"/>
  <c r="K1171" i="19"/>
  <c r="T1171" i="19" s="1"/>
  <c r="S1170" i="19"/>
  <c r="V1170" i="19" s="1"/>
  <c r="O1170" i="19"/>
  <c r="U1170" i="19" s="1"/>
  <c r="K1170" i="19"/>
  <c r="T1170" i="19" s="1"/>
  <c r="W1170" i="19" s="1"/>
  <c r="S1169" i="19"/>
  <c r="V1169" i="19" s="1"/>
  <c r="O1169" i="19"/>
  <c r="U1169" i="19" s="1"/>
  <c r="K1169" i="19"/>
  <c r="T1169" i="19" s="1"/>
  <c r="U1168" i="19"/>
  <c r="S1168" i="19"/>
  <c r="V1168" i="19" s="1"/>
  <c r="O1168" i="19"/>
  <c r="K1168" i="19"/>
  <c r="T1168" i="19" s="1"/>
  <c r="W1168" i="19" s="1"/>
  <c r="V1167" i="19"/>
  <c r="T1167" i="19"/>
  <c r="S1167" i="19"/>
  <c r="O1167" i="19"/>
  <c r="U1167" i="19" s="1"/>
  <c r="K1167" i="19"/>
  <c r="T1166" i="19"/>
  <c r="S1166" i="19"/>
  <c r="V1166" i="19" s="1"/>
  <c r="O1166" i="19"/>
  <c r="U1166" i="19" s="1"/>
  <c r="K1166" i="19"/>
  <c r="U1165" i="19"/>
  <c r="T1165" i="19"/>
  <c r="S1165" i="19"/>
  <c r="V1165" i="19" s="1"/>
  <c r="O1165" i="19"/>
  <c r="K1165" i="19"/>
  <c r="V1164" i="19"/>
  <c r="U1164" i="19"/>
  <c r="S1164" i="19"/>
  <c r="O1164" i="19"/>
  <c r="K1164" i="19"/>
  <c r="T1164" i="19" s="1"/>
  <c r="W1164" i="19" s="1"/>
  <c r="X1163" i="19"/>
  <c r="V1163" i="19"/>
  <c r="S1163" i="19"/>
  <c r="O1163" i="19"/>
  <c r="U1163" i="19" s="1"/>
  <c r="K1163" i="19"/>
  <c r="T1163" i="19" s="1"/>
  <c r="W1163" i="19" s="1"/>
  <c r="Y1163" i="19" s="1"/>
  <c r="V1162" i="19"/>
  <c r="S1162" i="19"/>
  <c r="O1162" i="19"/>
  <c r="U1162" i="19" s="1"/>
  <c r="K1162" i="19"/>
  <c r="T1162" i="19" s="1"/>
  <c r="W1162" i="19" s="1"/>
  <c r="X1161" i="19"/>
  <c r="S1161" i="19"/>
  <c r="V1161" i="19" s="1"/>
  <c r="O1161" i="19"/>
  <c r="U1161" i="19" s="1"/>
  <c r="K1161" i="19"/>
  <c r="T1161" i="19" s="1"/>
  <c r="W1161" i="19" s="1"/>
  <c r="Y1161" i="19" s="1"/>
  <c r="U1160" i="19"/>
  <c r="S1160" i="19"/>
  <c r="V1160" i="19" s="1"/>
  <c r="O1160" i="19"/>
  <c r="K1160" i="19"/>
  <c r="T1160" i="19" s="1"/>
  <c r="V1159" i="19"/>
  <c r="T1159" i="19"/>
  <c r="S1159" i="19"/>
  <c r="O1159" i="19"/>
  <c r="U1159" i="19" s="1"/>
  <c r="K1159" i="19"/>
  <c r="T1158" i="19"/>
  <c r="S1158" i="19"/>
  <c r="V1158" i="19" s="1"/>
  <c r="O1158" i="19"/>
  <c r="U1158" i="19" s="1"/>
  <c r="W1158" i="19" s="1"/>
  <c r="K1158" i="19"/>
  <c r="V1157" i="19"/>
  <c r="U1157" i="19"/>
  <c r="T1157" i="19"/>
  <c r="S1157" i="19"/>
  <c r="O1157" i="19"/>
  <c r="K1157" i="19"/>
  <c r="Y1156" i="19"/>
  <c r="W1156" i="19"/>
  <c r="X1156" i="19" s="1"/>
  <c r="V1156" i="19"/>
  <c r="U1156" i="19"/>
  <c r="S1156" i="19"/>
  <c r="O1156" i="19"/>
  <c r="K1156" i="19"/>
  <c r="T1156" i="19" s="1"/>
  <c r="W1155" i="19"/>
  <c r="V1155" i="19"/>
  <c r="U1155" i="19"/>
  <c r="S1155" i="19"/>
  <c r="O1155" i="19"/>
  <c r="K1155" i="19"/>
  <c r="T1155" i="19" s="1"/>
  <c r="V1154" i="19"/>
  <c r="W1154" i="19" s="1"/>
  <c r="S1154" i="19"/>
  <c r="O1154" i="19"/>
  <c r="U1154" i="19" s="1"/>
  <c r="K1154" i="19"/>
  <c r="T1154" i="19" s="1"/>
  <c r="T1153" i="19"/>
  <c r="S1153" i="19"/>
  <c r="V1153" i="19" s="1"/>
  <c r="W1153" i="19" s="1"/>
  <c r="O1153" i="19"/>
  <c r="U1153" i="19" s="1"/>
  <c r="K1153" i="19"/>
  <c r="U1152" i="19"/>
  <c r="S1152" i="19"/>
  <c r="V1152" i="19" s="1"/>
  <c r="O1152" i="19"/>
  <c r="K1152" i="19"/>
  <c r="T1152" i="19" s="1"/>
  <c r="W1152" i="19" s="1"/>
  <c r="S1151" i="19"/>
  <c r="V1151" i="19" s="1"/>
  <c r="O1151" i="19"/>
  <c r="U1151" i="19" s="1"/>
  <c r="K1151" i="19"/>
  <c r="T1151" i="19" s="1"/>
  <c r="W1151" i="19" s="1"/>
  <c r="U1150" i="19"/>
  <c r="W1150" i="19" s="1"/>
  <c r="T1150" i="19"/>
  <c r="S1150" i="19"/>
  <c r="V1150" i="19" s="1"/>
  <c r="O1150" i="19"/>
  <c r="K1150" i="19"/>
  <c r="V1149" i="19"/>
  <c r="U1149" i="19"/>
  <c r="T1149" i="19"/>
  <c r="W1149" i="19" s="1"/>
  <c r="S1149" i="19"/>
  <c r="O1149" i="19"/>
  <c r="K1149" i="19"/>
  <c r="V1148" i="19"/>
  <c r="U1148" i="19"/>
  <c r="T1148" i="19"/>
  <c r="S1148" i="19"/>
  <c r="O1148" i="19"/>
  <c r="K1148" i="19"/>
  <c r="V1147" i="19"/>
  <c r="U1147" i="19"/>
  <c r="W1147" i="19" s="1"/>
  <c r="S1147" i="19"/>
  <c r="O1147" i="19"/>
  <c r="K1147" i="19"/>
  <c r="T1147" i="19" s="1"/>
  <c r="S1146" i="19"/>
  <c r="V1146" i="19" s="1"/>
  <c r="W1146" i="19" s="1"/>
  <c r="O1146" i="19"/>
  <c r="U1146" i="19" s="1"/>
  <c r="K1146" i="19"/>
  <c r="T1146" i="19" s="1"/>
  <c r="T1145" i="19"/>
  <c r="S1145" i="19"/>
  <c r="V1145" i="19" s="1"/>
  <c r="O1145" i="19"/>
  <c r="U1145" i="19" s="1"/>
  <c r="K1145" i="19"/>
  <c r="S1144" i="19"/>
  <c r="V1144" i="19" s="1"/>
  <c r="O1144" i="19"/>
  <c r="U1144" i="19" s="1"/>
  <c r="K1144" i="19"/>
  <c r="T1144" i="19" s="1"/>
  <c r="V1143" i="19"/>
  <c r="S1143" i="19"/>
  <c r="O1143" i="19"/>
  <c r="U1143" i="19" s="1"/>
  <c r="K1143" i="19"/>
  <c r="T1143" i="19" s="1"/>
  <c r="U1142" i="19"/>
  <c r="T1142" i="19"/>
  <c r="W1142" i="19" s="1"/>
  <c r="S1142" i="19"/>
  <c r="V1142" i="19" s="1"/>
  <c r="O1142" i="19"/>
  <c r="K1142" i="19"/>
  <c r="V1141" i="19"/>
  <c r="U1141" i="19"/>
  <c r="T1141" i="19"/>
  <c r="S1141" i="19"/>
  <c r="O1141" i="19"/>
  <c r="K1141" i="19"/>
  <c r="V1140" i="19"/>
  <c r="U1140" i="19"/>
  <c r="T1140" i="19"/>
  <c r="S1140" i="19"/>
  <c r="O1140" i="19"/>
  <c r="K1140" i="19"/>
  <c r="V1139" i="19"/>
  <c r="S1139" i="19"/>
  <c r="O1139" i="19"/>
  <c r="U1139" i="19" s="1"/>
  <c r="K1139" i="19"/>
  <c r="T1139" i="19" s="1"/>
  <c r="S1138" i="19"/>
  <c r="V1138" i="19" s="1"/>
  <c r="O1138" i="19"/>
  <c r="U1138" i="19" s="1"/>
  <c r="K1138" i="19"/>
  <c r="T1138" i="19" s="1"/>
  <c r="S1137" i="19"/>
  <c r="V1137" i="19" s="1"/>
  <c r="O1137" i="19"/>
  <c r="U1137" i="19" s="1"/>
  <c r="K1137" i="19"/>
  <c r="T1137" i="19" s="1"/>
  <c r="X1136" i="19"/>
  <c r="U1136" i="19"/>
  <c r="S1136" i="19"/>
  <c r="V1136" i="19" s="1"/>
  <c r="O1136" i="19"/>
  <c r="K1136" i="19"/>
  <c r="T1136" i="19" s="1"/>
  <c r="W1136" i="19" s="1"/>
  <c r="Y1136" i="19" s="1"/>
  <c r="T1135" i="19"/>
  <c r="S1135" i="19"/>
  <c r="V1135" i="19" s="1"/>
  <c r="O1135" i="19"/>
  <c r="U1135" i="19" s="1"/>
  <c r="K1135" i="19"/>
  <c r="T1134" i="19"/>
  <c r="W1134" i="19" s="1"/>
  <c r="S1134" i="19"/>
  <c r="V1134" i="19" s="1"/>
  <c r="O1134" i="19"/>
  <c r="U1134" i="19" s="1"/>
  <c r="K1134" i="19"/>
  <c r="U1133" i="19"/>
  <c r="T1133" i="19"/>
  <c r="S1133" i="19"/>
  <c r="V1133" i="19" s="1"/>
  <c r="O1133" i="19"/>
  <c r="K1133" i="19"/>
  <c r="V1132" i="19"/>
  <c r="U1132" i="19"/>
  <c r="T1132" i="19"/>
  <c r="W1132" i="19" s="1"/>
  <c r="X1132" i="19" s="1"/>
  <c r="S1132" i="19"/>
  <c r="O1132" i="19"/>
  <c r="K1132" i="19"/>
  <c r="X1131" i="19"/>
  <c r="V1131" i="19"/>
  <c r="S1131" i="19"/>
  <c r="O1131" i="19"/>
  <c r="U1131" i="19" s="1"/>
  <c r="K1131" i="19"/>
  <c r="T1131" i="19" s="1"/>
  <c r="W1131" i="19" s="1"/>
  <c r="Y1131" i="19" s="1"/>
  <c r="V1130" i="19"/>
  <c r="S1130" i="19"/>
  <c r="O1130" i="19"/>
  <c r="U1130" i="19" s="1"/>
  <c r="K1130" i="19"/>
  <c r="T1130" i="19" s="1"/>
  <c r="S1129" i="19"/>
  <c r="V1129" i="19" s="1"/>
  <c r="O1129" i="19"/>
  <c r="U1129" i="19" s="1"/>
  <c r="K1129" i="19"/>
  <c r="T1129" i="19" s="1"/>
  <c r="W1129" i="19" s="1"/>
  <c r="U1128" i="19"/>
  <c r="S1128" i="19"/>
  <c r="V1128" i="19" s="1"/>
  <c r="O1128" i="19"/>
  <c r="K1128" i="19"/>
  <c r="T1128" i="19" s="1"/>
  <c r="T1127" i="19"/>
  <c r="S1127" i="19"/>
  <c r="V1127" i="19" s="1"/>
  <c r="O1127" i="19"/>
  <c r="U1127" i="19" s="1"/>
  <c r="K1127" i="19"/>
  <c r="T1126" i="19"/>
  <c r="S1126" i="19"/>
  <c r="V1126" i="19" s="1"/>
  <c r="O1126" i="19"/>
  <c r="U1126" i="19" s="1"/>
  <c r="W1126" i="19" s="1"/>
  <c r="K1126" i="19"/>
  <c r="V1125" i="19"/>
  <c r="U1125" i="19"/>
  <c r="T1125" i="19"/>
  <c r="S1125" i="19"/>
  <c r="O1125" i="19"/>
  <c r="K1125" i="19"/>
  <c r="W1124" i="19"/>
  <c r="V1124" i="19"/>
  <c r="U1124" i="19"/>
  <c r="S1124" i="19"/>
  <c r="O1124" i="19"/>
  <c r="K1124" i="19"/>
  <c r="T1124" i="19" s="1"/>
  <c r="V1123" i="19"/>
  <c r="U1123" i="19"/>
  <c r="S1123" i="19"/>
  <c r="O1123" i="19"/>
  <c r="K1123" i="19"/>
  <c r="T1123" i="19" s="1"/>
  <c r="W1123" i="19" s="1"/>
  <c r="V1122" i="19"/>
  <c r="W1122" i="19" s="1"/>
  <c r="Y1122" i="19" s="1"/>
  <c r="S1122" i="19"/>
  <c r="O1122" i="19"/>
  <c r="U1122" i="19" s="1"/>
  <c r="K1122" i="19"/>
  <c r="T1122" i="19" s="1"/>
  <c r="W1121" i="19"/>
  <c r="T1121" i="19"/>
  <c r="S1121" i="19"/>
  <c r="V1121" i="19" s="1"/>
  <c r="O1121" i="19"/>
  <c r="U1121" i="19" s="1"/>
  <c r="K1121" i="19"/>
  <c r="U1120" i="19"/>
  <c r="S1120" i="19"/>
  <c r="V1120" i="19" s="1"/>
  <c r="O1120" i="19"/>
  <c r="K1120" i="19"/>
  <c r="T1120" i="19" s="1"/>
  <c r="S1119" i="19"/>
  <c r="V1119" i="19" s="1"/>
  <c r="O1119" i="19"/>
  <c r="U1119" i="19" s="1"/>
  <c r="K1119" i="19"/>
  <c r="T1119" i="19" s="1"/>
  <c r="W1118" i="19"/>
  <c r="T1118" i="19"/>
  <c r="S1118" i="19"/>
  <c r="V1118" i="19" s="1"/>
  <c r="O1118" i="19"/>
  <c r="U1118" i="19" s="1"/>
  <c r="K1118" i="19"/>
  <c r="Y1117" i="19"/>
  <c r="X1117" i="19"/>
  <c r="V1117" i="19"/>
  <c r="U1117" i="19"/>
  <c r="S1117" i="19"/>
  <c r="O1117" i="19"/>
  <c r="K1117" i="19"/>
  <c r="T1117" i="19" s="1"/>
  <c r="W1117" i="19" s="1"/>
  <c r="W1116" i="19"/>
  <c r="X1116" i="19" s="1"/>
  <c r="V1116" i="19"/>
  <c r="S1116" i="19"/>
  <c r="O1116" i="19"/>
  <c r="U1116" i="19" s="1"/>
  <c r="K1116" i="19"/>
  <c r="T1116" i="19" s="1"/>
  <c r="X1115" i="19"/>
  <c r="V1115" i="19"/>
  <c r="U1115" i="19"/>
  <c r="S1115" i="19"/>
  <c r="O1115" i="19"/>
  <c r="K1115" i="19"/>
  <c r="T1115" i="19" s="1"/>
  <c r="W1115" i="19" s="1"/>
  <c r="Y1115" i="19" s="1"/>
  <c r="V1114" i="19"/>
  <c r="W1114" i="19" s="1"/>
  <c r="Y1114" i="19" s="1"/>
  <c r="S1114" i="19"/>
  <c r="O1114" i="19"/>
  <c r="U1114" i="19" s="1"/>
  <c r="K1114" i="19"/>
  <c r="T1114" i="19" s="1"/>
  <c r="U1113" i="19"/>
  <c r="S1113" i="19"/>
  <c r="V1113" i="19" s="1"/>
  <c r="O1113" i="19"/>
  <c r="K1113" i="19"/>
  <c r="T1113" i="19" s="1"/>
  <c r="W1113" i="19" s="1"/>
  <c r="V1112" i="19"/>
  <c r="U1112" i="19"/>
  <c r="S1112" i="19"/>
  <c r="O1112" i="19"/>
  <c r="K1112" i="19"/>
  <c r="T1112" i="19" s="1"/>
  <c r="T1111" i="19"/>
  <c r="S1111" i="19"/>
  <c r="V1111" i="19" s="1"/>
  <c r="O1111" i="19"/>
  <c r="U1111" i="19" s="1"/>
  <c r="K1111" i="19"/>
  <c r="W1110" i="19"/>
  <c r="U1110" i="19"/>
  <c r="T1110" i="19"/>
  <c r="S1110" i="19"/>
  <c r="V1110" i="19" s="1"/>
  <c r="O1110" i="19"/>
  <c r="K1110" i="19"/>
  <c r="U1109" i="19"/>
  <c r="T1109" i="19"/>
  <c r="S1109" i="19"/>
  <c r="V1109" i="19" s="1"/>
  <c r="O1109" i="19"/>
  <c r="K1109" i="19"/>
  <c r="V1108" i="19"/>
  <c r="T1108" i="19"/>
  <c r="S1108" i="19"/>
  <c r="O1108" i="19"/>
  <c r="U1108" i="19" s="1"/>
  <c r="K1108" i="19"/>
  <c r="S1107" i="19"/>
  <c r="V1107" i="19" s="1"/>
  <c r="O1107" i="19"/>
  <c r="U1107" i="19" s="1"/>
  <c r="K1107" i="19"/>
  <c r="T1107" i="19" s="1"/>
  <c r="T1106" i="19"/>
  <c r="S1106" i="19"/>
  <c r="V1106" i="19" s="1"/>
  <c r="O1106" i="19"/>
  <c r="U1106" i="19" s="1"/>
  <c r="K1106" i="19"/>
  <c r="S1105" i="19"/>
  <c r="V1105" i="19" s="1"/>
  <c r="O1105" i="19"/>
  <c r="U1105" i="19" s="1"/>
  <c r="K1105" i="19"/>
  <c r="T1105" i="19" s="1"/>
  <c r="W1105" i="19" s="1"/>
  <c r="S1104" i="19"/>
  <c r="V1104" i="19" s="1"/>
  <c r="O1104" i="19"/>
  <c r="U1104" i="19" s="1"/>
  <c r="K1104" i="19"/>
  <c r="T1104" i="19" s="1"/>
  <c r="S1103" i="19"/>
  <c r="V1103" i="19" s="1"/>
  <c r="O1103" i="19"/>
  <c r="U1103" i="19" s="1"/>
  <c r="K1103" i="19"/>
  <c r="T1103" i="19" s="1"/>
  <c r="W1103" i="19" s="1"/>
  <c r="X1102" i="19"/>
  <c r="T1102" i="19"/>
  <c r="S1102" i="19"/>
  <c r="V1102" i="19" s="1"/>
  <c r="O1102" i="19"/>
  <c r="U1102" i="19" s="1"/>
  <c r="W1102" i="19" s="1"/>
  <c r="Y1102" i="19" s="1"/>
  <c r="K1102" i="19"/>
  <c r="V1101" i="19"/>
  <c r="U1101" i="19"/>
  <c r="S1101" i="19"/>
  <c r="O1101" i="19"/>
  <c r="K1101" i="19"/>
  <c r="T1101" i="19" s="1"/>
  <c r="V1100" i="19"/>
  <c r="S1100" i="19"/>
  <c r="O1100" i="19"/>
  <c r="U1100" i="19" s="1"/>
  <c r="K1100" i="19"/>
  <c r="T1100" i="19" s="1"/>
  <c r="W1099" i="19"/>
  <c r="V1099" i="19"/>
  <c r="U1099" i="19"/>
  <c r="S1099" i="19"/>
  <c r="O1099" i="19"/>
  <c r="K1099" i="19"/>
  <c r="T1099" i="19" s="1"/>
  <c r="W1098" i="19"/>
  <c r="V1098" i="19"/>
  <c r="S1098" i="19"/>
  <c r="O1098" i="19"/>
  <c r="U1098" i="19" s="1"/>
  <c r="K1098" i="19"/>
  <c r="T1098" i="19" s="1"/>
  <c r="U1097" i="19"/>
  <c r="S1097" i="19"/>
  <c r="V1097" i="19" s="1"/>
  <c r="O1097" i="19"/>
  <c r="K1097" i="19"/>
  <c r="T1097" i="19" s="1"/>
  <c r="W1097" i="19" s="1"/>
  <c r="Y1097" i="19" s="1"/>
  <c r="V1096" i="19"/>
  <c r="U1096" i="19"/>
  <c r="S1096" i="19"/>
  <c r="O1096" i="19"/>
  <c r="K1096" i="19"/>
  <c r="T1096" i="19" s="1"/>
  <c r="Y1095" i="19"/>
  <c r="W1095" i="19"/>
  <c r="X1095" i="19" s="1"/>
  <c r="T1095" i="19"/>
  <c r="S1095" i="19"/>
  <c r="V1095" i="19" s="1"/>
  <c r="O1095" i="19"/>
  <c r="U1095" i="19" s="1"/>
  <c r="K1095" i="19"/>
  <c r="T1094" i="19"/>
  <c r="S1094" i="19"/>
  <c r="V1094" i="19" s="1"/>
  <c r="O1094" i="19"/>
  <c r="U1094" i="19" s="1"/>
  <c r="K1094" i="19"/>
  <c r="U1093" i="19"/>
  <c r="T1093" i="19"/>
  <c r="S1093" i="19"/>
  <c r="V1093" i="19" s="1"/>
  <c r="O1093" i="19"/>
  <c r="K1093" i="19"/>
  <c r="V1092" i="19"/>
  <c r="T1092" i="19"/>
  <c r="S1092" i="19"/>
  <c r="O1092" i="19"/>
  <c r="U1092" i="19" s="1"/>
  <c r="K1092" i="19"/>
  <c r="V1091" i="19"/>
  <c r="S1091" i="19"/>
  <c r="O1091" i="19"/>
  <c r="U1091" i="19" s="1"/>
  <c r="K1091" i="19"/>
  <c r="T1091" i="19" s="1"/>
  <c r="W1091" i="19" s="1"/>
  <c r="T1090" i="19"/>
  <c r="S1090" i="19"/>
  <c r="V1090" i="19" s="1"/>
  <c r="O1090" i="19"/>
  <c r="U1090" i="19" s="1"/>
  <c r="K1090" i="19"/>
  <c r="U1089" i="19"/>
  <c r="S1089" i="19"/>
  <c r="V1089" i="19" s="1"/>
  <c r="O1089" i="19"/>
  <c r="K1089" i="19"/>
  <c r="T1089" i="19" s="1"/>
  <c r="W1089" i="19" s="1"/>
  <c r="U1088" i="19"/>
  <c r="S1088" i="19"/>
  <c r="V1088" i="19" s="1"/>
  <c r="O1088" i="19"/>
  <c r="K1088" i="19"/>
  <c r="T1088" i="19" s="1"/>
  <c r="S1087" i="19"/>
  <c r="V1087" i="19" s="1"/>
  <c r="O1087" i="19"/>
  <c r="U1087" i="19" s="1"/>
  <c r="K1087" i="19"/>
  <c r="T1087" i="19" s="1"/>
  <c r="X1086" i="19"/>
  <c r="W1086" i="19"/>
  <c r="Y1086" i="19" s="1"/>
  <c r="T1086" i="19"/>
  <c r="S1086" i="19"/>
  <c r="V1086" i="19" s="1"/>
  <c r="O1086" i="19"/>
  <c r="U1086" i="19" s="1"/>
  <c r="K1086" i="19"/>
  <c r="V1085" i="19"/>
  <c r="U1085" i="19"/>
  <c r="S1085" i="19"/>
  <c r="O1085" i="19"/>
  <c r="K1085" i="19"/>
  <c r="T1085" i="19" s="1"/>
  <c r="V1084" i="19"/>
  <c r="S1084" i="19"/>
  <c r="O1084" i="19"/>
  <c r="U1084" i="19" s="1"/>
  <c r="W1084" i="19" s="1"/>
  <c r="K1084" i="19"/>
  <c r="T1084" i="19" s="1"/>
  <c r="V1083" i="19"/>
  <c r="U1083" i="19"/>
  <c r="S1083" i="19"/>
  <c r="O1083" i="19"/>
  <c r="K1083" i="19"/>
  <c r="T1083" i="19" s="1"/>
  <c r="W1083" i="19" s="1"/>
  <c r="V1082" i="19"/>
  <c r="S1082" i="19"/>
  <c r="O1082" i="19"/>
  <c r="U1082" i="19" s="1"/>
  <c r="K1082" i="19"/>
  <c r="T1082" i="19" s="1"/>
  <c r="W1081" i="19"/>
  <c r="U1081" i="19"/>
  <c r="S1081" i="19"/>
  <c r="V1081" i="19" s="1"/>
  <c r="O1081" i="19"/>
  <c r="K1081" i="19"/>
  <c r="T1081" i="19" s="1"/>
  <c r="V1080" i="19"/>
  <c r="U1080" i="19"/>
  <c r="S1080" i="19"/>
  <c r="O1080" i="19"/>
  <c r="K1080" i="19"/>
  <c r="T1080" i="19" s="1"/>
  <c r="V1079" i="19"/>
  <c r="U1079" i="19"/>
  <c r="S1079" i="19"/>
  <c r="O1079" i="19"/>
  <c r="K1079" i="19"/>
  <c r="T1079" i="19" s="1"/>
  <c r="W1079" i="19" s="1"/>
  <c r="W1078" i="19"/>
  <c r="V1078" i="19"/>
  <c r="U1078" i="19"/>
  <c r="T1078" i="19"/>
  <c r="S1078" i="19"/>
  <c r="O1078" i="19"/>
  <c r="K1078" i="19"/>
  <c r="X1077" i="19"/>
  <c r="V1077" i="19"/>
  <c r="U1077" i="19"/>
  <c r="S1077" i="19"/>
  <c r="O1077" i="19"/>
  <c r="K1077" i="19"/>
  <c r="T1077" i="19" s="1"/>
  <c r="W1077" i="19" s="1"/>
  <c r="Y1077" i="19" s="1"/>
  <c r="W1076" i="19"/>
  <c r="Y1076" i="19" s="1"/>
  <c r="V1076" i="19"/>
  <c r="S1076" i="19"/>
  <c r="O1076" i="19"/>
  <c r="U1076" i="19" s="1"/>
  <c r="K1076" i="19"/>
  <c r="T1076" i="19" s="1"/>
  <c r="S1075" i="19"/>
  <c r="V1075" i="19" s="1"/>
  <c r="O1075" i="19"/>
  <c r="U1075" i="19" s="1"/>
  <c r="K1075" i="19"/>
  <c r="T1075" i="19" s="1"/>
  <c r="W1075" i="19" s="1"/>
  <c r="S1074" i="19"/>
  <c r="V1074" i="19" s="1"/>
  <c r="O1074" i="19"/>
  <c r="U1074" i="19" s="1"/>
  <c r="K1074" i="19"/>
  <c r="T1074" i="19" s="1"/>
  <c r="S1073" i="19"/>
  <c r="V1073" i="19" s="1"/>
  <c r="O1073" i="19"/>
  <c r="U1073" i="19" s="1"/>
  <c r="K1073" i="19"/>
  <c r="T1073" i="19" s="1"/>
  <c r="S1072" i="19"/>
  <c r="V1072" i="19" s="1"/>
  <c r="O1072" i="19"/>
  <c r="U1072" i="19" s="1"/>
  <c r="K1072" i="19"/>
  <c r="T1072" i="19" s="1"/>
  <c r="T1071" i="19"/>
  <c r="W1071" i="19" s="1"/>
  <c r="S1071" i="19"/>
  <c r="V1071" i="19" s="1"/>
  <c r="O1071" i="19"/>
  <c r="U1071" i="19" s="1"/>
  <c r="K1071" i="19"/>
  <c r="U1070" i="19"/>
  <c r="T1070" i="19"/>
  <c r="S1070" i="19"/>
  <c r="V1070" i="19" s="1"/>
  <c r="O1070" i="19"/>
  <c r="K1070" i="19"/>
  <c r="V1069" i="19"/>
  <c r="T1069" i="19"/>
  <c r="S1069" i="19"/>
  <c r="O1069" i="19"/>
  <c r="U1069" i="19" s="1"/>
  <c r="K1069" i="19"/>
  <c r="U1068" i="19"/>
  <c r="W1068" i="19" s="1"/>
  <c r="T1068" i="19"/>
  <c r="S1068" i="19"/>
  <c r="V1068" i="19" s="1"/>
  <c r="O1068" i="19"/>
  <c r="K1068" i="19"/>
  <c r="W1067" i="19"/>
  <c r="V1067" i="19"/>
  <c r="U1067" i="19"/>
  <c r="T1067" i="19"/>
  <c r="S1067" i="19"/>
  <c r="O1067" i="19"/>
  <c r="K1067" i="19"/>
  <c r="V1066" i="19"/>
  <c r="U1066" i="19"/>
  <c r="S1066" i="19"/>
  <c r="O1066" i="19"/>
  <c r="K1066" i="19"/>
  <c r="T1066" i="19" s="1"/>
  <c r="V1065" i="19"/>
  <c r="S1065" i="19"/>
  <c r="O1065" i="19"/>
  <c r="U1065" i="19" s="1"/>
  <c r="K1065" i="19"/>
  <c r="T1065" i="19" s="1"/>
  <c r="S1064" i="19"/>
  <c r="V1064" i="19" s="1"/>
  <c r="O1064" i="19"/>
  <c r="U1064" i="19" s="1"/>
  <c r="W1064" i="19" s="1"/>
  <c r="K1064" i="19"/>
  <c r="T1064" i="19" s="1"/>
  <c r="T1063" i="19"/>
  <c r="S1063" i="19"/>
  <c r="V1063" i="19" s="1"/>
  <c r="O1063" i="19"/>
  <c r="U1063" i="19" s="1"/>
  <c r="K1063" i="19"/>
  <c r="T1062" i="19"/>
  <c r="S1062" i="19"/>
  <c r="V1062" i="19" s="1"/>
  <c r="O1062" i="19"/>
  <c r="U1062" i="19" s="1"/>
  <c r="K1062" i="19"/>
  <c r="V1061" i="19"/>
  <c r="T1061" i="19"/>
  <c r="S1061" i="19"/>
  <c r="O1061" i="19"/>
  <c r="U1061" i="19" s="1"/>
  <c r="K1061" i="19"/>
  <c r="U1060" i="19"/>
  <c r="T1060" i="19"/>
  <c r="S1060" i="19"/>
  <c r="V1060" i="19" s="1"/>
  <c r="O1060" i="19"/>
  <c r="K1060" i="19"/>
  <c r="V1059" i="19"/>
  <c r="U1059" i="19"/>
  <c r="W1059" i="19" s="1"/>
  <c r="T1059" i="19"/>
  <c r="S1059" i="19"/>
  <c r="O1059" i="19"/>
  <c r="K1059" i="19"/>
  <c r="V1058" i="19"/>
  <c r="U1058" i="19"/>
  <c r="S1058" i="19"/>
  <c r="O1058" i="19"/>
  <c r="K1058" i="19"/>
  <c r="T1058" i="19" s="1"/>
  <c r="W1058" i="19" s="1"/>
  <c r="X1058" i="19" s="1"/>
  <c r="V1057" i="19"/>
  <c r="S1057" i="19"/>
  <c r="O1057" i="19"/>
  <c r="U1057" i="19" s="1"/>
  <c r="K1057" i="19"/>
  <c r="T1057" i="19" s="1"/>
  <c r="W1056" i="19"/>
  <c r="X1056" i="19" s="1"/>
  <c r="S1056" i="19"/>
  <c r="V1056" i="19" s="1"/>
  <c r="O1056" i="19"/>
  <c r="U1056" i="19" s="1"/>
  <c r="K1056" i="19"/>
  <c r="T1056" i="19" s="1"/>
  <c r="T1055" i="19"/>
  <c r="S1055" i="19"/>
  <c r="V1055" i="19" s="1"/>
  <c r="O1055" i="19"/>
  <c r="U1055" i="19" s="1"/>
  <c r="K1055" i="19"/>
  <c r="Y1054" i="19"/>
  <c r="S1054" i="19"/>
  <c r="V1054" i="19" s="1"/>
  <c r="O1054" i="19"/>
  <c r="U1054" i="19" s="1"/>
  <c r="K1054" i="19"/>
  <c r="T1054" i="19" s="1"/>
  <c r="W1054" i="19" s="1"/>
  <c r="X1054" i="19" s="1"/>
  <c r="V1053" i="19"/>
  <c r="T1053" i="19"/>
  <c r="W1053" i="19" s="1"/>
  <c r="S1053" i="19"/>
  <c r="O1053" i="19"/>
  <c r="U1053" i="19" s="1"/>
  <c r="K1053" i="19"/>
  <c r="U1052" i="19"/>
  <c r="T1052" i="19"/>
  <c r="S1052" i="19"/>
  <c r="V1052" i="19" s="1"/>
  <c r="W1052" i="19" s="1"/>
  <c r="O1052" i="19"/>
  <c r="K1052" i="19"/>
  <c r="V1051" i="19"/>
  <c r="U1051" i="19"/>
  <c r="W1051" i="19" s="1"/>
  <c r="T1051" i="19"/>
  <c r="S1051" i="19"/>
  <c r="O1051" i="19"/>
  <c r="K1051" i="19"/>
  <c r="X1050" i="19"/>
  <c r="V1050" i="19"/>
  <c r="U1050" i="19"/>
  <c r="S1050" i="19"/>
  <c r="O1050" i="19"/>
  <c r="K1050" i="19"/>
  <c r="T1050" i="19" s="1"/>
  <c r="W1050" i="19" s="1"/>
  <c r="Y1050" i="19" s="1"/>
  <c r="W1049" i="19"/>
  <c r="V1049" i="19"/>
  <c r="S1049" i="19"/>
  <c r="O1049" i="19"/>
  <c r="U1049" i="19" s="1"/>
  <c r="K1049" i="19"/>
  <c r="T1049" i="19" s="1"/>
  <c r="S1048" i="19"/>
  <c r="V1048" i="19" s="1"/>
  <c r="O1048" i="19"/>
  <c r="U1048" i="19" s="1"/>
  <c r="W1048" i="19" s="1"/>
  <c r="K1048" i="19"/>
  <c r="T1048" i="19" s="1"/>
  <c r="S1047" i="19"/>
  <c r="V1047" i="19" s="1"/>
  <c r="O1047" i="19"/>
  <c r="U1047" i="19" s="1"/>
  <c r="K1047" i="19"/>
  <c r="T1047" i="19" s="1"/>
  <c r="T1046" i="19"/>
  <c r="S1046" i="19"/>
  <c r="V1046" i="19" s="1"/>
  <c r="O1046" i="19"/>
  <c r="U1046" i="19" s="1"/>
  <c r="K1046" i="19"/>
  <c r="V1045" i="19"/>
  <c r="U1045" i="19"/>
  <c r="T1045" i="19"/>
  <c r="S1045" i="19"/>
  <c r="O1045" i="19"/>
  <c r="K1045" i="19"/>
  <c r="U1044" i="19"/>
  <c r="T1044" i="19"/>
  <c r="S1044" i="19"/>
  <c r="V1044" i="19" s="1"/>
  <c r="W1044" i="19" s="1"/>
  <c r="O1044" i="19"/>
  <c r="K1044" i="19"/>
  <c r="V1043" i="19"/>
  <c r="U1043" i="19"/>
  <c r="T1043" i="19"/>
  <c r="W1043" i="19" s="1"/>
  <c r="S1043" i="19"/>
  <c r="O1043" i="19"/>
  <c r="K1043" i="19"/>
  <c r="V1042" i="19"/>
  <c r="U1042" i="19"/>
  <c r="S1042" i="19"/>
  <c r="O1042" i="19"/>
  <c r="K1042" i="19"/>
  <c r="T1042" i="19" s="1"/>
  <c r="W1042" i="19" s="1"/>
  <c r="V1041" i="19"/>
  <c r="S1041" i="19"/>
  <c r="O1041" i="19"/>
  <c r="U1041" i="19" s="1"/>
  <c r="K1041" i="19"/>
  <c r="T1041" i="19" s="1"/>
  <c r="S1040" i="19"/>
  <c r="V1040" i="19" s="1"/>
  <c r="O1040" i="19"/>
  <c r="U1040" i="19" s="1"/>
  <c r="K1040" i="19"/>
  <c r="T1040" i="19" s="1"/>
  <c r="W1040" i="19" s="1"/>
  <c r="T1039" i="19"/>
  <c r="S1039" i="19"/>
  <c r="V1039" i="19" s="1"/>
  <c r="O1039" i="19"/>
  <c r="U1039" i="19" s="1"/>
  <c r="K1039" i="19"/>
  <c r="S1038" i="19"/>
  <c r="V1038" i="19" s="1"/>
  <c r="O1038" i="19"/>
  <c r="U1038" i="19" s="1"/>
  <c r="K1038" i="19"/>
  <c r="T1038" i="19" s="1"/>
  <c r="W1038" i="19" s="1"/>
  <c r="V1037" i="19"/>
  <c r="T1037" i="19"/>
  <c r="S1037" i="19"/>
  <c r="O1037" i="19"/>
  <c r="U1037" i="19" s="1"/>
  <c r="K1037" i="19"/>
  <c r="V1036" i="19"/>
  <c r="U1036" i="19"/>
  <c r="W1036" i="19" s="1"/>
  <c r="T1036" i="19"/>
  <c r="S1036" i="19"/>
  <c r="O1036" i="19"/>
  <c r="K1036" i="19"/>
  <c r="W1035" i="19"/>
  <c r="V1035" i="19"/>
  <c r="U1035" i="19"/>
  <c r="T1035" i="19"/>
  <c r="S1035" i="19"/>
  <c r="O1035" i="19"/>
  <c r="K1035" i="19"/>
  <c r="V1034" i="19"/>
  <c r="U1034" i="19"/>
  <c r="S1034" i="19"/>
  <c r="O1034" i="19"/>
  <c r="K1034" i="19"/>
  <c r="T1034" i="19" s="1"/>
  <c r="W1034" i="19" s="1"/>
  <c r="V1033" i="19"/>
  <c r="S1033" i="19"/>
  <c r="O1033" i="19"/>
  <c r="U1033" i="19" s="1"/>
  <c r="K1033" i="19"/>
  <c r="T1033" i="19" s="1"/>
  <c r="W1033" i="19" s="1"/>
  <c r="Y1032" i="19"/>
  <c r="W1032" i="19"/>
  <c r="X1032" i="19" s="1"/>
  <c r="S1032" i="19"/>
  <c r="V1032" i="19" s="1"/>
  <c r="O1032" i="19"/>
  <c r="U1032" i="19" s="1"/>
  <c r="K1032" i="19"/>
  <c r="T1032" i="19" s="1"/>
  <c r="T1031" i="19"/>
  <c r="S1031" i="19"/>
  <c r="V1031" i="19" s="1"/>
  <c r="O1031" i="19"/>
  <c r="U1031" i="19" s="1"/>
  <c r="K1031" i="19"/>
  <c r="T1030" i="19"/>
  <c r="W1030" i="19" s="1"/>
  <c r="S1030" i="19"/>
  <c r="V1030" i="19" s="1"/>
  <c r="O1030" i="19"/>
  <c r="U1030" i="19" s="1"/>
  <c r="K1030" i="19"/>
  <c r="V1029" i="19"/>
  <c r="T1029" i="19"/>
  <c r="S1029" i="19"/>
  <c r="O1029" i="19"/>
  <c r="U1029" i="19" s="1"/>
  <c r="K1029" i="19"/>
  <c r="U1028" i="19"/>
  <c r="T1028" i="19"/>
  <c r="W1028" i="19" s="1"/>
  <c r="S1028" i="19"/>
  <c r="V1028" i="19" s="1"/>
  <c r="O1028" i="19"/>
  <c r="K1028" i="19"/>
  <c r="V1027" i="19"/>
  <c r="U1027" i="19"/>
  <c r="T1027" i="19"/>
  <c r="S1027" i="19"/>
  <c r="O1027" i="19"/>
  <c r="K1027" i="19"/>
  <c r="V1026" i="19"/>
  <c r="U1026" i="19"/>
  <c r="S1026" i="19"/>
  <c r="O1026" i="19"/>
  <c r="K1026" i="19"/>
  <c r="T1026" i="19" s="1"/>
  <c r="V1025" i="19"/>
  <c r="S1025" i="19"/>
  <c r="O1025" i="19"/>
  <c r="U1025" i="19" s="1"/>
  <c r="K1025" i="19"/>
  <c r="T1025" i="19" s="1"/>
  <c r="S1024" i="19"/>
  <c r="V1024" i="19" s="1"/>
  <c r="O1024" i="19"/>
  <c r="U1024" i="19" s="1"/>
  <c r="K1024" i="19"/>
  <c r="T1024" i="19" s="1"/>
  <c r="W1024" i="19" s="1"/>
  <c r="T1023" i="19"/>
  <c r="S1023" i="19"/>
  <c r="V1023" i="19" s="1"/>
  <c r="O1023" i="19"/>
  <c r="U1023" i="19" s="1"/>
  <c r="K1023" i="19"/>
  <c r="S1022" i="19"/>
  <c r="V1022" i="19" s="1"/>
  <c r="O1022" i="19"/>
  <c r="U1022" i="19" s="1"/>
  <c r="K1022" i="19"/>
  <c r="T1022" i="19" s="1"/>
  <c r="T1021" i="19"/>
  <c r="S1021" i="19"/>
  <c r="V1021" i="19" s="1"/>
  <c r="O1021" i="19"/>
  <c r="U1021" i="19" s="1"/>
  <c r="K1021" i="19"/>
  <c r="V1020" i="19"/>
  <c r="U1020" i="19"/>
  <c r="W1020" i="19" s="1"/>
  <c r="T1020" i="19"/>
  <c r="S1020" i="19"/>
  <c r="O1020" i="19"/>
  <c r="K1020" i="19"/>
  <c r="V1019" i="19"/>
  <c r="U1019" i="19"/>
  <c r="W1019" i="19" s="1"/>
  <c r="T1019" i="19"/>
  <c r="S1019" i="19"/>
  <c r="O1019" i="19"/>
  <c r="K1019" i="19"/>
  <c r="W1018" i="19"/>
  <c r="V1018" i="19"/>
  <c r="U1018" i="19"/>
  <c r="S1018" i="19"/>
  <c r="O1018" i="19"/>
  <c r="K1018" i="19"/>
  <c r="T1018" i="19" s="1"/>
  <c r="V1017" i="19"/>
  <c r="S1017" i="19"/>
  <c r="O1017" i="19"/>
  <c r="U1017" i="19" s="1"/>
  <c r="K1017" i="19"/>
  <c r="T1017" i="19" s="1"/>
  <c r="S1016" i="19"/>
  <c r="V1016" i="19" s="1"/>
  <c r="W1016" i="19" s="1"/>
  <c r="O1016" i="19"/>
  <c r="U1016" i="19" s="1"/>
  <c r="K1016" i="19"/>
  <c r="T1016" i="19" s="1"/>
  <c r="Y1015" i="19"/>
  <c r="S1015" i="19"/>
  <c r="V1015" i="19" s="1"/>
  <c r="O1015" i="19"/>
  <c r="U1015" i="19" s="1"/>
  <c r="K1015" i="19"/>
  <c r="T1015" i="19" s="1"/>
  <c r="W1015" i="19" s="1"/>
  <c r="X1015" i="19" s="1"/>
  <c r="T1014" i="19"/>
  <c r="W1014" i="19" s="1"/>
  <c r="S1014" i="19"/>
  <c r="V1014" i="19" s="1"/>
  <c r="O1014" i="19"/>
  <c r="U1014" i="19" s="1"/>
  <c r="K1014" i="19"/>
  <c r="V1013" i="19"/>
  <c r="T1013" i="19"/>
  <c r="S1013" i="19"/>
  <c r="O1013" i="19"/>
  <c r="U1013" i="19" s="1"/>
  <c r="K1013" i="19"/>
  <c r="U1012" i="19"/>
  <c r="W1012" i="19" s="1"/>
  <c r="T1012" i="19"/>
  <c r="S1012" i="19"/>
  <c r="V1012" i="19" s="1"/>
  <c r="O1012" i="19"/>
  <c r="K1012" i="19"/>
  <c r="W1011" i="19"/>
  <c r="Y1011" i="19" s="1"/>
  <c r="V1011" i="19"/>
  <c r="U1011" i="19"/>
  <c r="T1011" i="19"/>
  <c r="S1011" i="19"/>
  <c r="O1011" i="19"/>
  <c r="K1011" i="19"/>
  <c r="V1010" i="19"/>
  <c r="U1010" i="19"/>
  <c r="S1010" i="19"/>
  <c r="O1010" i="19"/>
  <c r="K1010" i="19"/>
  <c r="T1010" i="19" s="1"/>
  <c r="V1009" i="19"/>
  <c r="S1009" i="19"/>
  <c r="O1009" i="19"/>
  <c r="U1009" i="19" s="1"/>
  <c r="K1009" i="19"/>
  <c r="T1009" i="19" s="1"/>
  <c r="X1008" i="19"/>
  <c r="S1008" i="19"/>
  <c r="V1008" i="19" s="1"/>
  <c r="O1008" i="19"/>
  <c r="U1008" i="19" s="1"/>
  <c r="K1008" i="19"/>
  <c r="T1008" i="19" s="1"/>
  <c r="W1008" i="19" s="1"/>
  <c r="Y1008" i="19" s="1"/>
  <c r="T1007" i="19"/>
  <c r="S1007" i="19"/>
  <c r="V1007" i="19" s="1"/>
  <c r="O1007" i="19"/>
  <c r="U1007" i="19" s="1"/>
  <c r="K1007" i="19"/>
  <c r="U1006" i="19"/>
  <c r="T1006" i="19"/>
  <c r="W1006" i="19" s="1"/>
  <c r="X1006" i="19" s="1"/>
  <c r="S1006" i="19"/>
  <c r="V1006" i="19" s="1"/>
  <c r="O1006" i="19"/>
  <c r="K1006" i="19"/>
  <c r="V1005" i="19"/>
  <c r="T1005" i="19"/>
  <c r="S1005" i="19"/>
  <c r="O1005" i="19"/>
  <c r="U1005" i="19" s="1"/>
  <c r="K1005" i="19"/>
  <c r="U1004" i="19"/>
  <c r="T1004" i="19"/>
  <c r="S1004" i="19"/>
  <c r="V1004" i="19" s="1"/>
  <c r="W1004" i="19" s="1"/>
  <c r="O1004" i="19"/>
  <c r="K1004" i="19"/>
  <c r="V1003" i="19"/>
  <c r="W1003" i="19" s="1"/>
  <c r="U1003" i="19"/>
  <c r="T1003" i="19"/>
  <c r="S1003" i="19"/>
  <c r="O1003" i="19"/>
  <c r="K1003" i="19"/>
  <c r="V1002" i="19"/>
  <c r="W1002" i="19" s="1"/>
  <c r="U1002" i="19"/>
  <c r="S1002" i="19"/>
  <c r="O1002" i="19"/>
  <c r="K1002" i="19"/>
  <c r="T1002" i="19" s="1"/>
  <c r="X1001" i="19"/>
  <c r="W1001" i="19"/>
  <c r="Y1001" i="19" s="1"/>
  <c r="V1001" i="19"/>
  <c r="S1001" i="19"/>
  <c r="O1001" i="19"/>
  <c r="U1001" i="19" s="1"/>
  <c r="K1001" i="19"/>
  <c r="T1001" i="19" s="1"/>
  <c r="S1000" i="19"/>
  <c r="V1000" i="19" s="1"/>
  <c r="O1000" i="19"/>
  <c r="U1000" i="19" s="1"/>
  <c r="K1000" i="19"/>
  <c r="T1000" i="19" s="1"/>
  <c r="S999" i="19"/>
  <c r="V999" i="19" s="1"/>
  <c r="O999" i="19"/>
  <c r="U999" i="19" s="1"/>
  <c r="K999" i="19"/>
  <c r="T999" i="19" s="1"/>
  <c r="W999" i="19" s="1"/>
  <c r="T998" i="19"/>
  <c r="S998" i="19"/>
  <c r="V998" i="19" s="1"/>
  <c r="O998" i="19"/>
  <c r="U998" i="19" s="1"/>
  <c r="K998" i="19"/>
  <c r="V997" i="19"/>
  <c r="T997" i="19"/>
  <c r="W997" i="19" s="1"/>
  <c r="S997" i="19"/>
  <c r="O997" i="19"/>
  <c r="U997" i="19" s="1"/>
  <c r="K997" i="19"/>
  <c r="U996" i="19"/>
  <c r="T996" i="19"/>
  <c r="W996" i="19" s="1"/>
  <c r="S996" i="19"/>
  <c r="V996" i="19" s="1"/>
  <c r="O996" i="19"/>
  <c r="K996" i="19"/>
  <c r="X995" i="19"/>
  <c r="W995" i="19"/>
  <c r="Y995" i="19" s="1"/>
  <c r="V995" i="19"/>
  <c r="U995" i="19"/>
  <c r="T995" i="19"/>
  <c r="S995" i="19"/>
  <c r="O995" i="19"/>
  <c r="K995" i="19"/>
  <c r="Y994" i="19"/>
  <c r="X994" i="19"/>
  <c r="V994" i="19"/>
  <c r="U994" i="19"/>
  <c r="S994" i="19"/>
  <c r="O994" i="19"/>
  <c r="K994" i="19"/>
  <c r="T994" i="19" s="1"/>
  <c r="W994" i="19" s="1"/>
  <c r="V993" i="19"/>
  <c r="S993" i="19"/>
  <c r="O993" i="19"/>
  <c r="U993" i="19" s="1"/>
  <c r="K993" i="19"/>
  <c r="T993" i="19" s="1"/>
  <c r="S992" i="19"/>
  <c r="V992" i="19" s="1"/>
  <c r="O992" i="19"/>
  <c r="U992" i="19" s="1"/>
  <c r="W992" i="19" s="1"/>
  <c r="K992" i="19"/>
  <c r="T992" i="19" s="1"/>
  <c r="T991" i="19"/>
  <c r="W991" i="19" s="1"/>
  <c r="S991" i="19"/>
  <c r="V991" i="19" s="1"/>
  <c r="O991" i="19"/>
  <c r="U991" i="19" s="1"/>
  <c r="K991" i="19"/>
  <c r="U990" i="19"/>
  <c r="S990" i="19"/>
  <c r="V990" i="19" s="1"/>
  <c r="O990" i="19"/>
  <c r="K990" i="19"/>
  <c r="T990" i="19" s="1"/>
  <c r="V989" i="19"/>
  <c r="T989" i="19"/>
  <c r="S989" i="19"/>
  <c r="O989" i="19"/>
  <c r="U989" i="19" s="1"/>
  <c r="K989" i="19"/>
  <c r="U988" i="19"/>
  <c r="T988" i="19"/>
  <c r="S988" i="19"/>
  <c r="V988" i="19" s="1"/>
  <c r="W988" i="19" s="1"/>
  <c r="O988" i="19"/>
  <c r="K988" i="19"/>
  <c r="V987" i="19"/>
  <c r="U987" i="19"/>
  <c r="W987" i="19" s="1"/>
  <c r="T987" i="19"/>
  <c r="S987" i="19"/>
  <c r="O987" i="19"/>
  <c r="K987" i="19"/>
  <c r="V986" i="19"/>
  <c r="U986" i="19"/>
  <c r="S986" i="19"/>
  <c r="O986" i="19"/>
  <c r="K986" i="19"/>
  <c r="T986" i="19" s="1"/>
  <c r="W986" i="19" s="1"/>
  <c r="Y986" i="19" s="1"/>
  <c r="X985" i="19"/>
  <c r="W985" i="19"/>
  <c r="Y985" i="19" s="1"/>
  <c r="V985" i="19"/>
  <c r="S985" i="19"/>
  <c r="O985" i="19"/>
  <c r="U985" i="19" s="1"/>
  <c r="K985" i="19"/>
  <c r="T985" i="19" s="1"/>
  <c r="Y984" i="19"/>
  <c r="S984" i="19"/>
  <c r="V984" i="19" s="1"/>
  <c r="O984" i="19"/>
  <c r="U984" i="19" s="1"/>
  <c r="W984" i="19" s="1"/>
  <c r="X984" i="19" s="1"/>
  <c r="K984" i="19"/>
  <c r="T984" i="19" s="1"/>
  <c r="S983" i="19"/>
  <c r="V983" i="19" s="1"/>
  <c r="O983" i="19"/>
  <c r="U983" i="19" s="1"/>
  <c r="K983" i="19"/>
  <c r="T983" i="19" s="1"/>
  <c r="T982" i="19"/>
  <c r="S982" i="19"/>
  <c r="V982" i="19" s="1"/>
  <c r="O982" i="19"/>
  <c r="U982" i="19" s="1"/>
  <c r="K982" i="19"/>
  <c r="V981" i="19"/>
  <c r="U981" i="19"/>
  <c r="T981" i="19"/>
  <c r="W981" i="19" s="1"/>
  <c r="S981" i="19"/>
  <c r="O981" i="19"/>
  <c r="K981" i="19"/>
  <c r="U980" i="19"/>
  <c r="T980" i="19"/>
  <c r="W980" i="19" s="1"/>
  <c r="S980" i="19"/>
  <c r="V980" i="19" s="1"/>
  <c r="O980" i="19"/>
  <c r="K980" i="19"/>
  <c r="V979" i="19"/>
  <c r="U979" i="19"/>
  <c r="T979" i="19"/>
  <c r="W979" i="19" s="1"/>
  <c r="S979" i="19"/>
  <c r="O979" i="19"/>
  <c r="K979" i="19"/>
  <c r="V978" i="19"/>
  <c r="U978" i="19"/>
  <c r="S978" i="19"/>
  <c r="O978" i="19"/>
  <c r="K978" i="19"/>
  <c r="T978" i="19" s="1"/>
  <c r="V977" i="19"/>
  <c r="S977" i="19"/>
  <c r="O977" i="19"/>
  <c r="U977" i="19" s="1"/>
  <c r="K977" i="19"/>
  <c r="T977" i="19" s="1"/>
  <c r="Y976" i="19"/>
  <c r="S976" i="19"/>
  <c r="V976" i="19" s="1"/>
  <c r="O976" i="19"/>
  <c r="U976" i="19" s="1"/>
  <c r="K976" i="19"/>
  <c r="T976" i="19" s="1"/>
  <c r="W976" i="19" s="1"/>
  <c r="X976" i="19" s="1"/>
  <c r="T975" i="19"/>
  <c r="S975" i="19"/>
  <c r="V975" i="19" s="1"/>
  <c r="O975" i="19"/>
  <c r="U975" i="19" s="1"/>
  <c r="K975" i="19"/>
  <c r="S974" i="19"/>
  <c r="V974" i="19" s="1"/>
  <c r="O974" i="19"/>
  <c r="U974" i="19" s="1"/>
  <c r="K974" i="19"/>
  <c r="T974" i="19" s="1"/>
  <c r="W974" i="19" s="1"/>
  <c r="V973" i="19"/>
  <c r="T973" i="19"/>
  <c r="S973" i="19"/>
  <c r="O973" i="19"/>
  <c r="U973" i="19" s="1"/>
  <c r="K973" i="19"/>
  <c r="U972" i="19"/>
  <c r="T972" i="19"/>
  <c r="S972" i="19"/>
  <c r="V972" i="19" s="1"/>
  <c r="O972" i="19"/>
  <c r="K972" i="19"/>
  <c r="W971" i="19"/>
  <c r="V971" i="19"/>
  <c r="U971" i="19"/>
  <c r="T971" i="19"/>
  <c r="S971" i="19"/>
  <c r="O971" i="19"/>
  <c r="K971" i="19"/>
  <c r="W970" i="19"/>
  <c r="V970" i="19"/>
  <c r="U970" i="19"/>
  <c r="S970" i="19"/>
  <c r="O970" i="19"/>
  <c r="K970" i="19"/>
  <c r="T970" i="19" s="1"/>
  <c r="V969" i="19"/>
  <c r="S969" i="19"/>
  <c r="O969" i="19"/>
  <c r="U969" i="19" s="1"/>
  <c r="K969" i="19"/>
  <c r="T969" i="19" s="1"/>
  <c r="Y968" i="19"/>
  <c r="W968" i="19"/>
  <c r="X968" i="19" s="1"/>
  <c r="S968" i="19"/>
  <c r="V968" i="19" s="1"/>
  <c r="O968" i="19"/>
  <c r="U968" i="19" s="1"/>
  <c r="K968" i="19"/>
  <c r="T968" i="19" s="1"/>
  <c r="T967" i="19"/>
  <c r="W967" i="19" s="1"/>
  <c r="S967" i="19"/>
  <c r="V967" i="19" s="1"/>
  <c r="O967" i="19"/>
  <c r="U967" i="19" s="1"/>
  <c r="K967" i="19"/>
  <c r="T966" i="19"/>
  <c r="S966" i="19"/>
  <c r="V966" i="19" s="1"/>
  <c r="O966" i="19"/>
  <c r="U966" i="19" s="1"/>
  <c r="K966" i="19"/>
  <c r="V965" i="19"/>
  <c r="U965" i="19"/>
  <c r="T965" i="19"/>
  <c r="S965" i="19"/>
  <c r="O965" i="19"/>
  <c r="K965" i="19"/>
  <c r="U964" i="19"/>
  <c r="T964" i="19"/>
  <c r="S964" i="19"/>
  <c r="V964" i="19" s="1"/>
  <c r="W964" i="19" s="1"/>
  <c r="O964" i="19"/>
  <c r="K964" i="19"/>
  <c r="V963" i="19"/>
  <c r="U963" i="19"/>
  <c r="T963" i="19"/>
  <c r="S963" i="19"/>
  <c r="O963" i="19"/>
  <c r="K963" i="19"/>
  <c r="V962" i="19"/>
  <c r="U962" i="19"/>
  <c r="S962" i="19"/>
  <c r="O962" i="19"/>
  <c r="K962" i="19"/>
  <c r="T962" i="19" s="1"/>
  <c r="X961" i="19"/>
  <c r="V961" i="19"/>
  <c r="S961" i="19"/>
  <c r="O961" i="19"/>
  <c r="U961" i="19" s="1"/>
  <c r="K961" i="19"/>
  <c r="T961" i="19" s="1"/>
  <c r="W961" i="19" s="1"/>
  <c r="Y961" i="19" s="1"/>
  <c r="S960" i="19"/>
  <c r="V960" i="19" s="1"/>
  <c r="O960" i="19"/>
  <c r="U960" i="19" s="1"/>
  <c r="K960" i="19"/>
  <c r="T960" i="19" s="1"/>
  <c r="W960" i="19" s="1"/>
  <c r="X960" i="19" s="1"/>
  <c r="T959" i="19"/>
  <c r="S959" i="19"/>
  <c r="V959" i="19" s="1"/>
  <c r="O959" i="19"/>
  <c r="U959" i="19" s="1"/>
  <c r="K959" i="19"/>
  <c r="T958" i="19"/>
  <c r="W958" i="19" s="1"/>
  <c r="S958" i="19"/>
  <c r="V958" i="19" s="1"/>
  <c r="O958" i="19"/>
  <c r="U958" i="19" s="1"/>
  <c r="K958" i="19"/>
  <c r="T957" i="19"/>
  <c r="S957" i="19"/>
  <c r="V957" i="19" s="1"/>
  <c r="O957" i="19"/>
  <c r="U957" i="19" s="1"/>
  <c r="K957" i="19"/>
  <c r="W956" i="19"/>
  <c r="V956" i="19"/>
  <c r="U956" i="19"/>
  <c r="T956" i="19"/>
  <c r="S956" i="19"/>
  <c r="O956" i="19"/>
  <c r="K956" i="19"/>
  <c r="V955" i="19"/>
  <c r="U955" i="19"/>
  <c r="W955" i="19" s="1"/>
  <c r="T955" i="19"/>
  <c r="S955" i="19"/>
  <c r="O955" i="19"/>
  <c r="K955" i="19"/>
  <c r="W954" i="19"/>
  <c r="V954" i="19"/>
  <c r="U954" i="19"/>
  <c r="S954" i="19"/>
  <c r="O954" i="19"/>
  <c r="K954" i="19"/>
  <c r="T954" i="19" s="1"/>
  <c r="V953" i="19"/>
  <c r="S953" i="19"/>
  <c r="O953" i="19"/>
  <c r="U953" i="19" s="1"/>
  <c r="K953" i="19"/>
  <c r="T953" i="19" s="1"/>
  <c r="S952" i="19"/>
  <c r="V952" i="19" s="1"/>
  <c r="W952" i="19" s="1"/>
  <c r="O952" i="19"/>
  <c r="U952" i="19" s="1"/>
  <c r="K952" i="19"/>
  <c r="T952" i="19" s="1"/>
  <c r="T951" i="19"/>
  <c r="W951" i="19" s="1"/>
  <c r="S951" i="19"/>
  <c r="V951" i="19" s="1"/>
  <c r="O951" i="19"/>
  <c r="U951" i="19" s="1"/>
  <c r="K951" i="19"/>
  <c r="T950" i="19"/>
  <c r="S950" i="19"/>
  <c r="V950" i="19" s="1"/>
  <c r="O950" i="19"/>
  <c r="U950" i="19" s="1"/>
  <c r="K950" i="19"/>
  <c r="V949" i="19"/>
  <c r="T949" i="19"/>
  <c r="S949" i="19"/>
  <c r="O949" i="19"/>
  <c r="U949" i="19" s="1"/>
  <c r="K949" i="19"/>
  <c r="U948" i="19"/>
  <c r="W948" i="19" s="1"/>
  <c r="T948" i="19"/>
  <c r="S948" i="19"/>
  <c r="V948" i="19" s="1"/>
  <c r="O948" i="19"/>
  <c r="K948" i="19"/>
  <c r="V947" i="19"/>
  <c r="U947" i="19"/>
  <c r="W947" i="19" s="1"/>
  <c r="Y947" i="19" s="1"/>
  <c r="T947" i="19"/>
  <c r="S947" i="19"/>
  <c r="O947" i="19"/>
  <c r="K947" i="19"/>
  <c r="Y946" i="19"/>
  <c r="V946" i="19"/>
  <c r="U946" i="19"/>
  <c r="S946" i="19"/>
  <c r="O946" i="19"/>
  <c r="K946" i="19"/>
  <c r="T946" i="19" s="1"/>
  <c r="W946" i="19" s="1"/>
  <c r="X946" i="19" s="1"/>
  <c r="V945" i="19"/>
  <c r="S945" i="19"/>
  <c r="O945" i="19"/>
  <c r="U945" i="19" s="1"/>
  <c r="K945" i="19"/>
  <c r="T945" i="19" s="1"/>
  <c r="X944" i="19"/>
  <c r="S944" i="19"/>
  <c r="V944" i="19" s="1"/>
  <c r="O944" i="19"/>
  <c r="U944" i="19" s="1"/>
  <c r="K944" i="19"/>
  <c r="T944" i="19" s="1"/>
  <c r="W944" i="19" s="1"/>
  <c r="Y944" i="19" s="1"/>
  <c r="T943" i="19"/>
  <c r="S943" i="19"/>
  <c r="V943" i="19" s="1"/>
  <c r="O943" i="19"/>
  <c r="U943" i="19" s="1"/>
  <c r="K943" i="19"/>
  <c r="Y942" i="19"/>
  <c r="U942" i="19"/>
  <c r="T942" i="19"/>
  <c r="W942" i="19" s="1"/>
  <c r="X942" i="19" s="1"/>
  <c r="S942" i="19"/>
  <c r="V942" i="19" s="1"/>
  <c r="O942" i="19"/>
  <c r="K942" i="19"/>
  <c r="T941" i="19"/>
  <c r="S941" i="19"/>
  <c r="V941" i="19" s="1"/>
  <c r="O941" i="19"/>
  <c r="U941" i="19" s="1"/>
  <c r="K941" i="19"/>
  <c r="W940" i="19"/>
  <c r="U940" i="19"/>
  <c r="T940" i="19"/>
  <c r="S940" i="19"/>
  <c r="V940" i="19" s="1"/>
  <c r="O940" i="19"/>
  <c r="K940" i="19"/>
  <c r="V939" i="19"/>
  <c r="W939" i="19" s="1"/>
  <c r="U939" i="19"/>
  <c r="T939" i="19"/>
  <c r="S939" i="19"/>
  <c r="O939" i="19"/>
  <c r="K939" i="19"/>
  <c r="V938" i="19"/>
  <c r="W938" i="19" s="1"/>
  <c r="Y938" i="19" s="1"/>
  <c r="U938" i="19"/>
  <c r="S938" i="19"/>
  <c r="O938" i="19"/>
  <c r="K938" i="19"/>
  <c r="T938" i="19" s="1"/>
  <c r="W937" i="19"/>
  <c r="Y937" i="19" s="1"/>
  <c r="V937" i="19"/>
  <c r="S937" i="19"/>
  <c r="O937" i="19"/>
  <c r="U937" i="19" s="1"/>
  <c r="K937" i="19"/>
  <c r="T937" i="19" s="1"/>
  <c r="S936" i="19"/>
  <c r="V936" i="19" s="1"/>
  <c r="O936" i="19"/>
  <c r="U936" i="19" s="1"/>
  <c r="K936" i="19"/>
  <c r="T936" i="19" s="1"/>
  <c r="Y935" i="19"/>
  <c r="S935" i="19"/>
  <c r="V935" i="19" s="1"/>
  <c r="O935" i="19"/>
  <c r="U935" i="19" s="1"/>
  <c r="K935" i="19"/>
  <c r="T935" i="19" s="1"/>
  <c r="W935" i="19" s="1"/>
  <c r="X935" i="19" s="1"/>
  <c r="U934" i="19"/>
  <c r="T934" i="19"/>
  <c r="W934" i="19" s="1"/>
  <c r="S934" i="19"/>
  <c r="V934" i="19" s="1"/>
  <c r="O934" i="19"/>
  <c r="K934" i="19"/>
  <c r="U933" i="19"/>
  <c r="T933" i="19"/>
  <c r="S933" i="19"/>
  <c r="V933" i="19" s="1"/>
  <c r="O933" i="19"/>
  <c r="K933" i="19"/>
  <c r="U932" i="19"/>
  <c r="W932" i="19" s="1"/>
  <c r="T932" i="19"/>
  <c r="S932" i="19"/>
  <c r="V932" i="19" s="1"/>
  <c r="O932" i="19"/>
  <c r="K932" i="19"/>
  <c r="V931" i="19"/>
  <c r="U931" i="19"/>
  <c r="T931" i="19"/>
  <c r="W931" i="19" s="1"/>
  <c r="S931" i="19"/>
  <c r="O931" i="19"/>
  <c r="K931" i="19"/>
  <c r="V930" i="19"/>
  <c r="U930" i="19"/>
  <c r="S930" i="19"/>
  <c r="O930" i="19"/>
  <c r="K930" i="19"/>
  <c r="T930" i="19" s="1"/>
  <c r="W930" i="19" s="1"/>
  <c r="X930" i="19" s="1"/>
  <c r="V929" i="19"/>
  <c r="S929" i="19"/>
  <c r="O929" i="19"/>
  <c r="U929" i="19" s="1"/>
  <c r="K929" i="19"/>
  <c r="T929" i="19" s="1"/>
  <c r="W928" i="19"/>
  <c r="X928" i="19" s="1"/>
  <c r="S928" i="19"/>
  <c r="V928" i="19" s="1"/>
  <c r="O928" i="19"/>
  <c r="U928" i="19" s="1"/>
  <c r="K928" i="19"/>
  <c r="T928" i="19" s="1"/>
  <c r="T927" i="19"/>
  <c r="S927" i="19"/>
  <c r="V927" i="19" s="1"/>
  <c r="O927" i="19"/>
  <c r="U927" i="19" s="1"/>
  <c r="K927" i="19"/>
  <c r="T926" i="19"/>
  <c r="W926" i="19" s="1"/>
  <c r="S926" i="19"/>
  <c r="V926" i="19" s="1"/>
  <c r="O926" i="19"/>
  <c r="U926" i="19" s="1"/>
  <c r="K926" i="19"/>
  <c r="V925" i="19"/>
  <c r="T925" i="19"/>
  <c r="W925" i="19" s="1"/>
  <c r="S925" i="19"/>
  <c r="O925" i="19"/>
  <c r="U925" i="19" s="1"/>
  <c r="K925" i="19"/>
  <c r="U924" i="19"/>
  <c r="T924" i="19"/>
  <c r="S924" i="19"/>
  <c r="V924" i="19" s="1"/>
  <c r="O924" i="19"/>
  <c r="K924" i="19"/>
  <c r="V923" i="19"/>
  <c r="U923" i="19"/>
  <c r="T923" i="19"/>
  <c r="S923" i="19"/>
  <c r="O923" i="19"/>
  <c r="K923" i="19"/>
  <c r="V922" i="19"/>
  <c r="W922" i="19" s="1"/>
  <c r="U922" i="19"/>
  <c r="S922" i="19"/>
  <c r="O922" i="19"/>
  <c r="K922" i="19"/>
  <c r="T922" i="19" s="1"/>
  <c r="Y921" i="19"/>
  <c r="V921" i="19"/>
  <c r="W921" i="19" s="1"/>
  <c r="X921" i="19" s="1"/>
  <c r="S921" i="19"/>
  <c r="O921" i="19"/>
  <c r="U921" i="19" s="1"/>
  <c r="K921" i="19"/>
  <c r="T921" i="19" s="1"/>
  <c r="S920" i="19"/>
  <c r="V920" i="19" s="1"/>
  <c r="O920" i="19"/>
  <c r="U920" i="19" s="1"/>
  <c r="W920" i="19" s="1"/>
  <c r="K920" i="19"/>
  <c r="T920" i="19" s="1"/>
  <c r="S919" i="19"/>
  <c r="V919" i="19" s="1"/>
  <c r="O919" i="19"/>
  <c r="U919" i="19" s="1"/>
  <c r="K919" i="19"/>
  <c r="T919" i="19" s="1"/>
  <c r="T918" i="19"/>
  <c r="S918" i="19"/>
  <c r="V918" i="19" s="1"/>
  <c r="O918" i="19"/>
  <c r="U918" i="19" s="1"/>
  <c r="K918" i="19"/>
  <c r="V917" i="19"/>
  <c r="T917" i="19"/>
  <c r="S917" i="19"/>
  <c r="O917" i="19"/>
  <c r="U917" i="19" s="1"/>
  <c r="K917" i="19"/>
  <c r="U916" i="19"/>
  <c r="T916" i="19"/>
  <c r="S916" i="19"/>
  <c r="V916" i="19" s="1"/>
  <c r="O916" i="19"/>
  <c r="K916" i="19"/>
  <c r="V915" i="19"/>
  <c r="U915" i="19"/>
  <c r="T915" i="19"/>
  <c r="S915" i="19"/>
  <c r="O915" i="19"/>
  <c r="K915" i="19"/>
  <c r="V914" i="19"/>
  <c r="U914" i="19"/>
  <c r="S914" i="19"/>
  <c r="O914" i="19"/>
  <c r="K914" i="19"/>
  <c r="T914" i="19" s="1"/>
  <c r="W914" i="19" s="1"/>
  <c r="X914" i="19" s="1"/>
  <c r="V913" i="19"/>
  <c r="S913" i="19"/>
  <c r="O913" i="19"/>
  <c r="U913" i="19" s="1"/>
  <c r="K913" i="19"/>
  <c r="T913" i="19" s="1"/>
  <c r="S912" i="19"/>
  <c r="V912" i="19" s="1"/>
  <c r="O912" i="19"/>
  <c r="U912" i="19" s="1"/>
  <c r="K912" i="19"/>
  <c r="T912" i="19" s="1"/>
  <c r="W912" i="19" s="1"/>
  <c r="Y912" i="19" s="1"/>
  <c r="T911" i="19"/>
  <c r="S911" i="19"/>
  <c r="V911" i="19" s="1"/>
  <c r="O911" i="19"/>
  <c r="U911" i="19" s="1"/>
  <c r="K911" i="19"/>
  <c r="S910" i="19"/>
  <c r="V910" i="19" s="1"/>
  <c r="O910" i="19"/>
  <c r="U910" i="19" s="1"/>
  <c r="K910" i="19"/>
  <c r="T910" i="19" s="1"/>
  <c r="T909" i="19"/>
  <c r="S909" i="19"/>
  <c r="V909" i="19" s="1"/>
  <c r="O909" i="19"/>
  <c r="U909" i="19" s="1"/>
  <c r="K909" i="19"/>
  <c r="V908" i="19"/>
  <c r="W908" i="19" s="1"/>
  <c r="U908" i="19"/>
  <c r="T908" i="19"/>
  <c r="S908" i="19"/>
  <c r="O908" i="19"/>
  <c r="K908" i="19"/>
  <c r="V907" i="19"/>
  <c r="U907" i="19"/>
  <c r="W907" i="19" s="1"/>
  <c r="T907" i="19"/>
  <c r="S907" i="19"/>
  <c r="O907" i="19"/>
  <c r="K907" i="19"/>
  <c r="W906" i="19"/>
  <c r="V906" i="19"/>
  <c r="U906" i="19"/>
  <c r="S906" i="19"/>
  <c r="O906" i="19"/>
  <c r="K906" i="19"/>
  <c r="T906" i="19" s="1"/>
  <c r="V905" i="19"/>
  <c r="S905" i="19"/>
  <c r="O905" i="19"/>
  <c r="U905" i="19" s="1"/>
  <c r="K905" i="19"/>
  <c r="T905" i="19" s="1"/>
  <c r="S904" i="19"/>
  <c r="V904" i="19" s="1"/>
  <c r="O904" i="19"/>
  <c r="U904" i="19" s="1"/>
  <c r="K904" i="19"/>
  <c r="T904" i="19" s="1"/>
  <c r="T903" i="19"/>
  <c r="W903" i="19" s="1"/>
  <c r="Y903" i="19" s="1"/>
  <c r="S903" i="19"/>
  <c r="V903" i="19" s="1"/>
  <c r="O903" i="19"/>
  <c r="U903" i="19" s="1"/>
  <c r="K903" i="19"/>
  <c r="T902" i="19"/>
  <c r="S902" i="19"/>
  <c r="V902" i="19" s="1"/>
  <c r="O902" i="19"/>
  <c r="U902" i="19" s="1"/>
  <c r="K902" i="19"/>
  <c r="U901" i="19"/>
  <c r="T901" i="19"/>
  <c r="S901" i="19"/>
  <c r="V901" i="19" s="1"/>
  <c r="O901" i="19"/>
  <c r="K901" i="19"/>
  <c r="U900" i="19"/>
  <c r="T900" i="19"/>
  <c r="S900" i="19"/>
  <c r="V900" i="19" s="1"/>
  <c r="W900" i="19" s="1"/>
  <c r="O900" i="19"/>
  <c r="K900" i="19"/>
  <c r="X899" i="19"/>
  <c r="W899" i="19"/>
  <c r="Y899" i="19" s="1"/>
  <c r="V899" i="19"/>
  <c r="U899" i="19"/>
  <c r="T899" i="19"/>
  <c r="S899" i="19"/>
  <c r="O899" i="19"/>
  <c r="K899" i="19"/>
  <c r="V898" i="19"/>
  <c r="U898" i="19"/>
  <c r="S898" i="19"/>
  <c r="O898" i="19"/>
  <c r="K898" i="19"/>
  <c r="T898" i="19" s="1"/>
  <c r="V897" i="19"/>
  <c r="S897" i="19"/>
  <c r="O897" i="19"/>
  <c r="U897" i="19" s="1"/>
  <c r="K897" i="19"/>
  <c r="T897" i="19" s="1"/>
  <c r="W896" i="19"/>
  <c r="S896" i="19"/>
  <c r="V896" i="19" s="1"/>
  <c r="O896" i="19"/>
  <c r="U896" i="19" s="1"/>
  <c r="K896" i="19"/>
  <c r="T896" i="19" s="1"/>
  <c r="T895" i="19"/>
  <c r="S895" i="19"/>
  <c r="V895" i="19" s="1"/>
  <c r="O895" i="19"/>
  <c r="U895" i="19" s="1"/>
  <c r="K895" i="19"/>
  <c r="U894" i="19"/>
  <c r="S894" i="19"/>
  <c r="V894" i="19" s="1"/>
  <c r="O894" i="19"/>
  <c r="K894" i="19"/>
  <c r="T894" i="19" s="1"/>
  <c r="V893" i="19"/>
  <c r="T893" i="19"/>
  <c r="S893" i="19"/>
  <c r="O893" i="19"/>
  <c r="U893" i="19" s="1"/>
  <c r="K893" i="19"/>
  <c r="U892" i="19"/>
  <c r="T892" i="19"/>
  <c r="S892" i="19"/>
  <c r="V892" i="19" s="1"/>
  <c r="W892" i="19" s="1"/>
  <c r="O892" i="19"/>
  <c r="K892" i="19"/>
  <c r="V891" i="19"/>
  <c r="W891" i="19" s="1"/>
  <c r="U891" i="19"/>
  <c r="T891" i="19"/>
  <c r="S891" i="19"/>
  <c r="O891" i="19"/>
  <c r="K891" i="19"/>
  <c r="W890" i="19"/>
  <c r="V890" i="19"/>
  <c r="U890" i="19"/>
  <c r="S890" i="19"/>
  <c r="O890" i="19"/>
  <c r="K890" i="19"/>
  <c r="T890" i="19" s="1"/>
  <c r="V889" i="19"/>
  <c r="S889" i="19"/>
  <c r="O889" i="19"/>
  <c r="U889" i="19" s="1"/>
  <c r="K889" i="19"/>
  <c r="T889" i="19" s="1"/>
  <c r="W889" i="19" s="1"/>
  <c r="Y888" i="19"/>
  <c r="S888" i="19"/>
  <c r="V888" i="19" s="1"/>
  <c r="W888" i="19" s="1"/>
  <c r="X888" i="19" s="1"/>
  <c r="O888" i="19"/>
  <c r="U888" i="19" s="1"/>
  <c r="K888" i="19"/>
  <c r="T888" i="19" s="1"/>
  <c r="Y887" i="19"/>
  <c r="X887" i="19"/>
  <c r="T887" i="19"/>
  <c r="W887" i="19" s="1"/>
  <c r="S887" i="19"/>
  <c r="V887" i="19" s="1"/>
  <c r="O887" i="19"/>
  <c r="U887" i="19" s="1"/>
  <c r="K887" i="19"/>
  <c r="S886" i="19"/>
  <c r="V886" i="19" s="1"/>
  <c r="O886" i="19"/>
  <c r="U886" i="19" s="1"/>
  <c r="K886" i="19"/>
  <c r="T886" i="19" s="1"/>
  <c r="T885" i="19"/>
  <c r="S885" i="19"/>
  <c r="V885" i="19" s="1"/>
  <c r="O885" i="19"/>
  <c r="U885" i="19" s="1"/>
  <c r="K885" i="19"/>
  <c r="U884" i="19"/>
  <c r="T884" i="19"/>
  <c r="S884" i="19"/>
  <c r="V884" i="19" s="1"/>
  <c r="W884" i="19" s="1"/>
  <c r="O884" i="19"/>
  <c r="K884" i="19"/>
  <c r="V883" i="19"/>
  <c r="W883" i="19" s="1"/>
  <c r="U883" i="19"/>
  <c r="T883" i="19"/>
  <c r="S883" i="19"/>
  <c r="O883" i="19"/>
  <c r="K883" i="19"/>
  <c r="V882" i="19"/>
  <c r="U882" i="19"/>
  <c r="S882" i="19"/>
  <c r="O882" i="19"/>
  <c r="K882" i="19"/>
  <c r="T882" i="19" s="1"/>
  <c r="W882" i="19" s="1"/>
  <c r="V881" i="19"/>
  <c r="S881" i="19"/>
  <c r="O881" i="19"/>
  <c r="U881" i="19" s="1"/>
  <c r="W881" i="19" s="1"/>
  <c r="K881" i="19"/>
  <c r="T881" i="19" s="1"/>
  <c r="S880" i="19"/>
  <c r="V880" i="19" s="1"/>
  <c r="W880" i="19" s="1"/>
  <c r="O880" i="19"/>
  <c r="U880" i="19" s="1"/>
  <c r="K880" i="19"/>
  <c r="T880" i="19" s="1"/>
  <c r="T879" i="19"/>
  <c r="S879" i="19"/>
  <c r="V879" i="19" s="1"/>
  <c r="O879" i="19"/>
  <c r="U879" i="19" s="1"/>
  <c r="K879" i="19"/>
  <c r="S878" i="19"/>
  <c r="V878" i="19" s="1"/>
  <c r="O878" i="19"/>
  <c r="U878" i="19" s="1"/>
  <c r="K878" i="19"/>
  <c r="T878" i="19" s="1"/>
  <c r="V877" i="19"/>
  <c r="U877" i="19"/>
  <c r="T877" i="19"/>
  <c r="S877" i="19"/>
  <c r="O877" i="19"/>
  <c r="K877" i="19"/>
  <c r="W876" i="19"/>
  <c r="V876" i="19"/>
  <c r="U876" i="19"/>
  <c r="T876" i="19"/>
  <c r="S876" i="19"/>
  <c r="O876" i="19"/>
  <c r="K876" i="19"/>
  <c r="V875" i="19"/>
  <c r="W875" i="19" s="1"/>
  <c r="U875" i="19"/>
  <c r="T875" i="19"/>
  <c r="S875" i="19"/>
  <c r="O875" i="19"/>
  <c r="K875" i="19"/>
  <c r="V874" i="19"/>
  <c r="W874" i="19" s="1"/>
  <c r="U874" i="19"/>
  <c r="S874" i="19"/>
  <c r="O874" i="19"/>
  <c r="K874" i="19"/>
  <c r="T874" i="19" s="1"/>
  <c r="V873" i="19"/>
  <c r="W873" i="19" s="1"/>
  <c r="S873" i="19"/>
  <c r="O873" i="19"/>
  <c r="U873" i="19" s="1"/>
  <c r="K873" i="19"/>
  <c r="T873" i="19" s="1"/>
  <c r="Y872" i="19"/>
  <c r="S872" i="19"/>
  <c r="V872" i="19" s="1"/>
  <c r="O872" i="19"/>
  <c r="U872" i="19" s="1"/>
  <c r="K872" i="19"/>
  <c r="T872" i="19" s="1"/>
  <c r="W872" i="19" s="1"/>
  <c r="X872" i="19" s="1"/>
  <c r="S871" i="19"/>
  <c r="V871" i="19" s="1"/>
  <c r="O871" i="19"/>
  <c r="U871" i="19" s="1"/>
  <c r="K871" i="19"/>
  <c r="T871" i="19" s="1"/>
  <c r="W871" i="19" s="1"/>
  <c r="S870" i="19"/>
  <c r="V870" i="19" s="1"/>
  <c r="O870" i="19"/>
  <c r="U870" i="19" s="1"/>
  <c r="K870" i="19"/>
  <c r="T870" i="19" s="1"/>
  <c r="W870" i="19" s="1"/>
  <c r="V869" i="19"/>
  <c r="U869" i="19"/>
  <c r="T869" i="19"/>
  <c r="W869" i="19" s="1"/>
  <c r="S869" i="19"/>
  <c r="O869" i="19"/>
  <c r="K869" i="19"/>
  <c r="U868" i="19"/>
  <c r="W868" i="19" s="1"/>
  <c r="T868" i="19"/>
  <c r="S868" i="19"/>
  <c r="V868" i="19" s="1"/>
  <c r="O868" i="19"/>
  <c r="K868" i="19"/>
  <c r="V867" i="19"/>
  <c r="U867" i="19"/>
  <c r="T867" i="19"/>
  <c r="S867" i="19"/>
  <c r="O867" i="19"/>
  <c r="K867" i="19"/>
  <c r="V866" i="19"/>
  <c r="U866" i="19"/>
  <c r="W866" i="19" s="1"/>
  <c r="Y866" i="19" s="1"/>
  <c r="S866" i="19"/>
  <c r="O866" i="19"/>
  <c r="K866" i="19"/>
  <c r="T866" i="19" s="1"/>
  <c r="V865" i="19"/>
  <c r="S865" i="19"/>
  <c r="O865" i="19"/>
  <c r="U865" i="19" s="1"/>
  <c r="K865" i="19"/>
  <c r="T865" i="19" s="1"/>
  <c r="S864" i="19"/>
  <c r="V864" i="19" s="1"/>
  <c r="O864" i="19"/>
  <c r="U864" i="19" s="1"/>
  <c r="K864" i="19"/>
  <c r="T864" i="19" s="1"/>
  <c r="W864" i="19" s="1"/>
  <c r="Y863" i="19"/>
  <c r="S863" i="19"/>
  <c r="V863" i="19" s="1"/>
  <c r="O863" i="19"/>
  <c r="U863" i="19" s="1"/>
  <c r="K863" i="19"/>
  <c r="T863" i="19" s="1"/>
  <c r="W863" i="19" s="1"/>
  <c r="X863" i="19" s="1"/>
  <c r="U862" i="19"/>
  <c r="T862" i="19"/>
  <c r="S862" i="19"/>
  <c r="V862" i="19" s="1"/>
  <c r="O862" i="19"/>
  <c r="K862" i="19"/>
  <c r="T861" i="19"/>
  <c r="W861" i="19" s="1"/>
  <c r="S861" i="19"/>
  <c r="V861" i="19" s="1"/>
  <c r="O861" i="19"/>
  <c r="U861" i="19" s="1"/>
  <c r="K861" i="19"/>
  <c r="U860" i="19"/>
  <c r="S860" i="19"/>
  <c r="V860" i="19" s="1"/>
  <c r="O860" i="19"/>
  <c r="K860" i="19"/>
  <c r="T860" i="19" s="1"/>
  <c r="V859" i="19"/>
  <c r="U859" i="19"/>
  <c r="T859" i="19"/>
  <c r="W859" i="19" s="1"/>
  <c r="Y859" i="19" s="1"/>
  <c r="S859" i="19"/>
  <c r="O859" i="19"/>
  <c r="K859" i="19"/>
  <c r="V858" i="19"/>
  <c r="U858" i="19"/>
  <c r="S858" i="19"/>
  <c r="O858" i="19"/>
  <c r="K858" i="19"/>
  <c r="T858" i="19" s="1"/>
  <c r="W858" i="19" s="1"/>
  <c r="V857" i="19"/>
  <c r="S857" i="19"/>
  <c r="O857" i="19"/>
  <c r="U857" i="19" s="1"/>
  <c r="K857" i="19"/>
  <c r="T857" i="19" s="1"/>
  <c r="W857" i="19" s="1"/>
  <c r="U856" i="19"/>
  <c r="S856" i="19"/>
  <c r="V856" i="19" s="1"/>
  <c r="O856" i="19"/>
  <c r="K856" i="19"/>
  <c r="T856" i="19" s="1"/>
  <c r="S855" i="19"/>
  <c r="V855" i="19" s="1"/>
  <c r="O855" i="19"/>
  <c r="U855" i="19" s="1"/>
  <c r="K855" i="19"/>
  <c r="T855" i="19" s="1"/>
  <c r="W855" i="19" s="1"/>
  <c r="S854" i="19"/>
  <c r="V854" i="19" s="1"/>
  <c r="O854" i="19"/>
  <c r="U854" i="19" s="1"/>
  <c r="K854" i="19"/>
  <c r="T854" i="19" s="1"/>
  <c r="V853" i="19"/>
  <c r="U853" i="19"/>
  <c r="T853" i="19"/>
  <c r="S853" i="19"/>
  <c r="O853" i="19"/>
  <c r="K853" i="19"/>
  <c r="V852" i="19"/>
  <c r="U852" i="19"/>
  <c r="T852" i="19"/>
  <c r="W852" i="19" s="1"/>
  <c r="S852" i="19"/>
  <c r="O852" i="19"/>
  <c r="K852" i="19"/>
  <c r="W851" i="19"/>
  <c r="V851" i="19"/>
  <c r="U851" i="19"/>
  <c r="T851" i="19"/>
  <c r="S851" i="19"/>
  <c r="O851" i="19"/>
  <c r="K851" i="19"/>
  <c r="V850" i="19"/>
  <c r="W850" i="19" s="1"/>
  <c r="U850" i="19"/>
  <c r="S850" i="19"/>
  <c r="O850" i="19"/>
  <c r="K850" i="19"/>
  <c r="T850" i="19" s="1"/>
  <c r="V849" i="19"/>
  <c r="S849" i="19"/>
  <c r="O849" i="19"/>
  <c r="U849" i="19" s="1"/>
  <c r="K849" i="19"/>
  <c r="T849" i="19" s="1"/>
  <c r="U848" i="19"/>
  <c r="W848" i="19" s="1"/>
  <c r="S848" i="19"/>
  <c r="V848" i="19" s="1"/>
  <c r="O848" i="19"/>
  <c r="K848" i="19"/>
  <c r="T848" i="19" s="1"/>
  <c r="V847" i="19"/>
  <c r="T847" i="19"/>
  <c r="S847" i="19"/>
  <c r="O847" i="19"/>
  <c r="U847" i="19" s="1"/>
  <c r="K847" i="19"/>
  <c r="T846" i="19"/>
  <c r="W846" i="19" s="1"/>
  <c r="S846" i="19"/>
  <c r="V846" i="19" s="1"/>
  <c r="O846" i="19"/>
  <c r="U846" i="19" s="1"/>
  <c r="K846" i="19"/>
  <c r="T845" i="19"/>
  <c r="S845" i="19"/>
  <c r="V845" i="19" s="1"/>
  <c r="O845" i="19"/>
  <c r="U845" i="19" s="1"/>
  <c r="K845" i="19"/>
  <c r="U844" i="19"/>
  <c r="S844" i="19"/>
  <c r="V844" i="19" s="1"/>
  <c r="O844" i="19"/>
  <c r="K844" i="19"/>
  <c r="T844" i="19" s="1"/>
  <c r="V843" i="19"/>
  <c r="U843" i="19"/>
  <c r="T843" i="19"/>
  <c r="W843" i="19" s="1"/>
  <c r="S843" i="19"/>
  <c r="O843" i="19"/>
  <c r="K843" i="19"/>
  <c r="V842" i="19"/>
  <c r="U842" i="19"/>
  <c r="S842" i="19"/>
  <c r="O842" i="19"/>
  <c r="K842" i="19"/>
  <c r="T842" i="19" s="1"/>
  <c r="W842" i="19" s="1"/>
  <c r="V841" i="19"/>
  <c r="S841" i="19"/>
  <c r="O841" i="19"/>
  <c r="U841" i="19" s="1"/>
  <c r="K841" i="19"/>
  <c r="T841" i="19" s="1"/>
  <c r="U840" i="19"/>
  <c r="S840" i="19"/>
  <c r="V840" i="19" s="1"/>
  <c r="O840" i="19"/>
  <c r="K840" i="19"/>
  <c r="T840" i="19" s="1"/>
  <c r="S839" i="19"/>
  <c r="V839" i="19" s="1"/>
  <c r="O839" i="19"/>
  <c r="U839" i="19" s="1"/>
  <c r="K839" i="19"/>
  <c r="T839" i="19" s="1"/>
  <c r="S838" i="19"/>
  <c r="V838" i="19" s="1"/>
  <c r="O838" i="19"/>
  <c r="U838" i="19" s="1"/>
  <c r="K838" i="19"/>
  <c r="T838" i="19" s="1"/>
  <c r="V837" i="19"/>
  <c r="U837" i="19"/>
  <c r="T837" i="19"/>
  <c r="S837" i="19"/>
  <c r="O837" i="19"/>
  <c r="K837" i="19"/>
  <c r="V836" i="19"/>
  <c r="U836" i="19"/>
  <c r="T836" i="19"/>
  <c r="S836" i="19"/>
  <c r="O836" i="19"/>
  <c r="K836" i="19"/>
  <c r="W835" i="19"/>
  <c r="V835" i="19"/>
  <c r="U835" i="19"/>
  <c r="T835" i="19"/>
  <c r="S835" i="19"/>
  <c r="O835" i="19"/>
  <c r="K835" i="19"/>
  <c r="V834" i="19"/>
  <c r="W834" i="19" s="1"/>
  <c r="U834" i="19"/>
  <c r="S834" i="19"/>
  <c r="O834" i="19"/>
  <c r="K834" i="19"/>
  <c r="T834" i="19" s="1"/>
  <c r="V833" i="19"/>
  <c r="T833" i="19"/>
  <c r="S833" i="19"/>
  <c r="O833" i="19"/>
  <c r="U833" i="19" s="1"/>
  <c r="K833" i="19"/>
  <c r="U832" i="19"/>
  <c r="S832" i="19"/>
  <c r="V832" i="19" s="1"/>
  <c r="O832" i="19"/>
  <c r="K832" i="19"/>
  <c r="T832" i="19" s="1"/>
  <c r="V831" i="19"/>
  <c r="T831" i="19"/>
  <c r="S831" i="19"/>
  <c r="O831" i="19"/>
  <c r="U831" i="19" s="1"/>
  <c r="K831" i="19"/>
  <c r="T830" i="19"/>
  <c r="W830" i="19" s="1"/>
  <c r="S830" i="19"/>
  <c r="V830" i="19" s="1"/>
  <c r="O830" i="19"/>
  <c r="U830" i="19" s="1"/>
  <c r="K830" i="19"/>
  <c r="T829" i="19"/>
  <c r="S829" i="19"/>
  <c r="V829" i="19" s="1"/>
  <c r="O829" i="19"/>
  <c r="U829" i="19" s="1"/>
  <c r="K829" i="19"/>
  <c r="U828" i="19"/>
  <c r="S828" i="19"/>
  <c r="V828" i="19" s="1"/>
  <c r="O828" i="19"/>
  <c r="K828" i="19"/>
  <c r="T828" i="19" s="1"/>
  <c r="V827" i="19"/>
  <c r="U827" i="19"/>
  <c r="T827" i="19"/>
  <c r="W827" i="19" s="1"/>
  <c r="Y827" i="19" s="1"/>
  <c r="S827" i="19"/>
  <c r="O827" i="19"/>
  <c r="K827" i="19"/>
  <c r="U826" i="19"/>
  <c r="S826" i="19"/>
  <c r="V826" i="19" s="1"/>
  <c r="O826" i="19"/>
  <c r="K826" i="19"/>
  <c r="T826" i="19" s="1"/>
  <c r="V825" i="19"/>
  <c r="S825" i="19"/>
  <c r="O825" i="19"/>
  <c r="U825" i="19" s="1"/>
  <c r="K825" i="19"/>
  <c r="T825" i="19" s="1"/>
  <c r="U824" i="19"/>
  <c r="S824" i="19"/>
  <c r="V824" i="19" s="1"/>
  <c r="O824" i="19"/>
  <c r="K824" i="19"/>
  <c r="T824" i="19" s="1"/>
  <c r="S823" i="19"/>
  <c r="V823" i="19" s="1"/>
  <c r="O823" i="19"/>
  <c r="U823" i="19" s="1"/>
  <c r="K823" i="19"/>
  <c r="T823" i="19" s="1"/>
  <c r="S822" i="19"/>
  <c r="V822" i="19" s="1"/>
  <c r="O822" i="19"/>
  <c r="U822" i="19" s="1"/>
  <c r="K822" i="19"/>
  <c r="T822" i="19" s="1"/>
  <c r="V821" i="19"/>
  <c r="U821" i="19"/>
  <c r="T821" i="19"/>
  <c r="S821" i="19"/>
  <c r="O821" i="19"/>
  <c r="K821" i="19"/>
  <c r="V820" i="19"/>
  <c r="U820" i="19"/>
  <c r="W820" i="19" s="1"/>
  <c r="T820" i="19"/>
  <c r="S820" i="19"/>
  <c r="O820" i="19"/>
  <c r="K820" i="19"/>
  <c r="V819" i="19"/>
  <c r="U819" i="19"/>
  <c r="T819" i="19"/>
  <c r="W819" i="19" s="1"/>
  <c r="S819" i="19"/>
  <c r="O819" i="19"/>
  <c r="K819" i="19"/>
  <c r="V818" i="19"/>
  <c r="W818" i="19" s="1"/>
  <c r="U818" i="19"/>
  <c r="S818" i="19"/>
  <c r="O818" i="19"/>
  <c r="K818" i="19"/>
  <c r="T818" i="19" s="1"/>
  <c r="V817" i="19"/>
  <c r="T817" i="19"/>
  <c r="W817" i="19" s="1"/>
  <c r="S817" i="19"/>
  <c r="O817" i="19"/>
  <c r="U817" i="19" s="1"/>
  <c r="K817" i="19"/>
  <c r="U816" i="19"/>
  <c r="S816" i="19"/>
  <c r="V816" i="19" s="1"/>
  <c r="O816" i="19"/>
  <c r="K816" i="19"/>
  <c r="T816" i="19" s="1"/>
  <c r="V815" i="19"/>
  <c r="T815" i="19"/>
  <c r="S815" i="19"/>
  <c r="O815" i="19"/>
  <c r="U815" i="19" s="1"/>
  <c r="K815" i="19"/>
  <c r="T814" i="19"/>
  <c r="S814" i="19"/>
  <c r="V814" i="19" s="1"/>
  <c r="O814" i="19"/>
  <c r="U814" i="19" s="1"/>
  <c r="K814" i="19"/>
  <c r="T813" i="19"/>
  <c r="S813" i="19"/>
  <c r="V813" i="19" s="1"/>
  <c r="O813" i="19"/>
  <c r="U813" i="19" s="1"/>
  <c r="K813" i="19"/>
  <c r="U812" i="19"/>
  <c r="S812" i="19"/>
  <c r="V812" i="19" s="1"/>
  <c r="O812" i="19"/>
  <c r="K812" i="19"/>
  <c r="T812" i="19" s="1"/>
  <c r="V811" i="19"/>
  <c r="U811" i="19"/>
  <c r="T811" i="19"/>
  <c r="W811" i="19" s="1"/>
  <c r="Y811" i="19" s="1"/>
  <c r="S811" i="19"/>
  <c r="O811" i="19"/>
  <c r="K811" i="19"/>
  <c r="U810" i="19"/>
  <c r="S810" i="19"/>
  <c r="V810" i="19" s="1"/>
  <c r="O810" i="19"/>
  <c r="K810" i="19"/>
  <c r="T810" i="19" s="1"/>
  <c r="V809" i="19"/>
  <c r="S809" i="19"/>
  <c r="O809" i="19"/>
  <c r="U809" i="19" s="1"/>
  <c r="K809" i="19"/>
  <c r="T809" i="19" s="1"/>
  <c r="U808" i="19"/>
  <c r="S808" i="19"/>
  <c r="V808" i="19" s="1"/>
  <c r="O808" i="19"/>
  <c r="K808" i="19"/>
  <c r="T808" i="19" s="1"/>
  <c r="S807" i="19"/>
  <c r="V807" i="19" s="1"/>
  <c r="O807" i="19"/>
  <c r="U807" i="19" s="1"/>
  <c r="K807" i="19"/>
  <c r="T807" i="19" s="1"/>
  <c r="S806" i="19"/>
  <c r="V806" i="19" s="1"/>
  <c r="O806" i="19"/>
  <c r="U806" i="19" s="1"/>
  <c r="K806" i="19"/>
  <c r="T806" i="19" s="1"/>
  <c r="W806" i="19" s="1"/>
  <c r="X806" i="19" s="1"/>
  <c r="V805" i="19"/>
  <c r="U805" i="19"/>
  <c r="T805" i="19"/>
  <c r="S805" i="19"/>
  <c r="O805" i="19"/>
  <c r="K805" i="19"/>
  <c r="W804" i="19"/>
  <c r="V804" i="19"/>
  <c r="U804" i="19"/>
  <c r="T804" i="19"/>
  <c r="S804" i="19"/>
  <c r="O804" i="19"/>
  <c r="K804" i="19"/>
  <c r="V803" i="19"/>
  <c r="U803" i="19"/>
  <c r="T803" i="19"/>
  <c r="W803" i="19" s="1"/>
  <c r="S803" i="19"/>
  <c r="O803" i="19"/>
  <c r="K803" i="19"/>
  <c r="V802" i="19"/>
  <c r="U802" i="19"/>
  <c r="W802" i="19" s="1"/>
  <c r="S802" i="19"/>
  <c r="O802" i="19"/>
  <c r="K802" i="19"/>
  <c r="T802" i="19" s="1"/>
  <c r="V801" i="19"/>
  <c r="S801" i="19"/>
  <c r="O801" i="19"/>
  <c r="U801" i="19" s="1"/>
  <c r="K801" i="19"/>
  <c r="T801" i="19" s="1"/>
  <c r="W801" i="19" s="1"/>
  <c r="U800" i="19"/>
  <c r="S800" i="19"/>
  <c r="V800" i="19" s="1"/>
  <c r="O800" i="19"/>
  <c r="K800" i="19"/>
  <c r="T800" i="19" s="1"/>
  <c r="V799" i="19"/>
  <c r="T799" i="19"/>
  <c r="S799" i="19"/>
  <c r="O799" i="19"/>
  <c r="U799" i="19" s="1"/>
  <c r="K799" i="19"/>
  <c r="T798" i="19"/>
  <c r="W798" i="19" s="1"/>
  <c r="S798" i="19"/>
  <c r="V798" i="19" s="1"/>
  <c r="O798" i="19"/>
  <c r="U798" i="19" s="1"/>
  <c r="K798" i="19"/>
  <c r="T797" i="19"/>
  <c r="S797" i="19"/>
  <c r="V797" i="19" s="1"/>
  <c r="O797" i="19"/>
  <c r="U797" i="19" s="1"/>
  <c r="K797" i="19"/>
  <c r="U796" i="19"/>
  <c r="S796" i="19"/>
  <c r="V796" i="19" s="1"/>
  <c r="O796" i="19"/>
  <c r="K796" i="19"/>
  <c r="T796" i="19" s="1"/>
  <c r="V795" i="19"/>
  <c r="U795" i="19"/>
  <c r="T795" i="19"/>
  <c r="W795" i="19" s="1"/>
  <c r="Y795" i="19" s="1"/>
  <c r="S795" i="19"/>
  <c r="O795" i="19"/>
  <c r="K795" i="19"/>
  <c r="V794" i="19"/>
  <c r="U794" i="19"/>
  <c r="S794" i="19"/>
  <c r="O794" i="19"/>
  <c r="K794" i="19"/>
  <c r="T794" i="19" s="1"/>
  <c r="V793" i="19"/>
  <c r="S793" i="19"/>
  <c r="O793" i="19"/>
  <c r="U793" i="19" s="1"/>
  <c r="K793" i="19"/>
  <c r="T793" i="19" s="1"/>
  <c r="W793" i="19" s="1"/>
  <c r="U792" i="19"/>
  <c r="S792" i="19"/>
  <c r="V792" i="19" s="1"/>
  <c r="O792" i="19"/>
  <c r="K792" i="19"/>
  <c r="T792" i="19" s="1"/>
  <c r="S791" i="19"/>
  <c r="V791" i="19" s="1"/>
  <c r="O791" i="19"/>
  <c r="U791" i="19" s="1"/>
  <c r="K791" i="19"/>
  <c r="T791" i="19" s="1"/>
  <c r="S790" i="19"/>
  <c r="V790" i="19" s="1"/>
  <c r="O790" i="19"/>
  <c r="U790" i="19" s="1"/>
  <c r="K790" i="19"/>
  <c r="T790" i="19" s="1"/>
  <c r="W790" i="19" s="1"/>
  <c r="V789" i="19"/>
  <c r="U789" i="19"/>
  <c r="T789" i="19"/>
  <c r="S789" i="19"/>
  <c r="O789" i="19"/>
  <c r="K789" i="19"/>
  <c r="V788" i="19"/>
  <c r="U788" i="19"/>
  <c r="T788" i="19"/>
  <c r="W788" i="19" s="1"/>
  <c r="S788" i="19"/>
  <c r="O788" i="19"/>
  <c r="K788" i="19"/>
  <c r="V787" i="19"/>
  <c r="U787" i="19"/>
  <c r="T787" i="19"/>
  <c r="S787" i="19"/>
  <c r="O787" i="19"/>
  <c r="K787" i="19"/>
  <c r="V786" i="19"/>
  <c r="U786" i="19"/>
  <c r="W786" i="19" s="1"/>
  <c r="S786" i="19"/>
  <c r="O786" i="19"/>
  <c r="K786" i="19"/>
  <c r="T786" i="19" s="1"/>
  <c r="V785" i="19"/>
  <c r="S785" i="19"/>
  <c r="O785" i="19"/>
  <c r="U785" i="19" s="1"/>
  <c r="K785" i="19"/>
  <c r="T785" i="19" s="1"/>
  <c r="W785" i="19" s="1"/>
  <c r="U784" i="19"/>
  <c r="S784" i="19"/>
  <c r="V784" i="19" s="1"/>
  <c r="O784" i="19"/>
  <c r="K784" i="19"/>
  <c r="T784" i="19" s="1"/>
  <c r="V783" i="19"/>
  <c r="T783" i="19"/>
  <c r="S783" i="19"/>
  <c r="O783" i="19"/>
  <c r="U783" i="19" s="1"/>
  <c r="K783" i="19"/>
  <c r="W782" i="19"/>
  <c r="T782" i="19"/>
  <c r="S782" i="19"/>
  <c r="V782" i="19" s="1"/>
  <c r="O782" i="19"/>
  <c r="U782" i="19" s="1"/>
  <c r="K782" i="19"/>
  <c r="T781" i="19"/>
  <c r="S781" i="19"/>
  <c r="V781" i="19" s="1"/>
  <c r="O781" i="19"/>
  <c r="U781" i="19" s="1"/>
  <c r="K781" i="19"/>
  <c r="U780" i="19"/>
  <c r="S780" i="19"/>
  <c r="V780" i="19" s="1"/>
  <c r="O780" i="19"/>
  <c r="K780" i="19"/>
  <c r="T780" i="19" s="1"/>
  <c r="V779" i="19"/>
  <c r="U779" i="19"/>
  <c r="T779" i="19"/>
  <c r="S779" i="19"/>
  <c r="O779" i="19"/>
  <c r="K779" i="19"/>
  <c r="V778" i="19"/>
  <c r="U778" i="19"/>
  <c r="S778" i="19"/>
  <c r="O778" i="19"/>
  <c r="K778" i="19"/>
  <c r="T778" i="19" s="1"/>
  <c r="V777" i="19"/>
  <c r="S777" i="19"/>
  <c r="O777" i="19"/>
  <c r="U777" i="19" s="1"/>
  <c r="K777" i="19"/>
  <c r="T777" i="19" s="1"/>
  <c r="W777" i="19" s="1"/>
  <c r="U776" i="19"/>
  <c r="S776" i="19"/>
  <c r="V776" i="19" s="1"/>
  <c r="O776" i="19"/>
  <c r="K776" i="19"/>
  <c r="T776" i="19" s="1"/>
  <c r="S775" i="19"/>
  <c r="V775" i="19" s="1"/>
  <c r="O775" i="19"/>
  <c r="U775" i="19" s="1"/>
  <c r="K775" i="19"/>
  <c r="T775" i="19" s="1"/>
  <c r="S774" i="19"/>
  <c r="V774" i="19" s="1"/>
  <c r="O774" i="19"/>
  <c r="U774" i="19" s="1"/>
  <c r="K774" i="19"/>
  <c r="T774" i="19" s="1"/>
  <c r="W774" i="19" s="1"/>
  <c r="X774" i="19" s="1"/>
  <c r="V773" i="19"/>
  <c r="U773" i="19"/>
  <c r="T773" i="19"/>
  <c r="S773" i="19"/>
  <c r="O773" i="19"/>
  <c r="K773" i="19"/>
  <c r="V772" i="19"/>
  <c r="U772" i="19"/>
  <c r="T772" i="19"/>
  <c r="W772" i="19" s="1"/>
  <c r="S772" i="19"/>
  <c r="O772" i="19"/>
  <c r="K772" i="19"/>
  <c r="V771" i="19"/>
  <c r="U771" i="19"/>
  <c r="T771" i="19"/>
  <c r="W771" i="19" s="1"/>
  <c r="S771" i="19"/>
  <c r="O771" i="19"/>
  <c r="K771" i="19"/>
  <c r="W770" i="19"/>
  <c r="V770" i="19"/>
  <c r="U770" i="19"/>
  <c r="S770" i="19"/>
  <c r="O770" i="19"/>
  <c r="K770" i="19"/>
  <c r="T770" i="19" s="1"/>
  <c r="V769" i="19"/>
  <c r="S769" i="19"/>
  <c r="O769" i="19"/>
  <c r="U769" i="19" s="1"/>
  <c r="K769" i="19"/>
  <c r="T769" i="19" s="1"/>
  <c r="W769" i="19" s="1"/>
  <c r="U768" i="19"/>
  <c r="S768" i="19"/>
  <c r="V768" i="19" s="1"/>
  <c r="O768" i="19"/>
  <c r="K768" i="19"/>
  <c r="T768" i="19" s="1"/>
  <c r="V767" i="19"/>
  <c r="T767" i="19"/>
  <c r="S767" i="19"/>
  <c r="O767" i="19"/>
  <c r="U767" i="19" s="1"/>
  <c r="K767" i="19"/>
  <c r="T766" i="19"/>
  <c r="S766" i="19"/>
  <c r="V766" i="19" s="1"/>
  <c r="O766" i="19"/>
  <c r="U766" i="19" s="1"/>
  <c r="W766" i="19" s="1"/>
  <c r="K766" i="19"/>
  <c r="T765" i="19"/>
  <c r="S765" i="19"/>
  <c r="V765" i="19" s="1"/>
  <c r="O765" i="19"/>
  <c r="U765" i="19" s="1"/>
  <c r="K765" i="19"/>
  <c r="U764" i="19"/>
  <c r="S764" i="19"/>
  <c r="V764" i="19" s="1"/>
  <c r="O764" i="19"/>
  <c r="K764" i="19"/>
  <c r="T764" i="19" s="1"/>
  <c r="V763" i="19"/>
  <c r="U763" i="19"/>
  <c r="T763" i="19"/>
  <c r="S763" i="19"/>
  <c r="O763" i="19"/>
  <c r="K763" i="19"/>
  <c r="V762" i="19"/>
  <c r="U762" i="19"/>
  <c r="S762" i="19"/>
  <c r="O762" i="19"/>
  <c r="K762" i="19"/>
  <c r="T762" i="19" s="1"/>
  <c r="V761" i="19"/>
  <c r="S761" i="19"/>
  <c r="O761" i="19"/>
  <c r="U761" i="19" s="1"/>
  <c r="K761" i="19"/>
  <c r="T761" i="19" s="1"/>
  <c r="W761" i="19" s="1"/>
  <c r="U760" i="19"/>
  <c r="S760" i="19"/>
  <c r="V760" i="19" s="1"/>
  <c r="O760" i="19"/>
  <c r="K760" i="19"/>
  <c r="T760" i="19" s="1"/>
  <c r="S759" i="19"/>
  <c r="V759" i="19" s="1"/>
  <c r="O759" i="19"/>
  <c r="U759" i="19" s="1"/>
  <c r="K759" i="19"/>
  <c r="T759" i="19" s="1"/>
  <c r="S758" i="19"/>
  <c r="V758" i="19" s="1"/>
  <c r="O758" i="19"/>
  <c r="U758" i="19" s="1"/>
  <c r="K758" i="19"/>
  <c r="T758" i="19" s="1"/>
  <c r="W758" i="19" s="1"/>
  <c r="X758" i="19" s="1"/>
  <c r="V757" i="19"/>
  <c r="U757" i="19"/>
  <c r="T757" i="19"/>
  <c r="S757" i="19"/>
  <c r="O757" i="19"/>
  <c r="K757" i="19"/>
  <c r="V756" i="19"/>
  <c r="W756" i="19" s="1"/>
  <c r="U756" i="19"/>
  <c r="T756" i="19"/>
  <c r="S756" i="19"/>
  <c r="O756" i="19"/>
  <c r="K756" i="19"/>
  <c r="V755" i="19"/>
  <c r="U755" i="19"/>
  <c r="T755" i="19"/>
  <c r="S755" i="19"/>
  <c r="O755" i="19"/>
  <c r="K755" i="19"/>
  <c r="W754" i="19"/>
  <c r="V754" i="19"/>
  <c r="U754" i="19"/>
  <c r="S754" i="19"/>
  <c r="O754" i="19"/>
  <c r="K754" i="19"/>
  <c r="T754" i="19" s="1"/>
  <c r="V753" i="19"/>
  <c r="S753" i="19"/>
  <c r="O753" i="19"/>
  <c r="U753" i="19" s="1"/>
  <c r="K753" i="19"/>
  <c r="T753" i="19" s="1"/>
  <c r="W753" i="19" s="1"/>
  <c r="U752" i="19"/>
  <c r="W752" i="19" s="1"/>
  <c r="S752" i="19"/>
  <c r="V752" i="19" s="1"/>
  <c r="O752" i="19"/>
  <c r="K752" i="19"/>
  <c r="T752" i="19" s="1"/>
  <c r="V751" i="19"/>
  <c r="T751" i="19"/>
  <c r="S751" i="19"/>
  <c r="O751" i="19"/>
  <c r="U751" i="19" s="1"/>
  <c r="K751" i="19"/>
  <c r="T750" i="19"/>
  <c r="S750" i="19"/>
  <c r="V750" i="19" s="1"/>
  <c r="O750" i="19"/>
  <c r="U750" i="19" s="1"/>
  <c r="W750" i="19" s="1"/>
  <c r="K750" i="19"/>
  <c r="T749" i="19"/>
  <c r="S749" i="19"/>
  <c r="V749" i="19" s="1"/>
  <c r="O749" i="19"/>
  <c r="U749" i="19" s="1"/>
  <c r="K749" i="19"/>
  <c r="U748" i="19"/>
  <c r="S748" i="19"/>
  <c r="V748" i="19" s="1"/>
  <c r="O748" i="19"/>
  <c r="K748" i="19"/>
  <c r="T748" i="19" s="1"/>
  <c r="V747" i="19"/>
  <c r="U747" i="19"/>
  <c r="T747" i="19"/>
  <c r="S747" i="19"/>
  <c r="O747" i="19"/>
  <c r="K747" i="19"/>
  <c r="V746" i="19"/>
  <c r="U746" i="19"/>
  <c r="S746" i="19"/>
  <c r="O746" i="19"/>
  <c r="K746" i="19"/>
  <c r="T746" i="19" s="1"/>
  <c r="V745" i="19"/>
  <c r="S745" i="19"/>
  <c r="O745" i="19"/>
  <c r="U745" i="19" s="1"/>
  <c r="K745" i="19"/>
  <c r="T745" i="19" s="1"/>
  <c r="W745" i="19" s="1"/>
  <c r="U744" i="19"/>
  <c r="S744" i="19"/>
  <c r="V744" i="19" s="1"/>
  <c r="O744" i="19"/>
  <c r="K744" i="19"/>
  <c r="T744" i="19" s="1"/>
  <c r="S743" i="19"/>
  <c r="V743" i="19" s="1"/>
  <c r="O743" i="19"/>
  <c r="U743" i="19" s="1"/>
  <c r="K743" i="19"/>
  <c r="T743" i="19" s="1"/>
  <c r="W743" i="19" s="1"/>
  <c r="Y743" i="19" s="1"/>
  <c r="S742" i="19"/>
  <c r="V742" i="19" s="1"/>
  <c r="O742" i="19"/>
  <c r="U742" i="19" s="1"/>
  <c r="K742" i="19"/>
  <c r="T742" i="19" s="1"/>
  <c r="W742" i="19" s="1"/>
  <c r="X742" i="19" s="1"/>
  <c r="V741" i="19"/>
  <c r="U741" i="19"/>
  <c r="T741" i="19"/>
  <c r="S741" i="19"/>
  <c r="O741" i="19"/>
  <c r="K741" i="19"/>
  <c r="V740" i="19"/>
  <c r="U740" i="19"/>
  <c r="T740" i="19"/>
  <c r="S740" i="19"/>
  <c r="O740" i="19"/>
  <c r="K740" i="19"/>
  <c r="V739" i="19"/>
  <c r="U739" i="19"/>
  <c r="W739" i="19" s="1"/>
  <c r="T739" i="19"/>
  <c r="S739" i="19"/>
  <c r="O739" i="19"/>
  <c r="K739" i="19"/>
  <c r="V738" i="19"/>
  <c r="U738" i="19"/>
  <c r="W738" i="19" s="1"/>
  <c r="S738" i="19"/>
  <c r="O738" i="19"/>
  <c r="K738" i="19"/>
  <c r="T738" i="19" s="1"/>
  <c r="V737" i="19"/>
  <c r="S737" i="19"/>
  <c r="O737" i="19"/>
  <c r="U737" i="19" s="1"/>
  <c r="K737" i="19"/>
  <c r="T737" i="19" s="1"/>
  <c r="W737" i="19" s="1"/>
  <c r="U736" i="19"/>
  <c r="W736" i="19" s="1"/>
  <c r="S736" i="19"/>
  <c r="V736" i="19" s="1"/>
  <c r="O736" i="19"/>
  <c r="K736" i="19"/>
  <c r="T736" i="19" s="1"/>
  <c r="V735" i="19"/>
  <c r="T735" i="19"/>
  <c r="S735" i="19"/>
  <c r="O735" i="19"/>
  <c r="U735" i="19" s="1"/>
  <c r="K735" i="19"/>
  <c r="T734" i="19"/>
  <c r="W734" i="19" s="1"/>
  <c r="S734" i="19"/>
  <c r="V734" i="19" s="1"/>
  <c r="O734" i="19"/>
  <c r="U734" i="19" s="1"/>
  <c r="K734" i="19"/>
  <c r="T733" i="19"/>
  <c r="S733" i="19"/>
  <c r="V733" i="19" s="1"/>
  <c r="O733" i="19"/>
  <c r="U733" i="19" s="1"/>
  <c r="K733" i="19"/>
  <c r="U732" i="19"/>
  <c r="S732" i="19"/>
  <c r="V732" i="19" s="1"/>
  <c r="O732" i="19"/>
  <c r="K732" i="19"/>
  <c r="T732" i="19" s="1"/>
  <c r="V731" i="19"/>
  <c r="U731" i="19"/>
  <c r="T731" i="19"/>
  <c r="W731" i="19" s="1"/>
  <c r="Y731" i="19" s="1"/>
  <c r="S731" i="19"/>
  <c r="O731" i="19"/>
  <c r="K731" i="19"/>
  <c r="V730" i="19"/>
  <c r="U730" i="19"/>
  <c r="S730" i="19"/>
  <c r="O730" i="19"/>
  <c r="K730" i="19"/>
  <c r="T730" i="19" s="1"/>
  <c r="W730" i="19" s="1"/>
  <c r="S729" i="19"/>
  <c r="V729" i="19" s="1"/>
  <c r="O729" i="19"/>
  <c r="U729" i="19" s="1"/>
  <c r="K729" i="19"/>
  <c r="T729" i="19" s="1"/>
  <c r="V728" i="19"/>
  <c r="T728" i="19"/>
  <c r="S728" i="19"/>
  <c r="O728" i="19"/>
  <c r="U728" i="19" s="1"/>
  <c r="K728" i="19"/>
  <c r="T727" i="19"/>
  <c r="W727" i="19" s="1"/>
  <c r="S727" i="19"/>
  <c r="V727" i="19" s="1"/>
  <c r="O727" i="19"/>
  <c r="U727" i="19" s="1"/>
  <c r="K727" i="19"/>
  <c r="U726" i="19"/>
  <c r="T726" i="19"/>
  <c r="S726" i="19"/>
  <c r="V726" i="19" s="1"/>
  <c r="O726" i="19"/>
  <c r="K726" i="19"/>
  <c r="V725" i="19"/>
  <c r="U725" i="19"/>
  <c r="S725" i="19"/>
  <c r="O725" i="19"/>
  <c r="K725" i="19"/>
  <c r="T725" i="19" s="1"/>
  <c r="W725" i="19" s="1"/>
  <c r="V724" i="19"/>
  <c r="U724" i="19"/>
  <c r="S724" i="19"/>
  <c r="O724" i="19"/>
  <c r="K724" i="19"/>
  <c r="T724" i="19" s="1"/>
  <c r="W724" i="19" s="1"/>
  <c r="S723" i="19"/>
  <c r="V723" i="19" s="1"/>
  <c r="O723" i="19"/>
  <c r="U723" i="19" s="1"/>
  <c r="K723" i="19"/>
  <c r="T723" i="19" s="1"/>
  <c r="X722" i="19"/>
  <c r="S722" i="19"/>
  <c r="V722" i="19" s="1"/>
  <c r="O722" i="19"/>
  <c r="U722" i="19" s="1"/>
  <c r="K722" i="19"/>
  <c r="T722" i="19" s="1"/>
  <c r="W722" i="19" s="1"/>
  <c r="Y722" i="19" s="1"/>
  <c r="U721" i="19"/>
  <c r="S721" i="19"/>
  <c r="V721" i="19" s="1"/>
  <c r="O721" i="19"/>
  <c r="K721" i="19"/>
  <c r="T721" i="19" s="1"/>
  <c r="V720" i="19"/>
  <c r="T720" i="19"/>
  <c r="S720" i="19"/>
  <c r="O720" i="19"/>
  <c r="U720" i="19" s="1"/>
  <c r="K720" i="19"/>
  <c r="T719" i="19"/>
  <c r="W719" i="19" s="1"/>
  <c r="S719" i="19"/>
  <c r="V719" i="19" s="1"/>
  <c r="O719" i="19"/>
  <c r="U719" i="19" s="1"/>
  <c r="K719" i="19"/>
  <c r="U718" i="19"/>
  <c r="T718" i="19"/>
  <c r="S718" i="19"/>
  <c r="V718" i="19" s="1"/>
  <c r="O718" i="19"/>
  <c r="K718" i="19"/>
  <c r="W717" i="19"/>
  <c r="V717" i="19"/>
  <c r="U717" i="19"/>
  <c r="S717" i="19"/>
  <c r="O717" i="19"/>
  <c r="K717" i="19"/>
  <c r="T717" i="19" s="1"/>
  <c r="V716" i="19"/>
  <c r="S716" i="19"/>
  <c r="O716" i="19"/>
  <c r="U716" i="19" s="1"/>
  <c r="W716" i="19" s="1"/>
  <c r="K716" i="19"/>
  <c r="T716" i="19" s="1"/>
  <c r="X715" i="19"/>
  <c r="V715" i="19"/>
  <c r="S715" i="19"/>
  <c r="O715" i="19"/>
  <c r="U715" i="19" s="1"/>
  <c r="K715" i="19"/>
  <c r="T715" i="19" s="1"/>
  <c r="W715" i="19" s="1"/>
  <c r="Y715" i="19" s="1"/>
  <c r="W714" i="19"/>
  <c r="T714" i="19"/>
  <c r="S714" i="19"/>
  <c r="V714" i="19" s="1"/>
  <c r="O714" i="19"/>
  <c r="U714" i="19" s="1"/>
  <c r="K714" i="19"/>
  <c r="U713" i="19"/>
  <c r="S713" i="19"/>
  <c r="V713" i="19" s="1"/>
  <c r="O713" i="19"/>
  <c r="K713" i="19"/>
  <c r="T713" i="19" s="1"/>
  <c r="T712" i="19"/>
  <c r="W712" i="19" s="1"/>
  <c r="S712" i="19"/>
  <c r="V712" i="19" s="1"/>
  <c r="O712" i="19"/>
  <c r="U712" i="19" s="1"/>
  <c r="K712" i="19"/>
  <c r="T711" i="19"/>
  <c r="S711" i="19"/>
  <c r="V711" i="19" s="1"/>
  <c r="O711" i="19"/>
  <c r="U711" i="19" s="1"/>
  <c r="W711" i="19" s="1"/>
  <c r="K711" i="19"/>
  <c r="V710" i="19"/>
  <c r="U710" i="19"/>
  <c r="T710" i="19"/>
  <c r="S710" i="19"/>
  <c r="O710" i="19"/>
  <c r="K710" i="19"/>
  <c r="V709" i="19"/>
  <c r="W709" i="19" s="1"/>
  <c r="X709" i="19" s="1"/>
  <c r="U709" i="19"/>
  <c r="S709" i="19"/>
  <c r="O709" i="19"/>
  <c r="K709" i="19"/>
  <c r="T709" i="19" s="1"/>
  <c r="W708" i="19"/>
  <c r="V708" i="19"/>
  <c r="U708" i="19"/>
  <c r="S708" i="19"/>
  <c r="O708" i="19"/>
  <c r="K708" i="19"/>
  <c r="T708" i="19" s="1"/>
  <c r="S707" i="19"/>
  <c r="V707" i="19" s="1"/>
  <c r="W707" i="19" s="1"/>
  <c r="O707" i="19"/>
  <c r="U707" i="19" s="1"/>
  <c r="K707" i="19"/>
  <c r="T707" i="19" s="1"/>
  <c r="T706" i="19"/>
  <c r="S706" i="19"/>
  <c r="V706" i="19" s="1"/>
  <c r="O706" i="19"/>
  <c r="U706" i="19" s="1"/>
  <c r="K706" i="19"/>
  <c r="S705" i="19"/>
  <c r="V705" i="19" s="1"/>
  <c r="O705" i="19"/>
  <c r="U705" i="19" s="1"/>
  <c r="K705" i="19"/>
  <c r="T705" i="19" s="1"/>
  <c r="S704" i="19"/>
  <c r="V704" i="19" s="1"/>
  <c r="O704" i="19"/>
  <c r="U704" i="19" s="1"/>
  <c r="K704" i="19"/>
  <c r="T704" i="19" s="1"/>
  <c r="U703" i="19"/>
  <c r="T703" i="19"/>
  <c r="W703" i="19" s="1"/>
  <c r="S703" i="19"/>
  <c r="V703" i="19" s="1"/>
  <c r="O703" i="19"/>
  <c r="K703" i="19"/>
  <c r="U702" i="19"/>
  <c r="T702" i="19"/>
  <c r="S702" i="19"/>
  <c r="V702" i="19" s="1"/>
  <c r="O702" i="19"/>
  <c r="K702" i="19"/>
  <c r="W701" i="19"/>
  <c r="V701" i="19"/>
  <c r="U701" i="19"/>
  <c r="T701" i="19"/>
  <c r="S701" i="19"/>
  <c r="O701" i="19"/>
  <c r="K701" i="19"/>
  <c r="V700" i="19"/>
  <c r="W700" i="19" s="1"/>
  <c r="U700" i="19"/>
  <c r="S700" i="19"/>
  <c r="O700" i="19"/>
  <c r="K700" i="19"/>
  <c r="T700" i="19" s="1"/>
  <c r="S699" i="19"/>
  <c r="V699" i="19" s="1"/>
  <c r="O699" i="19"/>
  <c r="U699" i="19" s="1"/>
  <c r="W699" i="19" s="1"/>
  <c r="K699" i="19"/>
  <c r="T699" i="19" s="1"/>
  <c r="S698" i="19"/>
  <c r="V698" i="19" s="1"/>
  <c r="O698" i="19"/>
  <c r="U698" i="19" s="1"/>
  <c r="K698" i="19"/>
  <c r="T698" i="19" s="1"/>
  <c r="W698" i="19" s="1"/>
  <c r="S697" i="19"/>
  <c r="V697" i="19" s="1"/>
  <c r="O697" i="19"/>
  <c r="U697" i="19" s="1"/>
  <c r="K697" i="19"/>
  <c r="T697" i="19" s="1"/>
  <c r="Y696" i="19"/>
  <c r="V696" i="19"/>
  <c r="T696" i="19"/>
  <c r="W696" i="19" s="1"/>
  <c r="X696" i="19" s="1"/>
  <c r="S696" i="19"/>
  <c r="O696" i="19"/>
  <c r="U696" i="19" s="1"/>
  <c r="K696" i="19"/>
  <c r="T695" i="19"/>
  <c r="S695" i="19"/>
  <c r="V695" i="19" s="1"/>
  <c r="O695" i="19"/>
  <c r="U695" i="19" s="1"/>
  <c r="W695" i="19" s="1"/>
  <c r="K695" i="19"/>
  <c r="U694" i="19"/>
  <c r="T694" i="19"/>
  <c r="S694" i="19"/>
  <c r="V694" i="19" s="1"/>
  <c r="O694" i="19"/>
  <c r="K694" i="19"/>
  <c r="V693" i="19"/>
  <c r="U693" i="19"/>
  <c r="T693" i="19"/>
  <c r="W693" i="19" s="1"/>
  <c r="S693" i="19"/>
  <c r="O693" i="19"/>
  <c r="K693" i="19"/>
  <c r="V692" i="19"/>
  <c r="U692" i="19"/>
  <c r="S692" i="19"/>
  <c r="O692" i="19"/>
  <c r="K692" i="19"/>
  <c r="T692" i="19" s="1"/>
  <c r="W692" i="19" s="1"/>
  <c r="S691" i="19"/>
  <c r="V691" i="19" s="1"/>
  <c r="O691" i="19"/>
  <c r="U691" i="19" s="1"/>
  <c r="K691" i="19"/>
  <c r="T691" i="19" s="1"/>
  <c r="S690" i="19"/>
  <c r="V690" i="19" s="1"/>
  <c r="O690" i="19"/>
  <c r="U690" i="19" s="1"/>
  <c r="K690" i="19"/>
  <c r="T690" i="19" s="1"/>
  <c r="U689" i="19"/>
  <c r="S689" i="19"/>
  <c r="V689" i="19" s="1"/>
  <c r="O689" i="19"/>
  <c r="K689" i="19"/>
  <c r="T689" i="19" s="1"/>
  <c r="T688" i="19"/>
  <c r="S688" i="19"/>
  <c r="V688" i="19" s="1"/>
  <c r="O688" i="19"/>
  <c r="U688" i="19" s="1"/>
  <c r="K688" i="19"/>
  <c r="T687" i="19"/>
  <c r="S687" i="19"/>
  <c r="V687" i="19" s="1"/>
  <c r="O687" i="19"/>
  <c r="U687" i="19" s="1"/>
  <c r="K687" i="19"/>
  <c r="U686" i="19"/>
  <c r="T686" i="19"/>
  <c r="S686" i="19"/>
  <c r="V686" i="19" s="1"/>
  <c r="O686" i="19"/>
  <c r="K686" i="19"/>
  <c r="V685" i="19"/>
  <c r="U685" i="19"/>
  <c r="S685" i="19"/>
  <c r="O685" i="19"/>
  <c r="K685" i="19"/>
  <c r="T685" i="19" s="1"/>
  <c r="W685" i="19" s="1"/>
  <c r="X685" i="19" s="1"/>
  <c r="W684" i="19"/>
  <c r="V684" i="19"/>
  <c r="S684" i="19"/>
  <c r="O684" i="19"/>
  <c r="U684" i="19" s="1"/>
  <c r="K684" i="19"/>
  <c r="T684" i="19" s="1"/>
  <c r="V683" i="19"/>
  <c r="S683" i="19"/>
  <c r="O683" i="19"/>
  <c r="U683" i="19" s="1"/>
  <c r="K683" i="19"/>
  <c r="T683" i="19" s="1"/>
  <c r="W683" i="19" s="1"/>
  <c r="T682" i="19"/>
  <c r="W682" i="19" s="1"/>
  <c r="S682" i="19"/>
  <c r="V682" i="19" s="1"/>
  <c r="O682" i="19"/>
  <c r="U682" i="19" s="1"/>
  <c r="K682" i="19"/>
  <c r="U681" i="19"/>
  <c r="S681" i="19"/>
  <c r="V681" i="19" s="1"/>
  <c r="O681" i="19"/>
  <c r="K681" i="19"/>
  <c r="T681" i="19" s="1"/>
  <c r="S680" i="19"/>
  <c r="V680" i="19" s="1"/>
  <c r="O680" i="19"/>
  <c r="U680" i="19" s="1"/>
  <c r="K680" i="19"/>
  <c r="T680" i="19" s="1"/>
  <c r="W680" i="19" s="1"/>
  <c r="T679" i="19"/>
  <c r="S679" i="19"/>
  <c r="V679" i="19" s="1"/>
  <c r="O679" i="19"/>
  <c r="U679" i="19" s="1"/>
  <c r="W679" i="19" s="1"/>
  <c r="K679" i="19"/>
  <c r="V678" i="19"/>
  <c r="U678" i="19"/>
  <c r="T678" i="19"/>
  <c r="S678" i="19"/>
  <c r="O678" i="19"/>
  <c r="K678" i="19"/>
  <c r="V677" i="19"/>
  <c r="U677" i="19"/>
  <c r="S677" i="19"/>
  <c r="O677" i="19"/>
  <c r="K677" i="19"/>
  <c r="T677" i="19" s="1"/>
  <c r="V676" i="19"/>
  <c r="U676" i="19"/>
  <c r="W676" i="19" s="1"/>
  <c r="Y676" i="19" s="1"/>
  <c r="S676" i="19"/>
  <c r="O676" i="19"/>
  <c r="K676" i="19"/>
  <c r="T676" i="19" s="1"/>
  <c r="X675" i="19"/>
  <c r="S675" i="19"/>
  <c r="V675" i="19" s="1"/>
  <c r="W675" i="19" s="1"/>
  <c r="Y675" i="19" s="1"/>
  <c r="O675" i="19"/>
  <c r="U675" i="19" s="1"/>
  <c r="K675" i="19"/>
  <c r="T675" i="19" s="1"/>
  <c r="T674" i="19"/>
  <c r="W674" i="19" s="1"/>
  <c r="S674" i="19"/>
  <c r="V674" i="19" s="1"/>
  <c r="O674" i="19"/>
  <c r="U674" i="19" s="1"/>
  <c r="K674" i="19"/>
  <c r="U673" i="19"/>
  <c r="S673" i="19"/>
  <c r="V673" i="19" s="1"/>
  <c r="O673" i="19"/>
  <c r="K673" i="19"/>
  <c r="T673" i="19" s="1"/>
  <c r="Y672" i="19"/>
  <c r="S672" i="19"/>
  <c r="V672" i="19" s="1"/>
  <c r="O672" i="19"/>
  <c r="U672" i="19" s="1"/>
  <c r="K672" i="19"/>
  <c r="T672" i="19" s="1"/>
  <c r="W672" i="19" s="1"/>
  <c r="X672" i="19" s="1"/>
  <c r="U671" i="19"/>
  <c r="W671" i="19" s="1"/>
  <c r="T671" i="19"/>
  <c r="S671" i="19"/>
  <c r="V671" i="19" s="1"/>
  <c r="O671" i="19"/>
  <c r="K671" i="19"/>
  <c r="V670" i="19"/>
  <c r="U670" i="19"/>
  <c r="T670" i="19"/>
  <c r="S670" i="19"/>
  <c r="O670" i="19"/>
  <c r="K670" i="19"/>
  <c r="V669" i="19"/>
  <c r="U669" i="19"/>
  <c r="T669" i="19"/>
  <c r="W669" i="19" s="1"/>
  <c r="S669" i="19"/>
  <c r="O669" i="19"/>
  <c r="K669" i="19"/>
  <c r="W668" i="19"/>
  <c r="V668" i="19"/>
  <c r="U668" i="19"/>
  <c r="S668" i="19"/>
  <c r="O668" i="19"/>
  <c r="K668" i="19"/>
  <c r="T668" i="19" s="1"/>
  <c r="S667" i="19"/>
  <c r="V667" i="19" s="1"/>
  <c r="O667" i="19"/>
  <c r="U667" i="19" s="1"/>
  <c r="K667" i="19"/>
  <c r="T667" i="19" s="1"/>
  <c r="T666" i="19"/>
  <c r="W666" i="19" s="1"/>
  <c r="S666" i="19"/>
  <c r="V666" i="19" s="1"/>
  <c r="O666" i="19"/>
  <c r="U666" i="19" s="1"/>
  <c r="K666" i="19"/>
  <c r="S665" i="19"/>
  <c r="V665" i="19" s="1"/>
  <c r="O665" i="19"/>
  <c r="U665" i="19" s="1"/>
  <c r="K665" i="19"/>
  <c r="T665" i="19" s="1"/>
  <c r="W665" i="19" s="1"/>
  <c r="X665" i="19" s="1"/>
  <c r="Y664" i="19"/>
  <c r="V664" i="19"/>
  <c r="T664" i="19"/>
  <c r="W664" i="19" s="1"/>
  <c r="X664" i="19" s="1"/>
  <c r="S664" i="19"/>
  <c r="O664" i="19"/>
  <c r="U664" i="19" s="1"/>
  <c r="K664" i="19"/>
  <c r="T663" i="19"/>
  <c r="W663" i="19" s="1"/>
  <c r="S663" i="19"/>
  <c r="V663" i="19" s="1"/>
  <c r="O663" i="19"/>
  <c r="U663" i="19" s="1"/>
  <c r="K663" i="19"/>
  <c r="U662" i="19"/>
  <c r="T662" i="19"/>
  <c r="W662" i="19" s="1"/>
  <c r="S662" i="19"/>
  <c r="V662" i="19" s="1"/>
  <c r="O662" i="19"/>
  <c r="K662" i="19"/>
  <c r="V661" i="19"/>
  <c r="U661" i="19"/>
  <c r="S661" i="19"/>
  <c r="O661" i="19"/>
  <c r="K661" i="19"/>
  <c r="T661" i="19" s="1"/>
  <c r="W661" i="19" s="1"/>
  <c r="V660" i="19"/>
  <c r="U660" i="19"/>
  <c r="S660" i="19"/>
  <c r="O660" i="19"/>
  <c r="K660" i="19"/>
  <c r="T660" i="19" s="1"/>
  <c r="S659" i="19"/>
  <c r="V659" i="19" s="1"/>
  <c r="O659" i="19"/>
  <c r="U659" i="19" s="1"/>
  <c r="K659" i="19"/>
  <c r="T659" i="19" s="1"/>
  <c r="Y658" i="19"/>
  <c r="S658" i="19"/>
  <c r="V658" i="19" s="1"/>
  <c r="O658" i="19"/>
  <c r="U658" i="19" s="1"/>
  <c r="K658" i="19"/>
  <c r="T658" i="19" s="1"/>
  <c r="W658" i="19" s="1"/>
  <c r="X658" i="19" s="1"/>
  <c r="U657" i="19"/>
  <c r="S657" i="19"/>
  <c r="V657" i="19" s="1"/>
  <c r="O657" i="19"/>
  <c r="K657" i="19"/>
  <c r="T657" i="19" s="1"/>
  <c r="V656" i="19"/>
  <c r="T656" i="19"/>
  <c r="W656" i="19" s="1"/>
  <c r="S656" i="19"/>
  <c r="O656" i="19"/>
  <c r="U656" i="19" s="1"/>
  <c r="K656" i="19"/>
  <c r="T655" i="19"/>
  <c r="S655" i="19"/>
  <c r="V655" i="19" s="1"/>
  <c r="O655" i="19"/>
  <c r="U655" i="19" s="1"/>
  <c r="K655" i="19"/>
  <c r="U654" i="19"/>
  <c r="T654" i="19"/>
  <c r="S654" i="19"/>
  <c r="V654" i="19" s="1"/>
  <c r="O654" i="19"/>
  <c r="K654" i="19"/>
  <c r="W653" i="19"/>
  <c r="X653" i="19" s="1"/>
  <c r="V653" i="19"/>
  <c r="U653" i="19"/>
  <c r="S653" i="19"/>
  <c r="O653" i="19"/>
  <c r="K653" i="19"/>
  <c r="T653" i="19" s="1"/>
  <c r="V652" i="19"/>
  <c r="S652" i="19"/>
  <c r="O652" i="19"/>
  <c r="U652" i="19" s="1"/>
  <c r="K652" i="19"/>
  <c r="T652" i="19" s="1"/>
  <c r="W652" i="19" s="1"/>
  <c r="Y651" i="19"/>
  <c r="W651" i="19"/>
  <c r="X651" i="19" s="1"/>
  <c r="V651" i="19"/>
  <c r="S651" i="19"/>
  <c r="O651" i="19"/>
  <c r="U651" i="19" s="1"/>
  <c r="K651" i="19"/>
  <c r="T651" i="19" s="1"/>
  <c r="T650" i="19"/>
  <c r="W650" i="19" s="1"/>
  <c r="Y650" i="19" s="1"/>
  <c r="S650" i="19"/>
  <c r="V650" i="19" s="1"/>
  <c r="O650" i="19"/>
  <c r="U650" i="19" s="1"/>
  <c r="K650" i="19"/>
  <c r="U649" i="19"/>
  <c r="S649" i="19"/>
  <c r="V649" i="19" s="1"/>
  <c r="O649" i="19"/>
  <c r="K649" i="19"/>
  <c r="T649" i="19" s="1"/>
  <c r="S648" i="19"/>
  <c r="V648" i="19" s="1"/>
  <c r="O648" i="19"/>
  <c r="U648" i="19" s="1"/>
  <c r="K648" i="19"/>
  <c r="T648" i="19" s="1"/>
  <c r="W647" i="19"/>
  <c r="T647" i="19"/>
  <c r="S647" i="19"/>
  <c r="V647" i="19" s="1"/>
  <c r="O647" i="19"/>
  <c r="U647" i="19" s="1"/>
  <c r="K647" i="19"/>
  <c r="V646" i="19"/>
  <c r="U646" i="19"/>
  <c r="T646" i="19"/>
  <c r="S646" i="19"/>
  <c r="O646" i="19"/>
  <c r="K646" i="19"/>
  <c r="W645" i="19"/>
  <c r="V645" i="19"/>
  <c r="U645" i="19"/>
  <c r="S645" i="19"/>
  <c r="O645" i="19"/>
  <c r="K645" i="19"/>
  <c r="T645" i="19" s="1"/>
  <c r="V644" i="19"/>
  <c r="W644" i="19" s="1"/>
  <c r="U644" i="19"/>
  <c r="S644" i="19"/>
  <c r="O644" i="19"/>
  <c r="K644" i="19"/>
  <c r="T644" i="19" s="1"/>
  <c r="V643" i="19"/>
  <c r="W643" i="19" s="1"/>
  <c r="S643" i="19"/>
  <c r="O643" i="19"/>
  <c r="U643" i="19" s="1"/>
  <c r="K643" i="19"/>
  <c r="T643" i="19" s="1"/>
  <c r="T642" i="19"/>
  <c r="S642" i="19"/>
  <c r="V642" i="19" s="1"/>
  <c r="O642" i="19"/>
  <c r="U642" i="19" s="1"/>
  <c r="W642" i="19" s="1"/>
  <c r="K642" i="19"/>
  <c r="U641" i="19"/>
  <c r="S641" i="19"/>
  <c r="V641" i="19" s="1"/>
  <c r="O641" i="19"/>
  <c r="K641" i="19"/>
  <c r="T641" i="19" s="1"/>
  <c r="S640" i="19"/>
  <c r="V640" i="19" s="1"/>
  <c r="O640" i="19"/>
  <c r="U640" i="19" s="1"/>
  <c r="K640" i="19"/>
  <c r="T640" i="19" s="1"/>
  <c r="U639" i="19"/>
  <c r="W639" i="19" s="1"/>
  <c r="T639" i="19"/>
  <c r="S639" i="19"/>
  <c r="V639" i="19" s="1"/>
  <c r="O639" i="19"/>
  <c r="K639" i="19"/>
  <c r="U638" i="19"/>
  <c r="T638" i="19"/>
  <c r="W638" i="19" s="1"/>
  <c r="Y638" i="19" s="1"/>
  <c r="S638" i="19"/>
  <c r="V638" i="19" s="1"/>
  <c r="O638" i="19"/>
  <c r="K638" i="19"/>
  <c r="V637" i="19"/>
  <c r="U637" i="19"/>
  <c r="T637" i="19"/>
  <c r="W637" i="19" s="1"/>
  <c r="S637" i="19"/>
  <c r="O637" i="19"/>
  <c r="K637" i="19"/>
  <c r="V636" i="19"/>
  <c r="U636" i="19"/>
  <c r="W636" i="19" s="1"/>
  <c r="S636" i="19"/>
  <c r="O636" i="19"/>
  <c r="K636" i="19"/>
  <c r="T636" i="19" s="1"/>
  <c r="V635" i="19"/>
  <c r="S635" i="19"/>
  <c r="O635" i="19"/>
  <c r="U635" i="19" s="1"/>
  <c r="K635" i="19"/>
  <c r="T635" i="19" s="1"/>
  <c r="W635" i="19" s="1"/>
  <c r="T634" i="19"/>
  <c r="S634" i="19"/>
  <c r="V634" i="19" s="1"/>
  <c r="O634" i="19"/>
  <c r="U634" i="19" s="1"/>
  <c r="K634" i="19"/>
  <c r="S633" i="19"/>
  <c r="V633" i="19" s="1"/>
  <c r="O633" i="19"/>
  <c r="U633" i="19" s="1"/>
  <c r="K633" i="19"/>
  <c r="T633" i="19" s="1"/>
  <c r="W633" i="19" s="1"/>
  <c r="V632" i="19"/>
  <c r="T632" i="19"/>
  <c r="W632" i="19" s="1"/>
  <c r="S632" i="19"/>
  <c r="O632" i="19"/>
  <c r="U632" i="19" s="1"/>
  <c r="K632" i="19"/>
  <c r="U631" i="19"/>
  <c r="W631" i="19" s="1"/>
  <c r="T631" i="19"/>
  <c r="S631" i="19"/>
  <c r="V631" i="19" s="1"/>
  <c r="O631" i="19"/>
  <c r="K631" i="19"/>
  <c r="U630" i="19"/>
  <c r="T630" i="19"/>
  <c r="S630" i="19"/>
  <c r="V630" i="19" s="1"/>
  <c r="O630" i="19"/>
  <c r="K630" i="19"/>
  <c r="V629" i="19"/>
  <c r="U629" i="19"/>
  <c r="S629" i="19"/>
  <c r="O629" i="19"/>
  <c r="K629" i="19"/>
  <c r="T629" i="19" s="1"/>
  <c r="W629" i="19" s="1"/>
  <c r="V628" i="19"/>
  <c r="S628" i="19"/>
  <c r="O628" i="19"/>
  <c r="U628" i="19" s="1"/>
  <c r="K628" i="19"/>
  <c r="T628" i="19" s="1"/>
  <c r="S627" i="19"/>
  <c r="V627" i="19" s="1"/>
  <c r="O627" i="19"/>
  <c r="U627" i="19" s="1"/>
  <c r="K627" i="19"/>
  <c r="T627" i="19" s="1"/>
  <c r="W627" i="19" s="1"/>
  <c r="X626" i="19"/>
  <c r="S626" i="19"/>
  <c r="V626" i="19" s="1"/>
  <c r="O626" i="19"/>
  <c r="U626" i="19" s="1"/>
  <c r="K626" i="19"/>
  <c r="T626" i="19" s="1"/>
  <c r="W626" i="19" s="1"/>
  <c r="Y626" i="19" s="1"/>
  <c r="U625" i="19"/>
  <c r="S625" i="19"/>
  <c r="V625" i="19" s="1"/>
  <c r="O625" i="19"/>
  <c r="K625" i="19"/>
  <c r="T625" i="19" s="1"/>
  <c r="V624" i="19"/>
  <c r="T624" i="19"/>
  <c r="S624" i="19"/>
  <c r="O624" i="19"/>
  <c r="U624" i="19" s="1"/>
  <c r="K624" i="19"/>
  <c r="T623" i="19"/>
  <c r="S623" i="19"/>
  <c r="V623" i="19" s="1"/>
  <c r="O623" i="19"/>
  <c r="U623" i="19" s="1"/>
  <c r="K623" i="19"/>
  <c r="U622" i="19"/>
  <c r="T622" i="19"/>
  <c r="S622" i="19"/>
  <c r="V622" i="19" s="1"/>
  <c r="O622" i="19"/>
  <c r="K622" i="19"/>
  <c r="V621" i="19"/>
  <c r="U621" i="19"/>
  <c r="S621" i="19"/>
  <c r="O621" i="19"/>
  <c r="K621" i="19"/>
  <c r="T621" i="19" s="1"/>
  <c r="W621" i="19" s="1"/>
  <c r="X620" i="19"/>
  <c r="V620" i="19"/>
  <c r="S620" i="19"/>
  <c r="O620" i="19"/>
  <c r="U620" i="19" s="1"/>
  <c r="K620" i="19"/>
  <c r="T620" i="19" s="1"/>
  <c r="W620" i="19" s="1"/>
  <c r="Y620" i="19" s="1"/>
  <c r="W619" i="19"/>
  <c r="V619" i="19"/>
  <c r="S619" i="19"/>
  <c r="O619" i="19"/>
  <c r="U619" i="19" s="1"/>
  <c r="K619" i="19"/>
  <c r="T619" i="19" s="1"/>
  <c r="Y618" i="19"/>
  <c r="T618" i="19"/>
  <c r="W618" i="19" s="1"/>
  <c r="X618" i="19" s="1"/>
  <c r="S618" i="19"/>
  <c r="V618" i="19" s="1"/>
  <c r="O618" i="19"/>
  <c r="U618" i="19" s="1"/>
  <c r="K618" i="19"/>
  <c r="S617" i="19"/>
  <c r="V617" i="19" s="1"/>
  <c r="O617" i="19"/>
  <c r="U617" i="19" s="1"/>
  <c r="K617" i="19"/>
  <c r="T617" i="19" s="1"/>
  <c r="S616" i="19"/>
  <c r="V616" i="19" s="1"/>
  <c r="O616" i="19"/>
  <c r="U616" i="19" s="1"/>
  <c r="K616" i="19"/>
  <c r="T616" i="19" s="1"/>
  <c r="W616" i="19" s="1"/>
  <c r="W615" i="19"/>
  <c r="T615" i="19"/>
  <c r="S615" i="19"/>
  <c r="V615" i="19" s="1"/>
  <c r="O615" i="19"/>
  <c r="U615" i="19" s="1"/>
  <c r="K615" i="19"/>
  <c r="V614" i="19"/>
  <c r="U614" i="19"/>
  <c r="T614" i="19"/>
  <c r="S614" i="19"/>
  <c r="O614" i="19"/>
  <c r="K614" i="19"/>
  <c r="V613" i="19"/>
  <c r="U613" i="19"/>
  <c r="S613" i="19"/>
  <c r="O613" i="19"/>
  <c r="K613" i="19"/>
  <c r="T613" i="19" s="1"/>
  <c r="W613" i="19" s="1"/>
  <c r="V612" i="19"/>
  <c r="U612" i="19"/>
  <c r="W612" i="19" s="1"/>
  <c r="S612" i="19"/>
  <c r="O612" i="19"/>
  <c r="K612" i="19"/>
  <c r="T612" i="19" s="1"/>
  <c r="S611" i="19"/>
  <c r="V611" i="19" s="1"/>
  <c r="W611" i="19" s="1"/>
  <c r="X611" i="19" s="1"/>
  <c r="O611" i="19"/>
  <c r="U611" i="19" s="1"/>
  <c r="K611" i="19"/>
  <c r="T611" i="19" s="1"/>
  <c r="W610" i="19"/>
  <c r="T610" i="19"/>
  <c r="S610" i="19"/>
  <c r="V610" i="19" s="1"/>
  <c r="O610" i="19"/>
  <c r="U610" i="19" s="1"/>
  <c r="K610" i="19"/>
  <c r="U609" i="19"/>
  <c r="S609" i="19"/>
  <c r="V609" i="19" s="1"/>
  <c r="O609" i="19"/>
  <c r="K609" i="19"/>
  <c r="T609" i="19" s="1"/>
  <c r="W609" i="19" s="1"/>
  <c r="S608" i="19"/>
  <c r="V608" i="19" s="1"/>
  <c r="O608" i="19"/>
  <c r="U608" i="19" s="1"/>
  <c r="K608" i="19"/>
  <c r="T608" i="19" s="1"/>
  <c r="W608" i="19" s="1"/>
  <c r="X608" i="19" s="1"/>
  <c r="W607" i="19"/>
  <c r="U607" i="19"/>
  <c r="T607" i="19"/>
  <c r="S607" i="19"/>
  <c r="V607" i="19" s="1"/>
  <c r="O607" i="19"/>
  <c r="K607" i="19"/>
  <c r="U606" i="19"/>
  <c r="T606" i="19"/>
  <c r="S606" i="19"/>
  <c r="V606" i="19" s="1"/>
  <c r="O606" i="19"/>
  <c r="K606" i="19"/>
  <c r="V605" i="19"/>
  <c r="U605" i="19"/>
  <c r="T605" i="19"/>
  <c r="W605" i="19" s="1"/>
  <c r="S605" i="19"/>
  <c r="O605" i="19"/>
  <c r="K605" i="19"/>
  <c r="V604" i="19"/>
  <c r="S604" i="19"/>
  <c r="O604" i="19"/>
  <c r="U604" i="19" s="1"/>
  <c r="W604" i="19" s="1"/>
  <c r="K604" i="19"/>
  <c r="T604" i="19" s="1"/>
  <c r="V603" i="19"/>
  <c r="W603" i="19" s="1"/>
  <c r="S603" i="19"/>
  <c r="O603" i="19"/>
  <c r="U603" i="19" s="1"/>
  <c r="K603" i="19"/>
  <c r="T603" i="19" s="1"/>
  <c r="S602" i="19"/>
  <c r="V602" i="19" s="1"/>
  <c r="O602" i="19"/>
  <c r="U602" i="19" s="1"/>
  <c r="K602" i="19"/>
  <c r="T602" i="19" s="1"/>
  <c r="W602" i="19" s="1"/>
  <c r="S601" i="19"/>
  <c r="V601" i="19" s="1"/>
  <c r="O601" i="19"/>
  <c r="U601" i="19" s="1"/>
  <c r="K601" i="19"/>
  <c r="T601" i="19" s="1"/>
  <c r="V600" i="19"/>
  <c r="T600" i="19"/>
  <c r="S600" i="19"/>
  <c r="O600" i="19"/>
  <c r="U600" i="19" s="1"/>
  <c r="K600" i="19"/>
  <c r="U599" i="19"/>
  <c r="T599" i="19"/>
  <c r="S599" i="19"/>
  <c r="V599" i="19" s="1"/>
  <c r="O599" i="19"/>
  <c r="K599" i="19"/>
  <c r="U598" i="19"/>
  <c r="T598" i="19"/>
  <c r="S598" i="19"/>
  <c r="V598" i="19" s="1"/>
  <c r="O598" i="19"/>
  <c r="K598" i="19"/>
  <c r="V597" i="19"/>
  <c r="U597" i="19"/>
  <c r="S597" i="19"/>
  <c r="O597" i="19"/>
  <c r="K597" i="19"/>
  <c r="T597" i="19" s="1"/>
  <c r="W597" i="19" s="1"/>
  <c r="V596" i="19"/>
  <c r="U596" i="19"/>
  <c r="S596" i="19"/>
  <c r="O596" i="19"/>
  <c r="K596" i="19"/>
  <c r="T596" i="19" s="1"/>
  <c r="S595" i="19"/>
  <c r="V595" i="19" s="1"/>
  <c r="O595" i="19"/>
  <c r="U595" i="19" s="1"/>
  <c r="K595" i="19"/>
  <c r="T595" i="19" s="1"/>
  <c r="X594" i="19"/>
  <c r="S594" i="19"/>
  <c r="V594" i="19" s="1"/>
  <c r="O594" i="19"/>
  <c r="U594" i="19" s="1"/>
  <c r="K594" i="19"/>
  <c r="T594" i="19" s="1"/>
  <c r="W594" i="19" s="1"/>
  <c r="Y594" i="19" s="1"/>
  <c r="U593" i="19"/>
  <c r="S593" i="19"/>
  <c r="V593" i="19" s="1"/>
  <c r="O593" i="19"/>
  <c r="K593" i="19"/>
  <c r="T593" i="19" s="1"/>
  <c r="V592" i="19"/>
  <c r="T592" i="19"/>
  <c r="S592" i="19"/>
  <c r="O592" i="19"/>
  <c r="U592" i="19" s="1"/>
  <c r="K592" i="19"/>
  <c r="T591" i="19"/>
  <c r="W591" i="19" s="1"/>
  <c r="S591" i="19"/>
  <c r="V591" i="19" s="1"/>
  <c r="O591" i="19"/>
  <c r="U591" i="19" s="1"/>
  <c r="K591" i="19"/>
  <c r="U590" i="19"/>
  <c r="T590" i="19"/>
  <c r="S590" i="19"/>
  <c r="V590" i="19" s="1"/>
  <c r="O590" i="19"/>
  <c r="K590" i="19"/>
  <c r="W589" i="19"/>
  <c r="V589" i="19"/>
  <c r="U589" i="19"/>
  <c r="S589" i="19"/>
  <c r="O589" i="19"/>
  <c r="K589" i="19"/>
  <c r="T589" i="19" s="1"/>
  <c r="W588" i="19"/>
  <c r="Y588" i="19" s="1"/>
  <c r="V588" i="19"/>
  <c r="S588" i="19"/>
  <c r="O588" i="19"/>
  <c r="U588" i="19" s="1"/>
  <c r="K588" i="19"/>
  <c r="T588" i="19" s="1"/>
  <c r="V587" i="19"/>
  <c r="S587" i="19"/>
  <c r="O587" i="19"/>
  <c r="U587" i="19" s="1"/>
  <c r="K587" i="19"/>
  <c r="T587" i="19" s="1"/>
  <c r="W587" i="19" s="1"/>
  <c r="Y587" i="19" s="1"/>
  <c r="W586" i="19"/>
  <c r="T586" i="19"/>
  <c r="S586" i="19"/>
  <c r="V586" i="19" s="1"/>
  <c r="O586" i="19"/>
  <c r="U586" i="19" s="1"/>
  <c r="K586" i="19"/>
  <c r="U585" i="19"/>
  <c r="S585" i="19"/>
  <c r="V585" i="19" s="1"/>
  <c r="O585" i="19"/>
  <c r="K585" i="19"/>
  <c r="T585" i="19" s="1"/>
  <c r="T584" i="19"/>
  <c r="W584" i="19" s="1"/>
  <c r="S584" i="19"/>
  <c r="V584" i="19" s="1"/>
  <c r="O584" i="19"/>
  <c r="U584" i="19" s="1"/>
  <c r="K584" i="19"/>
  <c r="T583" i="19"/>
  <c r="S583" i="19"/>
  <c r="V583" i="19" s="1"/>
  <c r="O583" i="19"/>
  <c r="U583" i="19" s="1"/>
  <c r="W583" i="19" s="1"/>
  <c r="K583" i="19"/>
  <c r="V582" i="19"/>
  <c r="U582" i="19"/>
  <c r="T582" i="19"/>
  <c r="S582" i="19"/>
  <c r="O582" i="19"/>
  <c r="K582" i="19"/>
  <c r="Y581" i="19"/>
  <c r="V581" i="19"/>
  <c r="U581" i="19"/>
  <c r="S581" i="19"/>
  <c r="O581" i="19"/>
  <c r="K581" i="19"/>
  <c r="T581" i="19" s="1"/>
  <c r="W581" i="19" s="1"/>
  <c r="X581" i="19" s="1"/>
  <c r="W580" i="19"/>
  <c r="V580" i="19"/>
  <c r="U580" i="19"/>
  <c r="S580" i="19"/>
  <c r="O580" i="19"/>
  <c r="K580" i="19"/>
  <c r="T580" i="19" s="1"/>
  <c r="S579" i="19"/>
  <c r="V579" i="19" s="1"/>
  <c r="W579" i="19" s="1"/>
  <c r="O579" i="19"/>
  <c r="U579" i="19" s="1"/>
  <c r="K579" i="19"/>
  <c r="T579" i="19" s="1"/>
  <c r="T578" i="19"/>
  <c r="S578" i="19"/>
  <c r="V578" i="19" s="1"/>
  <c r="O578" i="19"/>
  <c r="U578" i="19" s="1"/>
  <c r="K578" i="19"/>
  <c r="S577" i="19"/>
  <c r="V577" i="19" s="1"/>
  <c r="O577" i="19"/>
  <c r="U577" i="19" s="1"/>
  <c r="K577" i="19"/>
  <c r="T577" i="19" s="1"/>
  <c r="S576" i="19"/>
  <c r="V576" i="19" s="1"/>
  <c r="O576" i="19"/>
  <c r="U576" i="19" s="1"/>
  <c r="K576" i="19"/>
  <c r="T576" i="19" s="1"/>
  <c r="U575" i="19"/>
  <c r="T575" i="19"/>
  <c r="W575" i="19" s="1"/>
  <c r="S575" i="19"/>
  <c r="V575" i="19" s="1"/>
  <c r="O575" i="19"/>
  <c r="K575" i="19"/>
  <c r="U574" i="19"/>
  <c r="T574" i="19"/>
  <c r="S574" i="19"/>
  <c r="V574" i="19" s="1"/>
  <c r="O574" i="19"/>
  <c r="K574" i="19"/>
  <c r="W573" i="19"/>
  <c r="V573" i="19"/>
  <c r="U573" i="19"/>
  <c r="T573" i="19"/>
  <c r="S573" i="19"/>
  <c r="O573" i="19"/>
  <c r="K573" i="19"/>
  <c r="V572" i="19"/>
  <c r="S572" i="19"/>
  <c r="O572" i="19"/>
  <c r="U572" i="19" s="1"/>
  <c r="K572" i="19"/>
  <c r="T572" i="19" s="1"/>
  <c r="S571" i="19"/>
  <c r="V571" i="19" s="1"/>
  <c r="O571" i="19"/>
  <c r="U571" i="19" s="1"/>
  <c r="W571" i="19" s="1"/>
  <c r="K571" i="19"/>
  <c r="T571" i="19" s="1"/>
  <c r="S570" i="19"/>
  <c r="V570" i="19" s="1"/>
  <c r="O570" i="19"/>
  <c r="U570" i="19" s="1"/>
  <c r="K570" i="19"/>
  <c r="T570" i="19" s="1"/>
  <c r="W570" i="19" s="1"/>
  <c r="S569" i="19"/>
  <c r="V569" i="19" s="1"/>
  <c r="O569" i="19"/>
  <c r="U569" i="19" s="1"/>
  <c r="K569" i="19"/>
  <c r="T569" i="19" s="1"/>
  <c r="Y568" i="19"/>
  <c r="V568" i="19"/>
  <c r="T568" i="19"/>
  <c r="W568" i="19" s="1"/>
  <c r="X568" i="19" s="1"/>
  <c r="S568" i="19"/>
  <c r="O568" i="19"/>
  <c r="U568" i="19" s="1"/>
  <c r="K568" i="19"/>
  <c r="T567" i="19"/>
  <c r="S567" i="19"/>
  <c r="V567" i="19" s="1"/>
  <c r="O567" i="19"/>
  <c r="U567" i="19" s="1"/>
  <c r="W567" i="19" s="1"/>
  <c r="K567" i="19"/>
  <c r="U566" i="19"/>
  <c r="T566" i="19"/>
  <c r="S566" i="19"/>
  <c r="V566" i="19" s="1"/>
  <c r="O566" i="19"/>
  <c r="K566" i="19"/>
  <c r="V565" i="19"/>
  <c r="U565" i="19"/>
  <c r="S565" i="19"/>
  <c r="O565" i="19"/>
  <c r="K565" i="19"/>
  <c r="T565" i="19" s="1"/>
  <c r="W565" i="19" s="1"/>
  <c r="V564" i="19"/>
  <c r="S564" i="19"/>
  <c r="O564" i="19"/>
  <c r="U564" i="19" s="1"/>
  <c r="K564" i="19"/>
  <c r="T564" i="19" s="1"/>
  <c r="W564" i="19" s="1"/>
  <c r="S563" i="19"/>
  <c r="V563" i="19" s="1"/>
  <c r="O563" i="19"/>
  <c r="U563" i="19" s="1"/>
  <c r="K563" i="19"/>
  <c r="T563" i="19" s="1"/>
  <c r="S562" i="19"/>
  <c r="V562" i="19" s="1"/>
  <c r="O562" i="19"/>
  <c r="U562" i="19" s="1"/>
  <c r="K562" i="19"/>
  <c r="T562" i="19" s="1"/>
  <c r="U561" i="19"/>
  <c r="S561" i="19"/>
  <c r="V561" i="19" s="1"/>
  <c r="O561" i="19"/>
  <c r="K561" i="19"/>
  <c r="T561" i="19" s="1"/>
  <c r="T560" i="19"/>
  <c r="S560" i="19"/>
  <c r="V560" i="19" s="1"/>
  <c r="O560" i="19"/>
  <c r="U560" i="19" s="1"/>
  <c r="K560" i="19"/>
  <c r="T559" i="19"/>
  <c r="S559" i="19"/>
  <c r="V559" i="19" s="1"/>
  <c r="O559" i="19"/>
  <c r="U559" i="19" s="1"/>
  <c r="K559" i="19"/>
  <c r="U558" i="19"/>
  <c r="T558" i="19"/>
  <c r="S558" i="19"/>
  <c r="V558" i="19" s="1"/>
  <c r="O558" i="19"/>
  <c r="K558" i="19"/>
  <c r="V557" i="19"/>
  <c r="U557" i="19"/>
  <c r="S557" i="19"/>
  <c r="O557" i="19"/>
  <c r="K557" i="19"/>
  <c r="T557" i="19" s="1"/>
  <c r="W557" i="19" s="1"/>
  <c r="X557" i="19" s="1"/>
  <c r="W556" i="19"/>
  <c r="V556" i="19"/>
  <c r="S556" i="19"/>
  <c r="O556" i="19"/>
  <c r="U556" i="19" s="1"/>
  <c r="K556" i="19"/>
  <c r="T556" i="19" s="1"/>
  <c r="V555" i="19"/>
  <c r="S555" i="19"/>
  <c r="O555" i="19"/>
  <c r="U555" i="19" s="1"/>
  <c r="K555" i="19"/>
  <c r="T555" i="19" s="1"/>
  <c r="W555" i="19" s="1"/>
  <c r="T554" i="19"/>
  <c r="W554" i="19" s="1"/>
  <c r="S554" i="19"/>
  <c r="V554" i="19" s="1"/>
  <c r="O554" i="19"/>
  <c r="U554" i="19" s="1"/>
  <c r="K554" i="19"/>
  <c r="S553" i="19"/>
  <c r="V553" i="19" s="1"/>
  <c r="O553" i="19"/>
  <c r="U553" i="19" s="1"/>
  <c r="K553" i="19"/>
  <c r="T553" i="19" s="1"/>
  <c r="S552" i="19"/>
  <c r="V552" i="19" s="1"/>
  <c r="O552" i="19"/>
  <c r="U552" i="19" s="1"/>
  <c r="K552" i="19"/>
  <c r="T552" i="19" s="1"/>
  <c r="T551" i="19"/>
  <c r="S551" i="19"/>
  <c r="V551" i="19" s="1"/>
  <c r="O551" i="19"/>
  <c r="U551" i="19" s="1"/>
  <c r="W551" i="19" s="1"/>
  <c r="K551" i="19"/>
  <c r="V550" i="19"/>
  <c r="U550" i="19"/>
  <c r="T550" i="19"/>
  <c r="S550" i="19"/>
  <c r="O550" i="19"/>
  <c r="K550" i="19"/>
  <c r="V549" i="19"/>
  <c r="U549" i="19"/>
  <c r="S549" i="19"/>
  <c r="O549" i="19"/>
  <c r="K549" i="19"/>
  <c r="T549" i="19" s="1"/>
  <c r="V548" i="19"/>
  <c r="U548" i="19"/>
  <c r="W548" i="19" s="1"/>
  <c r="Y548" i="19" s="1"/>
  <c r="S548" i="19"/>
  <c r="O548" i="19"/>
  <c r="K548" i="19"/>
  <c r="T548" i="19" s="1"/>
  <c r="S547" i="19"/>
  <c r="V547" i="19" s="1"/>
  <c r="W547" i="19" s="1"/>
  <c r="Y547" i="19" s="1"/>
  <c r="O547" i="19"/>
  <c r="U547" i="19" s="1"/>
  <c r="K547" i="19"/>
  <c r="T547" i="19" s="1"/>
  <c r="T546" i="19"/>
  <c r="W546" i="19" s="1"/>
  <c r="S546" i="19"/>
  <c r="V546" i="19" s="1"/>
  <c r="O546" i="19"/>
  <c r="U546" i="19" s="1"/>
  <c r="K546" i="19"/>
  <c r="S545" i="19"/>
  <c r="V545" i="19" s="1"/>
  <c r="O545" i="19"/>
  <c r="U545" i="19" s="1"/>
  <c r="K545" i="19"/>
  <c r="T545" i="19" s="1"/>
  <c r="S544" i="19"/>
  <c r="V544" i="19" s="1"/>
  <c r="O544" i="19"/>
  <c r="U544" i="19" s="1"/>
  <c r="K544" i="19"/>
  <c r="T544" i="19" s="1"/>
  <c r="W544" i="19" s="1"/>
  <c r="X544" i="19" s="1"/>
  <c r="U543" i="19"/>
  <c r="W543" i="19" s="1"/>
  <c r="T543" i="19"/>
  <c r="S543" i="19"/>
  <c r="V543" i="19" s="1"/>
  <c r="O543" i="19"/>
  <c r="K543" i="19"/>
  <c r="V542" i="19"/>
  <c r="U542" i="19"/>
  <c r="T542" i="19"/>
  <c r="S542" i="19"/>
  <c r="O542" i="19"/>
  <c r="K542" i="19"/>
  <c r="V541" i="19"/>
  <c r="U541" i="19"/>
  <c r="T541" i="19"/>
  <c r="W541" i="19" s="1"/>
  <c r="S541" i="19"/>
  <c r="O541" i="19"/>
  <c r="K541" i="19"/>
  <c r="W540" i="19"/>
  <c r="V540" i="19"/>
  <c r="U540" i="19"/>
  <c r="S540" i="19"/>
  <c r="O540" i="19"/>
  <c r="K540" i="19"/>
  <c r="T540" i="19" s="1"/>
  <c r="S539" i="19"/>
  <c r="V539" i="19" s="1"/>
  <c r="O539" i="19"/>
  <c r="U539" i="19" s="1"/>
  <c r="K539" i="19"/>
  <c r="T539" i="19" s="1"/>
  <c r="T538" i="19"/>
  <c r="W538" i="19" s="1"/>
  <c r="S538" i="19"/>
  <c r="V538" i="19" s="1"/>
  <c r="O538" i="19"/>
  <c r="U538" i="19" s="1"/>
  <c r="K538" i="19"/>
  <c r="S537" i="19"/>
  <c r="V537" i="19" s="1"/>
  <c r="O537" i="19"/>
  <c r="U537" i="19" s="1"/>
  <c r="K537" i="19"/>
  <c r="T537" i="19" s="1"/>
  <c r="W537" i="19" s="1"/>
  <c r="X537" i="19" s="1"/>
  <c r="Y536" i="19"/>
  <c r="V536" i="19"/>
  <c r="T536" i="19"/>
  <c r="W536" i="19" s="1"/>
  <c r="X536" i="19" s="1"/>
  <c r="S536" i="19"/>
  <c r="O536" i="19"/>
  <c r="U536" i="19" s="1"/>
  <c r="K536" i="19"/>
  <c r="U535" i="19"/>
  <c r="T535" i="19"/>
  <c r="W535" i="19" s="1"/>
  <c r="S535" i="19"/>
  <c r="V535" i="19" s="1"/>
  <c r="O535" i="19"/>
  <c r="K535" i="19"/>
  <c r="U534" i="19"/>
  <c r="T534" i="19"/>
  <c r="W534" i="19" s="1"/>
  <c r="S534" i="19"/>
  <c r="V534" i="19" s="1"/>
  <c r="O534" i="19"/>
  <c r="K534" i="19"/>
  <c r="V533" i="19"/>
  <c r="U533" i="19"/>
  <c r="S533" i="19"/>
  <c r="O533" i="19"/>
  <c r="K533" i="19"/>
  <c r="T533" i="19" s="1"/>
  <c r="W533" i="19" s="1"/>
  <c r="V532" i="19"/>
  <c r="U532" i="19"/>
  <c r="S532" i="19"/>
  <c r="O532" i="19"/>
  <c r="K532" i="19"/>
  <c r="T532" i="19" s="1"/>
  <c r="S531" i="19"/>
  <c r="V531" i="19" s="1"/>
  <c r="O531" i="19"/>
  <c r="U531" i="19" s="1"/>
  <c r="K531" i="19"/>
  <c r="T531" i="19" s="1"/>
  <c r="Y530" i="19"/>
  <c r="S530" i="19"/>
  <c r="V530" i="19" s="1"/>
  <c r="O530" i="19"/>
  <c r="U530" i="19" s="1"/>
  <c r="K530" i="19"/>
  <c r="T530" i="19" s="1"/>
  <c r="W530" i="19" s="1"/>
  <c r="X530" i="19" s="1"/>
  <c r="U529" i="19"/>
  <c r="S529" i="19"/>
  <c r="V529" i="19" s="1"/>
  <c r="O529" i="19"/>
  <c r="K529" i="19"/>
  <c r="T529" i="19" s="1"/>
  <c r="V528" i="19"/>
  <c r="T528" i="19"/>
  <c r="W528" i="19" s="1"/>
  <c r="S528" i="19"/>
  <c r="O528" i="19"/>
  <c r="U528" i="19" s="1"/>
  <c r="K528" i="19"/>
  <c r="T527" i="19"/>
  <c r="S527" i="19"/>
  <c r="V527" i="19" s="1"/>
  <c r="O527" i="19"/>
  <c r="U527" i="19" s="1"/>
  <c r="K527" i="19"/>
  <c r="U526" i="19"/>
  <c r="T526" i="19"/>
  <c r="S526" i="19"/>
  <c r="V526" i="19" s="1"/>
  <c r="O526" i="19"/>
  <c r="K526" i="19"/>
  <c r="W525" i="19"/>
  <c r="X525" i="19" s="1"/>
  <c r="V525" i="19"/>
  <c r="U525" i="19"/>
  <c r="S525" i="19"/>
  <c r="O525" i="19"/>
  <c r="K525" i="19"/>
  <c r="T525" i="19" s="1"/>
  <c r="V524" i="19"/>
  <c r="S524" i="19"/>
  <c r="O524" i="19"/>
  <c r="U524" i="19" s="1"/>
  <c r="K524" i="19"/>
  <c r="T524" i="19" s="1"/>
  <c r="W524" i="19" s="1"/>
  <c r="Y523" i="19"/>
  <c r="W523" i="19"/>
  <c r="X523" i="19" s="1"/>
  <c r="V523" i="19"/>
  <c r="S523" i="19"/>
  <c r="O523" i="19"/>
  <c r="U523" i="19" s="1"/>
  <c r="K523" i="19"/>
  <c r="T523" i="19" s="1"/>
  <c r="T522" i="19"/>
  <c r="W522" i="19" s="1"/>
  <c r="Y522" i="19" s="1"/>
  <c r="S522" i="19"/>
  <c r="V522" i="19" s="1"/>
  <c r="O522" i="19"/>
  <c r="U522" i="19" s="1"/>
  <c r="K522" i="19"/>
  <c r="U521" i="19"/>
  <c r="S521" i="19"/>
  <c r="V521" i="19" s="1"/>
  <c r="O521" i="19"/>
  <c r="K521" i="19"/>
  <c r="T521" i="19" s="1"/>
  <c r="S520" i="19"/>
  <c r="V520" i="19" s="1"/>
  <c r="O520" i="19"/>
  <c r="U520" i="19" s="1"/>
  <c r="K520" i="19"/>
  <c r="T520" i="19" s="1"/>
  <c r="W519" i="19"/>
  <c r="T519" i="19"/>
  <c r="S519" i="19"/>
  <c r="V519" i="19" s="1"/>
  <c r="O519" i="19"/>
  <c r="U519" i="19" s="1"/>
  <c r="K519" i="19"/>
  <c r="V518" i="19"/>
  <c r="U518" i="19"/>
  <c r="T518" i="19"/>
  <c r="S518" i="19"/>
  <c r="O518" i="19"/>
  <c r="K518" i="19"/>
  <c r="W517" i="19"/>
  <c r="V517" i="19"/>
  <c r="U517" i="19"/>
  <c r="S517" i="19"/>
  <c r="O517" i="19"/>
  <c r="K517" i="19"/>
  <c r="T517" i="19" s="1"/>
  <c r="V516" i="19"/>
  <c r="W516" i="19" s="1"/>
  <c r="U516" i="19"/>
  <c r="S516" i="19"/>
  <c r="O516" i="19"/>
  <c r="K516" i="19"/>
  <c r="T516" i="19" s="1"/>
  <c r="V515" i="19"/>
  <c r="W515" i="19" s="1"/>
  <c r="S515" i="19"/>
  <c r="O515" i="19"/>
  <c r="U515" i="19" s="1"/>
  <c r="K515" i="19"/>
  <c r="T515" i="19" s="1"/>
  <c r="T514" i="19"/>
  <c r="S514" i="19"/>
  <c r="V514" i="19" s="1"/>
  <c r="O514" i="19"/>
  <c r="U514" i="19" s="1"/>
  <c r="W514" i="19" s="1"/>
  <c r="K514" i="19"/>
  <c r="U513" i="19"/>
  <c r="S513" i="19"/>
  <c r="V513" i="19" s="1"/>
  <c r="O513" i="19"/>
  <c r="K513" i="19"/>
  <c r="T513" i="19" s="1"/>
  <c r="S512" i="19"/>
  <c r="V512" i="19" s="1"/>
  <c r="O512" i="19"/>
  <c r="U512" i="19" s="1"/>
  <c r="K512" i="19"/>
  <c r="T512" i="19" s="1"/>
  <c r="U511" i="19"/>
  <c r="W511" i="19" s="1"/>
  <c r="T511" i="19"/>
  <c r="S511" i="19"/>
  <c r="V511" i="19" s="1"/>
  <c r="O511" i="19"/>
  <c r="K511" i="19"/>
  <c r="V510" i="19"/>
  <c r="U510" i="19"/>
  <c r="T510" i="19"/>
  <c r="W510" i="19" s="1"/>
  <c r="Y510" i="19" s="1"/>
  <c r="S510" i="19"/>
  <c r="O510" i="19"/>
  <c r="K510" i="19"/>
  <c r="V509" i="19"/>
  <c r="U509" i="19"/>
  <c r="T509" i="19"/>
  <c r="W509" i="19" s="1"/>
  <c r="S509" i="19"/>
  <c r="O509" i="19"/>
  <c r="K509" i="19"/>
  <c r="V508" i="19"/>
  <c r="U508" i="19"/>
  <c r="W508" i="19" s="1"/>
  <c r="S508" i="19"/>
  <c r="O508" i="19"/>
  <c r="K508" i="19"/>
  <c r="T508" i="19" s="1"/>
  <c r="V507" i="19"/>
  <c r="S507" i="19"/>
  <c r="O507" i="19"/>
  <c r="U507" i="19" s="1"/>
  <c r="K507" i="19"/>
  <c r="T507" i="19" s="1"/>
  <c r="W507" i="19" s="1"/>
  <c r="S506" i="19"/>
  <c r="V506" i="19" s="1"/>
  <c r="O506" i="19"/>
  <c r="U506" i="19" s="1"/>
  <c r="K506" i="19"/>
  <c r="T506" i="19" s="1"/>
  <c r="W506" i="19" s="1"/>
  <c r="S505" i="19"/>
  <c r="V505" i="19" s="1"/>
  <c r="O505" i="19"/>
  <c r="U505" i="19" s="1"/>
  <c r="K505" i="19"/>
  <c r="T505" i="19" s="1"/>
  <c r="W505" i="19" s="1"/>
  <c r="V504" i="19"/>
  <c r="T504" i="19"/>
  <c r="W504" i="19" s="1"/>
  <c r="S504" i="19"/>
  <c r="O504" i="19"/>
  <c r="U504" i="19" s="1"/>
  <c r="K504" i="19"/>
  <c r="U503" i="19"/>
  <c r="W503" i="19" s="1"/>
  <c r="T503" i="19"/>
  <c r="S503" i="19"/>
  <c r="V503" i="19" s="1"/>
  <c r="O503" i="19"/>
  <c r="K503" i="19"/>
  <c r="U502" i="19"/>
  <c r="T502" i="19"/>
  <c r="S502" i="19"/>
  <c r="V502" i="19" s="1"/>
  <c r="O502" i="19"/>
  <c r="K502" i="19"/>
  <c r="V501" i="19"/>
  <c r="U501" i="19"/>
  <c r="S501" i="19"/>
  <c r="O501" i="19"/>
  <c r="K501" i="19"/>
  <c r="T501" i="19" s="1"/>
  <c r="W501" i="19" s="1"/>
  <c r="V500" i="19"/>
  <c r="S500" i="19"/>
  <c r="O500" i="19"/>
  <c r="U500" i="19" s="1"/>
  <c r="K500" i="19"/>
  <c r="T500" i="19" s="1"/>
  <c r="S499" i="19"/>
  <c r="V499" i="19" s="1"/>
  <c r="O499" i="19"/>
  <c r="U499" i="19" s="1"/>
  <c r="K499" i="19"/>
  <c r="T499" i="19" s="1"/>
  <c r="W499" i="19" s="1"/>
  <c r="X498" i="19"/>
  <c r="S498" i="19"/>
  <c r="V498" i="19" s="1"/>
  <c r="O498" i="19"/>
  <c r="U498" i="19" s="1"/>
  <c r="K498" i="19"/>
  <c r="T498" i="19" s="1"/>
  <c r="W498" i="19" s="1"/>
  <c r="Y498" i="19" s="1"/>
  <c r="U497" i="19"/>
  <c r="S497" i="19"/>
  <c r="V497" i="19" s="1"/>
  <c r="O497" i="19"/>
  <c r="K497" i="19"/>
  <c r="T497" i="19" s="1"/>
  <c r="V496" i="19"/>
  <c r="T496" i="19"/>
  <c r="S496" i="19"/>
  <c r="O496" i="19"/>
  <c r="U496" i="19" s="1"/>
  <c r="K496" i="19"/>
  <c r="T495" i="19"/>
  <c r="S495" i="19"/>
  <c r="V495" i="19" s="1"/>
  <c r="O495" i="19"/>
  <c r="U495" i="19" s="1"/>
  <c r="K495" i="19"/>
  <c r="U494" i="19"/>
  <c r="T494" i="19"/>
  <c r="S494" i="19"/>
  <c r="V494" i="19" s="1"/>
  <c r="O494" i="19"/>
  <c r="K494" i="19"/>
  <c r="V493" i="19"/>
  <c r="U493" i="19"/>
  <c r="S493" i="19"/>
  <c r="O493" i="19"/>
  <c r="K493" i="19"/>
  <c r="T493" i="19" s="1"/>
  <c r="W493" i="19" s="1"/>
  <c r="X492" i="19"/>
  <c r="V492" i="19"/>
  <c r="S492" i="19"/>
  <c r="O492" i="19"/>
  <c r="U492" i="19" s="1"/>
  <c r="K492" i="19"/>
  <c r="T492" i="19" s="1"/>
  <c r="W492" i="19" s="1"/>
  <c r="Y492" i="19" s="1"/>
  <c r="W491" i="19"/>
  <c r="V491" i="19"/>
  <c r="S491" i="19"/>
  <c r="O491" i="19"/>
  <c r="U491" i="19" s="1"/>
  <c r="K491" i="19"/>
  <c r="T491" i="19" s="1"/>
  <c r="T490" i="19"/>
  <c r="W490" i="19" s="1"/>
  <c r="X490" i="19" s="1"/>
  <c r="S490" i="19"/>
  <c r="V490" i="19" s="1"/>
  <c r="O490" i="19"/>
  <c r="U490" i="19" s="1"/>
  <c r="K490" i="19"/>
  <c r="S489" i="19"/>
  <c r="V489" i="19" s="1"/>
  <c r="O489" i="19"/>
  <c r="U489" i="19" s="1"/>
  <c r="K489" i="19"/>
  <c r="T489" i="19" s="1"/>
  <c r="S488" i="19"/>
  <c r="V488" i="19" s="1"/>
  <c r="O488" i="19"/>
  <c r="U488" i="19" s="1"/>
  <c r="K488" i="19"/>
  <c r="T488" i="19" s="1"/>
  <c r="W488" i="19" s="1"/>
  <c r="T487" i="19"/>
  <c r="S487" i="19"/>
  <c r="V487" i="19" s="1"/>
  <c r="O487" i="19"/>
  <c r="U487" i="19" s="1"/>
  <c r="W487" i="19" s="1"/>
  <c r="K487" i="19"/>
  <c r="V486" i="19"/>
  <c r="U486" i="19"/>
  <c r="T486" i="19"/>
  <c r="S486" i="19"/>
  <c r="O486" i="19"/>
  <c r="K486" i="19"/>
  <c r="V485" i="19"/>
  <c r="U485" i="19"/>
  <c r="S485" i="19"/>
  <c r="O485" i="19"/>
  <c r="K485" i="19"/>
  <c r="T485" i="19" s="1"/>
  <c r="V484" i="19"/>
  <c r="U484" i="19"/>
  <c r="W484" i="19" s="1"/>
  <c r="S484" i="19"/>
  <c r="O484" i="19"/>
  <c r="K484" i="19"/>
  <c r="T484" i="19" s="1"/>
  <c r="S483" i="19"/>
  <c r="V483" i="19" s="1"/>
  <c r="W483" i="19" s="1"/>
  <c r="X483" i="19" s="1"/>
  <c r="O483" i="19"/>
  <c r="U483" i="19" s="1"/>
  <c r="K483" i="19"/>
  <c r="T483" i="19" s="1"/>
  <c r="W482" i="19"/>
  <c r="T482" i="19"/>
  <c r="S482" i="19"/>
  <c r="V482" i="19" s="1"/>
  <c r="O482" i="19"/>
  <c r="U482" i="19" s="1"/>
  <c r="K482" i="19"/>
  <c r="U481" i="19"/>
  <c r="S481" i="19"/>
  <c r="V481" i="19" s="1"/>
  <c r="O481" i="19"/>
  <c r="K481" i="19"/>
  <c r="T481" i="19" s="1"/>
  <c r="W481" i="19" s="1"/>
  <c r="S480" i="19"/>
  <c r="V480" i="19" s="1"/>
  <c r="O480" i="19"/>
  <c r="U480" i="19" s="1"/>
  <c r="K480" i="19"/>
  <c r="T480" i="19" s="1"/>
  <c r="W480" i="19" s="1"/>
  <c r="X480" i="19" s="1"/>
  <c r="W479" i="19"/>
  <c r="U479" i="19"/>
  <c r="T479" i="19"/>
  <c r="S479" i="19"/>
  <c r="V479" i="19" s="1"/>
  <c r="O479" i="19"/>
  <c r="K479" i="19"/>
  <c r="V478" i="19"/>
  <c r="U478" i="19"/>
  <c r="T478" i="19"/>
  <c r="S478" i="19"/>
  <c r="O478" i="19"/>
  <c r="K478" i="19"/>
  <c r="V477" i="19"/>
  <c r="U477" i="19"/>
  <c r="T477" i="19"/>
  <c r="W477" i="19" s="1"/>
  <c r="S477" i="19"/>
  <c r="O477" i="19"/>
  <c r="K477" i="19"/>
  <c r="V476" i="19"/>
  <c r="S476" i="19"/>
  <c r="O476" i="19"/>
  <c r="U476" i="19" s="1"/>
  <c r="W476" i="19" s="1"/>
  <c r="K476" i="19"/>
  <c r="T476" i="19" s="1"/>
  <c r="V475" i="19"/>
  <c r="W475" i="19" s="1"/>
  <c r="S475" i="19"/>
  <c r="O475" i="19"/>
  <c r="U475" i="19" s="1"/>
  <c r="K475" i="19"/>
  <c r="T475" i="19" s="1"/>
  <c r="T474" i="19"/>
  <c r="S474" i="19"/>
  <c r="V474" i="19" s="1"/>
  <c r="O474" i="19"/>
  <c r="U474" i="19" s="1"/>
  <c r="K474" i="19"/>
  <c r="S473" i="19"/>
  <c r="V473" i="19" s="1"/>
  <c r="O473" i="19"/>
  <c r="U473" i="19" s="1"/>
  <c r="K473" i="19"/>
  <c r="T473" i="19" s="1"/>
  <c r="V472" i="19"/>
  <c r="T472" i="19"/>
  <c r="S472" i="19"/>
  <c r="O472" i="19"/>
  <c r="U472" i="19" s="1"/>
  <c r="K472" i="19"/>
  <c r="U471" i="19"/>
  <c r="T471" i="19"/>
  <c r="S471" i="19"/>
  <c r="V471" i="19" s="1"/>
  <c r="O471" i="19"/>
  <c r="K471" i="19"/>
  <c r="U470" i="19"/>
  <c r="T470" i="19"/>
  <c r="S470" i="19"/>
  <c r="V470" i="19" s="1"/>
  <c r="O470" i="19"/>
  <c r="K470" i="19"/>
  <c r="V469" i="19"/>
  <c r="U469" i="19"/>
  <c r="S469" i="19"/>
  <c r="O469" i="19"/>
  <c r="K469" i="19"/>
  <c r="T469" i="19" s="1"/>
  <c r="W469" i="19" s="1"/>
  <c r="V468" i="19"/>
  <c r="U468" i="19"/>
  <c r="S468" i="19"/>
  <c r="O468" i="19"/>
  <c r="K468" i="19"/>
  <c r="T468" i="19" s="1"/>
  <c r="S467" i="19"/>
  <c r="V467" i="19" s="1"/>
  <c r="O467" i="19"/>
  <c r="U467" i="19" s="1"/>
  <c r="K467" i="19"/>
  <c r="T467" i="19" s="1"/>
  <c r="X466" i="19"/>
  <c r="S466" i="19"/>
  <c r="V466" i="19" s="1"/>
  <c r="O466" i="19"/>
  <c r="U466" i="19" s="1"/>
  <c r="K466" i="19"/>
  <c r="T466" i="19" s="1"/>
  <c r="W466" i="19" s="1"/>
  <c r="Y466" i="19" s="1"/>
  <c r="U465" i="19"/>
  <c r="S465" i="19"/>
  <c r="V465" i="19" s="1"/>
  <c r="O465" i="19"/>
  <c r="K465" i="19"/>
  <c r="T465" i="19" s="1"/>
  <c r="V464" i="19"/>
  <c r="T464" i="19"/>
  <c r="S464" i="19"/>
  <c r="O464" i="19"/>
  <c r="U464" i="19" s="1"/>
  <c r="K464" i="19"/>
  <c r="T463" i="19"/>
  <c r="W463" i="19" s="1"/>
  <c r="S463" i="19"/>
  <c r="V463" i="19" s="1"/>
  <c r="O463" i="19"/>
  <c r="U463" i="19" s="1"/>
  <c r="K463" i="19"/>
  <c r="U462" i="19"/>
  <c r="T462" i="19"/>
  <c r="S462" i="19"/>
  <c r="V462" i="19" s="1"/>
  <c r="O462" i="19"/>
  <c r="K462" i="19"/>
  <c r="W461" i="19"/>
  <c r="V461" i="19"/>
  <c r="U461" i="19"/>
  <c r="S461" i="19"/>
  <c r="O461" i="19"/>
  <c r="K461" i="19"/>
  <c r="T461" i="19" s="1"/>
  <c r="V460" i="19"/>
  <c r="S460" i="19"/>
  <c r="O460" i="19"/>
  <c r="U460" i="19" s="1"/>
  <c r="W460" i="19" s="1"/>
  <c r="K460" i="19"/>
  <c r="T460" i="19" s="1"/>
  <c r="X459" i="19"/>
  <c r="V459" i="19"/>
  <c r="S459" i="19"/>
  <c r="O459" i="19"/>
  <c r="U459" i="19" s="1"/>
  <c r="K459" i="19"/>
  <c r="T459" i="19" s="1"/>
  <c r="W459" i="19" s="1"/>
  <c r="Y459" i="19" s="1"/>
  <c r="W458" i="19"/>
  <c r="T458" i="19"/>
  <c r="S458" i="19"/>
  <c r="V458" i="19" s="1"/>
  <c r="O458" i="19"/>
  <c r="U458" i="19" s="1"/>
  <c r="K458" i="19"/>
  <c r="U457" i="19"/>
  <c r="S457" i="19"/>
  <c r="V457" i="19" s="1"/>
  <c r="O457" i="19"/>
  <c r="K457" i="19"/>
  <c r="T457" i="19" s="1"/>
  <c r="T456" i="19"/>
  <c r="W456" i="19" s="1"/>
  <c r="S456" i="19"/>
  <c r="V456" i="19" s="1"/>
  <c r="O456" i="19"/>
  <c r="U456" i="19" s="1"/>
  <c r="K456" i="19"/>
  <c r="W455" i="19"/>
  <c r="T455" i="19"/>
  <c r="S455" i="19"/>
  <c r="V455" i="19" s="1"/>
  <c r="O455" i="19"/>
  <c r="U455" i="19" s="1"/>
  <c r="K455" i="19"/>
  <c r="V454" i="19"/>
  <c r="U454" i="19"/>
  <c r="T454" i="19"/>
  <c r="S454" i="19"/>
  <c r="O454" i="19"/>
  <c r="K454" i="19"/>
  <c r="Y453" i="19"/>
  <c r="V453" i="19"/>
  <c r="U453" i="19"/>
  <c r="S453" i="19"/>
  <c r="O453" i="19"/>
  <c r="K453" i="19"/>
  <c r="T453" i="19" s="1"/>
  <c r="W453" i="19" s="1"/>
  <c r="X453" i="19" s="1"/>
  <c r="W452" i="19"/>
  <c r="V452" i="19"/>
  <c r="U452" i="19"/>
  <c r="S452" i="19"/>
  <c r="O452" i="19"/>
  <c r="K452" i="19"/>
  <c r="T452" i="19" s="1"/>
  <c r="S451" i="19"/>
  <c r="V451" i="19" s="1"/>
  <c r="W451" i="19" s="1"/>
  <c r="O451" i="19"/>
  <c r="U451" i="19" s="1"/>
  <c r="K451" i="19"/>
  <c r="T451" i="19" s="1"/>
  <c r="T450" i="19"/>
  <c r="S450" i="19"/>
  <c r="V450" i="19" s="1"/>
  <c r="O450" i="19"/>
  <c r="U450" i="19" s="1"/>
  <c r="K450" i="19"/>
  <c r="S449" i="19"/>
  <c r="V449" i="19" s="1"/>
  <c r="O449" i="19"/>
  <c r="U449" i="19" s="1"/>
  <c r="K449" i="19"/>
  <c r="T449" i="19" s="1"/>
  <c r="S448" i="19"/>
  <c r="V448" i="19" s="1"/>
  <c r="O448" i="19"/>
  <c r="U448" i="19" s="1"/>
  <c r="K448" i="19"/>
  <c r="T448" i="19" s="1"/>
  <c r="U447" i="19"/>
  <c r="T447" i="19"/>
  <c r="W447" i="19" s="1"/>
  <c r="S447" i="19"/>
  <c r="V447" i="19" s="1"/>
  <c r="O447" i="19"/>
  <c r="K447" i="19"/>
  <c r="U446" i="19"/>
  <c r="T446" i="19"/>
  <c r="S446" i="19"/>
  <c r="V446" i="19" s="1"/>
  <c r="O446" i="19"/>
  <c r="K446" i="19"/>
  <c r="W445" i="19"/>
  <c r="V445" i="19"/>
  <c r="U445" i="19"/>
  <c r="T445" i="19"/>
  <c r="S445" i="19"/>
  <c r="O445" i="19"/>
  <c r="K445" i="19"/>
  <c r="V444" i="19"/>
  <c r="S444" i="19"/>
  <c r="O444" i="19"/>
  <c r="U444" i="19" s="1"/>
  <c r="K444" i="19"/>
  <c r="T444" i="19" s="1"/>
  <c r="S443" i="19"/>
  <c r="V443" i="19" s="1"/>
  <c r="O443" i="19"/>
  <c r="U443" i="19" s="1"/>
  <c r="W443" i="19" s="1"/>
  <c r="K443" i="19"/>
  <c r="T443" i="19" s="1"/>
  <c r="S442" i="19"/>
  <c r="V442" i="19" s="1"/>
  <c r="O442" i="19"/>
  <c r="U442" i="19" s="1"/>
  <c r="K442" i="19"/>
  <c r="T442" i="19" s="1"/>
  <c r="W442" i="19" s="1"/>
  <c r="S441" i="19"/>
  <c r="V441" i="19" s="1"/>
  <c r="O441" i="19"/>
  <c r="U441" i="19" s="1"/>
  <c r="K441" i="19"/>
  <c r="T441" i="19" s="1"/>
  <c r="Y440" i="19"/>
  <c r="V440" i="19"/>
  <c r="T440" i="19"/>
  <c r="W440" i="19" s="1"/>
  <c r="X440" i="19" s="1"/>
  <c r="S440" i="19"/>
  <c r="O440" i="19"/>
  <c r="U440" i="19" s="1"/>
  <c r="K440" i="19"/>
  <c r="T439" i="19"/>
  <c r="S439" i="19"/>
  <c r="V439" i="19" s="1"/>
  <c r="O439" i="19"/>
  <c r="U439" i="19" s="1"/>
  <c r="W439" i="19" s="1"/>
  <c r="K439" i="19"/>
  <c r="U438" i="19"/>
  <c r="T438" i="19"/>
  <c r="S438" i="19"/>
  <c r="V438" i="19" s="1"/>
  <c r="O438" i="19"/>
  <c r="K438" i="19"/>
  <c r="V437" i="19"/>
  <c r="U437" i="19"/>
  <c r="S437" i="19"/>
  <c r="O437" i="19"/>
  <c r="K437" i="19"/>
  <c r="T437" i="19" s="1"/>
  <c r="W437" i="19" s="1"/>
  <c r="V436" i="19"/>
  <c r="U436" i="19"/>
  <c r="S436" i="19"/>
  <c r="O436" i="19"/>
  <c r="K436" i="19"/>
  <c r="T436" i="19" s="1"/>
  <c r="W436" i="19" s="1"/>
  <c r="S435" i="19"/>
  <c r="V435" i="19" s="1"/>
  <c r="O435" i="19"/>
  <c r="U435" i="19" s="1"/>
  <c r="K435" i="19"/>
  <c r="T435" i="19" s="1"/>
  <c r="S434" i="19"/>
  <c r="V434" i="19" s="1"/>
  <c r="O434" i="19"/>
  <c r="U434" i="19" s="1"/>
  <c r="K434" i="19"/>
  <c r="T434" i="19" s="1"/>
  <c r="U433" i="19"/>
  <c r="S433" i="19"/>
  <c r="V433" i="19" s="1"/>
  <c r="O433" i="19"/>
  <c r="K433" i="19"/>
  <c r="T433" i="19" s="1"/>
  <c r="T432" i="19"/>
  <c r="S432" i="19"/>
  <c r="V432" i="19" s="1"/>
  <c r="O432" i="19"/>
  <c r="U432" i="19" s="1"/>
  <c r="K432" i="19"/>
  <c r="T431" i="19"/>
  <c r="S431" i="19"/>
  <c r="V431" i="19" s="1"/>
  <c r="O431" i="19"/>
  <c r="U431" i="19" s="1"/>
  <c r="K431" i="19"/>
  <c r="U430" i="19"/>
  <c r="T430" i="19"/>
  <c r="S430" i="19"/>
  <c r="V430" i="19" s="1"/>
  <c r="O430" i="19"/>
  <c r="K430" i="19"/>
  <c r="V429" i="19"/>
  <c r="U429" i="19"/>
  <c r="S429" i="19"/>
  <c r="O429" i="19"/>
  <c r="K429" i="19"/>
  <c r="T429" i="19" s="1"/>
  <c r="W429" i="19" s="1"/>
  <c r="X429" i="19" s="1"/>
  <c r="V428" i="19"/>
  <c r="S428" i="19"/>
  <c r="O428" i="19"/>
  <c r="U428" i="19" s="1"/>
  <c r="W428" i="19" s="1"/>
  <c r="K428" i="19"/>
  <c r="T428" i="19" s="1"/>
  <c r="V427" i="19"/>
  <c r="S427" i="19"/>
  <c r="O427" i="19"/>
  <c r="U427" i="19" s="1"/>
  <c r="K427" i="19"/>
  <c r="T427" i="19" s="1"/>
  <c r="W427" i="19" s="1"/>
  <c r="T426" i="19"/>
  <c r="W426" i="19" s="1"/>
  <c r="S426" i="19"/>
  <c r="V426" i="19" s="1"/>
  <c r="O426" i="19"/>
  <c r="U426" i="19" s="1"/>
  <c r="K426" i="19"/>
  <c r="S425" i="19"/>
  <c r="V425" i="19" s="1"/>
  <c r="O425" i="19"/>
  <c r="U425" i="19" s="1"/>
  <c r="K425" i="19"/>
  <c r="T425" i="19" s="1"/>
  <c r="S424" i="19"/>
  <c r="V424" i="19" s="1"/>
  <c r="O424" i="19"/>
  <c r="U424" i="19" s="1"/>
  <c r="K424" i="19"/>
  <c r="T424" i="19" s="1"/>
  <c r="W424" i="19" s="1"/>
  <c r="T423" i="19"/>
  <c r="S423" i="19"/>
  <c r="V423" i="19" s="1"/>
  <c r="O423" i="19"/>
  <c r="U423" i="19" s="1"/>
  <c r="W423" i="19" s="1"/>
  <c r="K423" i="19"/>
  <c r="V422" i="19"/>
  <c r="U422" i="19"/>
  <c r="T422" i="19"/>
  <c r="S422" i="19"/>
  <c r="O422" i="19"/>
  <c r="K422" i="19"/>
  <c r="V421" i="19"/>
  <c r="W421" i="19" s="1"/>
  <c r="U421" i="19"/>
  <c r="S421" i="19"/>
  <c r="O421" i="19"/>
  <c r="K421" i="19"/>
  <c r="T421" i="19" s="1"/>
  <c r="V420" i="19"/>
  <c r="U420" i="19"/>
  <c r="W420" i="19" s="1"/>
  <c r="Y420" i="19" s="1"/>
  <c r="S420" i="19"/>
  <c r="O420" i="19"/>
  <c r="K420" i="19"/>
  <c r="T420" i="19" s="1"/>
  <c r="X419" i="19"/>
  <c r="S419" i="19"/>
  <c r="V419" i="19" s="1"/>
  <c r="W419" i="19" s="1"/>
  <c r="Y419" i="19" s="1"/>
  <c r="O419" i="19"/>
  <c r="U419" i="19" s="1"/>
  <c r="K419" i="19"/>
  <c r="T419" i="19" s="1"/>
  <c r="T418" i="19"/>
  <c r="W418" i="19" s="1"/>
  <c r="S418" i="19"/>
  <c r="V418" i="19" s="1"/>
  <c r="O418" i="19"/>
  <c r="U418" i="19" s="1"/>
  <c r="K418" i="19"/>
  <c r="S417" i="19"/>
  <c r="V417" i="19" s="1"/>
  <c r="O417" i="19"/>
  <c r="U417" i="19" s="1"/>
  <c r="K417" i="19"/>
  <c r="T417" i="19" s="1"/>
  <c r="S416" i="19"/>
  <c r="V416" i="19" s="1"/>
  <c r="O416" i="19"/>
  <c r="U416" i="19" s="1"/>
  <c r="K416" i="19"/>
  <c r="T416" i="19" s="1"/>
  <c r="W416" i="19" s="1"/>
  <c r="X416" i="19" s="1"/>
  <c r="U415" i="19"/>
  <c r="T415" i="19"/>
  <c r="W415" i="19" s="1"/>
  <c r="S415" i="19"/>
  <c r="V415" i="19" s="1"/>
  <c r="O415" i="19"/>
  <c r="K415" i="19"/>
  <c r="V414" i="19"/>
  <c r="U414" i="19"/>
  <c r="T414" i="19"/>
  <c r="S414" i="19"/>
  <c r="O414" i="19"/>
  <c r="K414" i="19"/>
  <c r="V413" i="19"/>
  <c r="U413" i="19"/>
  <c r="T413" i="19"/>
  <c r="W413" i="19" s="1"/>
  <c r="S413" i="19"/>
  <c r="O413" i="19"/>
  <c r="K413" i="19"/>
  <c r="W412" i="19"/>
  <c r="V412" i="19"/>
  <c r="U412" i="19"/>
  <c r="S412" i="19"/>
  <c r="O412" i="19"/>
  <c r="K412" i="19"/>
  <c r="T412" i="19" s="1"/>
  <c r="S411" i="19"/>
  <c r="V411" i="19" s="1"/>
  <c r="O411" i="19"/>
  <c r="U411" i="19" s="1"/>
  <c r="K411" i="19"/>
  <c r="T411" i="19" s="1"/>
  <c r="T410" i="19"/>
  <c r="W410" i="19" s="1"/>
  <c r="S410" i="19"/>
  <c r="V410" i="19" s="1"/>
  <c r="O410" i="19"/>
  <c r="U410" i="19" s="1"/>
  <c r="K410" i="19"/>
  <c r="S409" i="19"/>
  <c r="V409" i="19" s="1"/>
  <c r="O409" i="19"/>
  <c r="U409" i="19" s="1"/>
  <c r="K409" i="19"/>
  <c r="T409" i="19" s="1"/>
  <c r="W409" i="19" s="1"/>
  <c r="X409" i="19" s="1"/>
  <c r="Y408" i="19"/>
  <c r="V408" i="19"/>
  <c r="T408" i="19"/>
  <c r="W408" i="19" s="1"/>
  <c r="X408" i="19" s="1"/>
  <c r="S408" i="19"/>
  <c r="O408" i="19"/>
  <c r="U408" i="19" s="1"/>
  <c r="K408" i="19"/>
  <c r="T407" i="19"/>
  <c r="W407" i="19" s="1"/>
  <c r="S407" i="19"/>
  <c r="V407" i="19" s="1"/>
  <c r="O407" i="19"/>
  <c r="U407" i="19" s="1"/>
  <c r="K407" i="19"/>
  <c r="U406" i="19"/>
  <c r="T406" i="19"/>
  <c r="W406" i="19" s="1"/>
  <c r="S406" i="19"/>
  <c r="V406" i="19" s="1"/>
  <c r="O406" i="19"/>
  <c r="K406" i="19"/>
  <c r="V405" i="19"/>
  <c r="U405" i="19"/>
  <c r="S405" i="19"/>
  <c r="O405" i="19"/>
  <c r="K405" i="19"/>
  <c r="T405" i="19" s="1"/>
  <c r="W405" i="19" s="1"/>
  <c r="V404" i="19"/>
  <c r="U404" i="19"/>
  <c r="S404" i="19"/>
  <c r="O404" i="19"/>
  <c r="K404" i="19"/>
  <c r="T404" i="19" s="1"/>
  <c r="S403" i="19"/>
  <c r="V403" i="19" s="1"/>
  <c r="O403" i="19"/>
  <c r="U403" i="19" s="1"/>
  <c r="K403" i="19"/>
  <c r="T403" i="19" s="1"/>
  <c r="Y402" i="19"/>
  <c r="S402" i="19"/>
  <c r="V402" i="19" s="1"/>
  <c r="O402" i="19"/>
  <c r="U402" i="19" s="1"/>
  <c r="K402" i="19"/>
  <c r="T402" i="19" s="1"/>
  <c r="W402" i="19" s="1"/>
  <c r="X402" i="19" s="1"/>
  <c r="U401" i="19"/>
  <c r="S401" i="19"/>
  <c r="V401" i="19" s="1"/>
  <c r="O401" i="19"/>
  <c r="K401" i="19"/>
  <c r="T401" i="19" s="1"/>
  <c r="V400" i="19"/>
  <c r="T400" i="19"/>
  <c r="W400" i="19" s="1"/>
  <c r="S400" i="19"/>
  <c r="O400" i="19"/>
  <c r="U400" i="19" s="1"/>
  <c r="K400" i="19"/>
  <c r="T399" i="19"/>
  <c r="S399" i="19"/>
  <c r="V399" i="19" s="1"/>
  <c r="O399" i="19"/>
  <c r="U399" i="19" s="1"/>
  <c r="K399" i="19"/>
  <c r="U398" i="19"/>
  <c r="T398" i="19"/>
  <c r="S398" i="19"/>
  <c r="V398" i="19" s="1"/>
  <c r="O398" i="19"/>
  <c r="K398" i="19"/>
  <c r="W397" i="19"/>
  <c r="X397" i="19" s="1"/>
  <c r="V397" i="19"/>
  <c r="U397" i="19"/>
  <c r="S397" i="19"/>
  <c r="O397" i="19"/>
  <c r="K397" i="19"/>
  <c r="T397" i="19" s="1"/>
  <c r="V396" i="19"/>
  <c r="S396" i="19"/>
  <c r="O396" i="19"/>
  <c r="U396" i="19" s="1"/>
  <c r="K396" i="19"/>
  <c r="T396" i="19" s="1"/>
  <c r="W396" i="19" s="1"/>
  <c r="Y395" i="19"/>
  <c r="W395" i="19"/>
  <c r="X395" i="19" s="1"/>
  <c r="V395" i="19"/>
  <c r="S395" i="19"/>
  <c r="O395" i="19"/>
  <c r="U395" i="19" s="1"/>
  <c r="K395" i="19"/>
  <c r="T395" i="19" s="1"/>
  <c r="T394" i="19"/>
  <c r="W394" i="19" s="1"/>
  <c r="Y394" i="19" s="1"/>
  <c r="S394" i="19"/>
  <c r="V394" i="19" s="1"/>
  <c r="O394" i="19"/>
  <c r="U394" i="19" s="1"/>
  <c r="K394" i="19"/>
  <c r="U393" i="19"/>
  <c r="S393" i="19"/>
  <c r="V393" i="19" s="1"/>
  <c r="O393" i="19"/>
  <c r="K393" i="19"/>
  <c r="T393" i="19" s="1"/>
  <c r="S392" i="19"/>
  <c r="V392" i="19" s="1"/>
  <c r="O392" i="19"/>
  <c r="U392" i="19" s="1"/>
  <c r="K392" i="19"/>
  <c r="T392" i="19" s="1"/>
  <c r="W391" i="19"/>
  <c r="T391" i="19"/>
  <c r="S391" i="19"/>
  <c r="V391" i="19" s="1"/>
  <c r="O391" i="19"/>
  <c r="U391" i="19" s="1"/>
  <c r="K391" i="19"/>
  <c r="V390" i="19"/>
  <c r="U390" i="19"/>
  <c r="T390" i="19"/>
  <c r="S390" i="19"/>
  <c r="O390" i="19"/>
  <c r="K390" i="19"/>
  <c r="W389" i="19"/>
  <c r="V389" i="19"/>
  <c r="U389" i="19"/>
  <c r="S389" i="19"/>
  <c r="O389" i="19"/>
  <c r="K389" i="19"/>
  <c r="T389" i="19" s="1"/>
  <c r="V388" i="19"/>
  <c r="W388" i="19" s="1"/>
  <c r="U388" i="19"/>
  <c r="S388" i="19"/>
  <c r="O388" i="19"/>
  <c r="K388" i="19"/>
  <c r="T388" i="19" s="1"/>
  <c r="V387" i="19"/>
  <c r="W387" i="19" s="1"/>
  <c r="S387" i="19"/>
  <c r="O387" i="19"/>
  <c r="U387" i="19" s="1"/>
  <c r="K387" i="19"/>
  <c r="T387" i="19" s="1"/>
  <c r="T386" i="19"/>
  <c r="S386" i="19"/>
  <c r="V386" i="19" s="1"/>
  <c r="O386" i="19"/>
  <c r="U386" i="19" s="1"/>
  <c r="W386" i="19" s="1"/>
  <c r="K386" i="19"/>
  <c r="U385" i="19"/>
  <c r="S385" i="19"/>
  <c r="V385" i="19" s="1"/>
  <c r="O385" i="19"/>
  <c r="K385" i="19"/>
  <c r="T385" i="19" s="1"/>
  <c r="S384" i="19"/>
  <c r="V384" i="19" s="1"/>
  <c r="O384" i="19"/>
  <c r="U384" i="19" s="1"/>
  <c r="K384" i="19"/>
  <c r="T384" i="19" s="1"/>
  <c r="U383" i="19"/>
  <c r="W383" i="19" s="1"/>
  <c r="T383" i="19"/>
  <c r="S383" i="19"/>
  <c r="V383" i="19" s="1"/>
  <c r="O383" i="19"/>
  <c r="K383" i="19"/>
  <c r="V382" i="19"/>
  <c r="U382" i="19"/>
  <c r="T382" i="19"/>
  <c r="W382" i="19" s="1"/>
  <c r="Y382" i="19" s="1"/>
  <c r="S382" i="19"/>
  <c r="O382" i="19"/>
  <c r="K382" i="19"/>
  <c r="V381" i="19"/>
  <c r="U381" i="19"/>
  <c r="T381" i="19"/>
  <c r="W381" i="19" s="1"/>
  <c r="S381" i="19"/>
  <c r="O381" i="19"/>
  <c r="K381" i="19"/>
  <c r="V380" i="19"/>
  <c r="S380" i="19"/>
  <c r="O380" i="19"/>
  <c r="U380" i="19" s="1"/>
  <c r="W380" i="19" s="1"/>
  <c r="K380" i="19"/>
  <c r="T380" i="19" s="1"/>
  <c r="V379" i="19"/>
  <c r="S379" i="19"/>
  <c r="O379" i="19"/>
  <c r="U379" i="19" s="1"/>
  <c r="K379" i="19"/>
  <c r="T379" i="19" s="1"/>
  <c r="W379" i="19" s="1"/>
  <c r="S378" i="19"/>
  <c r="V378" i="19" s="1"/>
  <c r="O378" i="19"/>
  <c r="U378" i="19" s="1"/>
  <c r="K378" i="19"/>
  <c r="T378" i="19" s="1"/>
  <c r="W378" i="19" s="1"/>
  <c r="S377" i="19"/>
  <c r="V377" i="19" s="1"/>
  <c r="O377" i="19"/>
  <c r="U377" i="19" s="1"/>
  <c r="K377" i="19"/>
  <c r="T377" i="19" s="1"/>
  <c r="W377" i="19" s="1"/>
  <c r="V376" i="19"/>
  <c r="T376" i="19"/>
  <c r="W376" i="19" s="1"/>
  <c r="S376" i="19"/>
  <c r="O376" i="19"/>
  <c r="U376" i="19" s="1"/>
  <c r="K376" i="19"/>
  <c r="U375" i="19"/>
  <c r="W375" i="19" s="1"/>
  <c r="T375" i="19"/>
  <c r="S375" i="19"/>
  <c r="V375" i="19" s="1"/>
  <c r="O375" i="19"/>
  <c r="K375" i="19"/>
  <c r="U374" i="19"/>
  <c r="T374" i="19"/>
  <c r="S374" i="19"/>
  <c r="V374" i="19" s="1"/>
  <c r="O374" i="19"/>
  <c r="K374" i="19"/>
  <c r="V373" i="19"/>
  <c r="U373" i="19"/>
  <c r="S373" i="19"/>
  <c r="O373" i="19"/>
  <c r="K373" i="19"/>
  <c r="T373" i="19" s="1"/>
  <c r="W373" i="19" s="1"/>
  <c r="V372" i="19"/>
  <c r="S372" i="19"/>
  <c r="O372" i="19"/>
  <c r="U372" i="19" s="1"/>
  <c r="K372" i="19"/>
  <c r="T372" i="19" s="1"/>
  <c r="S371" i="19"/>
  <c r="V371" i="19" s="1"/>
  <c r="O371" i="19"/>
  <c r="U371" i="19" s="1"/>
  <c r="K371" i="19"/>
  <c r="T371" i="19" s="1"/>
  <c r="W371" i="19" s="1"/>
  <c r="X371" i="19" s="1"/>
  <c r="X370" i="19"/>
  <c r="S370" i="19"/>
  <c r="V370" i="19" s="1"/>
  <c r="O370" i="19"/>
  <c r="U370" i="19" s="1"/>
  <c r="K370" i="19"/>
  <c r="T370" i="19" s="1"/>
  <c r="W370" i="19" s="1"/>
  <c r="Y370" i="19" s="1"/>
  <c r="U369" i="19"/>
  <c r="S369" i="19"/>
  <c r="V369" i="19" s="1"/>
  <c r="O369" i="19"/>
  <c r="K369" i="19"/>
  <c r="T369" i="19" s="1"/>
  <c r="V368" i="19"/>
  <c r="T368" i="19"/>
  <c r="S368" i="19"/>
  <c r="O368" i="19"/>
  <c r="U368" i="19" s="1"/>
  <c r="K368" i="19"/>
  <c r="T367" i="19"/>
  <c r="S367" i="19"/>
  <c r="V367" i="19" s="1"/>
  <c r="O367" i="19"/>
  <c r="U367" i="19" s="1"/>
  <c r="K367" i="19"/>
  <c r="U366" i="19"/>
  <c r="T366" i="19"/>
  <c r="S366" i="19"/>
  <c r="V366" i="19" s="1"/>
  <c r="O366" i="19"/>
  <c r="K366" i="19"/>
  <c r="W365" i="19"/>
  <c r="V365" i="19"/>
  <c r="U365" i="19"/>
  <c r="S365" i="19"/>
  <c r="O365" i="19"/>
  <c r="K365" i="19"/>
  <c r="T365" i="19" s="1"/>
  <c r="V364" i="19"/>
  <c r="S364" i="19"/>
  <c r="O364" i="19"/>
  <c r="U364" i="19" s="1"/>
  <c r="K364" i="19"/>
  <c r="T364" i="19" s="1"/>
  <c r="W364" i="19" s="1"/>
  <c r="Y364" i="19" s="1"/>
  <c r="V363" i="19"/>
  <c r="S363" i="19"/>
  <c r="O363" i="19"/>
  <c r="U363" i="19" s="1"/>
  <c r="K363" i="19"/>
  <c r="T363" i="19" s="1"/>
  <c r="W363" i="19" s="1"/>
  <c r="T362" i="19"/>
  <c r="W362" i="19" s="1"/>
  <c r="S362" i="19"/>
  <c r="V362" i="19" s="1"/>
  <c r="O362" i="19"/>
  <c r="U362" i="19" s="1"/>
  <c r="K362" i="19"/>
  <c r="S361" i="19"/>
  <c r="V361" i="19" s="1"/>
  <c r="O361" i="19"/>
  <c r="U361" i="19" s="1"/>
  <c r="K361" i="19"/>
  <c r="T361" i="19" s="1"/>
  <c r="S360" i="19"/>
  <c r="V360" i="19" s="1"/>
  <c r="O360" i="19"/>
  <c r="U360" i="19" s="1"/>
  <c r="K360" i="19"/>
  <c r="T360" i="19" s="1"/>
  <c r="W360" i="19" s="1"/>
  <c r="T359" i="19"/>
  <c r="S359" i="19"/>
  <c r="V359" i="19" s="1"/>
  <c r="O359" i="19"/>
  <c r="U359" i="19" s="1"/>
  <c r="W359" i="19" s="1"/>
  <c r="K359" i="19"/>
  <c r="V358" i="19"/>
  <c r="U358" i="19"/>
  <c r="T358" i="19"/>
  <c r="S358" i="19"/>
  <c r="O358" i="19"/>
  <c r="K358" i="19"/>
  <c r="V357" i="19"/>
  <c r="U357" i="19"/>
  <c r="S357" i="19"/>
  <c r="O357" i="19"/>
  <c r="K357" i="19"/>
  <c r="T357" i="19" s="1"/>
  <c r="V356" i="19"/>
  <c r="U356" i="19"/>
  <c r="W356" i="19" s="1"/>
  <c r="S356" i="19"/>
  <c r="O356" i="19"/>
  <c r="K356" i="19"/>
  <c r="T356" i="19" s="1"/>
  <c r="S355" i="19"/>
  <c r="V355" i="19" s="1"/>
  <c r="W355" i="19" s="1"/>
  <c r="O355" i="19"/>
  <c r="U355" i="19" s="1"/>
  <c r="K355" i="19"/>
  <c r="T355" i="19" s="1"/>
  <c r="X354" i="19"/>
  <c r="W354" i="19"/>
  <c r="Y354" i="19" s="1"/>
  <c r="T354" i="19"/>
  <c r="S354" i="19"/>
  <c r="V354" i="19" s="1"/>
  <c r="O354" i="19"/>
  <c r="U354" i="19" s="1"/>
  <c r="K354" i="19"/>
  <c r="S353" i="19"/>
  <c r="V353" i="19" s="1"/>
  <c r="O353" i="19"/>
  <c r="U353" i="19" s="1"/>
  <c r="K353" i="19"/>
  <c r="T353" i="19" s="1"/>
  <c r="S352" i="19"/>
  <c r="V352" i="19" s="1"/>
  <c r="O352" i="19"/>
  <c r="U352" i="19" s="1"/>
  <c r="K352" i="19"/>
  <c r="T352" i="19" s="1"/>
  <c r="U351" i="19"/>
  <c r="T351" i="19"/>
  <c r="W351" i="19" s="1"/>
  <c r="S351" i="19"/>
  <c r="V351" i="19" s="1"/>
  <c r="O351" i="19"/>
  <c r="K351" i="19"/>
  <c r="U350" i="19"/>
  <c r="T350" i="19"/>
  <c r="S350" i="19"/>
  <c r="V350" i="19" s="1"/>
  <c r="O350" i="19"/>
  <c r="K350" i="19"/>
  <c r="V349" i="19"/>
  <c r="U349" i="19"/>
  <c r="T349" i="19"/>
  <c r="W349" i="19" s="1"/>
  <c r="S349" i="19"/>
  <c r="O349" i="19"/>
  <c r="K349" i="19"/>
  <c r="V348" i="19"/>
  <c r="S348" i="19"/>
  <c r="O348" i="19"/>
  <c r="U348" i="19" s="1"/>
  <c r="K348" i="19"/>
  <c r="T348" i="19" s="1"/>
  <c r="V347" i="19"/>
  <c r="S347" i="19"/>
  <c r="O347" i="19"/>
  <c r="U347" i="19" s="1"/>
  <c r="W347" i="19" s="1"/>
  <c r="K347" i="19"/>
  <c r="T347" i="19" s="1"/>
  <c r="S346" i="19"/>
  <c r="V346" i="19" s="1"/>
  <c r="O346" i="19"/>
  <c r="U346" i="19" s="1"/>
  <c r="K346" i="19"/>
  <c r="T346" i="19" s="1"/>
  <c r="W346" i="19" s="1"/>
  <c r="S345" i="19"/>
  <c r="V345" i="19" s="1"/>
  <c r="O345" i="19"/>
  <c r="U345" i="19" s="1"/>
  <c r="K345" i="19"/>
  <c r="T345" i="19" s="1"/>
  <c r="V344" i="19"/>
  <c r="T344" i="19"/>
  <c r="S344" i="19"/>
  <c r="O344" i="19"/>
  <c r="U344" i="19" s="1"/>
  <c r="K344" i="19"/>
  <c r="W343" i="19"/>
  <c r="U343" i="19"/>
  <c r="T343" i="19"/>
  <c r="S343" i="19"/>
  <c r="V343" i="19" s="1"/>
  <c r="O343" i="19"/>
  <c r="K343" i="19"/>
  <c r="U342" i="19"/>
  <c r="T342" i="19"/>
  <c r="S342" i="19"/>
  <c r="V342" i="19" s="1"/>
  <c r="O342" i="19"/>
  <c r="K342" i="19"/>
  <c r="V341" i="19"/>
  <c r="U341" i="19"/>
  <c r="S341" i="19"/>
  <c r="O341" i="19"/>
  <c r="K341" i="19"/>
  <c r="T341" i="19" s="1"/>
  <c r="W341" i="19" s="1"/>
  <c r="V340" i="19"/>
  <c r="U340" i="19"/>
  <c r="S340" i="19"/>
  <c r="O340" i="19"/>
  <c r="K340" i="19"/>
  <c r="T340" i="19" s="1"/>
  <c r="W340" i="19" s="1"/>
  <c r="S339" i="19"/>
  <c r="V339" i="19" s="1"/>
  <c r="O339" i="19"/>
  <c r="U339" i="19" s="1"/>
  <c r="K339" i="19"/>
  <c r="T339" i="19" s="1"/>
  <c r="S338" i="19"/>
  <c r="V338" i="19" s="1"/>
  <c r="O338" i="19"/>
  <c r="U338" i="19" s="1"/>
  <c r="K338" i="19"/>
  <c r="T338" i="19" s="1"/>
  <c r="W338" i="19" s="1"/>
  <c r="Y338" i="19" s="1"/>
  <c r="U337" i="19"/>
  <c r="S337" i="19"/>
  <c r="V337" i="19" s="1"/>
  <c r="O337" i="19"/>
  <c r="K337" i="19"/>
  <c r="T337" i="19" s="1"/>
  <c r="T336" i="19"/>
  <c r="S336" i="19"/>
  <c r="V336" i="19" s="1"/>
  <c r="O336" i="19"/>
  <c r="U336" i="19" s="1"/>
  <c r="K336" i="19"/>
  <c r="T335" i="19"/>
  <c r="W335" i="19" s="1"/>
  <c r="S335" i="19"/>
  <c r="V335" i="19" s="1"/>
  <c r="O335" i="19"/>
  <c r="U335" i="19" s="1"/>
  <c r="K335" i="19"/>
  <c r="U334" i="19"/>
  <c r="T334" i="19"/>
  <c r="S334" i="19"/>
  <c r="V334" i="19" s="1"/>
  <c r="O334" i="19"/>
  <c r="K334" i="19"/>
  <c r="V333" i="19"/>
  <c r="U333" i="19"/>
  <c r="S333" i="19"/>
  <c r="O333" i="19"/>
  <c r="K333" i="19"/>
  <c r="T333" i="19" s="1"/>
  <c r="W333" i="19" s="1"/>
  <c r="V332" i="19"/>
  <c r="S332" i="19"/>
  <c r="O332" i="19"/>
  <c r="U332" i="19" s="1"/>
  <c r="W332" i="19" s="1"/>
  <c r="K332" i="19"/>
  <c r="T332" i="19" s="1"/>
  <c r="Y331" i="19"/>
  <c r="X331" i="19"/>
  <c r="V331" i="19"/>
  <c r="S331" i="19"/>
  <c r="O331" i="19"/>
  <c r="U331" i="19" s="1"/>
  <c r="K331" i="19"/>
  <c r="T331" i="19" s="1"/>
  <c r="W331" i="19" s="1"/>
  <c r="W330" i="19"/>
  <c r="Y330" i="19" s="1"/>
  <c r="T330" i="19"/>
  <c r="S330" i="19"/>
  <c r="V330" i="19" s="1"/>
  <c r="O330" i="19"/>
  <c r="U330" i="19" s="1"/>
  <c r="K330" i="19"/>
  <c r="U329" i="19"/>
  <c r="S329" i="19"/>
  <c r="V329" i="19" s="1"/>
  <c r="O329" i="19"/>
  <c r="K329" i="19"/>
  <c r="T329" i="19" s="1"/>
  <c r="T328" i="19"/>
  <c r="W328" i="19" s="1"/>
  <c r="S328" i="19"/>
  <c r="V328" i="19" s="1"/>
  <c r="O328" i="19"/>
  <c r="U328" i="19" s="1"/>
  <c r="K328" i="19"/>
  <c r="T327" i="19"/>
  <c r="S327" i="19"/>
  <c r="V327" i="19" s="1"/>
  <c r="O327" i="19"/>
  <c r="U327" i="19" s="1"/>
  <c r="W327" i="19" s="1"/>
  <c r="K327" i="19"/>
  <c r="V326" i="19"/>
  <c r="U326" i="19"/>
  <c r="T326" i="19"/>
  <c r="S326" i="19"/>
  <c r="O326" i="19"/>
  <c r="K326" i="19"/>
  <c r="V325" i="19"/>
  <c r="U325" i="19"/>
  <c r="S325" i="19"/>
  <c r="O325" i="19"/>
  <c r="K325" i="19"/>
  <c r="T325" i="19" s="1"/>
  <c r="V324" i="19"/>
  <c r="U324" i="19"/>
  <c r="W324" i="19" s="1"/>
  <c r="S324" i="19"/>
  <c r="O324" i="19"/>
  <c r="K324" i="19"/>
  <c r="T324" i="19" s="1"/>
  <c r="S323" i="19"/>
  <c r="V323" i="19" s="1"/>
  <c r="W323" i="19" s="1"/>
  <c r="O323" i="19"/>
  <c r="U323" i="19" s="1"/>
  <c r="K323" i="19"/>
  <c r="T323" i="19" s="1"/>
  <c r="T322" i="19"/>
  <c r="W322" i="19" s="1"/>
  <c r="S322" i="19"/>
  <c r="V322" i="19" s="1"/>
  <c r="O322" i="19"/>
  <c r="U322" i="19" s="1"/>
  <c r="K322" i="19"/>
  <c r="U321" i="19"/>
  <c r="S321" i="19"/>
  <c r="V321" i="19" s="1"/>
  <c r="O321" i="19"/>
  <c r="K321" i="19"/>
  <c r="T321" i="19" s="1"/>
  <c r="S320" i="19"/>
  <c r="V320" i="19" s="1"/>
  <c r="O320" i="19"/>
  <c r="U320" i="19" s="1"/>
  <c r="K320" i="19"/>
  <c r="T320" i="19" s="1"/>
  <c r="W320" i="19" s="1"/>
  <c r="U319" i="19"/>
  <c r="T319" i="19"/>
  <c r="W319" i="19" s="1"/>
  <c r="S319" i="19"/>
  <c r="V319" i="19" s="1"/>
  <c r="O319" i="19"/>
  <c r="K319" i="19"/>
  <c r="U318" i="19"/>
  <c r="T318" i="19"/>
  <c r="S318" i="19"/>
  <c r="V318" i="19" s="1"/>
  <c r="O318" i="19"/>
  <c r="K318" i="19"/>
  <c r="V317" i="19"/>
  <c r="U317" i="19"/>
  <c r="T317" i="19"/>
  <c r="W317" i="19" s="1"/>
  <c r="X317" i="19" s="1"/>
  <c r="S317" i="19"/>
  <c r="O317" i="19"/>
  <c r="K317" i="19"/>
  <c r="V316" i="19"/>
  <c r="S316" i="19"/>
  <c r="O316" i="19"/>
  <c r="U316" i="19" s="1"/>
  <c r="W316" i="19" s="1"/>
  <c r="K316" i="19"/>
  <c r="T316" i="19" s="1"/>
  <c r="S315" i="19"/>
  <c r="V315" i="19" s="1"/>
  <c r="W315" i="19" s="1"/>
  <c r="O315" i="19"/>
  <c r="U315" i="19" s="1"/>
  <c r="K315" i="19"/>
  <c r="T315" i="19" s="1"/>
  <c r="T314" i="19"/>
  <c r="W314" i="19" s="1"/>
  <c r="S314" i="19"/>
  <c r="V314" i="19" s="1"/>
  <c r="O314" i="19"/>
  <c r="U314" i="19" s="1"/>
  <c r="K314" i="19"/>
  <c r="S313" i="19"/>
  <c r="V313" i="19" s="1"/>
  <c r="O313" i="19"/>
  <c r="U313" i="19" s="1"/>
  <c r="K313" i="19"/>
  <c r="T313" i="19" s="1"/>
  <c r="V312" i="19"/>
  <c r="T312" i="19"/>
  <c r="W312" i="19" s="1"/>
  <c r="X312" i="19" s="1"/>
  <c r="S312" i="19"/>
  <c r="O312" i="19"/>
  <c r="U312" i="19" s="1"/>
  <c r="K312" i="19"/>
  <c r="T311" i="19"/>
  <c r="S311" i="19"/>
  <c r="V311" i="19" s="1"/>
  <c r="O311" i="19"/>
  <c r="U311" i="19" s="1"/>
  <c r="K311" i="19"/>
  <c r="V310" i="19"/>
  <c r="U310" i="19"/>
  <c r="T310" i="19"/>
  <c r="S310" i="19"/>
  <c r="O310" i="19"/>
  <c r="K310" i="19"/>
  <c r="V309" i="19"/>
  <c r="U309" i="19"/>
  <c r="T309" i="19"/>
  <c r="W309" i="19" s="1"/>
  <c r="S309" i="19"/>
  <c r="O309" i="19"/>
  <c r="K309" i="19"/>
  <c r="V308" i="19"/>
  <c r="S308" i="19"/>
  <c r="O308" i="19"/>
  <c r="U308" i="19" s="1"/>
  <c r="K308" i="19"/>
  <c r="T308" i="19" s="1"/>
  <c r="W308" i="19" s="1"/>
  <c r="S307" i="19"/>
  <c r="V307" i="19" s="1"/>
  <c r="O307" i="19"/>
  <c r="U307" i="19" s="1"/>
  <c r="K307" i="19"/>
  <c r="T307" i="19" s="1"/>
  <c r="S306" i="19"/>
  <c r="V306" i="19" s="1"/>
  <c r="O306" i="19"/>
  <c r="U306" i="19" s="1"/>
  <c r="K306" i="19"/>
  <c r="T306" i="19" s="1"/>
  <c r="Y305" i="19"/>
  <c r="X305" i="19"/>
  <c r="U305" i="19"/>
  <c r="S305" i="19"/>
  <c r="V305" i="19" s="1"/>
  <c r="O305" i="19"/>
  <c r="K305" i="19"/>
  <c r="T305" i="19" s="1"/>
  <c r="W305" i="19" s="1"/>
  <c r="T304" i="19"/>
  <c r="S304" i="19"/>
  <c r="V304" i="19" s="1"/>
  <c r="O304" i="19"/>
  <c r="U304" i="19" s="1"/>
  <c r="K304" i="19"/>
  <c r="T303" i="19"/>
  <c r="W303" i="19" s="1"/>
  <c r="S303" i="19"/>
  <c r="V303" i="19" s="1"/>
  <c r="O303" i="19"/>
  <c r="U303" i="19" s="1"/>
  <c r="K303" i="19"/>
  <c r="U302" i="19"/>
  <c r="T302" i="19"/>
  <c r="W302" i="19" s="1"/>
  <c r="Y302" i="19" s="1"/>
  <c r="S302" i="19"/>
  <c r="V302" i="19" s="1"/>
  <c r="O302" i="19"/>
  <c r="K302" i="19"/>
  <c r="V301" i="19"/>
  <c r="U301" i="19"/>
  <c r="T301" i="19"/>
  <c r="W301" i="19" s="1"/>
  <c r="S301" i="19"/>
  <c r="O301" i="19"/>
  <c r="K301" i="19"/>
  <c r="V300" i="19"/>
  <c r="S300" i="19"/>
  <c r="O300" i="19"/>
  <c r="U300" i="19" s="1"/>
  <c r="W300" i="19" s="1"/>
  <c r="K300" i="19"/>
  <c r="T300" i="19" s="1"/>
  <c r="S299" i="19"/>
  <c r="V299" i="19" s="1"/>
  <c r="O299" i="19"/>
  <c r="U299" i="19" s="1"/>
  <c r="K299" i="19"/>
  <c r="T299" i="19" s="1"/>
  <c r="T298" i="19"/>
  <c r="W298" i="19" s="1"/>
  <c r="S298" i="19"/>
  <c r="V298" i="19" s="1"/>
  <c r="O298" i="19"/>
  <c r="U298" i="19" s="1"/>
  <c r="K298" i="19"/>
  <c r="S297" i="19"/>
  <c r="V297" i="19" s="1"/>
  <c r="O297" i="19"/>
  <c r="U297" i="19" s="1"/>
  <c r="K297" i="19"/>
  <c r="T297" i="19" s="1"/>
  <c r="V296" i="19"/>
  <c r="T296" i="19"/>
  <c r="W296" i="19" s="1"/>
  <c r="S296" i="19"/>
  <c r="O296" i="19"/>
  <c r="U296" i="19" s="1"/>
  <c r="K296" i="19"/>
  <c r="T295" i="19"/>
  <c r="S295" i="19"/>
  <c r="V295" i="19" s="1"/>
  <c r="O295" i="19"/>
  <c r="U295" i="19" s="1"/>
  <c r="W295" i="19" s="1"/>
  <c r="K295" i="19"/>
  <c r="V294" i="19"/>
  <c r="U294" i="19"/>
  <c r="T294" i="19"/>
  <c r="S294" i="19"/>
  <c r="O294" i="19"/>
  <c r="K294" i="19"/>
  <c r="V293" i="19"/>
  <c r="U293" i="19"/>
  <c r="S293" i="19"/>
  <c r="O293" i="19"/>
  <c r="K293" i="19"/>
  <c r="T293" i="19" s="1"/>
  <c r="V292" i="19"/>
  <c r="U292" i="19"/>
  <c r="W292" i="19" s="1"/>
  <c r="S292" i="19"/>
  <c r="O292" i="19"/>
  <c r="K292" i="19"/>
  <c r="T292" i="19" s="1"/>
  <c r="S291" i="19"/>
  <c r="V291" i="19" s="1"/>
  <c r="W291" i="19" s="1"/>
  <c r="O291" i="19"/>
  <c r="U291" i="19" s="1"/>
  <c r="K291" i="19"/>
  <c r="T291" i="19" s="1"/>
  <c r="T290" i="19"/>
  <c r="S290" i="19"/>
  <c r="V290" i="19" s="1"/>
  <c r="O290" i="19"/>
  <c r="U290" i="19" s="1"/>
  <c r="W290" i="19" s="1"/>
  <c r="K290" i="19"/>
  <c r="U289" i="19"/>
  <c r="S289" i="19"/>
  <c r="V289" i="19" s="1"/>
  <c r="O289" i="19"/>
  <c r="K289" i="19"/>
  <c r="T289" i="19" s="1"/>
  <c r="S288" i="19"/>
  <c r="V288" i="19" s="1"/>
  <c r="O288" i="19"/>
  <c r="U288" i="19" s="1"/>
  <c r="K288" i="19"/>
  <c r="T288" i="19" s="1"/>
  <c r="W288" i="19" s="1"/>
  <c r="W287" i="19"/>
  <c r="U287" i="19"/>
  <c r="T287" i="19"/>
  <c r="S287" i="19"/>
  <c r="V287" i="19" s="1"/>
  <c r="O287" i="19"/>
  <c r="K287" i="19"/>
  <c r="U286" i="19"/>
  <c r="T286" i="19"/>
  <c r="S286" i="19"/>
  <c r="V286" i="19" s="1"/>
  <c r="O286" i="19"/>
  <c r="K286" i="19"/>
  <c r="V285" i="19"/>
  <c r="U285" i="19"/>
  <c r="T285" i="19"/>
  <c r="W285" i="19" s="1"/>
  <c r="X285" i="19" s="1"/>
  <c r="S285" i="19"/>
  <c r="O285" i="19"/>
  <c r="K285" i="19"/>
  <c r="V284" i="19"/>
  <c r="S284" i="19"/>
  <c r="O284" i="19"/>
  <c r="U284" i="19" s="1"/>
  <c r="W284" i="19" s="1"/>
  <c r="K284" i="19"/>
  <c r="T284" i="19" s="1"/>
  <c r="W283" i="19"/>
  <c r="S283" i="19"/>
  <c r="V283" i="19" s="1"/>
  <c r="O283" i="19"/>
  <c r="U283" i="19" s="1"/>
  <c r="K283" i="19"/>
  <c r="T283" i="19" s="1"/>
  <c r="T282" i="19"/>
  <c r="W282" i="19" s="1"/>
  <c r="S282" i="19"/>
  <c r="V282" i="19" s="1"/>
  <c r="O282" i="19"/>
  <c r="U282" i="19" s="1"/>
  <c r="K282" i="19"/>
  <c r="S281" i="19"/>
  <c r="V281" i="19" s="1"/>
  <c r="O281" i="19"/>
  <c r="U281" i="19" s="1"/>
  <c r="K281" i="19"/>
  <c r="T281" i="19" s="1"/>
  <c r="V280" i="19"/>
  <c r="T280" i="19"/>
  <c r="W280" i="19" s="1"/>
  <c r="X280" i="19" s="1"/>
  <c r="S280" i="19"/>
  <c r="O280" i="19"/>
  <c r="U280" i="19" s="1"/>
  <c r="K280" i="19"/>
  <c r="T279" i="19"/>
  <c r="S279" i="19"/>
  <c r="V279" i="19" s="1"/>
  <c r="O279" i="19"/>
  <c r="U279" i="19" s="1"/>
  <c r="K279" i="19"/>
  <c r="V278" i="19"/>
  <c r="U278" i="19"/>
  <c r="T278" i="19"/>
  <c r="S278" i="19"/>
  <c r="O278" i="19"/>
  <c r="K278" i="19"/>
  <c r="V277" i="19"/>
  <c r="U277" i="19"/>
  <c r="T277" i="19"/>
  <c r="W277" i="19" s="1"/>
  <c r="S277" i="19"/>
  <c r="O277" i="19"/>
  <c r="K277" i="19"/>
  <c r="V276" i="19"/>
  <c r="U276" i="19"/>
  <c r="S276" i="19"/>
  <c r="O276" i="19"/>
  <c r="K276" i="19"/>
  <c r="T276" i="19" s="1"/>
  <c r="W276" i="19" s="1"/>
  <c r="S275" i="19"/>
  <c r="V275" i="19" s="1"/>
  <c r="O275" i="19"/>
  <c r="U275" i="19" s="1"/>
  <c r="K275" i="19"/>
  <c r="T275" i="19" s="1"/>
  <c r="S274" i="19"/>
  <c r="V274" i="19" s="1"/>
  <c r="O274" i="19"/>
  <c r="U274" i="19" s="1"/>
  <c r="K274" i="19"/>
  <c r="T274" i="19" s="1"/>
  <c r="U273" i="19"/>
  <c r="S273" i="19"/>
  <c r="V273" i="19" s="1"/>
  <c r="O273" i="19"/>
  <c r="K273" i="19"/>
  <c r="T273" i="19" s="1"/>
  <c r="W273" i="19" s="1"/>
  <c r="Y273" i="19" s="1"/>
  <c r="T272" i="19"/>
  <c r="W272" i="19" s="1"/>
  <c r="X272" i="19" s="1"/>
  <c r="S272" i="19"/>
  <c r="V272" i="19" s="1"/>
  <c r="O272" i="19"/>
  <c r="U272" i="19" s="1"/>
  <c r="K272" i="19"/>
  <c r="T271" i="19"/>
  <c r="S271" i="19"/>
  <c r="V271" i="19" s="1"/>
  <c r="O271" i="19"/>
  <c r="U271" i="19" s="1"/>
  <c r="K271" i="19"/>
  <c r="X270" i="19"/>
  <c r="U270" i="19"/>
  <c r="T270" i="19"/>
  <c r="W270" i="19" s="1"/>
  <c r="Y270" i="19" s="1"/>
  <c r="S270" i="19"/>
  <c r="V270" i="19" s="1"/>
  <c r="O270" i="19"/>
  <c r="K270" i="19"/>
  <c r="V269" i="19"/>
  <c r="U269" i="19"/>
  <c r="S269" i="19"/>
  <c r="O269" i="19"/>
  <c r="K269" i="19"/>
  <c r="T269" i="19" s="1"/>
  <c r="W269" i="19" s="1"/>
  <c r="V268" i="19"/>
  <c r="S268" i="19"/>
  <c r="O268" i="19"/>
  <c r="U268" i="19" s="1"/>
  <c r="W268" i="19" s="1"/>
  <c r="K268" i="19"/>
  <c r="T268" i="19" s="1"/>
  <c r="S267" i="19"/>
  <c r="V267" i="19" s="1"/>
  <c r="O267" i="19"/>
  <c r="U267" i="19" s="1"/>
  <c r="W267" i="19" s="1"/>
  <c r="Y267" i="19" s="1"/>
  <c r="K267" i="19"/>
  <c r="T267" i="19" s="1"/>
  <c r="S266" i="19"/>
  <c r="V266" i="19" s="1"/>
  <c r="O266" i="19"/>
  <c r="U266" i="19" s="1"/>
  <c r="K266" i="19"/>
  <c r="T266" i="19" s="1"/>
  <c r="W266" i="19" s="1"/>
  <c r="S265" i="19"/>
  <c r="V265" i="19" s="1"/>
  <c r="O265" i="19"/>
  <c r="U265" i="19" s="1"/>
  <c r="K265" i="19"/>
  <c r="T265" i="19" s="1"/>
  <c r="V264" i="19"/>
  <c r="T264" i="19"/>
  <c r="W264" i="19" s="1"/>
  <c r="S264" i="19"/>
  <c r="O264" i="19"/>
  <c r="U264" i="19" s="1"/>
  <c r="K264" i="19"/>
  <c r="W263" i="19"/>
  <c r="T263" i="19"/>
  <c r="S263" i="19"/>
  <c r="V263" i="19" s="1"/>
  <c r="O263" i="19"/>
  <c r="U263" i="19" s="1"/>
  <c r="K263" i="19"/>
  <c r="V262" i="19"/>
  <c r="U262" i="19"/>
  <c r="T262" i="19"/>
  <c r="S262" i="19"/>
  <c r="O262" i="19"/>
  <c r="K262" i="19"/>
  <c r="V261" i="19"/>
  <c r="U261" i="19"/>
  <c r="S261" i="19"/>
  <c r="O261" i="19"/>
  <c r="K261" i="19"/>
  <c r="T261" i="19" s="1"/>
  <c r="W261" i="19" s="1"/>
  <c r="X261" i="19" s="1"/>
  <c r="W260" i="19"/>
  <c r="Y260" i="19" s="1"/>
  <c r="V260" i="19"/>
  <c r="U260" i="19"/>
  <c r="S260" i="19"/>
  <c r="O260" i="19"/>
  <c r="K260" i="19"/>
  <c r="T260" i="19" s="1"/>
  <c r="S259" i="19"/>
  <c r="V259" i="19" s="1"/>
  <c r="W259" i="19" s="1"/>
  <c r="O259" i="19"/>
  <c r="U259" i="19" s="1"/>
  <c r="K259" i="19"/>
  <c r="T259" i="19" s="1"/>
  <c r="T258" i="19"/>
  <c r="W258" i="19" s="1"/>
  <c r="S258" i="19"/>
  <c r="V258" i="19" s="1"/>
  <c r="O258" i="19"/>
  <c r="U258" i="19" s="1"/>
  <c r="K258" i="19"/>
  <c r="U257" i="19"/>
  <c r="S257" i="19"/>
  <c r="V257" i="19" s="1"/>
  <c r="O257" i="19"/>
  <c r="K257" i="19"/>
  <c r="T257" i="19" s="1"/>
  <c r="W257" i="19" s="1"/>
  <c r="Y257" i="19" s="1"/>
  <c r="S256" i="19"/>
  <c r="V256" i="19" s="1"/>
  <c r="O256" i="19"/>
  <c r="U256" i="19" s="1"/>
  <c r="K256" i="19"/>
  <c r="T256" i="19" s="1"/>
  <c r="W256" i="19" s="1"/>
  <c r="W255" i="19"/>
  <c r="U255" i="19"/>
  <c r="T255" i="19"/>
  <c r="S255" i="19"/>
  <c r="V255" i="19" s="1"/>
  <c r="O255" i="19"/>
  <c r="K255" i="19"/>
  <c r="V254" i="19"/>
  <c r="U254" i="19"/>
  <c r="T254" i="19"/>
  <c r="S254" i="19"/>
  <c r="O254" i="19"/>
  <c r="K254" i="19"/>
  <c r="V253" i="19"/>
  <c r="U253" i="19"/>
  <c r="T253" i="19"/>
  <c r="W253" i="19" s="1"/>
  <c r="X253" i="19" s="1"/>
  <c r="S253" i="19"/>
  <c r="O253" i="19"/>
  <c r="K253" i="19"/>
  <c r="V252" i="19"/>
  <c r="S252" i="19"/>
  <c r="O252" i="19"/>
  <c r="U252" i="19" s="1"/>
  <c r="W252" i="19" s="1"/>
  <c r="K252" i="19"/>
  <c r="T252" i="19" s="1"/>
  <c r="W251" i="19"/>
  <c r="S251" i="19"/>
  <c r="V251" i="19" s="1"/>
  <c r="O251" i="19"/>
  <c r="U251" i="19" s="1"/>
  <c r="K251" i="19"/>
  <c r="T251" i="19" s="1"/>
  <c r="T250" i="19"/>
  <c r="W250" i="19" s="1"/>
  <c r="S250" i="19"/>
  <c r="V250" i="19" s="1"/>
  <c r="O250" i="19"/>
  <c r="U250" i="19" s="1"/>
  <c r="K250" i="19"/>
  <c r="S249" i="19"/>
  <c r="V249" i="19" s="1"/>
  <c r="O249" i="19"/>
  <c r="U249" i="19" s="1"/>
  <c r="K249" i="19"/>
  <c r="T249" i="19" s="1"/>
  <c r="W249" i="19" s="1"/>
  <c r="X249" i="19" s="1"/>
  <c r="V248" i="19"/>
  <c r="S248" i="19"/>
  <c r="O248" i="19"/>
  <c r="U248" i="19" s="1"/>
  <c r="K248" i="19"/>
  <c r="T248" i="19" s="1"/>
  <c r="W248" i="19" s="1"/>
  <c r="T247" i="19"/>
  <c r="S247" i="19"/>
  <c r="V247" i="19" s="1"/>
  <c r="O247" i="19"/>
  <c r="U247" i="19" s="1"/>
  <c r="K247" i="19"/>
  <c r="U246" i="19"/>
  <c r="T246" i="19"/>
  <c r="S246" i="19"/>
  <c r="V246" i="19" s="1"/>
  <c r="O246" i="19"/>
  <c r="K246" i="19"/>
  <c r="V245" i="19"/>
  <c r="U245" i="19"/>
  <c r="S245" i="19"/>
  <c r="O245" i="19"/>
  <c r="K245" i="19"/>
  <c r="T245" i="19" s="1"/>
  <c r="W245" i="19" s="1"/>
  <c r="V244" i="19"/>
  <c r="S244" i="19"/>
  <c r="O244" i="19"/>
  <c r="U244" i="19" s="1"/>
  <c r="K244" i="19"/>
  <c r="T244" i="19" s="1"/>
  <c r="S243" i="19"/>
  <c r="V243" i="19" s="1"/>
  <c r="O243" i="19"/>
  <c r="U243" i="19" s="1"/>
  <c r="K243" i="19"/>
  <c r="T243" i="19" s="1"/>
  <c r="S242" i="19"/>
  <c r="V242" i="19" s="1"/>
  <c r="O242" i="19"/>
  <c r="U242" i="19" s="1"/>
  <c r="K242" i="19"/>
  <c r="T242" i="19" s="1"/>
  <c r="U241" i="19"/>
  <c r="S241" i="19"/>
  <c r="V241" i="19" s="1"/>
  <c r="O241" i="19"/>
  <c r="K241" i="19"/>
  <c r="T241" i="19" s="1"/>
  <c r="W241" i="19" s="1"/>
  <c r="Y241" i="19" s="1"/>
  <c r="T240" i="19"/>
  <c r="S240" i="19"/>
  <c r="V240" i="19" s="1"/>
  <c r="O240" i="19"/>
  <c r="U240" i="19" s="1"/>
  <c r="K240" i="19"/>
  <c r="T239" i="19"/>
  <c r="S239" i="19"/>
  <c r="V239" i="19" s="1"/>
  <c r="O239" i="19"/>
  <c r="U239" i="19" s="1"/>
  <c r="K239" i="19"/>
  <c r="X238" i="19"/>
  <c r="U238" i="19"/>
  <c r="T238" i="19"/>
  <c r="W238" i="19" s="1"/>
  <c r="Y238" i="19" s="1"/>
  <c r="S238" i="19"/>
  <c r="V238" i="19" s="1"/>
  <c r="O238" i="19"/>
  <c r="K238" i="19"/>
  <c r="V237" i="19"/>
  <c r="U237" i="19"/>
  <c r="S237" i="19"/>
  <c r="O237" i="19"/>
  <c r="K237" i="19"/>
  <c r="T237" i="19" s="1"/>
  <c r="W237" i="19" s="1"/>
  <c r="W236" i="19"/>
  <c r="V236" i="19"/>
  <c r="T236" i="19"/>
  <c r="S236" i="19"/>
  <c r="O236" i="19"/>
  <c r="U236" i="19" s="1"/>
  <c r="K236" i="19"/>
  <c r="U235" i="19"/>
  <c r="S235" i="19"/>
  <c r="V235" i="19" s="1"/>
  <c r="O235" i="19"/>
  <c r="K235" i="19"/>
  <c r="T235" i="19" s="1"/>
  <c r="W235" i="19" s="1"/>
  <c r="X235" i="19" s="1"/>
  <c r="V234" i="19"/>
  <c r="S234" i="19"/>
  <c r="O234" i="19"/>
  <c r="U234" i="19" s="1"/>
  <c r="K234" i="19"/>
  <c r="T234" i="19" s="1"/>
  <c r="W234" i="19" s="1"/>
  <c r="Y234" i="19" s="1"/>
  <c r="S233" i="19"/>
  <c r="V233" i="19" s="1"/>
  <c r="O233" i="19"/>
  <c r="U233" i="19" s="1"/>
  <c r="K233" i="19"/>
  <c r="T233" i="19" s="1"/>
  <c r="T232" i="19"/>
  <c r="S232" i="19"/>
  <c r="V232" i="19" s="1"/>
  <c r="O232" i="19"/>
  <c r="U232" i="19" s="1"/>
  <c r="K232" i="19"/>
  <c r="W231" i="19"/>
  <c r="U231" i="19"/>
  <c r="T231" i="19"/>
  <c r="S231" i="19"/>
  <c r="V231" i="19" s="1"/>
  <c r="O231" i="19"/>
  <c r="K231" i="19"/>
  <c r="U230" i="19"/>
  <c r="T230" i="19"/>
  <c r="S230" i="19"/>
  <c r="V230" i="19" s="1"/>
  <c r="O230" i="19"/>
  <c r="K230" i="19"/>
  <c r="V229" i="19"/>
  <c r="U229" i="19"/>
  <c r="S229" i="19"/>
  <c r="O229" i="19"/>
  <c r="K229" i="19"/>
  <c r="T229" i="19" s="1"/>
  <c r="W229" i="19" s="1"/>
  <c r="X229" i="19" s="1"/>
  <c r="V228" i="19"/>
  <c r="T228" i="19"/>
  <c r="S228" i="19"/>
  <c r="O228" i="19"/>
  <c r="U228" i="19" s="1"/>
  <c r="W228" i="19" s="1"/>
  <c r="Y228" i="19" s="1"/>
  <c r="K228" i="19"/>
  <c r="V227" i="19"/>
  <c r="U227" i="19"/>
  <c r="S227" i="19"/>
  <c r="O227" i="19"/>
  <c r="K227" i="19"/>
  <c r="T227" i="19" s="1"/>
  <c r="V226" i="19"/>
  <c r="S226" i="19"/>
  <c r="O226" i="19"/>
  <c r="U226" i="19" s="1"/>
  <c r="K226" i="19"/>
  <c r="T226" i="19" s="1"/>
  <c r="W226" i="19" s="1"/>
  <c r="X226" i="19" s="1"/>
  <c r="S225" i="19"/>
  <c r="V225" i="19" s="1"/>
  <c r="O225" i="19"/>
  <c r="U225" i="19" s="1"/>
  <c r="K225" i="19"/>
  <c r="T225" i="19" s="1"/>
  <c r="W225" i="19" s="1"/>
  <c r="X225" i="19" s="1"/>
  <c r="V224" i="19"/>
  <c r="T224" i="19"/>
  <c r="W224" i="19" s="1"/>
  <c r="S224" i="19"/>
  <c r="O224" i="19"/>
  <c r="U224" i="19" s="1"/>
  <c r="K224" i="19"/>
  <c r="T223" i="19"/>
  <c r="S223" i="19"/>
  <c r="V223" i="19" s="1"/>
  <c r="O223" i="19"/>
  <c r="U223" i="19" s="1"/>
  <c r="W223" i="19" s="1"/>
  <c r="K223" i="19"/>
  <c r="V222" i="19"/>
  <c r="U222" i="19"/>
  <c r="T222" i="19"/>
  <c r="S222" i="19"/>
  <c r="O222" i="19"/>
  <c r="K222" i="19"/>
  <c r="V221" i="19"/>
  <c r="U221" i="19"/>
  <c r="T221" i="19"/>
  <c r="W221" i="19" s="1"/>
  <c r="S221" i="19"/>
  <c r="O221" i="19"/>
  <c r="K221" i="19"/>
  <c r="V220" i="19"/>
  <c r="T220" i="19"/>
  <c r="S220" i="19"/>
  <c r="O220" i="19"/>
  <c r="U220" i="19" s="1"/>
  <c r="W220" i="19" s="1"/>
  <c r="K220" i="19"/>
  <c r="U219" i="19"/>
  <c r="S219" i="19"/>
  <c r="V219" i="19" s="1"/>
  <c r="W219" i="19" s="1"/>
  <c r="O219" i="19"/>
  <c r="K219" i="19"/>
  <c r="T219" i="19" s="1"/>
  <c r="V218" i="19"/>
  <c r="S218" i="19"/>
  <c r="O218" i="19"/>
  <c r="U218" i="19" s="1"/>
  <c r="K218" i="19"/>
  <c r="T218" i="19" s="1"/>
  <c r="W218" i="19" s="1"/>
  <c r="S217" i="19"/>
  <c r="V217" i="19" s="1"/>
  <c r="O217" i="19"/>
  <c r="U217" i="19" s="1"/>
  <c r="K217" i="19"/>
  <c r="T217" i="19" s="1"/>
  <c r="V216" i="19"/>
  <c r="S216" i="19"/>
  <c r="O216" i="19"/>
  <c r="U216" i="19" s="1"/>
  <c r="K216" i="19"/>
  <c r="T216" i="19" s="1"/>
  <c r="W216" i="19" s="1"/>
  <c r="X216" i="19" s="1"/>
  <c r="U215" i="19"/>
  <c r="T215" i="19"/>
  <c r="W215" i="19" s="1"/>
  <c r="S215" i="19"/>
  <c r="V215" i="19" s="1"/>
  <c r="O215" i="19"/>
  <c r="K215" i="19"/>
  <c r="V214" i="19"/>
  <c r="U214" i="19"/>
  <c r="T214" i="19"/>
  <c r="W214" i="19" s="1"/>
  <c r="Y214" i="19" s="1"/>
  <c r="S214" i="19"/>
  <c r="O214" i="19"/>
  <c r="K214" i="19"/>
  <c r="V213" i="19"/>
  <c r="U213" i="19"/>
  <c r="T213" i="19"/>
  <c r="W213" i="19" s="1"/>
  <c r="S213" i="19"/>
  <c r="O213" i="19"/>
  <c r="K213" i="19"/>
  <c r="V212" i="19"/>
  <c r="T212" i="19"/>
  <c r="S212" i="19"/>
  <c r="O212" i="19"/>
  <c r="U212" i="19" s="1"/>
  <c r="W212" i="19" s="1"/>
  <c r="K212" i="19"/>
  <c r="X211" i="19"/>
  <c r="W211" i="19"/>
  <c r="Y211" i="19" s="1"/>
  <c r="U211" i="19"/>
  <c r="S211" i="19"/>
  <c r="V211" i="19" s="1"/>
  <c r="O211" i="19"/>
  <c r="K211" i="19"/>
  <c r="T211" i="19" s="1"/>
  <c r="W210" i="19"/>
  <c r="V210" i="19"/>
  <c r="T210" i="19"/>
  <c r="S210" i="19"/>
  <c r="O210" i="19"/>
  <c r="U210" i="19" s="1"/>
  <c r="K210" i="19"/>
  <c r="S209" i="19"/>
  <c r="V209" i="19" s="1"/>
  <c r="O209" i="19"/>
  <c r="U209" i="19" s="1"/>
  <c r="K209" i="19"/>
  <c r="T209" i="19" s="1"/>
  <c r="S208" i="19"/>
  <c r="V208" i="19" s="1"/>
  <c r="O208" i="19"/>
  <c r="U208" i="19" s="1"/>
  <c r="K208" i="19"/>
  <c r="T208" i="19" s="1"/>
  <c r="U207" i="19"/>
  <c r="T207" i="19"/>
  <c r="W207" i="19" s="1"/>
  <c r="S207" i="19"/>
  <c r="V207" i="19" s="1"/>
  <c r="O207" i="19"/>
  <c r="K207" i="19"/>
  <c r="U206" i="19"/>
  <c r="T206" i="19"/>
  <c r="S206" i="19"/>
  <c r="V206" i="19" s="1"/>
  <c r="O206" i="19"/>
  <c r="K206" i="19"/>
  <c r="V205" i="19"/>
  <c r="U205" i="19"/>
  <c r="T205" i="19"/>
  <c r="S205" i="19"/>
  <c r="O205" i="19"/>
  <c r="K205" i="19"/>
  <c r="V204" i="19"/>
  <c r="S204" i="19"/>
  <c r="O204" i="19"/>
  <c r="U204" i="19" s="1"/>
  <c r="K204" i="19"/>
  <c r="T204" i="19" s="1"/>
  <c r="S203" i="19"/>
  <c r="V203" i="19" s="1"/>
  <c r="O203" i="19"/>
  <c r="U203" i="19" s="1"/>
  <c r="K203" i="19"/>
  <c r="T203" i="19" s="1"/>
  <c r="W203" i="19" s="1"/>
  <c r="W202" i="19"/>
  <c r="S202" i="19"/>
  <c r="V202" i="19" s="1"/>
  <c r="O202" i="19"/>
  <c r="U202" i="19" s="1"/>
  <c r="K202" i="19"/>
  <c r="T202" i="19" s="1"/>
  <c r="S201" i="19"/>
  <c r="V201" i="19" s="1"/>
  <c r="O201" i="19"/>
  <c r="U201" i="19" s="1"/>
  <c r="K201" i="19"/>
  <c r="T201" i="19" s="1"/>
  <c r="W201" i="19" s="1"/>
  <c r="X201" i="19" s="1"/>
  <c r="V200" i="19"/>
  <c r="T200" i="19"/>
  <c r="S200" i="19"/>
  <c r="O200" i="19"/>
  <c r="U200" i="19" s="1"/>
  <c r="K200" i="19"/>
  <c r="U199" i="19"/>
  <c r="W199" i="19" s="1"/>
  <c r="T199" i="19"/>
  <c r="S199" i="19"/>
  <c r="V199" i="19" s="1"/>
  <c r="O199" i="19"/>
  <c r="K199" i="19"/>
  <c r="U198" i="19"/>
  <c r="T198" i="19"/>
  <c r="S198" i="19"/>
  <c r="V198" i="19" s="1"/>
  <c r="O198" i="19"/>
  <c r="K198" i="19"/>
  <c r="V197" i="19"/>
  <c r="U197" i="19"/>
  <c r="S197" i="19"/>
  <c r="O197" i="19"/>
  <c r="K197" i="19"/>
  <c r="T197" i="19" s="1"/>
  <c r="W197" i="19" s="1"/>
  <c r="V196" i="19"/>
  <c r="U196" i="19"/>
  <c r="S196" i="19"/>
  <c r="O196" i="19"/>
  <c r="K196" i="19"/>
  <c r="T196" i="19" s="1"/>
  <c r="S195" i="19"/>
  <c r="V195" i="19" s="1"/>
  <c r="O195" i="19"/>
  <c r="U195" i="19" s="1"/>
  <c r="K195" i="19"/>
  <c r="T195" i="19" s="1"/>
  <c r="S194" i="19"/>
  <c r="V194" i="19" s="1"/>
  <c r="O194" i="19"/>
  <c r="U194" i="19" s="1"/>
  <c r="K194" i="19"/>
  <c r="T194" i="19" s="1"/>
  <c r="U193" i="19"/>
  <c r="S193" i="19"/>
  <c r="V193" i="19" s="1"/>
  <c r="O193" i="19"/>
  <c r="K193" i="19"/>
  <c r="T193" i="19" s="1"/>
  <c r="W193" i="19" s="1"/>
  <c r="X193" i="19" s="1"/>
  <c r="V192" i="19"/>
  <c r="T192" i="19"/>
  <c r="W192" i="19" s="1"/>
  <c r="S192" i="19"/>
  <c r="O192" i="19"/>
  <c r="U192" i="19" s="1"/>
  <c r="K192" i="19"/>
  <c r="T191" i="19"/>
  <c r="S191" i="19"/>
  <c r="V191" i="19" s="1"/>
  <c r="O191" i="19"/>
  <c r="U191" i="19" s="1"/>
  <c r="K191" i="19"/>
  <c r="U190" i="19"/>
  <c r="T190" i="19"/>
  <c r="W190" i="19" s="1"/>
  <c r="S190" i="19"/>
  <c r="V190" i="19" s="1"/>
  <c r="O190" i="19"/>
  <c r="K190" i="19"/>
  <c r="W189" i="19"/>
  <c r="X189" i="19" s="1"/>
  <c r="V189" i="19"/>
  <c r="U189" i="19"/>
  <c r="T189" i="19"/>
  <c r="S189" i="19"/>
  <c r="O189" i="19"/>
  <c r="K189" i="19"/>
  <c r="W188" i="19"/>
  <c r="Y188" i="19" s="1"/>
  <c r="V188" i="19"/>
  <c r="T188" i="19"/>
  <c r="S188" i="19"/>
  <c r="O188" i="19"/>
  <c r="U188" i="19" s="1"/>
  <c r="K188" i="19"/>
  <c r="S187" i="19"/>
  <c r="V187" i="19" s="1"/>
  <c r="O187" i="19"/>
  <c r="U187" i="19" s="1"/>
  <c r="K187" i="19"/>
  <c r="T187" i="19" s="1"/>
  <c r="S186" i="19"/>
  <c r="V186" i="19" s="1"/>
  <c r="O186" i="19"/>
  <c r="U186" i="19" s="1"/>
  <c r="K186" i="19"/>
  <c r="T186" i="19" s="1"/>
  <c r="W186" i="19" s="1"/>
  <c r="U185" i="19"/>
  <c r="S185" i="19"/>
  <c r="V185" i="19" s="1"/>
  <c r="O185" i="19"/>
  <c r="K185" i="19"/>
  <c r="T185" i="19" s="1"/>
  <c r="S184" i="19"/>
  <c r="V184" i="19" s="1"/>
  <c r="O184" i="19"/>
  <c r="U184" i="19" s="1"/>
  <c r="K184" i="19"/>
  <c r="T184" i="19" s="1"/>
  <c r="T183" i="19"/>
  <c r="W183" i="19" s="1"/>
  <c r="S183" i="19"/>
  <c r="V183" i="19" s="1"/>
  <c r="O183" i="19"/>
  <c r="U183" i="19" s="1"/>
  <c r="K183" i="19"/>
  <c r="U182" i="19"/>
  <c r="T182" i="19"/>
  <c r="S182" i="19"/>
  <c r="V182" i="19" s="1"/>
  <c r="O182" i="19"/>
  <c r="K182" i="19"/>
  <c r="V181" i="19"/>
  <c r="U181" i="19"/>
  <c r="S181" i="19"/>
  <c r="O181" i="19"/>
  <c r="K181" i="19"/>
  <c r="T181" i="19" s="1"/>
  <c r="W181" i="19" s="1"/>
  <c r="X181" i="19" s="1"/>
  <c r="V180" i="19"/>
  <c r="S180" i="19"/>
  <c r="O180" i="19"/>
  <c r="U180" i="19" s="1"/>
  <c r="W180" i="19" s="1"/>
  <c r="K180" i="19"/>
  <c r="T180" i="19" s="1"/>
  <c r="W179" i="19"/>
  <c r="X179" i="19" s="1"/>
  <c r="V179" i="19"/>
  <c r="S179" i="19"/>
  <c r="O179" i="19"/>
  <c r="U179" i="19" s="1"/>
  <c r="K179" i="19"/>
  <c r="T179" i="19" s="1"/>
  <c r="T178" i="19"/>
  <c r="S178" i="19"/>
  <c r="V178" i="19" s="1"/>
  <c r="O178" i="19"/>
  <c r="U178" i="19" s="1"/>
  <c r="K178" i="19"/>
  <c r="S177" i="19"/>
  <c r="V177" i="19" s="1"/>
  <c r="O177" i="19"/>
  <c r="U177" i="19" s="1"/>
  <c r="K177" i="19"/>
  <c r="T177" i="19" s="1"/>
  <c r="S176" i="19"/>
  <c r="V176" i="19" s="1"/>
  <c r="O176" i="19"/>
  <c r="U176" i="19" s="1"/>
  <c r="K176" i="19"/>
  <c r="T176" i="19" s="1"/>
  <c r="W175" i="19"/>
  <c r="U175" i="19"/>
  <c r="T175" i="19"/>
  <c r="S175" i="19"/>
  <c r="V175" i="19" s="1"/>
  <c r="O175" i="19"/>
  <c r="K175" i="19"/>
  <c r="V174" i="19"/>
  <c r="U174" i="19"/>
  <c r="T174" i="19"/>
  <c r="S174" i="19"/>
  <c r="O174" i="19"/>
  <c r="K174" i="19"/>
  <c r="W173" i="19"/>
  <c r="X173" i="19" s="1"/>
  <c r="V173" i="19"/>
  <c r="U173" i="19"/>
  <c r="T173" i="19"/>
  <c r="S173" i="19"/>
  <c r="O173" i="19"/>
  <c r="K173" i="19"/>
  <c r="W172" i="19"/>
  <c r="Y172" i="19" s="1"/>
  <c r="V172" i="19"/>
  <c r="U172" i="19"/>
  <c r="S172" i="19"/>
  <c r="O172" i="19"/>
  <c r="K172" i="19"/>
  <c r="T172" i="19" s="1"/>
  <c r="S171" i="19"/>
  <c r="V171" i="19" s="1"/>
  <c r="W171" i="19" s="1"/>
  <c r="O171" i="19"/>
  <c r="U171" i="19" s="1"/>
  <c r="K171" i="19"/>
  <c r="T171" i="19" s="1"/>
  <c r="S170" i="19"/>
  <c r="V170" i="19" s="1"/>
  <c r="O170" i="19"/>
  <c r="U170" i="19" s="1"/>
  <c r="K170" i="19"/>
  <c r="T170" i="19" s="1"/>
  <c r="W170" i="19" s="1"/>
  <c r="S169" i="19"/>
  <c r="V169" i="19" s="1"/>
  <c r="O169" i="19"/>
  <c r="U169" i="19" s="1"/>
  <c r="K169" i="19"/>
  <c r="T169" i="19" s="1"/>
  <c r="V168" i="19"/>
  <c r="S168" i="19"/>
  <c r="O168" i="19"/>
  <c r="U168" i="19" s="1"/>
  <c r="K168" i="19"/>
  <c r="T168" i="19" s="1"/>
  <c r="W167" i="19"/>
  <c r="U167" i="19"/>
  <c r="T167" i="19"/>
  <c r="S167" i="19"/>
  <c r="V167" i="19" s="1"/>
  <c r="O167" i="19"/>
  <c r="K167" i="19"/>
  <c r="U166" i="19"/>
  <c r="T166" i="19"/>
  <c r="W166" i="19" s="1"/>
  <c r="Y166" i="19" s="1"/>
  <c r="S166" i="19"/>
  <c r="V166" i="19" s="1"/>
  <c r="O166" i="19"/>
  <c r="K166" i="19"/>
  <c r="V165" i="19"/>
  <c r="U165" i="19"/>
  <c r="T165" i="19"/>
  <c r="W165" i="19" s="1"/>
  <c r="S165" i="19"/>
  <c r="O165" i="19"/>
  <c r="K165" i="19"/>
  <c r="V164" i="19"/>
  <c r="S164" i="19"/>
  <c r="O164" i="19"/>
  <c r="U164" i="19" s="1"/>
  <c r="K164" i="19"/>
  <c r="T164" i="19" s="1"/>
  <c r="W164" i="19" s="1"/>
  <c r="V163" i="19"/>
  <c r="S163" i="19"/>
  <c r="O163" i="19"/>
  <c r="U163" i="19" s="1"/>
  <c r="K163" i="19"/>
  <c r="T163" i="19" s="1"/>
  <c r="S162" i="19"/>
  <c r="V162" i="19" s="1"/>
  <c r="O162" i="19"/>
  <c r="U162" i="19" s="1"/>
  <c r="K162" i="19"/>
  <c r="T162" i="19" s="1"/>
  <c r="W162" i="19" s="1"/>
  <c r="Y161" i="19"/>
  <c r="S161" i="19"/>
  <c r="V161" i="19" s="1"/>
  <c r="O161" i="19"/>
  <c r="U161" i="19" s="1"/>
  <c r="K161" i="19"/>
  <c r="T161" i="19" s="1"/>
  <c r="W161" i="19" s="1"/>
  <c r="X161" i="19" s="1"/>
  <c r="T160" i="19"/>
  <c r="S160" i="19"/>
  <c r="V160" i="19" s="1"/>
  <c r="O160" i="19"/>
  <c r="U160" i="19" s="1"/>
  <c r="K160" i="19"/>
  <c r="T159" i="19"/>
  <c r="S159" i="19"/>
  <c r="V159" i="19" s="1"/>
  <c r="O159" i="19"/>
  <c r="U159" i="19" s="1"/>
  <c r="K159" i="19"/>
  <c r="U158" i="19"/>
  <c r="T158" i="19"/>
  <c r="W158" i="19" s="1"/>
  <c r="S158" i="19"/>
  <c r="V158" i="19" s="1"/>
  <c r="O158" i="19"/>
  <c r="K158" i="19"/>
  <c r="V157" i="19"/>
  <c r="U157" i="19"/>
  <c r="S157" i="19"/>
  <c r="O157" i="19"/>
  <c r="K157" i="19"/>
  <c r="T157" i="19" s="1"/>
  <c r="W157" i="19" s="1"/>
  <c r="V156" i="19"/>
  <c r="T156" i="19"/>
  <c r="S156" i="19"/>
  <c r="O156" i="19"/>
  <c r="U156" i="19" s="1"/>
  <c r="W156" i="19" s="1"/>
  <c r="K156" i="19"/>
  <c r="V155" i="19"/>
  <c r="U155" i="19"/>
  <c r="S155" i="19"/>
  <c r="O155" i="19"/>
  <c r="K155" i="19"/>
  <c r="T155" i="19" s="1"/>
  <c r="T154" i="19"/>
  <c r="S154" i="19"/>
  <c r="V154" i="19" s="1"/>
  <c r="O154" i="19"/>
  <c r="U154" i="19" s="1"/>
  <c r="K154" i="19"/>
  <c r="S153" i="19"/>
  <c r="V153" i="19" s="1"/>
  <c r="O153" i="19"/>
  <c r="U153" i="19" s="1"/>
  <c r="K153" i="19"/>
  <c r="T153" i="19" s="1"/>
  <c r="V152" i="19"/>
  <c r="T152" i="19"/>
  <c r="S152" i="19"/>
  <c r="O152" i="19"/>
  <c r="U152" i="19" s="1"/>
  <c r="K152" i="19"/>
  <c r="U151" i="19"/>
  <c r="T151" i="19"/>
  <c r="W151" i="19" s="1"/>
  <c r="S151" i="19"/>
  <c r="V151" i="19" s="1"/>
  <c r="O151" i="19"/>
  <c r="K151" i="19"/>
  <c r="U150" i="19"/>
  <c r="T150" i="19"/>
  <c r="S150" i="19"/>
  <c r="V150" i="19" s="1"/>
  <c r="O150" i="19"/>
  <c r="K150" i="19"/>
  <c r="V149" i="19"/>
  <c r="U149" i="19"/>
  <c r="T149" i="19"/>
  <c r="S149" i="19"/>
  <c r="O149" i="19"/>
  <c r="K149" i="19"/>
  <c r="X148" i="19"/>
  <c r="V148" i="19"/>
  <c r="T148" i="19"/>
  <c r="S148" i="19"/>
  <c r="O148" i="19"/>
  <c r="U148" i="19" s="1"/>
  <c r="W148" i="19" s="1"/>
  <c r="Y148" i="19" s="1"/>
  <c r="K148" i="19"/>
  <c r="S147" i="19"/>
  <c r="V147" i="19" s="1"/>
  <c r="O147" i="19"/>
  <c r="U147" i="19" s="1"/>
  <c r="K147" i="19"/>
  <c r="T147" i="19" s="1"/>
  <c r="S146" i="19"/>
  <c r="V146" i="19" s="1"/>
  <c r="O146" i="19"/>
  <c r="U146" i="19" s="1"/>
  <c r="K146" i="19"/>
  <c r="T146" i="19" s="1"/>
  <c r="U145" i="19"/>
  <c r="S145" i="19"/>
  <c r="V145" i="19" s="1"/>
  <c r="O145" i="19"/>
  <c r="K145" i="19"/>
  <c r="T145" i="19" s="1"/>
  <c r="V144" i="19"/>
  <c r="T144" i="19"/>
  <c r="S144" i="19"/>
  <c r="O144" i="19"/>
  <c r="U144" i="19" s="1"/>
  <c r="K144" i="19"/>
  <c r="U143" i="19"/>
  <c r="T143" i="19"/>
  <c r="W143" i="19" s="1"/>
  <c r="S143" i="19"/>
  <c r="V143" i="19" s="1"/>
  <c r="O143" i="19"/>
  <c r="K143" i="19"/>
  <c r="U142" i="19"/>
  <c r="S142" i="19"/>
  <c r="V142" i="19" s="1"/>
  <c r="O142" i="19"/>
  <c r="K142" i="19"/>
  <c r="T142" i="19" s="1"/>
  <c r="V141" i="19"/>
  <c r="S141" i="19"/>
  <c r="O141" i="19"/>
  <c r="U141" i="19" s="1"/>
  <c r="K141" i="19"/>
  <c r="T141" i="19" s="1"/>
  <c r="W141" i="19" s="1"/>
  <c r="V140" i="19"/>
  <c r="U140" i="19"/>
  <c r="W140" i="19" s="1"/>
  <c r="T140" i="19"/>
  <c r="S140" i="19"/>
  <c r="O140" i="19"/>
  <c r="K140" i="19"/>
  <c r="U139" i="19"/>
  <c r="T139" i="19"/>
  <c r="S139" i="19"/>
  <c r="V139" i="19" s="1"/>
  <c r="O139" i="19"/>
  <c r="K139" i="19"/>
  <c r="V138" i="19"/>
  <c r="U138" i="19"/>
  <c r="T138" i="19"/>
  <c r="W138" i="19" s="1"/>
  <c r="Y138" i="19" s="1"/>
  <c r="S138" i="19"/>
  <c r="O138" i="19"/>
  <c r="K138" i="19"/>
  <c r="V137" i="19"/>
  <c r="S137" i="19"/>
  <c r="O137" i="19"/>
  <c r="U137" i="19" s="1"/>
  <c r="K137" i="19"/>
  <c r="T137" i="19" s="1"/>
  <c r="S136" i="19"/>
  <c r="V136" i="19" s="1"/>
  <c r="W136" i="19" s="1"/>
  <c r="O136" i="19"/>
  <c r="U136" i="19" s="1"/>
  <c r="K136" i="19"/>
  <c r="T136" i="19" s="1"/>
  <c r="T135" i="19"/>
  <c r="S135" i="19"/>
  <c r="V135" i="19" s="1"/>
  <c r="O135" i="19"/>
  <c r="U135" i="19" s="1"/>
  <c r="K135" i="19"/>
  <c r="U134" i="19"/>
  <c r="S134" i="19"/>
  <c r="V134" i="19" s="1"/>
  <c r="O134" i="19"/>
  <c r="K134" i="19"/>
  <c r="T134" i="19" s="1"/>
  <c r="W134" i="19" s="1"/>
  <c r="V133" i="19"/>
  <c r="U133" i="19"/>
  <c r="T133" i="19"/>
  <c r="S133" i="19"/>
  <c r="O133" i="19"/>
  <c r="K133" i="19"/>
  <c r="U132" i="19"/>
  <c r="T132" i="19"/>
  <c r="S132" i="19"/>
  <c r="V132" i="19" s="1"/>
  <c r="O132" i="19"/>
  <c r="K132" i="19"/>
  <c r="S131" i="19"/>
  <c r="V131" i="19" s="1"/>
  <c r="O131" i="19"/>
  <c r="U131" i="19" s="1"/>
  <c r="K131" i="19"/>
  <c r="T131" i="19" s="1"/>
  <c r="W131" i="19" s="1"/>
  <c r="U130" i="19"/>
  <c r="S130" i="19"/>
  <c r="V130" i="19" s="1"/>
  <c r="O130" i="19"/>
  <c r="K130" i="19"/>
  <c r="T130" i="19" s="1"/>
  <c r="W130" i="19" s="1"/>
  <c r="S129" i="19"/>
  <c r="V129" i="19" s="1"/>
  <c r="O129" i="19"/>
  <c r="U129" i="19" s="1"/>
  <c r="K129" i="19"/>
  <c r="T129" i="19" s="1"/>
  <c r="S128" i="19"/>
  <c r="V128" i="19" s="1"/>
  <c r="O128" i="19"/>
  <c r="U128" i="19" s="1"/>
  <c r="K128" i="19"/>
  <c r="T128" i="19" s="1"/>
  <c r="W128" i="19" s="1"/>
  <c r="U127" i="19"/>
  <c r="W127" i="19" s="1"/>
  <c r="T127" i="19"/>
  <c r="S127" i="19"/>
  <c r="V127" i="19" s="1"/>
  <c r="O127" i="19"/>
  <c r="K127" i="19"/>
  <c r="V126" i="19"/>
  <c r="U126" i="19"/>
  <c r="S126" i="19"/>
  <c r="O126" i="19"/>
  <c r="K126" i="19"/>
  <c r="T126" i="19" s="1"/>
  <c r="W126" i="19" s="1"/>
  <c r="X126" i="19" s="1"/>
  <c r="V125" i="19"/>
  <c r="U125" i="19"/>
  <c r="S125" i="19"/>
  <c r="O125" i="19"/>
  <c r="K125" i="19"/>
  <c r="T125" i="19" s="1"/>
  <c r="W125" i="19" s="1"/>
  <c r="V124" i="19"/>
  <c r="U124" i="19"/>
  <c r="S124" i="19"/>
  <c r="O124" i="19"/>
  <c r="K124" i="19"/>
  <c r="T124" i="19" s="1"/>
  <c r="V123" i="19"/>
  <c r="T123" i="19"/>
  <c r="W123" i="19" s="1"/>
  <c r="Y123" i="19" s="1"/>
  <c r="S123" i="19"/>
  <c r="O123" i="19"/>
  <c r="U123" i="19" s="1"/>
  <c r="K123" i="19"/>
  <c r="U122" i="19"/>
  <c r="T122" i="19"/>
  <c r="W122" i="19" s="1"/>
  <c r="X122" i="19" s="1"/>
  <c r="S122" i="19"/>
  <c r="V122" i="19" s="1"/>
  <c r="O122" i="19"/>
  <c r="K122" i="19"/>
  <c r="U121" i="19"/>
  <c r="S121" i="19"/>
  <c r="V121" i="19" s="1"/>
  <c r="O121" i="19"/>
  <c r="K121" i="19"/>
  <c r="T121" i="19" s="1"/>
  <c r="V120" i="19"/>
  <c r="W120" i="19" s="1"/>
  <c r="T120" i="19"/>
  <c r="S120" i="19"/>
  <c r="O120" i="19"/>
  <c r="U120" i="19" s="1"/>
  <c r="K120" i="19"/>
  <c r="W119" i="19"/>
  <c r="U119" i="19"/>
  <c r="T119" i="19"/>
  <c r="S119" i="19"/>
  <c r="V119" i="19" s="1"/>
  <c r="O119" i="19"/>
  <c r="K119" i="19"/>
  <c r="V118" i="19"/>
  <c r="U118" i="19"/>
  <c r="T118" i="19"/>
  <c r="W118" i="19" s="1"/>
  <c r="S118" i="19"/>
  <c r="O118" i="19"/>
  <c r="K118" i="19"/>
  <c r="V117" i="19"/>
  <c r="T117" i="19"/>
  <c r="S117" i="19"/>
  <c r="O117" i="19"/>
  <c r="U117" i="19" s="1"/>
  <c r="K117" i="19"/>
  <c r="V116" i="19"/>
  <c r="U116" i="19"/>
  <c r="S116" i="19"/>
  <c r="O116" i="19"/>
  <c r="K116" i="19"/>
  <c r="T116" i="19" s="1"/>
  <c r="S115" i="19"/>
  <c r="V115" i="19" s="1"/>
  <c r="O115" i="19"/>
  <c r="U115" i="19" s="1"/>
  <c r="K115" i="19"/>
  <c r="T115" i="19" s="1"/>
  <c r="S114" i="19"/>
  <c r="V114" i="19" s="1"/>
  <c r="O114" i="19"/>
  <c r="U114" i="19" s="1"/>
  <c r="K114" i="19"/>
  <c r="T114" i="19" s="1"/>
  <c r="W114" i="19" s="1"/>
  <c r="S113" i="19"/>
  <c r="V113" i="19" s="1"/>
  <c r="O113" i="19"/>
  <c r="U113" i="19" s="1"/>
  <c r="K113" i="19"/>
  <c r="T113" i="19" s="1"/>
  <c r="S112" i="19"/>
  <c r="V112" i="19" s="1"/>
  <c r="O112" i="19"/>
  <c r="U112" i="19" s="1"/>
  <c r="K112" i="19"/>
  <c r="T112" i="19" s="1"/>
  <c r="W112" i="19" s="1"/>
  <c r="X112" i="19" s="1"/>
  <c r="X111" i="19"/>
  <c r="V111" i="19"/>
  <c r="T111" i="19"/>
  <c r="S111" i="19"/>
  <c r="O111" i="19"/>
  <c r="U111" i="19" s="1"/>
  <c r="W111" i="19" s="1"/>
  <c r="Y111" i="19" s="1"/>
  <c r="K111" i="19"/>
  <c r="U110" i="19"/>
  <c r="T110" i="19"/>
  <c r="W110" i="19" s="1"/>
  <c r="Y110" i="19" s="1"/>
  <c r="S110" i="19"/>
  <c r="V110" i="19" s="1"/>
  <c r="O110" i="19"/>
  <c r="K110" i="19"/>
  <c r="S109" i="19"/>
  <c r="V109" i="19" s="1"/>
  <c r="O109" i="19"/>
  <c r="U109" i="19" s="1"/>
  <c r="K109" i="19"/>
  <c r="T109" i="19" s="1"/>
  <c r="W109" i="19" s="1"/>
  <c r="U108" i="19"/>
  <c r="S108" i="19"/>
  <c r="V108" i="19" s="1"/>
  <c r="O108" i="19"/>
  <c r="K108" i="19"/>
  <c r="T108" i="19" s="1"/>
  <c r="W108" i="19" s="1"/>
  <c r="X108" i="19" s="1"/>
  <c r="V107" i="19"/>
  <c r="T107" i="19"/>
  <c r="W107" i="19" s="1"/>
  <c r="S107" i="19"/>
  <c r="O107" i="19"/>
  <c r="U107" i="19" s="1"/>
  <c r="K107" i="19"/>
  <c r="V106" i="19"/>
  <c r="U106" i="19"/>
  <c r="T106" i="19"/>
  <c r="W106" i="19" s="1"/>
  <c r="S106" i="19"/>
  <c r="O106" i="19"/>
  <c r="K106" i="19"/>
  <c r="V105" i="19"/>
  <c r="U105" i="19"/>
  <c r="W105" i="19" s="1"/>
  <c r="S105" i="19"/>
  <c r="O105" i="19"/>
  <c r="K105" i="19"/>
  <c r="T105" i="19" s="1"/>
  <c r="V104" i="19"/>
  <c r="S104" i="19"/>
  <c r="O104" i="19"/>
  <c r="U104" i="19" s="1"/>
  <c r="K104" i="19"/>
  <c r="T104" i="19" s="1"/>
  <c r="W104" i="19" s="1"/>
  <c r="Y104" i="19" s="1"/>
  <c r="Y103" i="19"/>
  <c r="V103" i="19"/>
  <c r="S103" i="19"/>
  <c r="O103" i="19"/>
  <c r="U103" i="19" s="1"/>
  <c r="K103" i="19"/>
  <c r="T103" i="19" s="1"/>
  <c r="W103" i="19" s="1"/>
  <c r="X103" i="19" s="1"/>
  <c r="S102" i="19"/>
  <c r="V102" i="19" s="1"/>
  <c r="W102" i="19" s="1"/>
  <c r="O102" i="19"/>
  <c r="U102" i="19" s="1"/>
  <c r="K102" i="19"/>
  <c r="T102" i="19" s="1"/>
  <c r="T101" i="19"/>
  <c r="S101" i="19"/>
  <c r="V101" i="19" s="1"/>
  <c r="O101" i="19"/>
  <c r="U101" i="19" s="1"/>
  <c r="K101" i="19"/>
  <c r="V100" i="19"/>
  <c r="S100" i="19"/>
  <c r="O100" i="19"/>
  <c r="U100" i="19" s="1"/>
  <c r="K100" i="19"/>
  <c r="T100" i="19" s="1"/>
  <c r="W100" i="19" s="1"/>
  <c r="V99" i="19"/>
  <c r="U99" i="19"/>
  <c r="W99" i="19" s="1"/>
  <c r="T99" i="19"/>
  <c r="S99" i="19"/>
  <c r="O99" i="19"/>
  <c r="K99" i="19"/>
  <c r="V98" i="19"/>
  <c r="U98" i="19"/>
  <c r="W98" i="19" s="1"/>
  <c r="Y98" i="19" s="1"/>
  <c r="T98" i="19"/>
  <c r="S98" i="19"/>
  <c r="O98" i="19"/>
  <c r="K98" i="19"/>
  <c r="V97" i="19"/>
  <c r="U97" i="19"/>
  <c r="T97" i="19"/>
  <c r="W97" i="19" s="1"/>
  <c r="S97" i="19"/>
  <c r="O97" i="19"/>
  <c r="K97" i="19"/>
  <c r="V96" i="19"/>
  <c r="U96" i="19"/>
  <c r="W96" i="19" s="1"/>
  <c r="S96" i="19"/>
  <c r="O96" i="19"/>
  <c r="K96" i="19"/>
  <c r="T96" i="19" s="1"/>
  <c r="S95" i="19"/>
  <c r="V95" i="19" s="1"/>
  <c r="O95" i="19"/>
  <c r="U95" i="19" s="1"/>
  <c r="W95" i="19" s="1"/>
  <c r="K95" i="19"/>
  <c r="T95" i="19" s="1"/>
  <c r="S94" i="19"/>
  <c r="V94" i="19" s="1"/>
  <c r="O94" i="19"/>
  <c r="U94" i="19" s="1"/>
  <c r="K94" i="19"/>
  <c r="T94" i="19" s="1"/>
  <c r="W94" i="19" s="1"/>
  <c r="T93" i="19"/>
  <c r="S93" i="19"/>
  <c r="V93" i="19" s="1"/>
  <c r="O93" i="19"/>
  <c r="U93" i="19" s="1"/>
  <c r="K93" i="19"/>
  <c r="S92" i="19"/>
  <c r="V92" i="19" s="1"/>
  <c r="O92" i="19"/>
  <c r="U92" i="19" s="1"/>
  <c r="K92" i="19"/>
  <c r="T92" i="19" s="1"/>
  <c r="W91" i="19"/>
  <c r="V91" i="19"/>
  <c r="T91" i="19"/>
  <c r="S91" i="19"/>
  <c r="O91" i="19"/>
  <c r="U91" i="19" s="1"/>
  <c r="K91" i="19"/>
  <c r="V90" i="19"/>
  <c r="W90" i="19" s="1"/>
  <c r="U90" i="19"/>
  <c r="T90" i="19"/>
  <c r="S90" i="19"/>
  <c r="O90" i="19"/>
  <c r="K90" i="19"/>
  <c r="V89" i="19"/>
  <c r="U89" i="19"/>
  <c r="W89" i="19" s="1"/>
  <c r="S89" i="19"/>
  <c r="O89" i="19"/>
  <c r="K89" i="19"/>
  <c r="T89" i="19" s="1"/>
  <c r="V88" i="19"/>
  <c r="S88" i="19"/>
  <c r="O88" i="19"/>
  <c r="U88" i="19" s="1"/>
  <c r="K88" i="19"/>
  <c r="T88" i="19" s="1"/>
  <c r="V87" i="19"/>
  <c r="S87" i="19"/>
  <c r="O87" i="19"/>
  <c r="U87" i="19" s="1"/>
  <c r="K87" i="19"/>
  <c r="T87" i="19" s="1"/>
  <c r="W87" i="19" s="1"/>
  <c r="Y87" i="19" s="1"/>
  <c r="S86" i="19"/>
  <c r="V86" i="19" s="1"/>
  <c r="O86" i="19"/>
  <c r="U86" i="19" s="1"/>
  <c r="K86" i="19"/>
  <c r="T86" i="19" s="1"/>
  <c r="W86" i="19" s="1"/>
  <c r="U85" i="19"/>
  <c r="T85" i="19"/>
  <c r="W85" i="19" s="1"/>
  <c r="X85" i="19" s="1"/>
  <c r="S85" i="19"/>
  <c r="V85" i="19" s="1"/>
  <c r="O85" i="19"/>
  <c r="K85" i="19"/>
  <c r="U84" i="19"/>
  <c r="T84" i="19"/>
  <c r="S84" i="19"/>
  <c r="V84" i="19" s="1"/>
  <c r="O84" i="19"/>
  <c r="K84" i="19"/>
  <c r="T83" i="19"/>
  <c r="S83" i="19"/>
  <c r="V83" i="19" s="1"/>
  <c r="O83" i="19"/>
  <c r="U83" i="19" s="1"/>
  <c r="K83" i="19"/>
  <c r="U82" i="19"/>
  <c r="T82" i="19"/>
  <c r="S82" i="19"/>
  <c r="V82" i="19" s="1"/>
  <c r="O82" i="19"/>
  <c r="K82" i="19"/>
  <c r="V81" i="19"/>
  <c r="U81" i="19"/>
  <c r="S81" i="19"/>
  <c r="O81" i="19"/>
  <c r="K81" i="19"/>
  <c r="T81" i="19" s="1"/>
  <c r="W81" i="19" s="1"/>
  <c r="W80" i="19"/>
  <c r="Y80" i="19" s="1"/>
  <c r="V80" i="19"/>
  <c r="U80" i="19"/>
  <c r="S80" i="19"/>
  <c r="O80" i="19"/>
  <c r="K80" i="19"/>
  <c r="T80" i="19" s="1"/>
  <c r="S79" i="19"/>
  <c r="V79" i="19" s="1"/>
  <c r="W79" i="19" s="1"/>
  <c r="O79" i="19"/>
  <c r="U79" i="19" s="1"/>
  <c r="K79" i="19"/>
  <c r="T79" i="19" s="1"/>
  <c r="S78" i="19"/>
  <c r="V78" i="19" s="1"/>
  <c r="O78" i="19"/>
  <c r="U78" i="19" s="1"/>
  <c r="K78" i="19"/>
  <c r="T78" i="19" s="1"/>
  <c r="W78" i="19" s="1"/>
  <c r="S77" i="19"/>
  <c r="V77" i="19" s="1"/>
  <c r="O77" i="19"/>
  <c r="U77" i="19" s="1"/>
  <c r="K77" i="19"/>
  <c r="T77" i="19" s="1"/>
  <c r="W77" i="19" s="1"/>
  <c r="U76" i="19"/>
  <c r="S76" i="19"/>
  <c r="V76" i="19" s="1"/>
  <c r="O76" i="19"/>
  <c r="K76" i="19"/>
  <c r="T76" i="19" s="1"/>
  <c r="V75" i="19"/>
  <c r="T75" i="19"/>
  <c r="W75" i="19" s="1"/>
  <c r="S75" i="19"/>
  <c r="O75" i="19"/>
  <c r="U75" i="19" s="1"/>
  <c r="K75" i="19"/>
  <c r="V74" i="19"/>
  <c r="U74" i="19"/>
  <c r="T74" i="19"/>
  <c r="W74" i="19" s="1"/>
  <c r="S74" i="19"/>
  <c r="O74" i="19"/>
  <c r="K74" i="19"/>
  <c r="V73" i="19"/>
  <c r="U73" i="19"/>
  <c r="S73" i="19"/>
  <c r="O73" i="19"/>
  <c r="K73" i="19"/>
  <c r="T73" i="19" s="1"/>
  <c r="W73" i="19" s="1"/>
  <c r="Y72" i="19"/>
  <c r="X72" i="19"/>
  <c r="V72" i="19"/>
  <c r="S72" i="19"/>
  <c r="O72" i="19"/>
  <c r="U72" i="19" s="1"/>
  <c r="K72" i="19"/>
  <c r="T72" i="19" s="1"/>
  <c r="W72" i="19" s="1"/>
  <c r="V71" i="19"/>
  <c r="S71" i="19"/>
  <c r="O71" i="19"/>
  <c r="U71" i="19" s="1"/>
  <c r="K71" i="19"/>
  <c r="T71" i="19" s="1"/>
  <c r="S70" i="19"/>
  <c r="V70" i="19" s="1"/>
  <c r="O70" i="19"/>
  <c r="U70" i="19" s="1"/>
  <c r="K70" i="19"/>
  <c r="T70" i="19" s="1"/>
  <c r="W70" i="19" s="1"/>
  <c r="T69" i="19"/>
  <c r="S69" i="19"/>
  <c r="V69" i="19" s="1"/>
  <c r="O69" i="19"/>
  <c r="U69" i="19" s="1"/>
  <c r="K69" i="19"/>
  <c r="V68" i="19"/>
  <c r="T68" i="19"/>
  <c r="W68" i="19" s="1"/>
  <c r="X68" i="19" s="1"/>
  <c r="S68" i="19"/>
  <c r="O68" i="19"/>
  <c r="U68" i="19" s="1"/>
  <c r="K68" i="19"/>
  <c r="T67" i="19"/>
  <c r="S67" i="19"/>
  <c r="V67" i="19" s="1"/>
  <c r="O67" i="19"/>
  <c r="U67" i="19" s="1"/>
  <c r="W67" i="19" s="1"/>
  <c r="K67" i="19"/>
  <c r="U66" i="19"/>
  <c r="T66" i="19"/>
  <c r="S66" i="19"/>
  <c r="V66" i="19" s="1"/>
  <c r="O66" i="19"/>
  <c r="K66" i="19"/>
  <c r="V65" i="19"/>
  <c r="U65" i="19"/>
  <c r="S65" i="19"/>
  <c r="O65" i="19"/>
  <c r="K65" i="19"/>
  <c r="T65" i="19" s="1"/>
  <c r="W65" i="19" s="1"/>
  <c r="V64" i="19"/>
  <c r="U64" i="19"/>
  <c r="S64" i="19"/>
  <c r="O64" i="19"/>
  <c r="K64" i="19"/>
  <c r="T64" i="19" s="1"/>
  <c r="W64" i="19" s="1"/>
  <c r="S63" i="19"/>
  <c r="V63" i="19" s="1"/>
  <c r="W63" i="19" s="1"/>
  <c r="O63" i="19"/>
  <c r="U63" i="19" s="1"/>
  <c r="K63" i="19"/>
  <c r="T63" i="19" s="1"/>
  <c r="T62" i="19"/>
  <c r="W62" i="19" s="1"/>
  <c r="S62" i="19"/>
  <c r="V62" i="19" s="1"/>
  <c r="O62" i="19"/>
  <c r="U62" i="19" s="1"/>
  <c r="K62" i="19"/>
  <c r="S61" i="19"/>
  <c r="V61" i="19" s="1"/>
  <c r="O61" i="19"/>
  <c r="U61" i="19" s="1"/>
  <c r="K61" i="19"/>
  <c r="T61" i="19" s="1"/>
  <c r="W61" i="19" s="1"/>
  <c r="U60" i="19"/>
  <c r="S60" i="19"/>
  <c r="V60" i="19" s="1"/>
  <c r="O60" i="19"/>
  <c r="K60" i="19"/>
  <c r="T60" i="19" s="1"/>
  <c r="V59" i="19"/>
  <c r="T59" i="19"/>
  <c r="W59" i="19" s="1"/>
  <c r="S59" i="19"/>
  <c r="O59" i="19"/>
  <c r="U59" i="19" s="1"/>
  <c r="K59" i="19"/>
  <c r="V58" i="19"/>
  <c r="U58" i="19"/>
  <c r="T58" i="19"/>
  <c r="W58" i="19" s="1"/>
  <c r="S58" i="19"/>
  <c r="O58" i="19"/>
  <c r="K58" i="19"/>
  <c r="V57" i="19"/>
  <c r="U57" i="19"/>
  <c r="S57" i="19"/>
  <c r="O57" i="19"/>
  <c r="K57" i="19"/>
  <c r="T57" i="19" s="1"/>
  <c r="W57" i="19" s="1"/>
  <c r="V56" i="19"/>
  <c r="S56" i="19"/>
  <c r="O56" i="19"/>
  <c r="U56" i="19" s="1"/>
  <c r="K56" i="19"/>
  <c r="T56" i="19" s="1"/>
  <c r="W56" i="19" s="1"/>
  <c r="Y56" i="19" s="1"/>
  <c r="Y55" i="19"/>
  <c r="X55" i="19"/>
  <c r="V55" i="19"/>
  <c r="S55" i="19"/>
  <c r="O55" i="19"/>
  <c r="U55" i="19" s="1"/>
  <c r="K55" i="19"/>
  <c r="T55" i="19" s="1"/>
  <c r="W55" i="19" s="1"/>
  <c r="S54" i="19"/>
  <c r="V54" i="19" s="1"/>
  <c r="W54" i="19" s="1"/>
  <c r="O54" i="19"/>
  <c r="U54" i="19" s="1"/>
  <c r="K54" i="19"/>
  <c r="T54" i="19" s="1"/>
  <c r="T53" i="19"/>
  <c r="S53" i="19"/>
  <c r="V53" i="19" s="1"/>
  <c r="O53" i="19"/>
  <c r="U53" i="19" s="1"/>
  <c r="K53" i="19"/>
  <c r="V52" i="19"/>
  <c r="S52" i="19"/>
  <c r="O52" i="19"/>
  <c r="U52" i="19" s="1"/>
  <c r="K52" i="19"/>
  <c r="T52" i="19" s="1"/>
  <c r="W52" i="19" s="1"/>
  <c r="V51" i="19"/>
  <c r="U51" i="19"/>
  <c r="W51" i="19" s="1"/>
  <c r="T51" i="19"/>
  <c r="S51" i="19"/>
  <c r="O51" i="19"/>
  <c r="K51" i="19"/>
  <c r="U50" i="19"/>
  <c r="T50" i="19"/>
  <c r="S50" i="19"/>
  <c r="V50" i="19" s="1"/>
  <c r="O50" i="19"/>
  <c r="K50" i="19"/>
  <c r="V49" i="19"/>
  <c r="U49" i="19"/>
  <c r="T49" i="19"/>
  <c r="W49" i="19" s="1"/>
  <c r="S49" i="19"/>
  <c r="O49" i="19"/>
  <c r="K49" i="19"/>
  <c r="V48" i="19"/>
  <c r="U48" i="19"/>
  <c r="W48" i="19" s="1"/>
  <c r="S48" i="19"/>
  <c r="O48" i="19"/>
  <c r="K48" i="19"/>
  <c r="T48" i="19" s="1"/>
  <c r="S47" i="19"/>
  <c r="V47" i="19" s="1"/>
  <c r="O47" i="19"/>
  <c r="U47" i="19" s="1"/>
  <c r="W47" i="19" s="1"/>
  <c r="K47" i="19"/>
  <c r="T47" i="19" s="1"/>
  <c r="S46" i="19"/>
  <c r="V46" i="19" s="1"/>
  <c r="O46" i="19"/>
  <c r="U46" i="19" s="1"/>
  <c r="K46" i="19"/>
  <c r="T46" i="19" s="1"/>
  <c r="W46" i="19" s="1"/>
  <c r="T45" i="19"/>
  <c r="S45" i="19"/>
  <c r="V45" i="19" s="1"/>
  <c r="O45" i="19"/>
  <c r="U45" i="19" s="1"/>
  <c r="K45" i="19"/>
  <c r="S44" i="19"/>
  <c r="V44" i="19" s="1"/>
  <c r="O44" i="19"/>
  <c r="U44" i="19" s="1"/>
  <c r="K44" i="19"/>
  <c r="T44" i="19" s="1"/>
  <c r="V43" i="19"/>
  <c r="W43" i="19" s="1"/>
  <c r="T43" i="19"/>
  <c r="S43" i="19"/>
  <c r="O43" i="19"/>
  <c r="U43" i="19" s="1"/>
  <c r="K43" i="19"/>
  <c r="V42" i="19"/>
  <c r="U42" i="19"/>
  <c r="T42" i="19"/>
  <c r="W42" i="19" s="1"/>
  <c r="S42" i="19"/>
  <c r="O42" i="19"/>
  <c r="K42" i="19"/>
  <c r="V41" i="19"/>
  <c r="U41" i="19"/>
  <c r="W41" i="19" s="1"/>
  <c r="S41" i="19"/>
  <c r="O41" i="19"/>
  <c r="K41" i="19"/>
  <c r="T41" i="19" s="1"/>
  <c r="V40" i="19"/>
  <c r="S40" i="19"/>
  <c r="O40" i="19"/>
  <c r="U40" i="19" s="1"/>
  <c r="K40" i="19"/>
  <c r="T40" i="19" s="1"/>
  <c r="W40" i="19" s="1"/>
  <c r="Y40" i="19" s="1"/>
  <c r="V39" i="19"/>
  <c r="S39" i="19"/>
  <c r="O39" i="19"/>
  <c r="U39" i="19" s="1"/>
  <c r="K39" i="19"/>
  <c r="T39" i="19" s="1"/>
  <c r="W39" i="19" s="1"/>
  <c r="Y39" i="19" s="1"/>
  <c r="W38" i="19"/>
  <c r="Y38" i="19" s="1"/>
  <c r="S38" i="19"/>
  <c r="V38" i="19" s="1"/>
  <c r="O38" i="19"/>
  <c r="U38" i="19" s="1"/>
  <c r="K38" i="19"/>
  <c r="T38" i="19" s="1"/>
  <c r="T37" i="19"/>
  <c r="S37" i="19"/>
  <c r="V37" i="19" s="1"/>
  <c r="O37" i="19"/>
  <c r="U37" i="19" s="1"/>
  <c r="K37" i="19"/>
  <c r="S36" i="19"/>
  <c r="V36" i="19" s="1"/>
  <c r="O36" i="19"/>
  <c r="U36" i="19" s="1"/>
  <c r="K36" i="19"/>
  <c r="T36" i="19" s="1"/>
  <c r="W36" i="19" s="1"/>
  <c r="V35" i="19"/>
  <c r="T35" i="19"/>
  <c r="S35" i="19"/>
  <c r="O35" i="19"/>
  <c r="U35" i="19" s="1"/>
  <c r="K35" i="19"/>
  <c r="V34" i="19"/>
  <c r="U34" i="19"/>
  <c r="T34" i="19"/>
  <c r="S34" i="19"/>
  <c r="O34" i="19"/>
  <c r="K34" i="19"/>
  <c r="V33" i="19"/>
  <c r="U33" i="19"/>
  <c r="S33" i="19"/>
  <c r="O33" i="19"/>
  <c r="K33" i="19"/>
  <c r="T33" i="19" s="1"/>
  <c r="W33" i="19" s="1"/>
  <c r="V32" i="19"/>
  <c r="U32" i="19"/>
  <c r="W32" i="19" s="1"/>
  <c r="S32" i="19"/>
  <c r="O32" i="19"/>
  <c r="K32" i="19"/>
  <c r="T32" i="19" s="1"/>
  <c r="S31" i="19"/>
  <c r="V31" i="19" s="1"/>
  <c r="O31" i="19"/>
  <c r="U31" i="19" s="1"/>
  <c r="W31" i="19" s="1"/>
  <c r="K31" i="19"/>
  <c r="T31" i="19" s="1"/>
  <c r="S30" i="19"/>
  <c r="V30" i="19" s="1"/>
  <c r="O30" i="19"/>
  <c r="U30" i="19" s="1"/>
  <c r="K30" i="19"/>
  <c r="T30" i="19" s="1"/>
  <c r="W30" i="19" s="1"/>
  <c r="T29" i="19"/>
  <c r="W29" i="19" s="1"/>
  <c r="Y29" i="19" s="1"/>
  <c r="S29" i="19"/>
  <c r="V29" i="19" s="1"/>
  <c r="O29" i="19"/>
  <c r="U29" i="19" s="1"/>
  <c r="K29" i="19"/>
  <c r="S28" i="19"/>
  <c r="V28" i="19" s="1"/>
  <c r="O28" i="19"/>
  <c r="U28" i="19" s="1"/>
  <c r="K28" i="19"/>
  <c r="T28" i="19" s="1"/>
  <c r="V27" i="19"/>
  <c r="T27" i="19"/>
  <c r="S27" i="19"/>
  <c r="O27" i="19"/>
  <c r="U27" i="19" s="1"/>
  <c r="W27" i="19" s="1"/>
  <c r="K27" i="19"/>
  <c r="V26" i="19"/>
  <c r="W26" i="19" s="1"/>
  <c r="U26" i="19"/>
  <c r="T26" i="19"/>
  <c r="S26" i="19"/>
  <c r="O26" i="19"/>
  <c r="K26" i="19"/>
  <c r="W25" i="19"/>
  <c r="Y25" i="19" s="1"/>
  <c r="V25" i="19"/>
  <c r="U25" i="19"/>
  <c r="S25" i="19"/>
  <c r="O25" i="19"/>
  <c r="K25" i="19"/>
  <c r="T25" i="19" s="1"/>
  <c r="V24" i="19"/>
  <c r="S24" i="19"/>
  <c r="O24" i="19"/>
  <c r="U24" i="19" s="1"/>
  <c r="K24" i="19"/>
  <c r="T24" i="19" s="1"/>
  <c r="V23" i="19"/>
  <c r="S23" i="19"/>
  <c r="O23" i="19"/>
  <c r="U23" i="19" s="1"/>
  <c r="K23" i="19"/>
  <c r="T23" i="19" s="1"/>
  <c r="W23" i="19" s="1"/>
  <c r="Y23" i="19" s="1"/>
  <c r="S22" i="19"/>
  <c r="V22" i="19" s="1"/>
  <c r="O22" i="19"/>
  <c r="U22" i="19" s="1"/>
  <c r="K22" i="19"/>
  <c r="T22" i="19" s="1"/>
  <c r="W22" i="19" s="1"/>
  <c r="U21" i="19"/>
  <c r="T21" i="19"/>
  <c r="W21" i="19" s="1"/>
  <c r="X21" i="19" s="1"/>
  <c r="S21" i="19"/>
  <c r="V21" i="19" s="1"/>
  <c r="O21" i="19"/>
  <c r="K21" i="19"/>
  <c r="T20" i="19"/>
  <c r="S20" i="19"/>
  <c r="V20" i="19" s="1"/>
  <c r="O20" i="19"/>
  <c r="U20" i="19" s="1"/>
  <c r="K20" i="19"/>
  <c r="T19" i="19"/>
  <c r="S19" i="19"/>
  <c r="V19" i="19" s="1"/>
  <c r="O19" i="19"/>
  <c r="U19" i="19" s="1"/>
  <c r="W19" i="19" s="1"/>
  <c r="K19" i="19"/>
  <c r="U18" i="19"/>
  <c r="T18" i="19"/>
  <c r="S18" i="19"/>
  <c r="V18" i="19" s="1"/>
  <c r="O18" i="19"/>
  <c r="K18" i="19"/>
  <c r="V17" i="19"/>
  <c r="U17" i="19"/>
  <c r="S17" i="19"/>
  <c r="O17" i="19"/>
  <c r="K17" i="19"/>
  <c r="T17" i="19" s="1"/>
  <c r="W17" i="19" s="1"/>
  <c r="W16" i="19"/>
  <c r="Y16" i="19" s="1"/>
  <c r="V16" i="19"/>
  <c r="U16" i="19"/>
  <c r="S16" i="19"/>
  <c r="O16" i="19"/>
  <c r="K16" i="19"/>
  <c r="T16" i="19" s="1"/>
  <c r="S15" i="19"/>
  <c r="V15" i="19" s="1"/>
  <c r="W15" i="19" s="1"/>
  <c r="O15" i="19"/>
  <c r="U15" i="19" s="1"/>
  <c r="K15" i="19"/>
  <c r="T15" i="19" s="1"/>
  <c r="S14" i="19"/>
  <c r="V14" i="19" s="1"/>
  <c r="O14" i="19"/>
  <c r="U14" i="19" s="1"/>
  <c r="K14" i="19"/>
  <c r="T14" i="19" s="1"/>
  <c r="W14" i="19" s="1"/>
  <c r="S13" i="19"/>
  <c r="V13" i="19" s="1"/>
  <c r="O13" i="19"/>
  <c r="U13" i="19" s="1"/>
  <c r="K13" i="19"/>
  <c r="T13" i="19" s="1"/>
  <c r="W13" i="19" s="1"/>
  <c r="U12" i="19"/>
  <c r="S12" i="19"/>
  <c r="V12" i="19" s="1"/>
  <c r="O12" i="19"/>
  <c r="K12" i="19"/>
  <c r="T12" i="19" s="1"/>
  <c r="V11" i="19"/>
  <c r="T11" i="19"/>
  <c r="W11" i="19" s="1"/>
  <c r="S11" i="19"/>
  <c r="O11" i="19"/>
  <c r="U11" i="19" s="1"/>
  <c r="K11" i="19"/>
  <c r="V10" i="19"/>
  <c r="U10" i="19"/>
  <c r="T10" i="19"/>
  <c r="W10" i="19" s="1"/>
  <c r="S10" i="19"/>
  <c r="O10" i="19"/>
  <c r="K10" i="19"/>
  <c r="X9" i="19"/>
  <c r="W9" i="19"/>
  <c r="Y9" i="19" s="1"/>
  <c r="V9" i="19"/>
  <c r="U9" i="19"/>
  <c r="T9" i="19"/>
  <c r="S9" i="19"/>
  <c r="O9" i="19"/>
  <c r="K9" i="19"/>
  <c r="Y8" i="19"/>
  <c r="V8" i="19"/>
  <c r="S8" i="19"/>
  <c r="O8" i="19"/>
  <c r="U8" i="19" s="1"/>
  <c r="K8" i="19"/>
  <c r="T8" i="19" s="1"/>
  <c r="W8" i="19" s="1"/>
  <c r="X8" i="19" s="1"/>
  <c r="V7" i="19"/>
  <c r="S7" i="19"/>
  <c r="O7" i="19"/>
  <c r="U7" i="19" s="1"/>
  <c r="K7" i="19"/>
  <c r="T7" i="19" s="1"/>
  <c r="S6" i="19"/>
  <c r="V6" i="19" s="1"/>
  <c r="O6" i="19"/>
  <c r="U6" i="19" s="1"/>
  <c r="K6" i="19"/>
  <c r="T6" i="19" s="1"/>
  <c r="W6" i="19" s="1"/>
  <c r="T5" i="19"/>
  <c r="S5" i="19"/>
  <c r="V5" i="19" s="1"/>
  <c r="O5" i="19"/>
  <c r="U5" i="19" s="1"/>
  <c r="K5" i="19"/>
  <c r="V4" i="19"/>
  <c r="S4" i="19"/>
  <c r="O4" i="19"/>
  <c r="U4" i="19" s="1"/>
  <c r="K4" i="19"/>
  <c r="T4" i="19" s="1"/>
  <c r="W4" i="19" s="1"/>
  <c r="U3" i="19"/>
  <c r="T3" i="19"/>
  <c r="S3" i="19"/>
  <c r="V3" i="19" s="1"/>
  <c r="O3" i="19"/>
  <c r="K3" i="19"/>
  <c r="X30" i="19" l="1"/>
  <c r="Y30" i="19"/>
  <c r="X100" i="19"/>
  <c r="Y100" i="19"/>
  <c r="Y109" i="19"/>
  <c r="X109" i="19"/>
  <c r="X237" i="19"/>
  <c r="Y237" i="19"/>
  <c r="X266" i="19"/>
  <c r="Y266" i="19"/>
  <c r="Y295" i="19"/>
  <c r="X295" i="19"/>
  <c r="X766" i="19"/>
  <c r="Y766" i="19"/>
  <c r="Y11" i="19"/>
  <c r="X11" i="19"/>
  <c r="Y32" i="19"/>
  <c r="X32" i="19"/>
  <c r="Y47" i="19"/>
  <c r="X47" i="19"/>
  <c r="X65" i="19"/>
  <c r="Y65" i="19"/>
  <c r="Y79" i="19"/>
  <c r="X79" i="19"/>
  <c r="X97" i="19"/>
  <c r="Y97" i="19"/>
  <c r="Y220" i="19"/>
  <c r="X220" i="19"/>
  <c r="Y250" i="19"/>
  <c r="X250" i="19"/>
  <c r="X301" i="19"/>
  <c r="Y301" i="19"/>
  <c r="Y107" i="19"/>
  <c r="X107" i="19"/>
  <c r="Y292" i="19"/>
  <c r="X292" i="19"/>
  <c r="Y319" i="19"/>
  <c r="X319" i="19"/>
  <c r="Y451" i="19"/>
  <c r="X451" i="19"/>
  <c r="Y10" i="19"/>
  <c r="X10" i="19"/>
  <c r="Y26" i="19"/>
  <c r="X26" i="19"/>
  <c r="X33" i="19"/>
  <c r="Y33" i="19"/>
  <c r="X36" i="19"/>
  <c r="Y36" i="19"/>
  <c r="X49" i="19"/>
  <c r="Y49" i="19"/>
  <c r="Y54" i="19"/>
  <c r="X54" i="19"/>
  <c r="Y63" i="19"/>
  <c r="X63" i="19"/>
  <c r="Y75" i="19"/>
  <c r="X75" i="19"/>
  <c r="X94" i="19"/>
  <c r="Y94" i="19"/>
  <c r="Y156" i="19"/>
  <c r="X156" i="19"/>
  <c r="Y300" i="19"/>
  <c r="X300" i="19"/>
  <c r="Y327" i="19"/>
  <c r="X327" i="19"/>
  <c r="Y356" i="19"/>
  <c r="X356" i="19"/>
  <c r="Y707" i="19"/>
  <c r="X707" i="19"/>
  <c r="X4" i="19"/>
  <c r="Y4" i="19"/>
  <c r="Y6" i="19"/>
  <c r="X6" i="19"/>
  <c r="Y31" i="19"/>
  <c r="X31" i="19"/>
  <c r="Y59" i="19"/>
  <c r="X59" i="19"/>
  <c r="Y64" i="19"/>
  <c r="X64" i="19"/>
  <c r="Y67" i="19"/>
  <c r="X67" i="19"/>
  <c r="X78" i="19"/>
  <c r="Y78" i="19"/>
  <c r="Y96" i="19"/>
  <c r="X96" i="19"/>
  <c r="Y106" i="19"/>
  <c r="X106" i="19"/>
  <c r="X114" i="19"/>
  <c r="Y114" i="19"/>
  <c r="Y164" i="19"/>
  <c r="X164" i="19"/>
  <c r="Y212" i="19"/>
  <c r="X212" i="19"/>
  <c r="Y314" i="19"/>
  <c r="X314" i="19"/>
  <c r="X349" i="19"/>
  <c r="Y349" i="19"/>
  <c r="X360" i="19"/>
  <c r="Y360" i="19"/>
  <c r="X437" i="19"/>
  <c r="Y437" i="19"/>
  <c r="Y579" i="19"/>
  <c r="X579" i="19"/>
  <c r="Y22" i="19"/>
  <c r="X22" i="19"/>
  <c r="Y27" i="19"/>
  <c r="X27" i="19"/>
  <c r="Y43" i="19"/>
  <c r="X43" i="19"/>
  <c r="X46" i="19"/>
  <c r="Y46" i="19"/>
  <c r="Y73" i="19"/>
  <c r="X73" i="19"/>
  <c r="Y74" i="19"/>
  <c r="X74" i="19"/>
  <c r="Y90" i="19"/>
  <c r="X90" i="19"/>
  <c r="X130" i="19"/>
  <c r="Y130" i="19"/>
  <c r="X162" i="19"/>
  <c r="Y162" i="19"/>
  <c r="Y171" i="19"/>
  <c r="X171" i="19"/>
  <c r="Y199" i="19"/>
  <c r="X199" i="19"/>
  <c r="Y284" i="19"/>
  <c r="X284" i="19"/>
  <c r="Y324" i="19"/>
  <c r="X324" i="19"/>
  <c r="X333" i="19"/>
  <c r="Y333" i="19"/>
  <c r="X362" i="19"/>
  <c r="Y362" i="19"/>
  <c r="X62" i="19"/>
  <c r="Y62" i="19"/>
  <c r="Y218" i="19"/>
  <c r="X218" i="19"/>
  <c r="Y380" i="19"/>
  <c r="X380" i="19"/>
  <c r="Y801" i="19"/>
  <c r="X801" i="19"/>
  <c r="Y19" i="19"/>
  <c r="X19" i="19"/>
  <c r="Y41" i="19"/>
  <c r="X41" i="19"/>
  <c r="X52" i="19"/>
  <c r="Y52" i="19"/>
  <c r="Y77" i="19"/>
  <c r="X77" i="19"/>
  <c r="X131" i="19"/>
  <c r="Y131" i="19"/>
  <c r="X245" i="19"/>
  <c r="Y245" i="19"/>
  <c r="Y259" i="19"/>
  <c r="X259" i="19"/>
  <c r="X290" i="19"/>
  <c r="Y290" i="19"/>
  <c r="Y323" i="19"/>
  <c r="X323" i="19"/>
  <c r="Y571" i="19"/>
  <c r="X571" i="19"/>
  <c r="Y203" i="19"/>
  <c r="X203" i="19"/>
  <c r="X269" i="19"/>
  <c r="Y269" i="19"/>
  <c r="Y332" i="19"/>
  <c r="X332" i="19"/>
  <c r="Y48" i="19"/>
  <c r="X48" i="19"/>
  <c r="Y57" i="19"/>
  <c r="X57" i="19"/>
  <c r="Y58" i="19"/>
  <c r="X58" i="19"/>
  <c r="Y89" i="19"/>
  <c r="X89" i="19"/>
  <c r="Y127" i="19"/>
  <c r="X127" i="19"/>
  <c r="Y219" i="19"/>
  <c r="X219" i="19"/>
  <c r="X258" i="19"/>
  <c r="Y258" i="19"/>
  <c r="Y291" i="19"/>
  <c r="X291" i="19"/>
  <c r="X298" i="19"/>
  <c r="Y298" i="19"/>
  <c r="X322" i="19"/>
  <c r="Y322" i="19"/>
  <c r="X341" i="19"/>
  <c r="Y341" i="19"/>
  <c r="Y346" i="19"/>
  <c r="X346" i="19"/>
  <c r="Y363" i="19"/>
  <c r="X363" i="19"/>
  <c r="X565" i="19"/>
  <c r="Y565" i="19"/>
  <c r="Y70" i="19"/>
  <c r="X70" i="19"/>
  <c r="X81" i="19"/>
  <c r="Y81" i="19"/>
  <c r="Y86" i="19"/>
  <c r="X86" i="19"/>
  <c r="X125" i="19"/>
  <c r="Y125" i="19"/>
  <c r="Y170" i="19"/>
  <c r="X170" i="19"/>
  <c r="Y428" i="19"/>
  <c r="X428" i="19"/>
  <c r="X136" i="19"/>
  <c r="Y136" i="19"/>
  <c r="Y316" i="19"/>
  <c r="X316" i="19"/>
  <c r="Y567" i="19"/>
  <c r="X567" i="19"/>
  <c r="X788" i="19"/>
  <c r="Y788" i="19"/>
  <c r="X14" i="19"/>
  <c r="Y14" i="19"/>
  <c r="Y61" i="19"/>
  <c r="X61" i="19"/>
  <c r="Y102" i="19"/>
  <c r="X102" i="19"/>
  <c r="Y223" i="19"/>
  <c r="X223" i="19"/>
  <c r="X347" i="19"/>
  <c r="Y347" i="19"/>
  <c r="X120" i="19"/>
  <c r="Y120" i="19"/>
  <c r="X17" i="19"/>
  <c r="Y17" i="19"/>
  <c r="Y42" i="19"/>
  <c r="X42" i="19"/>
  <c r="Y13" i="19"/>
  <c r="X13" i="19"/>
  <c r="Y15" i="19"/>
  <c r="X15" i="19"/>
  <c r="Y95" i="19"/>
  <c r="X95" i="19"/>
  <c r="Y105" i="19"/>
  <c r="X105" i="19"/>
  <c r="X128" i="19"/>
  <c r="Y128" i="19"/>
  <c r="X134" i="19"/>
  <c r="Y134" i="19"/>
  <c r="X141" i="19"/>
  <c r="Y141" i="19"/>
  <c r="Y151" i="19"/>
  <c r="X151" i="19"/>
  <c r="Y180" i="19"/>
  <c r="X180" i="19"/>
  <c r="X186" i="19"/>
  <c r="Y186" i="19"/>
  <c r="X197" i="19"/>
  <c r="Y197" i="19"/>
  <c r="X248" i="19"/>
  <c r="Y248" i="19"/>
  <c r="Y252" i="19"/>
  <c r="X252" i="19"/>
  <c r="Y268" i="19"/>
  <c r="X268" i="19"/>
  <c r="Y282" i="19"/>
  <c r="X282" i="19"/>
  <c r="Y315" i="19"/>
  <c r="X315" i="19"/>
  <c r="Y351" i="19"/>
  <c r="X351" i="19"/>
  <c r="X355" i="19"/>
  <c r="Y355" i="19"/>
  <c r="Y375" i="19"/>
  <c r="X375" i="19"/>
  <c r="Y439" i="19"/>
  <c r="X439" i="19"/>
  <c r="X443" i="19"/>
  <c r="Y443" i="19"/>
  <c r="Y695" i="19"/>
  <c r="X695" i="19"/>
  <c r="Y699" i="19"/>
  <c r="X699" i="19"/>
  <c r="W28" i="19"/>
  <c r="Y91" i="19"/>
  <c r="X91" i="19"/>
  <c r="W129" i="19"/>
  <c r="Y143" i="19"/>
  <c r="X143" i="19"/>
  <c r="W184" i="19"/>
  <c r="Y215" i="19"/>
  <c r="X215" i="19"/>
  <c r="Y276" i="19"/>
  <c r="X276" i="19"/>
  <c r="X296" i="19"/>
  <c r="Y296" i="19"/>
  <c r="X377" i="19"/>
  <c r="Y377" i="19"/>
  <c r="Y383" i="19"/>
  <c r="X383" i="19"/>
  <c r="X400" i="19"/>
  <c r="Y400" i="19"/>
  <c r="Y407" i="19"/>
  <c r="X407" i="19"/>
  <c r="X555" i="19"/>
  <c r="Y555" i="19"/>
  <c r="Y564" i="19"/>
  <c r="X564" i="19"/>
  <c r="Y603" i="19"/>
  <c r="X603" i="19"/>
  <c r="X683" i="19"/>
  <c r="Y683" i="19"/>
  <c r="Y684" i="19"/>
  <c r="X684" i="19"/>
  <c r="X693" i="19"/>
  <c r="Y693" i="19"/>
  <c r="Y727" i="19"/>
  <c r="X727" i="19"/>
  <c r="Y753" i="19"/>
  <c r="X753" i="19"/>
  <c r="X772" i="19"/>
  <c r="Y772" i="19"/>
  <c r="Y818" i="19"/>
  <c r="X818" i="19"/>
  <c r="Y883" i="19"/>
  <c r="X883" i="19"/>
  <c r="Y890" i="19"/>
  <c r="X890" i="19"/>
  <c r="Y1004" i="19"/>
  <c r="X1004" i="19"/>
  <c r="X1038" i="19"/>
  <c r="Y1038" i="19"/>
  <c r="Y1147" i="19"/>
  <c r="X1147" i="19"/>
  <c r="X16" i="19"/>
  <c r="X29" i="19"/>
  <c r="X38" i="19"/>
  <c r="W92" i="19"/>
  <c r="Y118" i="19"/>
  <c r="X118" i="19"/>
  <c r="Y140" i="19"/>
  <c r="X140" i="19"/>
  <c r="X157" i="19"/>
  <c r="Y157" i="19"/>
  <c r="X188" i="19"/>
  <c r="W230" i="19"/>
  <c r="X260" i="19"/>
  <c r="Y272" i="19"/>
  <c r="Y287" i="19"/>
  <c r="X287" i="19"/>
  <c r="X309" i="19"/>
  <c r="Y309" i="19"/>
  <c r="Y386" i="19"/>
  <c r="X386" i="19"/>
  <c r="Y396" i="19"/>
  <c r="X396" i="19"/>
  <c r="Y423" i="19"/>
  <c r="X423" i="19"/>
  <c r="Y487" i="19"/>
  <c r="X487" i="19"/>
  <c r="Y514" i="19"/>
  <c r="X514" i="19"/>
  <c r="Y610" i="19"/>
  <c r="X610" i="19"/>
  <c r="Y703" i="19"/>
  <c r="X703" i="19"/>
  <c r="X730" i="19"/>
  <c r="Y730" i="19"/>
  <c r="X804" i="19"/>
  <c r="Y804" i="19"/>
  <c r="Y835" i="19"/>
  <c r="X835" i="19"/>
  <c r="Y876" i="19"/>
  <c r="X876" i="19"/>
  <c r="X880" i="19"/>
  <c r="Y880" i="19"/>
  <c r="X1016" i="19"/>
  <c r="Y1016" i="19"/>
  <c r="Y1089" i="19"/>
  <c r="X1089" i="19"/>
  <c r="Y1154" i="19"/>
  <c r="X1154" i="19"/>
  <c r="X1395" i="19"/>
  <c r="Y1395" i="19"/>
  <c r="W20" i="19"/>
  <c r="W37" i="19"/>
  <c r="W44" i="19"/>
  <c r="W50" i="19"/>
  <c r="W178" i="19"/>
  <c r="Y210" i="19"/>
  <c r="X210" i="19"/>
  <c r="X224" i="19"/>
  <c r="Y224" i="19"/>
  <c r="X302" i="19"/>
  <c r="Y308" i="19"/>
  <c r="X308" i="19"/>
  <c r="X389" i="19"/>
  <c r="Y389" i="19"/>
  <c r="X394" i="19"/>
  <c r="Y418" i="19"/>
  <c r="X418" i="19"/>
  <c r="W450" i="19"/>
  <c r="Y460" i="19"/>
  <c r="X460" i="19"/>
  <c r="X469" i="19"/>
  <c r="Y469" i="19"/>
  <c r="Y503" i="19"/>
  <c r="X503" i="19"/>
  <c r="X509" i="19"/>
  <c r="Y509" i="19"/>
  <c r="X517" i="19"/>
  <c r="Y517" i="19"/>
  <c r="X522" i="19"/>
  <c r="W578" i="19"/>
  <c r="X589" i="19"/>
  <c r="Y589" i="19"/>
  <c r="X597" i="19"/>
  <c r="Y597" i="19"/>
  <c r="Y602" i="19"/>
  <c r="X602" i="19"/>
  <c r="X637" i="19"/>
  <c r="Y637" i="19"/>
  <c r="X661" i="19"/>
  <c r="Y661" i="19"/>
  <c r="Y674" i="19"/>
  <c r="X674" i="19"/>
  <c r="Y736" i="19"/>
  <c r="X736" i="19"/>
  <c r="Y738" i="19"/>
  <c r="X738" i="19"/>
  <c r="Y771" i="19"/>
  <c r="X771" i="19"/>
  <c r="Y817" i="19"/>
  <c r="X817" i="19"/>
  <c r="Y951" i="19"/>
  <c r="X951" i="19"/>
  <c r="Y981" i="19"/>
  <c r="X981" i="19"/>
  <c r="X98" i="19"/>
  <c r="W160" i="19"/>
  <c r="W198" i="19"/>
  <c r="Y207" i="19"/>
  <c r="X207" i="19"/>
  <c r="X213" i="19"/>
  <c r="Y213" i="19"/>
  <c r="W239" i="19"/>
  <c r="X320" i="19"/>
  <c r="Y320" i="19"/>
  <c r="X373" i="19"/>
  <c r="Y373" i="19"/>
  <c r="X382" i="19"/>
  <c r="Y406" i="19"/>
  <c r="X406" i="19"/>
  <c r="Y416" i="19"/>
  <c r="Y463" i="19"/>
  <c r="X463" i="19"/>
  <c r="Y481" i="19"/>
  <c r="X481" i="19"/>
  <c r="Y506" i="19"/>
  <c r="X506" i="19"/>
  <c r="X510" i="19"/>
  <c r="Y534" i="19"/>
  <c r="X534" i="19"/>
  <c r="Y546" i="19"/>
  <c r="X546" i="19"/>
  <c r="Y583" i="19"/>
  <c r="X583" i="19"/>
  <c r="Y591" i="19"/>
  <c r="X591" i="19"/>
  <c r="X613" i="19"/>
  <c r="Y613" i="19"/>
  <c r="X629" i="19"/>
  <c r="Y629" i="19"/>
  <c r="Y716" i="19"/>
  <c r="X716" i="19"/>
  <c r="X725" i="19"/>
  <c r="Y725" i="19"/>
  <c r="X777" i="19"/>
  <c r="Y777" i="19"/>
  <c r="X820" i="19"/>
  <c r="Y820" i="19"/>
  <c r="X846" i="19"/>
  <c r="Y846" i="19"/>
  <c r="Y861" i="19"/>
  <c r="X861" i="19"/>
  <c r="Y868" i="19"/>
  <c r="X868" i="19"/>
  <c r="Y881" i="19"/>
  <c r="X881" i="19"/>
  <c r="Y884" i="19"/>
  <c r="X884" i="19"/>
  <c r="X1079" i="19"/>
  <c r="Y1079" i="19"/>
  <c r="X1151" i="19"/>
  <c r="Y1151" i="19"/>
  <c r="X1225" i="19"/>
  <c r="Y1225" i="19"/>
  <c r="Y1482" i="19"/>
  <c r="X1482" i="19"/>
  <c r="X23" i="19"/>
  <c r="X40" i="19"/>
  <c r="W53" i="19"/>
  <c r="W60" i="19"/>
  <c r="W66" i="19"/>
  <c r="W83" i="19"/>
  <c r="Y112" i="19"/>
  <c r="Y122" i="19"/>
  <c r="W124" i="19"/>
  <c r="W146" i="19"/>
  <c r="Y193" i="19"/>
  <c r="Y201" i="19"/>
  <c r="X214" i="19"/>
  <c r="Y226" i="19"/>
  <c r="Y235" i="19"/>
  <c r="W271" i="19"/>
  <c r="W279" i="19"/>
  <c r="W281" i="19"/>
  <c r="W293" i="19"/>
  <c r="Y312" i="19"/>
  <c r="X330" i="19"/>
  <c r="Y340" i="19"/>
  <c r="X340" i="19"/>
  <c r="W352" i="19"/>
  <c r="W357" i="19"/>
  <c r="W367" i="19"/>
  <c r="Y388" i="19"/>
  <c r="X388" i="19"/>
  <c r="X420" i="19"/>
  <c r="X424" i="19"/>
  <c r="Y424" i="19"/>
  <c r="X488" i="19"/>
  <c r="Y488" i="19"/>
  <c r="Y491" i="19"/>
  <c r="X491" i="19"/>
  <c r="X501" i="19"/>
  <c r="Y501" i="19"/>
  <c r="Y516" i="19"/>
  <c r="X516" i="19"/>
  <c r="Y544" i="19"/>
  <c r="X627" i="19"/>
  <c r="Y627" i="19"/>
  <c r="Y666" i="19"/>
  <c r="X666" i="19"/>
  <c r="X676" i="19"/>
  <c r="X680" i="19"/>
  <c r="Y680" i="19"/>
  <c r="W706" i="19"/>
  <c r="Y714" i="19"/>
  <c r="X714" i="19"/>
  <c r="Y719" i="19"/>
  <c r="X719" i="19"/>
  <c r="X731" i="19"/>
  <c r="X750" i="19"/>
  <c r="Y750" i="19"/>
  <c r="W787" i="19"/>
  <c r="X790" i="19"/>
  <c r="Y790" i="19"/>
  <c r="W814" i="19"/>
  <c r="Y819" i="19"/>
  <c r="X819" i="19"/>
  <c r="X842" i="19"/>
  <c r="Y842" i="19"/>
  <c r="Y843" i="19"/>
  <c r="X843" i="19"/>
  <c r="Y851" i="19"/>
  <c r="X851" i="19"/>
  <c r="Y855" i="19"/>
  <c r="X855" i="19"/>
  <c r="Y874" i="19"/>
  <c r="X874" i="19"/>
  <c r="X922" i="19"/>
  <c r="Y922" i="19"/>
  <c r="Y955" i="19"/>
  <c r="X955" i="19"/>
  <c r="Y956" i="19"/>
  <c r="X956" i="19"/>
  <c r="X958" i="19"/>
  <c r="Y958" i="19"/>
  <c r="Y960" i="19"/>
  <c r="Y1099" i="19"/>
  <c r="X1099" i="19"/>
  <c r="X1113" i="19"/>
  <c r="Y1113" i="19"/>
  <c r="W5" i="19"/>
  <c r="W7" i="19"/>
  <c r="W82" i="19"/>
  <c r="X87" i="19"/>
  <c r="X104" i="19"/>
  <c r="W113" i="19"/>
  <c r="Y126" i="19"/>
  <c r="W144" i="19"/>
  <c r="W149" i="19"/>
  <c r="W163" i="19"/>
  <c r="Y181" i="19"/>
  <c r="Y190" i="19"/>
  <c r="X190" i="19"/>
  <c r="W194" i="19"/>
  <c r="W196" i="19"/>
  <c r="W206" i="19"/>
  <c r="W208" i="19"/>
  <c r="Y229" i="19"/>
  <c r="X241" i="19"/>
  <c r="Y249" i="19"/>
  <c r="X267" i="19"/>
  <c r="Y285" i="19"/>
  <c r="W289" i="19"/>
  <c r="W299" i="19"/>
  <c r="W311" i="19"/>
  <c r="W313" i="19"/>
  <c r="W325" i="19"/>
  <c r="X364" i="19"/>
  <c r="Y410" i="19"/>
  <c r="X410" i="19"/>
  <c r="Y429" i="19"/>
  <c r="Y442" i="19"/>
  <c r="X442" i="19"/>
  <c r="W444" i="19"/>
  <c r="Y452" i="19"/>
  <c r="X452" i="19"/>
  <c r="W485" i="19"/>
  <c r="X499" i="19"/>
  <c r="Y499" i="19"/>
  <c r="Y508" i="19"/>
  <c r="X508" i="19"/>
  <c r="X548" i="19"/>
  <c r="W552" i="19"/>
  <c r="Y570" i="19"/>
  <c r="X570" i="19"/>
  <c r="W572" i="19"/>
  <c r="Y580" i="19"/>
  <c r="X580" i="19"/>
  <c r="Y607" i="19"/>
  <c r="X607" i="19"/>
  <c r="Y611" i="19"/>
  <c r="X632" i="19"/>
  <c r="Y632" i="19"/>
  <c r="Y636" i="19"/>
  <c r="X636" i="19"/>
  <c r="Y647" i="19"/>
  <c r="X647" i="19"/>
  <c r="W667" i="19"/>
  <c r="Y668" i="19"/>
  <c r="X668" i="19"/>
  <c r="W677" i="19"/>
  <c r="Y709" i="19"/>
  <c r="Y711" i="19"/>
  <c r="X711" i="19"/>
  <c r="W740" i="19"/>
  <c r="X743" i="19"/>
  <c r="W755" i="19"/>
  <c r="X756" i="19"/>
  <c r="Y756" i="19"/>
  <c r="Y769" i="19"/>
  <c r="X769" i="19"/>
  <c r="W836" i="19"/>
  <c r="W849" i="19"/>
  <c r="Y850" i="19"/>
  <c r="X850" i="19"/>
  <c r="Y864" i="19"/>
  <c r="X864" i="19"/>
  <c r="Y871" i="19"/>
  <c r="X871" i="19"/>
  <c r="Y948" i="19"/>
  <c r="X948" i="19"/>
  <c r="Y1033" i="19"/>
  <c r="X1033" i="19"/>
  <c r="Y1068" i="19"/>
  <c r="X1068" i="19"/>
  <c r="Y1311" i="19"/>
  <c r="X1311" i="19"/>
  <c r="Y1312" i="19"/>
  <c r="X1312" i="19"/>
  <c r="Y1509" i="19"/>
  <c r="X1509" i="19"/>
  <c r="X1535" i="19"/>
  <c r="Y1535" i="19"/>
  <c r="X1837" i="19"/>
  <c r="Y1837" i="19"/>
  <c r="Y99" i="19"/>
  <c r="X99" i="19"/>
  <c r="W142" i="19"/>
  <c r="W147" i="19"/>
  <c r="Y167" i="19"/>
  <c r="X167" i="19"/>
  <c r="Y202" i="19"/>
  <c r="X202" i="19"/>
  <c r="X221" i="19"/>
  <c r="Y221" i="19"/>
  <c r="Y231" i="19"/>
  <c r="X231" i="19"/>
  <c r="X256" i="19"/>
  <c r="Y256" i="19"/>
  <c r="X277" i="19"/>
  <c r="Y277" i="19"/>
  <c r="Y283" i="19"/>
  <c r="X283" i="19"/>
  <c r="X505" i="19"/>
  <c r="Y505" i="19"/>
  <c r="Y511" i="19"/>
  <c r="X511" i="19"/>
  <c r="X528" i="19"/>
  <c r="Y528" i="19"/>
  <c r="Y535" i="19"/>
  <c r="X535" i="19"/>
  <c r="Y543" i="19"/>
  <c r="X543" i="19"/>
  <c r="Y556" i="19"/>
  <c r="X556" i="19"/>
  <c r="X605" i="19"/>
  <c r="Y605" i="19"/>
  <c r="Y642" i="19"/>
  <c r="X642" i="19"/>
  <c r="Y652" i="19"/>
  <c r="X652" i="19"/>
  <c r="Y692" i="19"/>
  <c r="X692" i="19"/>
  <c r="X701" i="19"/>
  <c r="Y701" i="19"/>
  <c r="Y739" i="19"/>
  <c r="X739" i="19"/>
  <c r="Y785" i="19"/>
  <c r="X785" i="19"/>
  <c r="X798" i="19"/>
  <c r="Y798" i="19"/>
  <c r="Y803" i="19"/>
  <c r="X803" i="19"/>
  <c r="X852" i="19"/>
  <c r="Y852" i="19"/>
  <c r="X858" i="19"/>
  <c r="Y858" i="19"/>
  <c r="Y908" i="19"/>
  <c r="X908" i="19"/>
  <c r="X974" i="19"/>
  <c r="Y974" i="19"/>
  <c r="Y51" i="19"/>
  <c r="X51" i="19"/>
  <c r="X80" i="19"/>
  <c r="W93" i="19"/>
  <c r="Y119" i="19"/>
  <c r="X119" i="19"/>
  <c r="Y158" i="19"/>
  <c r="X158" i="19"/>
  <c r="X172" i="19"/>
  <c r="Y173" i="19"/>
  <c r="Y179" i="19"/>
  <c r="Y189" i="19"/>
  <c r="W195" i="19"/>
  <c r="X328" i="19"/>
  <c r="Y328" i="19"/>
  <c r="Y343" i="19"/>
  <c r="X343" i="19"/>
  <c r="Y359" i="19"/>
  <c r="X359" i="19"/>
  <c r="X421" i="19"/>
  <c r="Y421" i="19"/>
  <c r="X475" i="19"/>
  <c r="Y475" i="19"/>
  <c r="X477" i="19"/>
  <c r="Y477" i="19"/>
  <c r="Y524" i="19"/>
  <c r="X524" i="19"/>
  <c r="X584" i="19"/>
  <c r="Y584" i="19"/>
  <c r="Y609" i="19"/>
  <c r="X609" i="19"/>
  <c r="Y612" i="19"/>
  <c r="X612" i="19"/>
  <c r="X621" i="19"/>
  <c r="Y621" i="19"/>
  <c r="Y631" i="19"/>
  <c r="X631" i="19"/>
  <c r="X645" i="19"/>
  <c r="Y645" i="19"/>
  <c r="X650" i="19"/>
  <c r="X669" i="19"/>
  <c r="Y669" i="19"/>
  <c r="Y679" i="19"/>
  <c r="X679" i="19"/>
  <c r="Y700" i="19"/>
  <c r="X700" i="19"/>
  <c r="X734" i="19"/>
  <c r="Y734" i="19"/>
  <c r="Y754" i="19"/>
  <c r="X754" i="19"/>
  <c r="Y920" i="19"/>
  <c r="X920" i="19"/>
  <c r="Y1019" i="19"/>
  <c r="X1019" i="19"/>
  <c r="Y1052" i="19"/>
  <c r="X1052" i="19"/>
  <c r="Y1091" i="19"/>
  <c r="X1091" i="19"/>
  <c r="Y1584" i="19"/>
  <c r="X1584" i="19"/>
  <c r="W3" i="19"/>
  <c r="Y21" i="19"/>
  <c r="X25" i="19"/>
  <c r="W45" i="19"/>
  <c r="Y68" i="19"/>
  <c r="W84" i="19"/>
  <c r="X110" i="19"/>
  <c r="X123" i="19"/>
  <c r="W132" i="19"/>
  <c r="W139" i="19"/>
  <c r="X165" i="19"/>
  <c r="Y165" i="19"/>
  <c r="X166" i="19"/>
  <c r="W177" i="19"/>
  <c r="W191" i="19"/>
  <c r="Y236" i="19"/>
  <c r="X236" i="19"/>
  <c r="W247" i="19"/>
  <c r="Y263" i="19"/>
  <c r="X263" i="19"/>
  <c r="X288" i="19"/>
  <c r="Y288" i="19"/>
  <c r="W304" i="19"/>
  <c r="X381" i="19"/>
  <c r="Y381" i="19"/>
  <c r="X413" i="19"/>
  <c r="Y413" i="19"/>
  <c r="X456" i="19"/>
  <c r="Y456" i="19"/>
  <c r="X461" i="19"/>
  <c r="Y461" i="19"/>
  <c r="X493" i="19"/>
  <c r="Y493" i="19"/>
  <c r="Y551" i="19"/>
  <c r="X551" i="19"/>
  <c r="Y586" i="19"/>
  <c r="X586" i="19"/>
  <c r="Y604" i="19"/>
  <c r="X604" i="19"/>
  <c r="X638" i="19"/>
  <c r="Y662" i="19"/>
  <c r="X662" i="19"/>
  <c r="Y834" i="19"/>
  <c r="X834" i="19"/>
  <c r="Y875" i="19"/>
  <c r="X875" i="19"/>
  <c r="X1014" i="19"/>
  <c r="Y1014" i="19"/>
  <c r="Y1513" i="19"/>
  <c r="X1513" i="19"/>
  <c r="Y85" i="19"/>
  <c r="W101" i="19"/>
  <c r="Y253" i="19"/>
  <c r="Y280" i="19"/>
  <c r="X365" i="19"/>
  <c r="Y365" i="19"/>
  <c r="Y378" i="19"/>
  <c r="X378" i="19"/>
  <c r="X405" i="19"/>
  <c r="Y405" i="19"/>
  <c r="Y458" i="19"/>
  <c r="X458" i="19"/>
  <c r="Y476" i="19"/>
  <c r="X476" i="19"/>
  <c r="Y482" i="19"/>
  <c r="X482" i="19"/>
  <c r="Y484" i="19"/>
  <c r="X484" i="19"/>
  <c r="X533" i="19"/>
  <c r="Y533" i="19"/>
  <c r="X541" i="19"/>
  <c r="Y541" i="19"/>
  <c r="X616" i="19"/>
  <c r="Y616" i="19"/>
  <c r="Y619" i="19"/>
  <c r="X619" i="19"/>
  <c r="Y644" i="19"/>
  <c r="X644" i="19"/>
  <c r="X712" i="19"/>
  <c r="Y712" i="19"/>
  <c r="X717" i="19"/>
  <c r="Y717" i="19"/>
  <c r="Y737" i="19"/>
  <c r="X737" i="19"/>
  <c r="Y802" i="19"/>
  <c r="X802" i="19"/>
  <c r="Y806" i="19"/>
  <c r="X859" i="19"/>
  <c r="Y988" i="19"/>
  <c r="X988" i="19"/>
  <c r="Y1044" i="19"/>
  <c r="X1044" i="19"/>
  <c r="Y1149" i="19"/>
  <c r="X1149" i="19"/>
  <c r="Y1600" i="19"/>
  <c r="X1600" i="19"/>
  <c r="W12" i="19"/>
  <c r="W18" i="19"/>
  <c r="W24" i="19"/>
  <c r="W35" i="19"/>
  <c r="X39" i="19"/>
  <c r="X56" i="19"/>
  <c r="W69" i="19"/>
  <c r="W71" i="19"/>
  <c r="W76" i="19"/>
  <c r="W115" i="19"/>
  <c r="X138" i="19"/>
  <c r="W159" i="19"/>
  <c r="Y175" i="19"/>
  <c r="X175" i="19"/>
  <c r="X192" i="19"/>
  <c r="Y192" i="19"/>
  <c r="W205" i="19"/>
  <c r="Y216" i="19"/>
  <c r="W222" i="19"/>
  <c r="Y251" i="19"/>
  <c r="X251" i="19"/>
  <c r="X264" i="19"/>
  <c r="Y264" i="19"/>
  <c r="X273" i="19"/>
  <c r="Y303" i="19"/>
  <c r="X303" i="19"/>
  <c r="Y317" i="19"/>
  <c r="W321" i="19"/>
  <c r="X338" i="19"/>
  <c r="W348" i="19"/>
  <c r="Y371" i="19"/>
  <c r="X376" i="19"/>
  <c r="Y376" i="19"/>
  <c r="X379" i="19"/>
  <c r="Y379" i="19"/>
  <c r="Y391" i="19"/>
  <c r="X391" i="19"/>
  <c r="W411" i="19"/>
  <c r="Y412" i="19"/>
  <c r="X412" i="19"/>
  <c r="Y415" i="19"/>
  <c r="X415" i="19"/>
  <c r="Y426" i="19"/>
  <c r="X426" i="19"/>
  <c r="X445" i="19"/>
  <c r="Y445" i="19"/>
  <c r="X504" i="19"/>
  <c r="Y504" i="19"/>
  <c r="X507" i="19"/>
  <c r="Y507" i="19"/>
  <c r="Y519" i="19"/>
  <c r="X519" i="19"/>
  <c r="Y538" i="19"/>
  <c r="X538" i="19"/>
  <c r="W549" i="19"/>
  <c r="Y557" i="19"/>
  <c r="X573" i="19"/>
  <c r="Y573" i="19"/>
  <c r="Y635" i="19"/>
  <c r="X635" i="19"/>
  <c r="X643" i="19"/>
  <c r="Y643" i="19"/>
  <c r="W648" i="19"/>
  <c r="Y671" i="19"/>
  <c r="X671" i="19"/>
  <c r="Y685" i="19"/>
  <c r="Y698" i="19"/>
  <c r="X698" i="19"/>
  <c r="Y770" i="19"/>
  <c r="X770" i="19"/>
  <c r="X782" i="19"/>
  <c r="Y782" i="19"/>
  <c r="X793" i="19"/>
  <c r="Y793" i="19"/>
  <c r="Y932" i="19"/>
  <c r="X932" i="19"/>
  <c r="Y1158" i="19"/>
  <c r="X1158" i="19"/>
  <c r="Y1162" i="19"/>
  <c r="X1162" i="19"/>
  <c r="Y1182" i="19"/>
  <c r="X1182" i="19"/>
  <c r="W1266" i="19"/>
  <c r="W34" i="19"/>
  <c r="W88" i="19"/>
  <c r="Y108" i="19"/>
  <c r="W145" i="19"/>
  <c r="W176" i="19"/>
  <c r="Y183" i="19"/>
  <c r="X183" i="19"/>
  <c r="W187" i="19"/>
  <c r="W200" i="19"/>
  <c r="W204" i="19"/>
  <c r="Y225" i="19"/>
  <c r="X228" i="19"/>
  <c r="X234" i="19"/>
  <c r="W240" i="19"/>
  <c r="W244" i="19"/>
  <c r="Y255" i="19"/>
  <c r="X255" i="19"/>
  <c r="X257" i="19"/>
  <c r="Y261" i="19"/>
  <c r="Y335" i="19"/>
  <c r="X335" i="19"/>
  <c r="W353" i="19"/>
  <c r="X387" i="19"/>
  <c r="Y387" i="19"/>
  <c r="W392" i="19"/>
  <c r="X427" i="19"/>
  <c r="Y427" i="19"/>
  <c r="Y436" i="19"/>
  <c r="X436" i="19"/>
  <c r="Y447" i="19"/>
  <c r="X447" i="19"/>
  <c r="W471" i="19"/>
  <c r="Y479" i="19"/>
  <c r="X479" i="19"/>
  <c r="Y483" i="19"/>
  <c r="Y490" i="19"/>
  <c r="X515" i="19"/>
  <c r="Y515" i="19"/>
  <c r="W520" i="19"/>
  <c r="W539" i="19"/>
  <c r="Y540" i="19"/>
  <c r="X540" i="19"/>
  <c r="X547" i="19"/>
  <c r="Y554" i="19"/>
  <c r="X554" i="19"/>
  <c r="Y575" i="19"/>
  <c r="X575" i="19"/>
  <c r="X587" i="19"/>
  <c r="W599" i="19"/>
  <c r="X633" i="19"/>
  <c r="Y633" i="19"/>
  <c r="Y639" i="19"/>
  <c r="X639" i="19"/>
  <c r="X656" i="19"/>
  <c r="Y656" i="19"/>
  <c r="Y663" i="19"/>
  <c r="X663" i="19"/>
  <c r="Y682" i="19"/>
  <c r="X682" i="19"/>
  <c r="Y708" i="19"/>
  <c r="X708" i="19"/>
  <c r="Y752" i="19"/>
  <c r="X752" i="19"/>
  <c r="Y786" i="19"/>
  <c r="X786" i="19"/>
  <c r="X830" i="19"/>
  <c r="Y830" i="19"/>
  <c r="Y869" i="19"/>
  <c r="X869" i="19"/>
  <c r="X912" i="19"/>
  <c r="Y939" i="19"/>
  <c r="X939" i="19"/>
  <c r="Y964" i="19"/>
  <c r="X964" i="19"/>
  <c r="Y987" i="19"/>
  <c r="X987" i="19"/>
  <c r="X999" i="19"/>
  <c r="Y999" i="19"/>
  <c r="Y1002" i="19"/>
  <c r="X1002" i="19"/>
  <c r="Y1040" i="19"/>
  <c r="X1040" i="19"/>
  <c r="Y1155" i="19"/>
  <c r="X1155" i="19"/>
  <c r="Y1342" i="19"/>
  <c r="X1342" i="19"/>
  <c r="X1879" i="19"/>
  <c r="Y1879" i="19"/>
  <c r="W385" i="19"/>
  <c r="W414" i="19"/>
  <c r="W448" i="19"/>
  <c r="W513" i="19"/>
  <c r="W542" i="19"/>
  <c r="W576" i="19"/>
  <c r="W641" i="19"/>
  <c r="W670" i="19"/>
  <c r="W704" i="19"/>
  <c r="X761" i="19"/>
  <c r="Y761" i="19"/>
  <c r="W826" i="19"/>
  <c r="W839" i="19"/>
  <c r="Y848" i="19"/>
  <c r="X848" i="19"/>
  <c r="X870" i="19"/>
  <c r="Y870" i="19"/>
  <c r="Y882" i="19"/>
  <c r="X882" i="19"/>
  <c r="Y891" i="19"/>
  <c r="X891" i="19"/>
  <c r="W905" i="19"/>
  <c r="X947" i="19"/>
  <c r="Y954" i="19"/>
  <c r="X954" i="19"/>
  <c r="Y970" i="19"/>
  <c r="X970" i="19"/>
  <c r="W975" i="19"/>
  <c r="Y980" i="19"/>
  <c r="X980" i="19"/>
  <c r="Y992" i="19"/>
  <c r="X992" i="19"/>
  <c r="Y1028" i="19"/>
  <c r="X1028" i="19"/>
  <c r="X1048" i="19"/>
  <c r="Y1048" i="19"/>
  <c r="Y1067" i="19"/>
  <c r="X1067" i="19"/>
  <c r="Y1110" i="19"/>
  <c r="X1110" i="19"/>
  <c r="Y1179" i="19"/>
  <c r="X1179" i="19"/>
  <c r="Y1197" i="19"/>
  <c r="X1197" i="19"/>
  <c r="Y1212" i="19"/>
  <c r="X1212" i="19"/>
  <c r="Y1214" i="19"/>
  <c r="X1214" i="19"/>
  <c r="X1398" i="19"/>
  <c r="Y1398" i="19"/>
  <c r="X1461" i="19"/>
  <c r="Y1461" i="19"/>
  <c r="Y1463" i="19"/>
  <c r="X1463" i="19"/>
  <c r="Y1486" i="19"/>
  <c r="X1486" i="19"/>
  <c r="Y1488" i="19"/>
  <c r="X1488" i="19"/>
  <c r="Y1560" i="19"/>
  <c r="X1560" i="19"/>
  <c r="Y1597" i="19"/>
  <c r="X1597" i="19"/>
  <c r="X1642" i="19"/>
  <c r="Y1642" i="19"/>
  <c r="Y2088" i="19"/>
  <c r="X2088" i="19"/>
  <c r="W150" i="19"/>
  <c r="W155" i="19"/>
  <c r="W232" i="19"/>
  <c r="W243" i="19"/>
  <c r="W275" i="19"/>
  <c r="W307" i="19"/>
  <c r="W336" i="19"/>
  <c r="W342" i="19"/>
  <c r="W372" i="19"/>
  <c r="W399" i="19"/>
  <c r="W435" i="19"/>
  <c r="W441" i="19"/>
  <c r="W464" i="19"/>
  <c r="W470" i="19"/>
  <c r="Y480" i="19"/>
  <c r="W500" i="19"/>
  <c r="W527" i="19"/>
  <c r="W563" i="19"/>
  <c r="W569" i="19"/>
  <c r="W592" i="19"/>
  <c r="W598" i="19"/>
  <c r="Y608" i="19"/>
  <c r="W628" i="19"/>
  <c r="W655" i="19"/>
  <c r="W691" i="19"/>
  <c r="W697" i="19"/>
  <c r="W720" i="19"/>
  <c r="W726" i="19"/>
  <c r="Y742" i="19"/>
  <c r="W778" i="19"/>
  <c r="W779" i="19"/>
  <c r="W791" i="19"/>
  <c r="X795" i="19"/>
  <c r="W800" i="19"/>
  <c r="W841" i="19"/>
  <c r="W854" i="19"/>
  <c r="W862" i="19"/>
  <c r="W867" i="19"/>
  <c r="W878" i="19"/>
  <c r="Y889" i="19"/>
  <c r="X889" i="19"/>
  <c r="W893" i="19"/>
  <c r="Y906" i="19"/>
  <c r="X906" i="19"/>
  <c r="W936" i="19"/>
  <c r="X937" i="19"/>
  <c r="Y967" i="19"/>
  <c r="X967" i="19"/>
  <c r="W1000" i="19"/>
  <c r="W1022" i="19"/>
  <c r="X1024" i="19"/>
  <c r="Y1024" i="19"/>
  <c r="Y1034" i="19"/>
  <c r="X1034" i="19"/>
  <c r="Y1036" i="19"/>
  <c r="X1036" i="19"/>
  <c r="Y1042" i="19"/>
  <c r="X1042" i="19"/>
  <c r="Y1043" i="19"/>
  <c r="X1043" i="19"/>
  <c r="Y1051" i="19"/>
  <c r="X1051" i="19"/>
  <c r="Y1056" i="19"/>
  <c r="Y1059" i="19"/>
  <c r="X1059" i="19"/>
  <c r="X1103" i="19"/>
  <c r="Y1103" i="19"/>
  <c r="Y1173" i="19"/>
  <c r="X1173" i="19"/>
  <c r="X1191" i="19"/>
  <c r="X1195" i="19"/>
  <c r="Y1195" i="19"/>
  <c r="X1291" i="19"/>
  <c r="Y1291" i="19"/>
  <c r="Y1310" i="19"/>
  <c r="X1310" i="19"/>
  <c r="W1484" i="19"/>
  <c r="X1730" i="19"/>
  <c r="Y1730" i="19"/>
  <c r="Y1739" i="19"/>
  <c r="X1739" i="19"/>
  <c r="Y1857" i="19"/>
  <c r="X1857" i="19"/>
  <c r="Y1865" i="19"/>
  <c r="X1865" i="19"/>
  <c r="X1867" i="19"/>
  <c r="Y1867" i="19"/>
  <c r="Y1871" i="19"/>
  <c r="X1871" i="19"/>
  <c r="Y1914" i="19"/>
  <c r="X1914" i="19"/>
  <c r="Y1918" i="19"/>
  <c r="X1918" i="19"/>
  <c r="Y2516" i="19"/>
  <c r="X2516" i="19"/>
  <c r="W403" i="19"/>
  <c r="W432" i="19"/>
  <c r="W438" i="19"/>
  <c r="W468" i="19"/>
  <c r="W495" i="19"/>
  <c r="W531" i="19"/>
  <c r="W560" i="19"/>
  <c r="W566" i="19"/>
  <c r="W596" i="19"/>
  <c r="W623" i="19"/>
  <c r="W659" i="19"/>
  <c r="W688" i="19"/>
  <c r="W694" i="19"/>
  <c r="Y724" i="19"/>
  <c r="X724" i="19"/>
  <c r="X745" i="19"/>
  <c r="Y745" i="19"/>
  <c r="Y774" i="19"/>
  <c r="W810" i="19"/>
  <c r="W823" i="19"/>
  <c r="X827" i="19"/>
  <c r="W832" i="19"/>
  <c r="Y892" i="19"/>
  <c r="X892" i="19"/>
  <c r="X926" i="19"/>
  <c r="Y926" i="19"/>
  <c r="Y931" i="19"/>
  <c r="X931" i="19"/>
  <c r="X934" i="19"/>
  <c r="Y934" i="19"/>
  <c r="Y940" i="19"/>
  <c r="X940" i="19"/>
  <c r="Y1003" i="19"/>
  <c r="X1003" i="19"/>
  <c r="Y1020" i="19"/>
  <c r="X1020" i="19"/>
  <c r="X1030" i="19"/>
  <c r="Y1030" i="19"/>
  <c r="Y1053" i="19"/>
  <c r="X1053" i="19"/>
  <c r="X1071" i="19"/>
  <c r="Y1071" i="19"/>
  <c r="W1100" i="19"/>
  <c r="W1140" i="19"/>
  <c r="W1145" i="19"/>
  <c r="Y1240" i="19"/>
  <c r="X1240" i="19"/>
  <c r="X1247" i="19"/>
  <c r="Y1247" i="19"/>
  <c r="Y1406" i="19"/>
  <c r="X1406" i="19"/>
  <c r="Y1425" i="19"/>
  <c r="X1425" i="19"/>
  <c r="Y1440" i="19"/>
  <c r="X1440" i="19"/>
  <c r="X1468" i="19"/>
  <c r="Y1468" i="19"/>
  <c r="Y1548" i="19"/>
  <c r="X1548" i="19"/>
  <c r="Y1581" i="19"/>
  <c r="X1581" i="19"/>
  <c r="Y1591" i="19"/>
  <c r="X1591" i="19"/>
  <c r="Y1680" i="19"/>
  <c r="X1680" i="19"/>
  <c r="W135" i="19"/>
  <c r="W152" i="19"/>
  <c r="W169" i="19"/>
  <c r="W209" i="19"/>
  <c r="W233" i="19"/>
  <c r="W242" i="19"/>
  <c r="W246" i="19"/>
  <c r="W254" i="19"/>
  <c r="W274" i="19"/>
  <c r="W278" i="19"/>
  <c r="W286" i="19"/>
  <c r="W306" i="19"/>
  <c r="W310" i="19"/>
  <c r="W318" i="19"/>
  <c r="W344" i="19"/>
  <c r="W350" i="19"/>
  <c r="W384" i="19"/>
  <c r="W434" i="19"/>
  <c r="W449" i="19"/>
  <c r="W472" i="19"/>
  <c r="W478" i="19"/>
  <c r="W512" i="19"/>
  <c r="W562" i="19"/>
  <c r="W577" i="19"/>
  <c r="X588" i="19"/>
  <c r="W600" i="19"/>
  <c r="W606" i="19"/>
  <c r="Y615" i="19"/>
  <c r="X615" i="19"/>
  <c r="W634" i="19"/>
  <c r="W640" i="19"/>
  <c r="W690" i="19"/>
  <c r="W705" i="19"/>
  <c r="W728" i="19"/>
  <c r="W762" i="19"/>
  <c r="W763" i="19"/>
  <c r="W775" i="19"/>
  <c r="W784" i="19"/>
  <c r="W825" i="19"/>
  <c r="W838" i="19"/>
  <c r="W886" i="19"/>
  <c r="Y900" i="19"/>
  <c r="X900" i="19"/>
  <c r="X903" i="19"/>
  <c r="W915" i="19"/>
  <c r="W918" i="19"/>
  <c r="Y928" i="19"/>
  <c r="W983" i="19"/>
  <c r="W998" i="19"/>
  <c r="Y1012" i="19"/>
  <c r="X1012" i="19"/>
  <c r="W1025" i="19"/>
  <c r="Y1035" i="19"/>
  <c r="X1035" i="19"/>
  <c r="W1082" i="19"/>
  <c r="X1098" i="19"/>
  <c r="Y1098" i="19"/>
  <c r="Y1134" i="19"/>
  <c r="X1134" i="19"/>
  <c r="X1198" i="19"/>
  <c r="Y1198" i="19"/>
  <c r="X1219" i="19"/>
  <c r="Y1219" i="19"/>
  <c r="W1223" i="19"/>
  <c r="Y1236" i="19"/>
  <c r="X1236" i="19"/>
  <c r="W1239" i="19"/>
  <c r="Y1277" i="19"/>
  <c r="X1277" i="19"/>
  <c r="X1323" i="19"/>
  <c r="Y1323" i="19"/>
  <c r="Y1358" i="19"/>
  <c r="X1358" i="19"/>
  <c r="W1361" i="19"/>
  <c r="X1367" i="19"/>
  <c r="Y1367" i="19"/>
  <c r="Y1460" i="19"/>
  <c r="X1460" i="19"/>
  <c r="X1532" i="19"/>
  <c r="Y1532" i="19"/>
  <c r="X1536" i="19"/>
  <c r="X1542" i="19"/>
  <c r="Y1542" i="19"/>
  <c r="Y1556" i="19"/>
  <c r="X1556" i="19"/>
  <c r="Y1558" i="19"/>
  <c r="X1558" i="19"/>
  <c r="X1645" i="19"/>
  <c r="Y1645" i="19"/>
  <c r="W1717" i="19"/>
  <c r="Y1742" i="19"/>
  <c r="X1742" i="19"/>
  <c r="Y409" i="19"/>
  <c r="W417" i="19"/>
  <c r="W446" i="19"/>
  <c r="Y455" i="19"/>
  <c r="X455" i="19"/>
  <c r="W474" i="19"/>
  <c r="Y537" i="19"/>
  <c r="W545" i="19"/>
  <c r="W574" i="19"/>
  <c r="Y665" i="19"/>
  <c r="W673" i="19"/>
  <c r="W702" i="19"/>
  <c r="Y758" i="19"/>
  <c r="W794" i="19"/>
  <c r="W807" i="19"/>
  <c r="X811" i="19"/>
  <c r="W816" i="19"/>
  <c r="X857" i="19"/>
  <c r="Y857" i="19"/>
  <c r="Y873" i="19"/>
  <c r="X873" i="19"/>
  <c r="Y907" i="19"/>
  <c r="X907" i="19"/>
  <c r="Y925" i="19"/>
  <c r="X925" i="19"/>
  <c r="X952" i="19"/>
  <c r="Y952" i="19"/>
  <c r="X991" i="19"/>
  <c r="Y991" i="19"/>
  <c r="Y1049" i="19"/>
  <c r="X1049" i="19"/>
  <c r="X1064" i="19"/>
  <c r="Y1064" i="19"/>
  <c r="X1124" i="19"/>
  <c r="Y1124" i="19"/>
  <c r="Y1146" i="19"/>
  <c r="X1146" i="19"/>
  <c r="X1153" i="19"/>
  <c r="Y1153" i="19"/>
  <c r="X1174" i="19"/>
  <c r="Y1174" i="19"/>
  <c r="X1177" i="19"/>
  <c r="Y1177" i="19"/>
  <c r="Y1259" i="19"/>
  <c r="X1259" i="19"/>
  <c r="Y1300" i="19"/>
  <c r="X1300" i="19"/>
  <c r="X1307" i="19"/>
  <c r="Y1307" i="19"/>
  <c r="W1343" i="19"/>
  <c r="Y1344" i="19"/>
  <c r="X1344" i="19"/>
  <c r="X1355" i="19"/>
  <c r="Y1355" i="19"/>
  <c r="X1387" i="19"/>
  <c r="Y1387" i="19"/>
  <c r="W1391" i="19"/>
  <c r="Y1392" i="19"/>
  <c r="X1392" i="19"/>
  <c r="Y1416" i="19"/>
  <c r="X1416" i="19"/>
  <c r="X1419" i="19"/>
  <c r="Y1419" i="19"/>
  <c r="Y1441" i="19"/>
  <c r="X1441" i="19"/>
  <c r="Y1503" i="19"/>
  <c r="X1503" i="19"/>
  <c r="Y1694" i="19"/>
  <c r="X1694" i="19"/>
  <c r="Y2225" i="19"/>
  <c r="X2225" i="19"/>
  <c r="W116" i="19"/>
  <c r="W117" i="19"/>
  <c r="W133" i="19"/>
  <c r="W153" i="19"/>
  <c r="W154" i="19"/>
  <c r="W168" i="19"/>
  <c r="W174" i="19"/>
  <c r="W217" i="19"/>
  <c r="W227" i="19"/>
  <c r="W339" i="19"/>
  <c r="W345" i="19"/>
  <c r="W368" i="19"/>
  <c r="W374" i="19"/>
  <c r="Y397" i="19"/>
  <c r="W404" i="19"/>
  <c r="W431" i="19"/>
  <c r="W467" i="19"/>
  <c r="W473" i="19"/>
  <c r="W496" i="19"/>
  <c r="W502" i="19"/>
  <c r="Y525" i="19"/>
  <c r="W532" i="19"/>
  <c r="W559" i="19"/>
  <c r="W595" i="19"/>
  <c r="W601" i="19"/>
  <c r="W624" i="19"/>
  <c r="W630" i="19"/>
  <c r="Y653" i="19"/>
  <c r="W660" i="19"/>
  <c r="W687" i="19"/>
  <c r="W723" i="19"/>
  <c r="W729" i="19"/>
  <c r="W746" i="19"/>
  <c r="W747" i="19"/>
  <c r="W759" i="19"/>
  <c r="W768" i="19"/>
  <c r="W809" i="19"/>
  <c r="W822" i="19"/>
  <c r="W833" i="19"/>
  <c r="W879" i="19"/>
  <c r="X896" i="19"/>
  <c r="Y896" i="19"/>
  <c r="W927" i="19"/>
  <c r="X938" i="19"/>
  <c r="W953" i="19"/>
  <c r="W969" i="19"/>
  <c r="Y971" i="19"/>
  <c r="X971" i="19"/>
  <c r="W990" i="19"/>
  <c r="Y997" i="19"/>
  <c r="X997" i="19"/>
  <c r="X1011" i="19"/>
  <c r="W1060" i="19"/>
  <c r="W1073" i="19"/>
  <c r="X1075" i="19"/>
  <c r="Y1075" i="19"/>
  <c r="X1076" i="19"/>
  <c r="X1084" i="19"/>
  <c r="Y1084" i="19"/>
  <c r="X1097" i="19"/>
  <c r="Y1116" i="19"/>
  <c r="X1121" i="19"/>
  <c r="Y1121" i="19"/>
  <c r="Y1168" i="19"/>
  <c r="X1168" i="19"/>
  <c r="X1220" i="19"/>
  <c r="Y1220" i="19"/>
  <c r="Y1384" i="19"/>
  <c r="X1384" i="19"/>
  <c r="X1415" i="19"/>
  <c r="Y1415" i="19"/>
  <c r="Y1424" i="19"/>
  <c r="X1424" i="19"/>
  <c r="Y1433" i="19"/>
  <c r="X1433" i="19"/>
  <c r="Y1492" i="19"/>
  <c r="X1492" i="19"/>
  <c r="X1500" i="19"/>
  <c r="Y1500" i="19"/>
  <c r="Y1561" i="19"/>
  <c r="X1561" i="19"/>
  <c r="Y1565" i="19"/>
  <c r="X1565" i="19"/>
  <c r="Y1569" i="19"/>
  <c r="X1569" i="19"/>
  <c r="X1571" i="19"/>
  <c r="Y1571" i="19"/>
  <c r="Y1659" i="19"/>
  <c r="X1659" i="19"/>
  <c r="X1812" i="19"/>
  <c r="Y1812" i="19"/>
  <c r="X2101" i="19"/>
  <c r="Y2101" i="19"/>
  <c r="Y1320" i="19"/>
  <c r="X1320" i="19"/>
  <c r="Y1327" i="19"/>
  <c r="X1327" i="19"/>
  <c r="W1328" i="19"/>
  <c r="X1331" i="19"/>
  <c r="Y1331" i="19"/>
  <c r="X1340" i="19"/>
  <c r="Y1340" i="19"/>
  <c r="W1375" i="19"/>
  <c r="W1376" i="19"/>
  <c r="X1383" i="19"/>
  <c r="Y1383" i="19"/>
  <c r="W1403" i="19"/>
  <c r="X1409" i="19"/>
  <c r="Y1409" i="19"/>
  <c r="X1438" i="19"/>
  <c r="Y1438" i="19"/>
  <c r="Y1457" i="19"/>
  <c r="X1457" i="19"/>
  <c r="Y1469" i="19"/>
  <c r="X1469" i="19"/>
  <c r="Y1477" i="19"/>
  <c r="X1477" i="19"/>
  <c r="Y1493" i="19"/>
  <c r="Y1549" i="19"/>
  <c r="X1549" i="19"/>
  <c r="Y1551" i="19"/>
  <c r="X1551" i="19"/>
  <c r="Y1552" i="19"/>
  <c r="X1552" i="19"/>
  <c r="X1563" i="19"/>
  <c r="Y1563" i="19"/>
  <c r="W1578" i="19"/>
  <c r="X1613" i="19"/>
  <c r="Y1613" i="19"/>
  <c r="X1618" i="19"/>
  <c r="Y1618" i="19"/>
  <c r="Y1652" i="19"/>
  <c r="X1652" i="19"/>
  <c r="X1665" i="19"/>
  <c r="Y1665" i="19"/>
  <c r="Y1748" i="19"/>
  <c r="X1748" i="19"/>
  <c r="Y1760" i="19"/>
  <c r="X1760" i="19"/>
  <c r="W885" i="19"/>
  <c r="W916" i="19"/>
  <c r="W949" i="19"/>
  <c r="W963" i="19"/>
  <c r="W973" i="19"/>
  <c r="W1009" i="19"/>
  <c r="W1023" i="19"/>
  <c r="W1087" i="19"/>
  <c r="W1094" i="19"/>
  <c r="W1109" i="19"/>
  <c r="W1139" i="19"/>
  <c r="W1166" i="19"/>
  <c r="Y1170" i="19"/>
  <c r="X1170" i="19"/>
  <c r="X1201" i="19"/>
  <c r="Y1201" i="19"/>
  <c r="Y1230" i="19"/>
  <c r="X1230" i="19"/>
  <c r="Y1235" i="19"/>
  <c r="X1235" i="19"/>
  <c r="Y1267" i="19"/>
  <c r="X1267" i="19"/>
  <c r="W1273" i="19"/>
  <c r="Y1294" i="19"/>
  <c r="X1294" i="19"/>
  <c r="W1297" i="19"/>
  <c r="X1371" i="19"/>
  <c r="Y1371" i="19"/>
  <c r="X1511" i="19"/>
  <c r="Y1511" i="19"/>
  <c r="Y1520" i="19"/>
  <c r="X1520" i="19"/>
  <c r="Y1537" i="19"/>
  <c r="X1537" i="19"/>
  <c r="Y1559" i="19"/>
  <c r="X1559" i="19"/>
  <c r="Y1615" i="19"/>
  <c r="X1615" i="19"/>
  <c r="W1629" i="19"/>
  <c r="X1641" i="19"/>
  <c r="Y1641" i="19"/>
  <c r="W1644" i="19"/>
  <c r="Y1800" i="19"/>
  <c r="X1800" i="19"/>
  <c r="Y1919" i="19"/>
  <c r="X1919" i="19"/>
  <c r="Y1942" i="19"/>
  <c r="X1942" i="19"/>
  <c r="Y1993" i="19"/>
  <c r="X1993" i="19"/>
  <c r="Y2506" i="19"/>
  <c r="X2506" i="19"/>
  <c r="Y2089" i="19"/>
  <c r="X2089" i="19"/>
  <c r="Y2092" i="19"/>
  <c r="X2092" i="19"/>
  <c r="Y2095" i="19"/>
  <c r="X2095" i="19"/>
  <c r="X2099" i="19"/>
  <c r="Y2099" i="19"/>
  <c r="Y2107" i="19"/>
  <c r="X2107" i="19"/>
  <c r="Y2132" i="19"/>
  <c r="X2132" i="19"/>
  <c r="Y2168" i="19"/>
  <c r="X2168" i="19"/>
  <c r="Y2179" i="19"/>
  <c r="X2179" i="19"/>
  <c r="Y2185" i="19"/>
  <c r="X2185" i="19"/>
  <c r="Y2520" i="19"/>
  <c r="X2520" i="19"/>
  <c r="X2526" i="19"/>
  <c r="Y2526" i="19"/>
  <c r="W334" i="19"/>
  <c r="W401" i="19"/>
  <c r="W433" i="19"/>
  <c r="W462" i="19"/>
  <c r="W497" i="19"/>
  <c r="W526" i="19"/>
  <c r="W529" i="19"/>
  <c r="W558" i="19"/>
  <c r="W561" i="19"/>
  <c r="W590" i="19"/>
  <c r="W593" i="19"/>
  <c r="W622" i="19"/>
  <c r="W625" i="19"/>
  <c r="W654" i="19"/>
  <c r="W657" i="19"/>
  <c r="W686" i="19"/>
  <c r="W689" i="19"/>
  <c r="W718" i="19"/>
  <c r="W721" i="19"/>
  <c r="W732" i="19"/>
  <c r="W748" i="19"/>
  <c r="W764" i="19"/>
  <c r="W780" i="19"/>
  <c r="W796" i="19"/>
  <c r="W812" i="19"/>
  <c r="W828" i="19"/>
  <c r="W844" i="19"/>
  <c r="W860" i="19"/>
  <c r="W865" i="19"/>
  <c r="W894" i="19"/>
  <c r="W895" i="19"/>
  <c r="W966" i="19"/>
  <c r="W972" i="19"/>
  <c r="Y1083" i="19"/>
  <c r="X1083" i="19"/>
  <c r="Y1142" i="19"/>
  <c r="X1142" i="19"/>
  <c r="X1164" i="19"/>
  <c r="Y1164" i="19"/>
  <c r="W1171" i="19"/>
  <c r="Y1172" i="19"/>
  <c r="X1172" i="19"/>
  <c r="Y1229" i="19"/>
  <c r="X1229" i="19"/>
  <c r="Y1255" i="19"/>
  <c r="X1255" i="19"/>
  <c r="Y1332" i="19"/>
  <c r="X1332" i="19"/>
  <c r="X1339" i="19"/>
  <c r="Y1339" i="19"/>
  <c r="Y1352" i="19"/>
  <c r="X1352" i="19"/>
  <c r="Y1359" i="19"/>
  <c r="X1359" i="19"/>
  <c r="Y1360" i="19"/>
  <c r="X1360" i="19"/>
  <c r="X1363" i="19"/>
  <c r="Y1363" i="19"/>
  <c r="Y1374" i="19"/>
  <c r="X1374" i="19"/>
  <c r="Y1430" i="19"/>
  <c r="X1430" i="19"/>
  <c r="Y1505" i="19"/>
  <c r="X1505" i="19"/>
  <c r="W1507" i="19"/>
  <c r="Y1553" i="19"/>
  <c r="X1553" i="19"/>
  <c r="W1594" i="19"/>
  <c r="Y1596" i="19"/>
  <c r="X1596" i="19"/>
  <c r="Y1711" i="19"/>
  <c r="X1711" i="19"/>
  <c r="X1804" i="19"/>
  <c r="Y1804" i="19"/>
  <c r="X1815" i="19"/>
  <c r="Y1815" i="19"/>
  <c r="Y1864" i="19"/>
  <c r="X1864" i="19"/>
  <c r="X1908" i="19"/>
  <c r="Y1908" i="19"/>
  <c r="X1911" i="19"/>
  <c r="Y1911" i="19"/>
  <c r="Y2011" i="19"/>
  <c r="X2011" i="19"/>
  <c r="Y2013" i="19"/>
  <c r="X2013" i="19"/>
  <c r="Y2022" i="19"/>
  <c r="X2022" i="19"/>
  <c r="X2077" i="19"/>
  <c r="Y2077" i="19"/>
  <c r="W744" i="19"/>
  <c r="W760" i="19"/>
  <c r="W776" i="19"/>
  <c r="W792" i="19"/>
  <c r="W808" i="19"/>
  <c r="W824" i="19"/>
  <c r="W840" i="19"/>
  <c r="W856" i="19"/>
  <c r="W902" i="19"/>
  <c r="W904" i="19"/>
  <c r="W911" i="19"/>
  <c r="W913" i="19"/>
  <c r="W919" i="19"/>
  <c r="W924" i="19"/>
  <c r="W945" i="19"/>
  <c r="W959" i="19"/>
  <c r="W1010" i="19"/>
  <c r="W1013" i="19"/>
  <c r="W1027" i="19"/>
  <c r="W1037" i="19"/>
  <c r="W1119" i="19"/>
  <c r="X1122" i="19"/>
  <c r="Y1129" i="19"/>
  <c r="X1129" i="19"/>
  <c r="W1148" i="19"/>
  <c r="X1189" i="19"/>
  <c r="Y1189" i="19"/>
  <c r="Y1204" i="19"/>
  <c r="X1204" i="19"/>
  <c r="W1213" i="19"/>
  <c r="X1241" i="19"/>
  <c r="Y1241" i="19"/>
  <c r="W1243" i="19"/>
  <c r="X1257" i="19"/>
  <c r="Y1257" i="19"/>
  <c r="X1262" i="19"/>
  <c r="W1268" i="19"/>
  <c r="Y1269" i="19"/>
  <c r="X1269" i="19"/>
  <c r="Y1272" i="19"/>
  <c r="X1272" i="19"/>
  <c r="W1274" i="19"/>
  <c r="X1287" i="19"/>
  <c r="Y1287" i="19"/>
  <c r="W1351" i="19"/>
  <c r="Y1431" i="19"/>
  <c r="X1431" i="19"/>
  <c r="Y1432" i="19"/>
  <c r="X1432" i="19"/>
  <c r="W1465" i="19"/>
  <c r="Y1471" i="19"/>
  <c r="Y1494" i="19"/>
  <c r="X1494" i="19"/>
  <c r="Y1526" i="19"/>
  <c r="X1526" i="19"/>
  <c r="X1534" i="19"/>
  <c r="Y1534" i="19"/>
  <c r="Y1590" i="19"/>
  <c r="X1590" i="19"/>
  <c r="X1686" i="19"/>
  <c r="Y1686" i="19"/>
  <c r="Y1704" i="19"/>
  <c r="X1704" i="19"/>
  <c r="X1749" i="19"/>
  <c r="Y1749" i="19"/>
  <c r="X1756" i="19"/>
  <c r="Y1756" i="19"/>
  <c r="W1780" i="19"/>
  <c r="Y1783" i="19"/>
  <c r="X1783" i="19"/>
  <c r="X1801" i="19"/>
  <c r="Y1801" i="19"/>
  <c r="W337" i="19"/>
  <c r="W366" i="19"/>
  <c r="W369" i="19"/>
  <c r="W398" i="19"/>
  <c r="W430" i="19"/>
  <c r="W465" i="19"/>
  <c r="W494" i="19"/>
  <c r="W1017" i="19"/>
  <c r="W1031" i="19"/>
  <c r="W1066" i="19"/>
  <c r="W1106" i="19"/>
  <c r="X1183" i="19"/>
  <c r="Y1183" i="19"/>
  <c r="W121" i="19"/>
  <c r="W182" i="19"/>
  <c r="W185" i="19"/>
  <c r="W137" i="19"/>
  <c r="W262" i="19"/>
  <c r="W265" i="19"/>
  <c r="W294" i="19"/>
  <c r="W297" i="19"/>
  <c r="W326" i="19"/>
  <c r="W329" i="19"/>
  <c r="W358" i="19"/>
  <c r="W361" i="19"/>
  <c r="W390" i="19"/>
  <c r="W393" i="19"/>
  <c r="W422" i="19"/>
  <c r="W425" i="19"/>
  <c r="W454" i="19"/>
  <c r="W457" i="19"/>
  <c r="W486" i="19"/>
  <c r="W489" i="19"/>
  <c r="W518" i="19"/>
  <c r="W521" i="19"/>
  <c r="W550" i="19"/>
  <c r="W553" i="19"/>
  <c r="W582" i="19"/>
  <c r="W585" i="19"/>
  <c r="W614" i="19"/>
  <c r="W617" i="19"/>
  <c r="W646" i="19"/>
  <c r="W649" i="19"/>
  <c r="W678" i="19"/>
  <c r="W681" i="19"/>
  <c r="W710" i="19"/>
  <c r="W713" i="19"/>
  <c r="W735" i="19"/>
  <c r="W741" i="19"/>
  <c r="W751" i="19"/>
  <c r="W757" i="19"/>
  <c r="W767" i="19"/>
  <c r="W773" i="19"/>
  <c r="W783" i="19"/>
  <c r="W789" i="19"/>
  <c r="W799" i="19"/>
  <c r="W805" i="19"/>
  <c r="W815" i="19"/>
  <c r="W821" i="19"/>
  <c r="W831" i="19"/>
  <c r="W837" i="19"/>
  <c r="W847" i="19"/>
  <c r="W853" i="19"/>
  <c r="X866" i="19"/>
  <c r="W910" i="19"/>
  <c r="Y914" i="19"/>
  <c r="W917" i="19"/>
  <c r="W923" i="19"/>
  <c r="Y930" i="19"/>
  <c r="W933" i="19"/>
  <c r="W950" i="19"/>
  <c r="W978" i="19"/>
  <c r="Y979" i="19"/>
  <c r="X979" i="19"/>
  <c r="X986" i="19"/>
  <c r="W989" i="19"/>
  <c r="W993" i="19"/>
  <c r="Y996" i="19"/>
  <c r="X996" i="19"/>
  <c r="Y1006" i="19"/>
  <c r="Y1018" i="19"/>
  <c r="X1018" i="19"/>
  <c r="W1039" i="19"/>
  <c r="W1045" i="19"/>
  <c r="W1047" i="19"/>
  <c r="Y1058" i="19"/>
  <c r="W1061" i="19"/>
  <c r="Y1078" i="19"/>
  <c r="X1078" i="19"/>
  <c r="X1081" i="19"/>
  <c r="Y1081" i="19"/>
  <c r="Y1105" i="19"/>
  <c r="X1105" i="19"/>
  <c r="Y1123" i="19"/>
  <c r="X1123" i="19"/>
  <c r="Y1152" i="19"/>
  <c r="X1152" i="19"/>
  <c r="Y1176" i="19"/>
  <c r="X1176" i="19"/>
  <c r="Y1178" i="19"/>
  <c r="X1178" i="19"/>
  <c r="Y1205" i="19"/>
  <c r="X1205" i="19"/>
  <c r="W1209" i="19"/>
  <c r="Y1248" i="19"/>
  <c r="X1248" i="19"/>
  <c r="W1251" i="19"/>
  <c r="W1253" i="19"/>
  <c r="W1270" i="19"/>
  <c r="X1281" i="19"/>
  <c r="Y1281" i="19"/>
  <c r="X1302" i="19"/>
  <c r="Y1302" i="19"/>
  <c r="W1313" i="19"/>
  <c r="Y1326" i="19"/>
  <c r="X1326" i="19"/>
  <c r="W1329" i="19"/>
  <c r="W1335" i="19"/>
  <c r="X1399" i="19"/>
  <c r="Y1399" i="19"/>
  <c r="X1404" i="19"/>
  <c r="Y1404" i="19"/>
  <c r="X1525" i="19"/>
  <c r="Y1525" i="19"/>
  <c r="X1649" i="19"/>
  <c r="Y1649" i="19"/>
  <c r="Y1653" i="19"/>
  <c r="X1653" i="19"/>
  <c r="X1679" i="19"/>
  <c r="Y1679" i="19"/>
  <c r="Y1752" i="19"/>
  <c r="X1752" i="19"/>
  <c r="X1755" i="19"/>
  <c r="Y1755" i="19"/>
  <c r="Y1807" i="19"/>
  <c r="X1807" i="19"/>
  <c r="Y1808" i="19"/>
  <c r="X1808" i="19"/>
  <c r="Y1921" i="19"/>
  <c r="X1921" i="19"/>
  <c r="X1946" i="19"/>
  <c r="Y1946" i="19"/>
  <c r="Y1949" i="19"/>
  <c r="X1949" i="19"/>
  <c r="Y1984" i="19"/>
  <c r="X1984" i="19"/>
  <c r="Y1987" i="19"/>
  <c r="X1987" i="19"/>
  <c r="W733" i="19"/>
  <c r="W749" i="19"/>
  <c r="W765" i="19"/>
  <c r="W781" i="19"/>
  <c r="W797" i="19"/>
  <c r="W813" i="19"/>
  <c r="W829" i="19"/>
  <c r="W845" i="19"/>
  <c r="W898" i="19"/>
  <c r="W901" i="19"/>
  <c r="W929" i="19"/>
  <c r="W941" i="19"/>
  <c r="W977" i="19"/>
  <c r="W1005" i="19"/>
  <c r="W1041" i="19"/>
  <c r="W1055" i="19"/>
  <c r="W1057" i="19"/>
  <c r="W1063" i="19"/>
  <c r="W1065" i="19"/>
  <c r="W1070" i="19"/>
  <c r="W1072" i="19"/>
  <c r="W1088" i="19"/>
  <c r="W1093" i="19"/>
  <c r="W1111" i="19"/>
  <c r="W1127" i="19"/>
  <c r="W1137" i="19"/>
  <c r="W1144" i="19"/>
  <c r="X1206" i="19"/>
  <c r="Y1206" i="19"/>
  <c r="W1232" i="19"/>
  <c r="W1234" i="19"/>
  <c r="W1237" i="19"/>
  <c r="W1238" i="19"/>
  <c r="X1265" i="19"/>
  <c r="Y1265" i="19"/>
  <c r="W1279" i="19"/>
  <c r="W1288" i="19"/>
  <c r="W1295" i="19"/>
  <c r="W1296" i="19"/>
  <c r="W1303" i="19"/>
  <c r="W1319" i="19"/>
  <c r="W1372" i="19"/>
  <c r="X1435" i="19"/>
  <c r="Y1435" i="19"/>
  <c r="Y1453" i="19"/>
  <c r="X1453" i="19"/>
  <c r="Y1481" i="19"/>
  <c r="X1481" i="19"/>
  <c r="Y1521" i="19"/>
  <c r="X1521" i="19"/>
  <c r="W1527" i="19"/>
  <c r="W1546" i="19"/>
  <c r="X1564" i="19"/>
  <c r="Y1564" i="19"/>
  <c r="Y1568" i="19"/>
  <c r="X1568" i="19"/>
  <c r="W1580" i="19"/>
  <c r="W1586" i="19"/>
  <c r="X1602" i="19"/>
  <c r="Y1602" i="19"/>
  <c r="Y1612" i="19"/>
  <c r="X1612" i="19"/>
  <c r="Y1701" i="19"/>
  <c r="X1701" i="19"/>
  <c r="Y1721" i="19"/>
  <c r="X1721" i="19"/>
  <c r="Y1723" i="19"/>
  <c r="X1723" i="19"/>
  <c r="Y1731" i="19"/>
  <c r="X1731" i="19"/>
  <c r="X1745" i="19"/>
  <c r="Y1745" i="19"/>
  <c r="X1761" i="19"/>
  <c r="Y1761" i="19"/>
  <c r="Y1762" i="19"/>
  <c r="X1762" i="19"/>
  <c r="Y1845" i="19"/>
  <c r="X1845" i="19"/>
  <c r="X1854" i="19"/>
  <c r="Y1854" i="19"/>
  <c r="X1855" i="19"/>
  <c r="Y1855" i="19"/>
  <c r="Y1897" i="19"/>
  <c r="X1897" i="19"/>
  <c r="Y1902" i="19"/>
  <c r="X1902" i="19"/>
  <c r="W2084" i="19"/>
  <c r="Y2148" i="19"/>
  <c r="X2148" i="19"/>
  <c r="Y2157" i="19"/>
  <c r="X2157" i="19"/>
  <c r="X2177" i="19"/>
  <c r="Y2177" i="19"/>
  <c r="X2322" i="19"/>
  <c r="Y2322" i="19"/>
  <c r="W897" i="19"/>
  <c r="W909" i="19"/>
  <c r="W957" i="19"/>
  <c r="W1021" i="19"/>
  <c r="Y1126" i="19"/>
  <c r="X1126" i="19"/>
  <c r="W1169" i="19"/>
  <c r="W1194" i="19"/>
  <c r="Y1210" i="19"/>
  <c r="X1210" i="19"/>
  <c r="W1215" i="19"/>
  <c r="W1228" i="19"/>
  <c r="W1278" i="19"/>
  <c r="X1308" i="19"/>
  <c r="Y1308" i="19"/>
  <c r="X1366" i="19"/>
  <c r="Y1366" i="19"/>
  <c r="W1377" i="19"/>
  <c r="Y1396" i="19"/>
  <c r="X1396" i="19"/>
  <c r="X1447" i="19"/>
  <c r="Y1447" i="19"/>
  <c r="Y1448" i="19"/>
  <c r="X1448" i="19"/>
  <c r="W1451" i="19"/>
  <c r="Y1456" i="19"/>
  <c r="X1456" i="19"/>
  <c r="Y1473" i="19"/>
  <c r="X1473" i="19"/>
  <c r="Y1480" i="19"/>
  <c r="X1480" i="19"/>
  <c r="Y1497" i="19"/>
  <c r="X1497" i="19"/>
  <c r="Y1504" i="19"/>
  <c r="X1504" i="19"/>
  <c r="Y1517" i="19"/>
  <c r="X1517" i="19"/>
  <c r="Y1529" i="19"/>
  <c r="X1529" i="19"/>
  <c r="Y1533" i="19"/>
  <c r="X1533" i="19"/>
  <c r="Y1570" i="19"/>
  <c r="X1570" i="19"/>
  <c r="X1585" i="19"/>
  <c r="Y1585" i="19"/>
  <c r="Y1595" i="19"/>
  <c r="X1595" i="19"/>
  <c r="W1599" i="19"/>
  <c r="X1601" i="19"/>
  <c r="Y1601" i="19"/>
  <c r="Y1621" i="19"/>
  <c r="X1621" i="19"/>
  <c r="Y1650" i="19"/>
  <c r="X1650" i="19"/>
  <c r="Y1651" i="19"/>
  <c r="X1651" i="19"/>
  <c r="X1654" i="19"/>
  <c r="Y1654" i="19"/>
  <c r="X1666" i="19"/>
  <c r="Y1666" i="19"/>
  <c r="X1668" i="19"/>
  <c r="Y1668" i="19"/>
  <c r="Y1700" i="19"/>
  <c r="X1700" i="19"/>
  <c r="Y1747" i="19"/>
  <c r="X1747" i="19"/>
  <c r="X1759" i="19"/>
  <c r="Y1759" i="19"/>
  <c r="W1817" i="19"/>
  <c r="X1861" i="19"/>
  <c r="Y1861" i="19"/>
  <c r="Y1873" i="19"/>
  <c r="X1873" i="19"/>
  <c r="X1875" i="19"/>
  <c r="Y1875" i="19"/>
  <c r="X1895" i="19"/>
  <c r="Y1895" i="19"/>
  <c r="Y1896" i="19"/>
  <c r="X1896" i="19"/>
  <c r="X1925" i="19"/>
  <c r="Y1925" i="19"/>
  <c r="X1960" i="19"/>
  <c r="Y1960" i="19"/>
  <c r="Y2059" i="19"/>
  <c r="X2059" i="19"/>
  <c r="Y2076" i="19"/>
  <c r="X2076" i="19"/>
  <c r="Y2087" i="19"/>
  <c r="X2087" i="19"/>
  <c r="W877" i="19"/>
  <c r="W943" i="19"/>
  <c r="W962" i="19"/>
  <c r="W965" i="19"/>
  <c r="W982" i="19"/>
  <c r="W1007" i="19"/>
  <c r="W1026" i="19"/>
  <c r="W1029" i="19"/>
  <c r="W1046" i="19"/>
  <c r="W1062" i="19"/>
  <c r="W1069" i="19"/>
  <c r="W1090" i="19"/>
  <c r="W1092" i="19"/>
  <c r="W1101" i="19"/>
  <c r="X1114" i="19"/>
  <c r="Y1118" i="19"/>
  <c r="X1118" i="19"/>
  <c r="W1130" i="19"/>
  <c r="Y1132" i="19"/>
  <c r="W1138" i="19"/>
  <c r="W1141" i="19"/>
  <c r="Y1150" i="19"/>
  <c r="X1150" i="19"/>
  <c r="W1159" i="19"/>
  <c r="W1186" i="19"/>
  <c r="W1233" i="19"/>
  <c r="X1256" i="19"/>
  <c r="X1334" i="19"/>
  <c r="Y1334" i="19"/>
  <c r="W1345" i="19"/>
  <c r="Y1364" i="19"/>
  <c r="X1364" i="19"/>
  <c r="Y1390" i="19"/>
  <c r="X1390" i="19"/>
  <c r="W1393" i="19"/>
  <c r="W1407" i="19"/>
  <c r="W1408" i="19"/>
  <c r="W1421" i="19"/>
  <c r="Y1429" i="19"/>
  <c r="W1436" i="19"/>
  <c r="Y1437" i="19"/>
  <c r="Y1485" i="19"/>
  <c r="X1485" i="19"/>
  <c r="W1487" i="19"/>
  <c r="W1514" i="19"/>
  <c r="W1516" i="19"/>
  <c r="W1518" i="19"/>
  <c r="Y1528" i="19"/>
  <c r="X1528" i="19"/>
  <c r="Y1566" i="19"/>
  <c r="X1566" i="19"/>
  <c r="W1609" i="19"/>
  <c r="W1619" i="19"/>
  <c r="Y1640" i="19"/>
  <c r="X1640" i="19"/>
  <c r="Y1661" i="19"/>
  <c r="X1661" i="19"/>
  <c r="X1687" i="19"/>
  <c r="Y1687" i="19"/>
  <c r="X1741" i="19"/>
  <c r="Y1741" i="19"/>
  <c r="X1819" i="19"/>
  <c r="Y1819" i="19"/>
  <c r="Y1825" i="19"/>
  <c r="X1825" i="19"/>
  <c r="X1827" i="19"/>
  <c r="Y1827" i="19"/>
  <c r="X1828" i="19"/>
  <c r="Y1839" i="19"/>
  <c r="X1839" i="19"/>
  <c r="Y1840" i="19"/>
  <c r="X1840" i="19"/>
  <c r="Y1872" i="19"/>
  <c r="X1872" i="19"/>
  <c r="Y1920" i="19"/>
  <c r="X1920" i="19"/>
  <c r="X1940" i="19"/>
  <c r="Y1940" i="19"/>
  <c r="W1135" i="19"/>
  <c r="W1143" i="19"/>
  <c r="W1202" i="19"/>
  <c r="W1208" i="19"/>
  <c r="W1224" i="19"/>
  <c r="Y1264" i="19"/>
  <c r="X1264" i="19"/>
  <c r="W1298" i="19"/>
  <c r="W1330" i="19"/>
  <c r="W1362" i="19"/>
  <c r="W1394" i="19"/>
  <c r="W1417" i="19"/>
  <c r="W1445" i="19"/>
  <c r="W1449" i="19"/>
  <c r="Y1489" i="19"/>
  <c r="X1489" i="19"/>
  <c r="W1550" i="19"/>
  <c r="W1574" i="19"/>
  <c r="Y1583" i="19"/>
  <c r="X1583" i="19"/>
  <c r="W1606" i="19"/>
  <c r="Y1628" i="19"/>
  <c r="X1628" i="19"/>
  <c r="W1633" i="19"/>
  <c r="Y1635" i="19"/>
  <c r="X1635" i="19"/>
  <c r="W1662" i="19"/>
  <c r="Y1693" i="19"/>
  <c r="X1693" i="19"/>
  <c r="W1707" i="19"/>
  <c r="W1778" i="19"/>
  <c r="W1841" i="19"/>
  <c r="X1843" i="19"/>
  <c r="Y1843" i="19"/>
  <c r="Y1868" i="19"/>
  <c r="X1868" i="19"/>
  <c r="X1883" i="19"/>
  <c r="Y1883" i="19"/>
  <c r="Y1893" i="19"/>
  <c r="X1893" i="19"/>
  <c r="Y2359" i="19"/>
  <c r="X2359" i="19"/>
  <c r="Y2424" i="19"/>
  <c r="X2424" i="19"/>
  <c r="W1074" i="19"/>
  <c r="W1080" i="19"/>
  <c r="W1107" i="19"/>
  <c r="W1108" i="19"/>
  <c r="W1120" i="19"/>
  <c r="W1165" i="19"/>
  <c r="W1175" i="19"/>
  <c r="W1181" i="19"/>
  <c r="W1193" i="19"/>
  <c r="W1199" i="19"/>
  <c r="W1200" i="19"/>
  <c r="W1222" i="19"/>
  <c r="Y1246" i="19"/>
  <c r="X1246" i="19"/>
  <c r="W1250" i="19"/>
  <c r="W1282" i="19"/>
  <c r="W1314" i="19"/>
  <c r="W1346" i="19"/>
  <c r="W1378" i="19"/>
  <c r="W1410" i="19"/>
  <c r="W1454" i="19"/>
  <c r="W1455" i="19"/>
  <c r="Y1464" i="19"/>
  <c r="X1464" i="19"/>
  <c r="W1490" i="19"/>
  <c r="W1541" i="19"/>
  <c r="W1555" i="19"/>
  <c r="W1557" i="19"/>
  <c r="W1589" i="19"/>
  <c r="W1604" i="19"/>
  <c r="Y1614" i="19"/>
  <c r="X1614" i="19"/>
  <c r="Y1620" i="19"/>
  <c r="X1620" i="19"/>
  <c r="Y1627" i="19"/>
  <c r="X1627" i="19"/>
  <c r="Y1647" i="19"/>
  <c r="X1647" i="19"/>
  <c r="Y1702" i="19"/>
  <c r="X1702" i="19"/>
  <c r="W1764" i="19"/>
  <c r="Y1776" i="19"/>
  <c r="X1776" i="19"/>
  <c r="Y1821" i="19"/>
  <c r="X1821" i="19"/>
  <c r="Y1832" i="19"/>
  <c r="X1832" i="19"/>
  <c r="Y1904" i="19"/>
  <c r="X1904" i="19"/>
  <c r="Y1936" i="19"/>
  <c r="X1936" i="19"/>
  <c r="Y1998" i="19"/>
  <c r="X1998" i="19"/>
  <c r="Y2062" i="19"/>
  <c r="X2062" i="19"/>
  <c r="Y2064" i="19"/>
  <c r="X2064" i="19"/>
  <c r="X2072" i="19"/>
  <c r="Y2072" i="19"/>
  <c r="Y2145" i="19"/>
  <c r="X2145" i="19"/>
  <c r="W1085" i="19"/>
  <c r="W1104" i="19"/>
  <c r="W1133" i="19"/>
  <c r="W1167" i="19"/>
  <c r="W1188" i="19"/>
  <c r="W1217" i="19"/>
  <c r="W1244" i="19"/>
  <c r="W1258" i="19"/>
  <c r="W1280" i="19"/>
  <c r="W1284" i="19"/>
  <c r="W1292" i="19"/>
  <c r="W1304" i="19"/>
  <c r="Y1316" i="19"/>
  <c r="X1316" i="19"/>
  <c r="W1324" i="19"/>
  <c r="W1336" i="19"/>
  <c r="Y1348" i="19"/>
  <c r="X1348" i="19"/>
  <c r="W1356" i="19"/>
  <c r="W1368" i="19"/>
  <c r="Y1380" i="19"/>
  <c r="X1380" i="19"/>
  <c r="W1388" i="19"/>
  <c r="W1400" i="19"/>
  <c r="Y1412" i="19"/>
  <c r="X1412" i="19"/>
  <c r="W1426" i="19"/>
  <c r="W1428" i="19"/>
  <c r="W1442" i="19"/>
  <c r="W1458" i="19"/>
  <c r="X1467" i="19"/>
  <c r="Y1467" i="19"/>
  <c r="W1475" i="19"/>
  <c r="Y1496" i="19"/>
  <c r="X1496" i="19"/>
  <c r="X1499" i="19"/>
  <c r="Y1499" i="19"/>
  <c r="W1523" i="19"/>
  <c r="Y1524" i="19"/>
  <c r="X1524" i="19"/>
  <c r="X1531" i="19"/>
  <c r="Y1531" i="19"/>
  <c r="W1579" i="19"/>
  <c r="X1603" i="19"/>
  <c r="Y1603" i="19"/>
  <c r="Y1616" i="19"/>
  <c r="X1616" i="19"/>
  <c r="X1681" i="19"/>
  <c r="Y1681" i="19"/>
  <c r="W1785" i="19"/>
  <c r="W1870" i="19"/>
  <c r="X1901" i="19"/>
  <c r="Y1901" i="19"/>
  <c r="Y1958" i="19"/>
  <c r="X1958" i="19"/>
  <c r="W1096" i="19"/>
  <c r="W1112" i="19"/>
  <c r="W1190" i="19"/>
  <c r="W1207" i="19"/>
  <c r="W1221" i="19"/>
  <c r="W1242" i="19"/>
  <c r="W1252" i="19"/>
  <c r="W1283" i="19"/>
  <c r="W1427" i="19"/>
  <c r="W1444" i="19"/>
  <c r="W1446" i="19"/>
  <c r="W1474" i="19"/>
  <c r="W1483" i="19"/>
  <c r="W1512" i="19"/>
  <c r="W1522" i="19"/>
  <c r="W1543" i="19"/>
  <c r="W1545" i="19"/>
  <c r="W1588" i="19"/>
  <c r="X1630" i="19"/>
  <c r="Y1630" i="19"/>
  <c r="Y1656" i="19"/>
  <c r="X1656" i="19"/>
  <c r="W1658" i="19"/>
  <c r="W1677" i="19"/>
  <c r="Y1689" i="19"/>
  <c r="X1689" i="19"/>
  <c r="Y1706" i="19"/>
  <c r="X1706" i="19"/>
  <c r="W1716" i="19"/>
  <c r="W1736" i="19"/>
  <c r="X1771" i="19"/>
  <c r="Y1771" i="19"/>
  <c r="W1782" i="19"/>
  <c r="Y1790" i="19"/>
  <c r="X1790" i="19"/>
  <c r="W1796" i="19"/>
  <c r="Y1805" i="19"/>
  <c r="X1805" i="19"/>
  <c r="W1849" i="19"/>
  <c r="X1851" i="19"/>
  <c r="Y1851" i="19"/>
  <c r="Y1913" i="19"/>
  <c r="X1913" i="19"/>
  <c r="Y1990" i="19"/>
  <c r="X1990" i="19"/>
  <c r="Y2030" i="19"/>
  <c r="X2030" i="19"/>
  <c r="W2035" i="19"/>
  <c r="Y2063" i="19"/>
  <c r="X2063" i="19"/>
  <c r="Y2161" i="19"/>
  <c r="X2161" i="19"/>
  <c r="X2235" i="19"/>
  <c r="Y2235" i="19"/>
  <c r="W1125" i="19"/>
  <c r="W1128" i="19"/>
  <c r="W1157" i="19"/>
  <c r="W1160" i="19"/>
  <c r="W1187" i="19"/>
  <c r="W1211" i="19"/>
  <c r="W1216" i="19"/>
  <c r="W1218" i="19"/>
  <c r="W1226" i="19"/>
  <c r="W1249" i="19"/>
  <c r="W1276" i="19"/>
  <c r="W1289" i="19"/>
  <c r="W1305" i="19"/>
  <c r="W1321" i="19"/>
  <c r="W1337" i="19"/>
  <c r="W1353" i="19"/>
  <c r="W1369" i="19"/>
  <c r="W1385" i="19"/>
  <c r="W1401" i="19"/>
  <c r="W1418" i="19"/>
  <c r="W1459" i="19"/>
  <c r="W1478" i="19"/>
  <c r="W1506" i="19"/>
  <c r="W1554" i="19"/>
  <c r="W1575" i="19"/>
  <c r="Y1577" i="19"/>
  <c r="X1577" i="19"/>
  <c r="W1592" i="19"/>
  <c r="W1598" i="19"/>
  <c r="W1607" i="19"/>
  <c r="W1636" i="19"/>
  <c r="W1638" i="19"/>
  <c r="Y1639" i="19"/>
  <c r="X1639" i="19"/>
  <c r="Y1664" i="19"/>
  <c r="X1664" i="19"/>
  <c r="W1674" i="19"/>
  <c r="X1713" i="19"/>
  <c r="Y1713" i="19"/>
  <c r="W1732" i="19"/>
  <c r="X1735" i="19"/>
  <c r="Y1735" i="19"/>
  <c r="Y1770" i="19"/>
  <c r="X1770" i="19"/>
  <c r="X1774" i="19"/>
  <c r="Y1774" i="19"/>
  <c r="Y1775" i="19"/>
  <c r="X1775" i="19"/>
  <c r="X1779" i="19"/>
  <c r="Y1779" i="19"/>
  <c r="Y1806" i="19"/>
  <c r="X1806" i="19"/>
  <c r="Y1888" i="19"/>
  <c r="X1888" i="19"/>
  <c r="Y1950" i="19"/>
  <c r="X1950" i="19"/>
  <c r="Y2002" i="19"/>
  <c r="X2002" i="19"/>
  <c r="X2004" i="19"/>
  <c r="Y2004" i="19"/>
  <c r="Y2051" i="19"/>
  <c r="X2051" i="19"/>
  <c r="X2125" i="19"/>
  <c r="Y2125" i="19"/>
  <c r="Y2138" i="19"/>
  <c r="X2138" i="19"/>
  <c r="Y2140" i="19"/>
  <c r="X2140" i="19"/>
  <c r="Y2336" i="19"/>
  <c r="X2336" i="19"/>
  <c r="W1180" i="19"/>
  <c r="W1245" i="19"/>
  <c r="W1254" i="19"/>
  <c r="W1271" i="19"/>
  <c r="W1285" i="19"/>
  <c r="W1301" i="19"/>
  <c r="W1317" i="19"/>
  <c r="W1333" i="19"/>
  <c r="W1349" i="19"/>
  <c r="W1365" i="19"/>
  <c r="W1381" i="19"/>
  <c r="W1397" i="19"/>
  <c r="W1413" i="19"/>
  <c r="W1422" i="19"/>
  <c r="W1423" i="19"/>
  <c r="W1450" i="19"/>
  <c r="W1452" i="19"/>
  <c r="W1491" i="19"/>
  <c r="W1508" i="19"/>
  <c r="W1510" i="19"/>
  <c r="W1538" i="19"/>
  <c r="W1547" i="19"/>
  <c r="W1576" i="19"/>
  <c r="W1587" i="19"/>
  <c r="W1622" i="19"/>
  <c r="W1625" i="19"/>
  <c r="W1643" i="19"/>
  <c r="W1671" i="19"/>
  <c r="Y1692" i="19"/>
  <c r="X1692" i="19"/>
  <c r="W1696" i="19"/>
  <c r="W1699" i="19"/>
  <c r="Y1703" i="19"/>
  <c r="X1703" i="19"/>
  <c r="W1705" i="19"/>
  <c r="W1737" i="19"/>
  <c r="Y1826" i="19"/>
  <c r="X1826" i="19"/>
  <c r="W1842" i="19"/>
  <c r="W1844" i="19"/>
  <c r="X1847" i="19"/>
  <c r="Y1847" i="19"/>
  <c r="Y1848" i="19"/>
  <c r="X1848" i="19"/>
  <c r="Y1853" i="19"/>
  <c r="X1853" i="19"/>
  <c r="Y1887" i="19"/>
  <c r="X1887" i="19"/>
  <c r="Y1929" i="19"/>
  <c r="X1929" i="19"/>
  <c r="Y2016" i="19"/>
  <c r="X2016" i="19"/>
  <c r="Y2026" i="19"/>
  <c r="X2026" i="19"/>
  <c r="Y2027" i="19"/>
  <c r="X2027" i="19"/>
  <c r="Y2057" i="19"/>
  <c r="X2057" i="19"/>
  <c r="W2100" i="19"/>
  <c r="W2102" i="19"/>
  <c r="Y2119" i="19"/>
  <c r="X2119" i="19"/>
  <c r="W2134" i="19"/>
  <c r="Y2197" i="19"/>
  <c r="X2197" i="19"/>
  <c r="Y2294" i="19"/>
  <c r="X2294" i="19"/>
  <c r="X2301" i="19"/>
  <c r="Y2301" i="19"/>
  <c r="W1290" i="19"/>
  <c r="W1306" i="19"/>
  <c r="W1322" i="19"/>
  <c r="W1338" i="19"/>
  <c r="W1354" i="19"/>
  <c r="W1370" i="19"/>
  <c r="W1386" i="19"/>
  <c r="W1402" i="19"/>
  <c r="W1624" i="19"/>
  <c r="W1637" i="19"/>
  <c r="W1685" i="19"/>
  <c r="Y1724" i="19"/>
  <c r="X1724" i="19"/>
  <c r="W1726" i="19"/>
  <c r="W1738" i="19"/>
  <c r="W1758" i="19"/>
  <c r="W1777" i="19"/>
  <c r="W1793" i="19"/>
  <c r="W1852" i="19"/>
  <c r="W1890" i="19"/>
  <c r="W1909" i="19"/>
  <c r="X1959" i="19"/>
  <c r="Y1959" i="19"/>
  <c r="W2025" i="19"/>
  <c r="W2058" i="19"/>
  <c r="Y2091" i="19"/>
  <c r="X2091" i="19"/>
  <c r="Y2097" i="19"/>
  <c r="X2097" i="19"/>
  <c r="Y2127" i="19"/>
  <c r="X2127" i="19"/>
  <c r="Y2233" i="19"/>
  <c r="X2233" i="19"/>
  <c r="W2246" i="19"/>
  <c r="Y2250" i="19"/>
  <c r="X2250" i="19"/>
  <c r="Y2253" i="19"/>
  <c r="X2253" i="19"/>
  <c r="X2463" i="19"/>
  <c r="Y2463" i="19"/>
  <c r="Y2464" i="19"/>
  <c r="X2464" i="19"/>
  <c r="X2483" i="19"/>
  <c r="Y2483" i="19"/>
  <c r="X2497" i="19"/>
  <c r="Y2497" i="19"/>
  <c r="W1617" i="19"/>
  <c r="W1632" i="19"/>
  <c r="W1657" i="19"/>
  <c r="W1663" i="19"/>
  <c r="W1688" i="19"/>
  <c r="Y1695" i="19"/>
  <c r="X1695" i="19"/>
  <c r="W1715" i="19"/>
  <c r="Y1757" i="19"/>
  <c r="X1757" i="19"/>
  <c r="X1803" i="19"/>
  <c r="Y1803" i="19"/>
  <c r="W1818" i="19"/>
  <c r="Y1822" i="19"/>
  <c r="X1822" i="19"/>
  <c r="Y1829" i="19"/>
  <c r="X1829" i="19"/>
  <c r="Y1833" i="19"/>
  <c r="X1833" i="19"/>
  <c r="W1846" i="19"/>
  <c r="W1858" i="19"/>
  <c r="Y1889" i="19"/>
  <c r="X1889" i="19"/>
  <c r="Y1905" i="19"/>
  <c r="X1905" i="19"/>
  <c r="Y1934" i="19"/>
  <c r="X1934" i="19"/>
  <c r="Y1943" i="19"/>
  <c r="X1943" i="19"/>
  <c r="Y1994" i="19"/>
  <c r="X1994" i="19"/>
  <c r="X2006" i="19"/>
  <c r="Y2006" i="19"/>
  <c r="X2039" i="19"/>
  <c r="Y2039" i="19"/>
  <c r="Y2043" i="19"/>
  <c r="X2043" i="19"/>
  <c r="Y2083" i="19"/>
  <c r="X2083" i="19"/>
  <c r="Y2129" i="19"/>
  <c r="X2129" i="19"/>
  <c r="Y2146" i="19"/>
  <c r="X2146" i="19"/>
  <c r="Y2164" i="19"/>
  <c r="X2164" i="19"/>
  <c r="Y2174" i="19"/>
  <c r="X2174" i="19"/>
  <c r="X2191" i="19"/>
  <c r="Y2191" i="19"/>
  <c r="Y2224" i="19"/>
  <c r="X2224" i="19"/>
  <c r="Y2229" i="19"/>
  <c r="X2229" i="19"/>
  <c r="X2231" i="19"/>
  <c r="Y2231" i="19"/>
  <c r="X2240" i="19"/>
  <c r="Y2240" i="19"/>
  <c r="Y2242" i="19"/>
  <c r="X2242" i="19"/>
  <c r="Y2252" i="19"/>
  <c r="X2252" i="19"/>
  <c r="Y2266" i="19"/>
  <c r="X2266" i="19"/>
  <c r="X2277" i="19"/>
  <c r="Y2277" i="19"/>
  <c r="W1434" i="19"/>
  <c r="W1466" i="19"/>
  <c r="W1498" i="19"/>
  <c r="W1530" i="19"/>
  <c r="W1562" i="19"/>
  <c r="W1593" i="19"/>
  <c r="W1605" i="19"/>
  <c r="W1610" i="19"/>
  <c r="W1623" i="19"/>
  <c r="W1626" i="19"/>
  <c r="Y1648" i="19"/>
  <c r="X1648" i="19"/>
  <c r="W1684" i="19"/>
  <c r="W1691" i="19"/>
  <c r="W1743" i="19"/>
  <c r="X1773" i="19"/>
  <c r="Y1773" i="19"/>
  <c r="Y1781" i="19"/>
  <c r="X1781" i="19"/>
  <c r="W1786" i="19"/>
  <c r="W1830" i="19"/>
  <c r="W1835" i="19"/>
  <c r="W1877" i="19"/>
  <c r="W1880" i="19"/>
  <c r="W1938" i="19"/>
  <c r="Y1948" i="19"/>
  <c r="X1948" i="19"/>
  <c r="X1972" i="19"/>
  <c r="Y1972" i="19"/>
  <c r="W1983" i="19"/>
  <c r="Y1989" i="19"/>
  <c r="X1989" i="19"/>
  <c r="W2037" i="19"/>
  <c r="X2050" i="19"/>
  <c r="X2053" i="19"/>
  <c r="Y2053" i="19"/>
  <c r="X2054" i="19"/>
  <c r="Y2149" i="19"/>
  <c r="X2149" i="19"/>
  <c r="W2154" i="19"/>
  <c r="X2163" i="19"/>
  <c r="Y2228" i="19"/>
  <c r="X2228" i="19"/>
  <c r="W1631" i="19"/>
  <c r="W1634" i="19"/>
  <c r="W1667" i="19"/>
  <c r="W1683" i="19"/>
  <c r="W1690" i="19"/>
  <c r="W1714" i="19"/>
  <c r="W1769" i="19"/>
  <c r="W1788" i="19"/>
  <c r="W1791" i="19"/>
  <c r="W1799" i="19"/>
  <c r="W1810" i="19"/>
  <c r="W1878" i="19"/>
  <c r="W1885" i="19"/>
  <c r="W1899" i="19"/>
  <c r="W1915" i="19"/>
  <c r="W1917" i="19"/>
  <c r="W1941" i="19"/>
  <c r="W1945" i="19"/>
  <c r="W1988" i="19"/>
  <c r="Y1991" i="19"/>
  <c r="X1991" i="19"/>
  <c r="Y2001" i="19"/>
  <c r="X2001" i="19"/>
  <c r="W2024" i="19"/>
  <c r="Y2032" i="19"/>
  <c r="X2032" i="19"/>
  <c r="W2056" i="19"/>
  <c r="W2131" i="19"/>
  <c r="W2137" i="19"/>
  <c r="Y2165" i="19"/>
  <c r="X2165" i="19"/>
  <c r="Y2338" i="19"/>
  <c r="X2338" i="19"/>
  <c r="X2380" i="19"/>
  <c r="Y2380" i="19"/>
  <c r="X2443" i="19"/>
  <c r="Y2443" i="19"/>
  <c r="W1660" i="19"/>
  <c r="W1682" i="19"/>
  <c r="W1697" i="19"/>
  <c r="W1768" i="19"/>
  <c r="W1772" i="19"/>
  <c r="W1792" i="19"/>
  <c r="W1795" i="19"/>
  <c r="W1797" i="19"/>
  <c r="W1798" i="19"/>
  <c r="Y1838" i="19"/>
  <c r="X1838" i="19"/>
  <c r="W1931" i="19"/>
  <c r="Y1937" i="19"/>
  <c r="X1937" i="19"/>
  <c r="W1939" i="19"/>
  <c r="X1956" i="19"/>
  <c r="Y1956" i="19"/>
  <c r="X1962" i="19"/>
  <c r="Y1962" i="19"/>
  <c r="Y2015" i="19"/>
  <c r="X2015" i="19"/>
  <c r="Y2021" i="19"/>
  <c r="X2021" i="19"/>
  <c r="W2044" i="19"/>
  <c r="Y2052" i="19"/>
  <c r="X2052" i="19"/>
  <c r="Y2065" i="19"/>
  <c r="X2065" i="19"/>
  <c r="X2069" i="19"/>
  <c r="Y2069" i="19"/>
  <c r="X2071" i="19"/>
  <c r="Y2071" i="19"/>
  <c r="Y2086" i="19"/>
  <c r="X2086" i="19"/>
  <c r="Y2090" i="19"/>
  <c r="X2090" i="19"/>
  <c r="Y2120" i="19"/>
  <c r="X2120" i="19"/>
  <c r="Y2123" i="19"/>
  <c r="X2123" i="19"/>
  <c r="X2133" i="19"/>
  <c r="Y2133" i="19"/>
  <c r="Y2194" i="19"/>
  <c r="X2194" i="19"/>
  <c r="Y2198" i="19"/>
  <c r="X2198" i="19"/>
  <c r="X2203" i="19"/>
  <c r="Y2203" i="19"/>
  <c r="Y2204" i="19"/>
  <c r="X2204" i="19"/>
  <c r="X2207" i="19"/>
  <c r="Y2207" i="19"/>
  <c r="Y2213" i="19"/>
  <c r="X2213" i="19"/>
  <c r="W2245" i="19"/>
  <c r="X2333" i="19"/>
  <c r="Y2333" i="19"/>
  <c r="Y2355" i="19"/>
  <c r="X2355" i="19"/>
  <c r="X2428" i="19"/>
  <c r="Y2428" i="19"/>
  <c r="W1655" i="19"/>
  <c r="W1669" i="19"/>
  <c r="W1708" i="19"/>
  <c r="W1720" i="19"/>
  <c r="W1733" i="19"/>
  <c r="W1763" i="19"/>
  <c r="W1784" i="19"/>
  <c r="W1787" i="19"/>
  <c r="W1809" i="19"/>
  <c r="W1811" i="19"/>
  <c r="X1824" i="19"/>
  <c r="W1869" i="19"/>
  <c r="W1876" i="19"/>
  <c r="Y1882" i="19"/>
  <c r="X1882" i="19"/>
  <c r="W1886" i="19"/>
  <c r="W2019" i="19"/>
  <c r="Y2045" i="19"/>
  <c r="W2067" i="19"/>
  <c r="X2113" i="19"/>
  <c r="Y2113" i="19"/>
  <c r="Y2115" i="19"/>
  <c r="X2115" i="19"/>
  <c r="Y2116" i="19"/>
  <c r="X2116" i="19"/>
  <c r="Y2186" i="19"/>
  <c r="X2186" i="19"/>
  <c r="W2199" i="19"/>
  <c r="Y2219" i="19"/>
  <c r="X2219" i="19"/>
  <c r="W1794" i="19"/>
  <c r="W1816" i="19"/>
  <c r="W1863" i="19"/>
  <c r="W1891" i="19"/>
  <c r="W1892" i="19"/>
  <c r="W1906" i="19"/>
  <c r="W1916" i="19"/>
  <c r="W1944" i="19"/>
  <c r="Y1951" i="19"/>
  <c r="X1951" i="19"/>
  <c r="W1979" i="19"/>
  <c r="Y1981" i="19"/>
  <c r="X1981" i="19"/>
  <c r="W2034" i="19"/>
  <c r="W2082" i="19"/>
  <c r="W2122" i="19"/>
  <c r="W2128" i="19"/>
  <c r="W2142" i="19"/>
  <c r="W2144" i="19"/>
  <c r="Y2147" i="19"/>
  <c r="X2147" i="19"/>
  <c r="W2152" i="19"/>
  <c r="Y2181" i="19"/>
  <c r="X2181" i="19"/>
  <c r="W2189" i="19"/>
  <c r="W2272" i="19"/>
  <c r="Y2287" i="19"/>
  <c r="X2287" i="19"/>
  <c r="W2323" i="19"/>
  <c r="Y2360" i="19"/>
  <c r="X2360" i="19"/>
  <c r="X2372" i="19"/>
  <c r="Y2372" i="19"/>
  <c r="Y2395" i="19"/>
  <c r="X2395" i="19"/>
  <c r="X2396" i="19"/>
  <c r="Y2396" i="19"/>
  <c r="X2407" i="19"/>
  <c r="Y2407" i="19"/>
  <c r="Y2436" i="19"/>
  <c r="X2436" i="19"/>
  <c r="X2494" i="19"/>
  <c r="Y2494" i="19"/>
  <c r="Y2504" i="19"/>
  <c r="X2504" i="19"/>
  <c r="W1831" i="19"/>
  <c r="W1859" i="19"/>
  <c r="W1860" i="19"/>
  <c r="W1862" i="19"/>
  <c r="W1874" i="19"/>
  <c r="W1884" i="19"/>
  <c r="W1912" i="19"/>
  <c r="W1947" i="19"/>
  <c r="Y1953" i="19"/>
  <c r="X1953" i="19"/>
  <c r="W1966" i="19"/>
  <c r="Y1969" i="19"/>
  <c r="X1969" i="19"/>
  <c r="W2014" i="19"/>
  <c r="W2031" i="19"/>
  <c r="W2096" i="19"/>
  <c r="X2103" i="19"/>
  <c r="Y2103" i="19"/>
  <c r="Y2106" i="19"/>
  <c r="X2106" i="19"/>
  <c r="X2109" i="19"/>
  <c r="Y2109" i="19"/>
  <c r="Y2188" i="19"/>
  <c r="X2188" i="19"/>
  <c r="Y2210" i="19"/>
  <c r="X2210" i="19"/>
  <c r="W2237" i="19"/>
  <c r="Y2244" i="19"/>
  <c r="X2244" i="19"/>
  <c r="X2247" i="19"/>
  <c r="Y2247" i="19"/>
  <c r="X2249" i="19"/>
  <c r="Y2249" i="19"/>
  <c r="W2283" i="19"/>
  <c r="Y2393" i="19"/>
  <c r="X2393" i="19"/>
  <c r="W1746" i="19"/>
  <c r="W1754" i="19"/>
  <c r="W1813" i="19"/>
  <c r="W1850" i="19"/>
  <c r="W1881" i="19"/>
  <c r="W1922" i="19"/>
  <c r="W1927" i="19"/>
  <c r="W1935" i="19"/>
  <c r="W1952" i="19"/>
  <c r="W1968" i="19"/>
  <c r="W1982" i="19"/>
  <c r="W1997" i="19"/>
  <c r="W2047" i="19"/>
  <c r="W2049" i="19"/>
  <c r="W2055" i="19"/>
  <c r="W2070" i="19"/>
  <c r="W2104" i="19"/>
  <c r="Y2205" i="19"/>
  <c r="X2205" i="19"/>
  <c r="Y2276" i="19"/>
  <c r="X2276" i="19"/>
  <c r="Y2300" i="19"/>
  <c r="X2300" i="19"/>
  <c r="X2309" i="19"/>
  <c r="Y2309" i="19"/>
  <c r="Y2352" i="19"/>
  <c r="X2352" i="19"/>
  <c r="W1802" i="19"/>
  <c r="W1954" i="19"/>
  <c r="W1957" i="19"/>
  <c r="W1967" i="19"/>
  <c r="W1970" i="19"/>
  <c r="W1973" i="19"/>
  <c r="W1975" i="19"/>
  <c r="W1985" i="19"/>
  <c r="W1996" i="19"/>
  <c r="W2005" i="19"/>
  <c r="W2007" i="19"/>
  <c r="W2017" i="19"/>
  <c r="W2038" i="19"/>
  <c r="W2040" i="19"/>
  <c r="W2074" i="19"/>
  <c r="W2080" i="19"/>
  <c r="W2117" i="19"/>
  <c r="W2136" i="19"/>
  <c r="W2200" i="19"/>
  <c r="Y2209" i="19"/>
  <c r="X2209" i="19"/>
  <c r="Y2218" i="19"/>
  <c r="X2218" i="19"/>
  <c r="W2248" i="19"/>
  <c r="Y2251" i="19"/>
  <c r="X2251" i="19"/>
  <c r="Y2261" i="19"/>
  <c r="X2261" i="19"/>
  <c r="W2278" i="19"/>
  <c r="W2284" i="19"/>
  <c r="Y2324" i="19"/>
  <c r="X2324" i="19"/>
  <c r="W2334" i="19"/>
  <c r="Y2341" i="19"/>
  <c r="X2341" i="19"/>
  <c r="X2378" i="19"/>
  <c r="Y2378" i="19"/>
  <c r="X2507" i="19"/>
  <c r="Y2507" i="19"/>
  <c r="Y2509" i="19"/>
  <c r="X2509" i="19"/>
  <c r="W1834" i="19"/>
  <c r="W1866" i="19"/>
  <c r="W1898" i="19"/>
  <c r="W1930" i="19"/>
  <c r="W1955" i="19"/>
  <c r="W1965" i="19"/>
  <c r="W1971" i="19"/>
  <c r="W1976" i="19"/>
  <c r="W1978" i="19"/>
  <c r="W2008" i="19"/>
  <c r="W2010" i="19"/>
  <c r="W2048" i="19"/>
  <c r="W2081" i="19"/>
  <c r="W2085" i="19"/>
  <c r="W2141" i="19"/>
  <c r="W2155" i="19"/>
  <c r="Y2156" i="19"/>
  <c r="X2156" i="19"/>
  <c r="W2170" i="19"/>
  <c r="W2176" i="19"/>
  <c r="Y2212" i="19"/>
  <c r="X2212" i="19"/>
  <c r="Y2259" i="19"/>
  <c r="Y2273" i="19"/>
  <c r="X2273" i="19"/>
  <c r="Y2290" i="19"/>
  <c r="X2290" i="19"/>
  <c r="X2410" i="19"/>
  <c r="Y2410" i="19"/>
  <c r="W1986" i="19"/>
  <c r="W2018" i="19"/>
  <c r="W2033" i="19"/>
  <c r="W2060" i="19"/>
  <c r="W2066" i="19"/>
  <c r="W2114" i="19"/>
  <c r="W2118" i="19"/>
  <c r="W2121" i="19"/>
  <c r="W2124" i="19"/>
  <c r="W2151" i="19"/>
  <c r="X2153" i="19"/>
  <c r="Y2153" i="19"/>
  <c r="W2167" i="19"/>
  <c r="X2255" i="19"/>
  <c r="Y2255" i="19"/>
  <c r="W2262" i="19"/>
  <c r="Y2264" i="19"/>
  <c r="X2264" i="19"/>
  <c r="Y2310" i="19"/>
  <c r="X2310" i="19"/>
  <c r="X2317" i="19"/>
  <c r="Y2317" i="19"/>
  <c r="Y2374" i="19"/>
  <c r="X2374" i="19"/>
  <c r="X2384" i="19"/>
  <c r="Y2384" i="19"/>
  <c r="Y2422" i="19"/>
  <c r="X2422" i="19"/>
  <c r="W2003" i="19"/>
  <c r="W2029" i="19"/>
  <c r="W2041" i="19"/>
  <c r="W2046" i="19"/>
  <c r="W2094" i="19"/>
  <c r="W2098" i="19"/>
  <c r="W2143" i="19"/>
  <c r="W2173" i="19"/>
  <c r="Y2195" i="19"/>
  <c r="X2195" i="19"/>
  <c r="W2216" i="19"/>
  <c r="W2221" i="19"/>
  <c r="W2271" i="19"/>
  <c r="X2293" i="19"/>
  <c r="Y2293" i="19"/>
  <c r="X2296" i="19"/>
  <c r="Y2296" i="19"/>
  <c r="W2320" i="19"/>
  <c r="W2328" i="19"/>
  <c r="W2330" i="19"/>
  <c r="Y2347" i="19"/>
  <c r="X2347" i="19"/>
  <c r="Y2406" i="19"/>
  <c r="X2406" i="19"/>
  <c r="X2441" i="19"/>
  <c r="Y2441" i="19"/>
  <c r="X2446" i="19"/>
  <c r="Y2446" i="19"/>
  <c r="W2061" i="19"/>
  <c r="W2073" i="19"/>
  <c r="W2078" i="19"/>
  <c r="W2126" i="19"/>
  <c r="W2130" i="19"/>
  <c r="Y2180" i="19"/>
  <c r="X2180" i="19"/>
  <c r="Y2184" i="19"/>
  <c r="X2184" i="19"/>
  <c r="W2215" i="19"/>
  <c r="W2217" i="19"/>
  <c r="X2223" i="19"/>
  <c r="Y2223" i="19"/>
  <c r="Y2241" i="19"/>
  <c r="X2241" i="19"/>
  <c r="Y2243" i="19"/>
  <c r="X2243" i="19"/>
  <c r="W2256" i="19"/>
  <c r="Y2292" i="19"/>
  <c r="X2292" i="19"/>
  <c r="Y2295" i="19"/>
  <c r="X2295" i="19"/>
  <c r="X2314" i="19"/>
  <c r="Y2314" i="19"/>
  <c r="W2342" i="19"/>
  <c r="Y2414" i="19"/>
  <c r="X2414" i="19"/>
  <c r="X2419" i="19"/>
  <c r="Y2419" i="19"/>
  <c r="X2425" i="19"/>
  <c r="Y2425" i="19"/>
  <c r="W1963" i="19"/>
  <c r="W1995" i="19"/>
  <c r="W2028" i="19"/>
  <c r="W2036" i="19"/>
  <c r="W2093" i="19"/>
  <c r="W2105" i="19"/>
  <c r="W2110" i="19"/>
  <c r="W2158" i="19"/>
  <c r="W2160" i="19"/>
  <c r="W2171" i="19"/>
  <c r="W2172" i="19"/>
  <c r="W2182" i="19"/>
  <c r="W2220" i="19"/>
  <c r="W2238" i="19"/>
  <c r="W2270" i="19"/>
  <c r="Y2275" i="19"/>
  <c r="X2275" i="19"/>
  <c r="Y2282" i="19"/>
  <c r="X2282" i="19"/>
  <c r="X2291" i="19"/>
  <c r="X2298" i="19"/>
  <c r="W2305" i="19"/>
  <c r="W2312" i="19"/>
  <c r="Y2316" i="19"/>
  <c r="X2316" i="19"/>
  <c r="Y2335" i="19"/>
  <c r="X2335" i="19"/>
  <c r="W2337" i="19"/>
  <c r="W2344" i="19"/>
  <c r="W2354" i="19"/>
  <c r="X2399" i="19"/>
  <c r="Y2399" i="19"/>
  <c r="X2418" i="19"/>
  <c r="Y2418" i="19"/>
  <c r="W2150" i="19"/>
  <c r="W2230" i="19"/>
  <c r="W2236" i="19"/>
  <c r="W2269" i="19"/>
  <c r="X2304" i="19"/>
  <c r="Y2304" i="19"/>
  <c r="W2329" i="19"/>
  <c r="W2346" i="19"/>
  <c r="W2351" i="19"/>
  <c r="Y2371" i="19"/>
  <c r="X2371" i="19"/>
  <c r="W2383" i="19"/>
  <c r="Y2388" i="19"/>
  <c r="X2388" i="19"/>
  <c r="X2415" i="19"/>
  <c r="Y2415" i="19"/>
  <c r="Y2421" i="19"/>
  <c r="X2421" i="19"/>
  <c r="W2477" i="19"/>
  <c r="W2493" i="19"/>
  <c r="X2499" i="19"/>
  <c r="Y2499" i="19"/>
  <c r="W2183" i="19"/>
  <c r="W2206" i="19"/>
  <c r="W2214" i="19"/>
  <c r="W2263" i="19"/>
  <c r="W2286" i="19"/>
  <c r="X2375" i="19"/>
  <c r="Y2375" i="19"/>
  <c r="X2379" i="19"/>
  <c r="Y2379" i="19"/>
  <c r="X2381" i="19"/>
  <c r="Y2381" i="19"/>
  <c r="X2413" i="19"/>
  <c r="Y2413" i="19"/>
  <c r="X2451" i="19"/>
  <c r="Y2451" i="19"/>
  <c r="X2462" i="19"/>
  <c r="Y2462" i="19"/>
  <c r="X2475" i="19"/>
  <c r="Y2475" i="19"/>
  <c r="X2486" i="19"/>
  <c r="Y2486" i="19"/>
  <c r="W2166" i="19"/>
  <c r="W2175" i="19"/>
  <c r="X2196" i="19"/>
  <c r="W2201" i="19"/>
  <c r="W2208" i="19"/>
  <c r="W2232" i="19"/>
  <c r="W2234" i="19"/>
  <c r="W2239" i="19"/>
  <c r="W2265" i="19"/>
  <c r="W2267" i="19"/>
  <c r="W2268" i="19"/>
  <c r="W2315" i="19"/>
  <c r="Y2340" i="19"/>
  <c r="X2340" i="19"/>
  <c r="Y2343" i="19"/>
  <c r="X2343" i="19"/>
  <c r="W2345" i="19"/>
  <c r="Y2350" i="19"/>
  <c r="X2350" i="19"/>
  <c r="W2362" i="19"/>
  <c r="W2366" i="19"/>
  <c r="W2367" i="19"/>
  <c r="X2373" i="19"/>
  <c r="X2377" i="19"/>
  <c r="W2394" i="19"/>
  <c r="X2401" i="19"/>
  <c r="W2457" i="19"/>
  <c r="Y2472" i="19"/>
  <c r="X2472" i="19"/>
  <c r="W2318" i="19"/>
  <c r="W2327" i="19"/>
  <c r="W2332" i="19"/>
  <c r="Y2365" i="19"/>
  <c r="X2365" i="19"/>
  <c r="W2391" i="19"/>
  <c r="W2404" i="19"/>
  <c r="X2476" i="19"/>
  <c r="Y2476" i="19"/>
  <c r="W2491" i="19"/>
  <c r="X2508" i="19"/>
  <c r="Y2508" i="19"/>
  <c r="W2190" i="19"/>
  <c r="W2222" i="19"/>
  <c r="W2254" i="19"/>
  <c r="W2285" i="19"/>
  <c r="W2297" i="19"/>
  <c r="W2302" i="19"/>
  <c r="W2313" i="19"/>
  <c r="W2321" i="19"/>
  <c r="W2363" i="19"/>
  <c r="W2382" i="19"/>
  <c r="W2403" i="19"/>
  <c r="W2432" i="19"/>
  <c r="Y2437" i="19"/>
  <c r="X2437" i="19"/>
  <c r="X2505" i="19"/>
  <c r="Y2505" i="19"/>
  <c r="X2521" i="19"/>
  <c r="Y2521" i="19"/>
  <c r="W2348" i="19"/>
  <c r="W2368" i="19"/>
  <c r="W2386" i="19"/>
  <c r="X2400" i="19"/>
  <c r="Y2400" i="19"/>
  <c r="Y2431" i="19"/>
  <c r="X2431" i="19"/>
  <c r="X2433" i="19"/>
  <c r="Y2433" i="19"/>
  <c r="X2435" i="19"/>
  <c r="Y2435" i="19"/>
  <c r="X2438" i="19"/>
  <c r="Y2438" i="19"/>
  <c r="W2453" i="19"/>
  <c r="W2460" i="19"/>
  <c r="X2470" i="19"/>
  <c r="Y2470" i="19"/>
  <c r="Y2485" i="19"/>
  <c r="X2485" i="19"/>
  <c r="X2523" i="19"/>
  <c r="Y2523" i="19"/>
  <c r="W2289" i="19"/>
  <c r="Y2501" i="19"/>
  <c r="X2501" i="19"/>
  <c r="W2513" i="19"/>
  <c r="W2353" i="19"/>
  <c r="W2390" i="19"/>
  <c r="W2416" i="19"/>
  <c r="W2420" i="19"/>
  <c r="W2449" i="19"/>
  <c r="W2467" i="19"/>
  <c r="X2488" i="19"/>
  <c r="W2349" i="19"/>
  <c r="W2361" i="19"/>
  <c r="W2370" i="19"/>
  <c r="W2376" i="19"/>
  <c r="W2389" i="19"/>
  <c r="W2434" i="19"/>
  <c r="Y2445" i="19"/>
  <c r="X2445" i="19"/>
  <c r="Y2455" i="19"/>
  <c r="X2455" i="19"/>
  <c r="W2469" i="19"/>
  <c r="Y2496" i="19"/>
  <c r="X2496" i="19"/>
  <c r="W2369" i="19"/>
  <c r="W2385" i="19"/>
  <c r="W2409" i="19"/>
  <c r="W2442" i="19"/>
  <c r="W2456" i="19"/>
  <c r="W2459" i="19"/>
  <c r="W2468" i="19"/>
  <c r="W2484" i="19"/>
  <c r="W2502" i="19"/>
  <c r="W2515" i="19"/>
  <c r="Y2512" i="19"/>
  <c r="X2512" i="19"/>
  <c r="X2519" i="19"/>
  <c r="Y2519" i="19"/>
  <c r="W2392" i="19"/>
  <c r="W2402" i="19"/>
  <c r="W2405" i="19"/>
  <c r="W2408" i="19"/>
  <c r="W2417" i="19"/>
  <c r="W2427" i="19"/>
  <c r="W2450" i="19"/>
  <c r="W2481" i="19"/>
  <c r="W2440" i="19"/>
  <c r="W2444" i="19"/>
  <c r="W2447" i="19"/>
  <c r="W2448" i="19"/>
  <c r="W2452" i="19"/>
  <c r="W2465" i="19"/>
  <c r="W2490" i="19"/>
  <c r="W2503" i="19"/>
  <c r="W2514" i="19"/>
  <c r="W2411" i="19"/>
  <c r="W2430" i="19"/>
  <c r="W2454" i="19"/>
  <c r="W2471" i="19"/>
  <c r="W2492" i="19"/>
  <c r="W2527" i="19"/>
  <c r="W2528" i="19"/>
  <c r="W2387" i="19"/>
  <c r="W2500" i="19"/>
  <c r="W2426" i="19"/>
  <c r="W2439" i="19"/>
  <c r="W2498" i="19"/>
  <c r="W2522" i="19"/>
  <c r="W2524" i="19"/>
  <c r="W2466" i="19"/>
  <c r="W2479" i="19"/>
  <c r="W2487" i="19"/>
  <c r="W2511" i="19"/>
  <c r="W2474" i="19"/>
  <c r="W2482" i="19"/>
  <c r="W2495" i="19"/>
  <c r="X2452" i="19" l="1"/>
  <c r="Y2452" i="19"/>
  <c r="Y2382" i="19"/>
  <c r="X2382" i="19"/>
  <c r="Y2216" i="19"/>
  <c r="X2216" i="19"/>
  <c r="Y2176" i="19"/>
  <c r="X2176" i="19"/>
  <c r="Y1930" i="19"/>
  <c r="X1930" i="19"/>
  <c r="X1970" i="19"/>
  <c r="Y1970" i="19"/>
  <c r="X2070" i="19"/>
  <c r="Y2070" i="19"/>
  <c r="Y2128" i="19"/>
  <c r="X2128" i="19"/>
  <c r="Y1768" i="19"/>
  <c r="X1768" i="19"/>
  <c r="X1941" i="19"/>
  <c r="Y1941" i="19"/>
  <c r="X1791" i="19"/>
  <c r="Y1791" i="19"/>
  <c r="Y1631" i="19"/>
  <c r="X1631" i="19"/>
  <c r="Y1786" i="19"/>
  <c r="X1786" i="19"/>
  <c r="Y1530" i="19"/>
  <c r="X1530" i="19"/>
  <c r="Y1858" i="19"/>
  <c r="X1858" i="19"/>
  <c r="Y1852" i="19"/>
  <c r="X1852" i="19"/>
  <c r="X1844" i="19"/>
  <c r="Y1844" i="19"/>
  <c r="X1333" i="19"/>
  <c r="Y1333" i="19"/>
  <c r="X1607" i="19"/>
  <c r="Y1607" i="19"/>
  <c r="Y1207" i="19"/>
  <c r="X1207" i="19"/>
  <c r="X1579" i="19"/>
  <c r="Y1579" i="19"/>
  <c r="X1356" i="19"/>
  <c r="Y1356" i="19"/>
  <c r="Y1133" i="19"/>
  <c r="X1133" i="19"/>
  <c r="X1282" i="19"/>
  <c r="Y1282" i="19"/>
  <c r="X1233" i="19"/>
  <c r="Y1233" i="19"/>
  <c r="X1215" i="19"/>
  <c r="Y1215" i="19"/>
  <c r="X1137" i="19"/>
  <c r="Y1137" i="19"/>
  <c r="X783" i="19"/>
  <c r="Y783" i="19"/>
  <c r="Y454" i="19"/>
  <c r="X454" i="19"/>
  <c r="Y465" i="19"/>
  <c r="X465" i="19"/>
  <c r="Y1171" i="19"/>
  <c r="X1171" i="19"/>
  <c r="Y686" i="19"/>
  <c r="X686" i="19"/>
  <c r="Y1109" i="19"/>
  <c r="X1109" i="19"/>
  <c r="X809" i="19"/>
  <c r="Y809" i="19"/>
  <c r="X1223" i="19"/>
  <c r="Y1223" i="19"/>
  <c r="Y983" i="19"/>
  <c r="X983" i="19"/>
  <c r="Y577" i="19"/>
  <c r="X577" i="19"/>
  <c r="Y254" i="19"/>
  <c r="X254" i="19"/>
  <c r="Y791" i="19"/>
  <c r="X791" i="19"/>
  <c r="Y342" i="19"/>
  <c r="X342" i="19"/>
  <c r="X88" i="19"/>
  <c r="Y88" i="19"/>
  <c r="X299" i="19"/>
  <c r="Y299" i="19"/>
  <c r="X2439" i="19"/>
  <c r="Y2439" i="19"/>
  <c r="X2312" i="19"/>
  <c r="Y2312" i="19"/>
  <c r="Y2110" i="19"/>
  <c r="X2110" i="19"/>
  <c r="X2320" i="19"/>
  <c r="Y2320" i="19"/>
  <c r="X2170" i="19"/>
  <c r="Y2170" i="19"/>
  <c r="Y2017" i="19"/>
  <c r="X2017" i="19"/>
  <c r="Y2055" i="19"/>
  <c r="X2055" i="19"/>
  <c r="Y1860" i="19"/>
  <c r="X1860" i="19"/>
  <c r="X1763" i="19"/>
  <c r="Y1763" i="19"/>
  <c r="X2024" i="19"/>
  <c r="Y2024" i="19"/>
  <c r="Y1498" i="19"/>
  <c r="X1498" i="19"/>
  <c r="Y2246" i="19"/>
  <c r="X2246" i="19"/>
  <c r="Y1637" i="19"/>
  <c r="X1637" i="19"/>
  <c r="X1696" i="19"/>
  <c r="Y1696" i="19"/>
  <c r="X1317" i="19"/>
  <c r="Y1317" i="19"/>
  <c r="Y1598" i="19"/>
  <c r="X1598" i="19"/>
  <c r="X1187" i="19"/>
  <c r="Y1187" i="19"/>
  <c r="X1190" i="19"/>
  <c r="Y1190" i="19"/>
  <c r="Y1175" i="19"/>
  <c r="X1175" i="19"/>
  <c r="X1046" i="19"/>
  <c r="Y1046" i="19"/>
  <c r="Y1580" i="19"/>
  <c r="X1580" i="19"/>
  <c r="X1238" i="19"/>
  <c r="Y1238" i="19"/>
  <c r="Y993" i="19"/>
  <c r="X993" i="19"/>
  <c r="X553" i="19"/>
  <c r="Y553" i="19"/>
  <c r="Y895" i="19"/>
  <c r="X895" i="19"/>
  <c r="X529" i="19"/>
  <c r="Y529" i="19"/>
  <c r="Y1094" i="19"/>
  <c r="X1094" i="19"/>
  <c r="Y768" i="19"/>
  <c r="X768" i="19"/>
  <c r="X368" i="19"/>
  <c r="Y368" i="19"/>
  <c r="Y446" i="19"/>
  <c r="X446" i="19"/>
  <c r="Y1082" i="19"/>
  <c r="X1082" i="19"/>
  <c r="X562" i="19"/>
  <c r="Y562" i="19"/>
  <c r="X385" i="19"/>
  <c r="Y385" i="19"/>
  <c r="X200" i="19"/>
  <c r="Y200" i="19"/>
  <c r="Y321" i="19"/>
  <c r="X321" i="19"/>
  <c r="Y35" i="19"/>
  <c r="X35" i="19"/>
  <c r="X101" i="19"/>
  <c r="Y101" i="19"/>
  <c r="Y196" i="19"/>
  <c r="X196" i="19"/>
  <c r="Y239" i="19"/>
  <c r="X239" i="19"/>
  <c r="X2430" i="19"/>
  <c r="Y2430" i="19"/>
  <c r="X2502" i="19"/>
  <c r="Y2502" i="19"/>
  <c r="X2449" i="19"/>
  <c r="Y2449" i="19"/>
  <c r="Y2453" i="19"/>
  <c r="X2453" i="19"/>
  <c r="X2265" i="19"/>
  <c r="Y2265" i="19"/>
  <c r="Y2269" i="19"/>
  <c r="X2269" i="19"/>
  <c r="Y2238" i="19"/>
  <c r="X2238" i="19"/>
  <c r="X2167" i="19"/>
  <c r="Y2167" i="19"/>
  <c r="X2007" i="19"/>
  <c r="Y2007" i="19"/>
  <c r="Y2049" i="19"/>
  <c r="X2049" i="19"/>
  <c r="X1859" i="19"/>
  <c r="Y1859" i="19"/>
  <c r="X1876" i="19"/>
  <c r="Y1876" i="19"/>
  <c r="Y1682" i="19"/>
  <c r="X1682" i="19"/>
  <c r="X1777" i="19"/>
  <c r="Y1777" i="19"/>
  <c r="Y1290" i="19"/>
  <c r="X1290" i="19"/>
  <c r="X1547" i="19"/>
  <c r="Y1547" i="19"/>
  <c r="Y1592" i="19"/>
  <c r="X1592" i="19"/>
  <c r="X1289" i="19"/>
  <c r="Y1289" i="19"/>
  <c r="Y1160" i="19"/>
  <c r="X1160" i="19"/>
  <c r="Y1444" i="19"/>
  <c r="X1444" i="19"/>
  <c r="Y1112" i="19"/>
  <c r="X1112" i="19"/>
  <c r="X1475" i="19"/>
  <c r="Y1475" i="19"/>
  <c r="X1604" i="19"/>
  <c r="Y1604" i="19"/>
  <c r="Y1362" i="19"/>
  <c r="X1362" i="19"/>
  <c r="X1451" i="19"/>
  <c r="Y1451" i="19"/>
  <c r="X1303" i="19"/>
  <c r="Y1303" i="19"/>
  <c r="X1055" i="19"/>
  <c r="Y1055" i="19"/>
  <c r="X1253" i="19"/>
  <c r="Y1253" i="19"/>
  <c r="Y1045" i="19"/>
  <c r="X1045" i="19"/>
  <c r="X831" i="19"/>
  <c r="Y831" i="19"/>
  <c r="Y550" i="19"/>
  <c r="X550" i="19"/>
  <c r="Y422" i="19"/>
  <c r="X422" i="19"/>
  <c r="Y398" i="19"/>
  <c r="X398" i="19"/>
  <c r="Y1780" i="19"/>
  <c r="X1780" i="19"/>
  <c r="X913" i="19"/>
  <c r="Y913" i="19"/>
  <c r="Y654" i="19"/>
  <c r="X654" i="19"/>
  <c r="X1403" i="19"/>
  <c r="Y1403" i="19"/>
  <c r="X927" i="19"/>
  <c r="Y927" i="19"/>
  <c r="Y1343" i="19"/>
  <c r="X1343" i="19"/>
  <c r="Y634" i="19"/>
  <c r="X634" i="19"/>
  <c r="X242" i="19"/>
  <c r="Y242" i="19"/>
  <c r="X778" i="19"/>
  <c r="Y778" i="19"/>
  <c r="Y1266" i="19"/>
  <c r="X1266" i="19"/>
  <c r="X194" i="19"/>
  <c r="Y194" i="19"/>
  <c r="X281" i="19"/>
  <c r="Y281" i="19"/>
  <c r="X2500" i="19"/>
  <c r="Y2500" i="19"/>
  <c r="Y2477" i="19"/>
  <c r="X2477" i="19"/>
  <c r="Y2236" i="19"/>
  <c r="X2236" i="19"/>
  <c r="Y2220" i="19"/>
  <c r="X2220" i="19"/>
  <c r="Y2060" i="19"/>
  <c r="X2060" i="19"/>
  <c r="Y1978" i="19"/>
  <c r="X1978" i="19"/>
  <c r="Y2005" i="19"/>
  <c r="X2005" i="19"/>
  <c r="X2047" i="19"/>
  <c r="Y2047" i="19"/>
  <c r="Y2034" i="19"/>
  <c r="X2034" i="19"/>
  <c r="X2199" i="19"/>
  <c r="Y2199" i="19"/>
  <c r="Y1720" i="19"/>
  <c r="X1720" i="19"/>
  <c r="X1899" i="19"/>
  <c r="Y1899" i="19"/>
  <c r="X2037" i="19"/>
  <c r="Y2037" i="19"/>
  <c r="Y1623" i="19"/>
  <c r="X1623" i="19"/>
  <c r="Y1632" i="19"/>
  <c r="X1632" i="19"/>
  <c r="Y2025" i="19"/>
  <c r="X2025" i="19"/>
  <c r="Y1782" i="19"/>
  <c r="X1782" i="19"/>
  <c r="X1427" i="19"/>
  <c r="Y1427" i="19"/>
  <c r="Y1336" i="19"/>
  <c r="X1336" i="19"/>
  <c r="Y1589" i="19"/>
  <c r="X1589" i="19"/>
  <c r="Y1120" i="19"/>
  <c r="X1120" i="19"/>
  <c r="X1026" i="19"/>
  <c r="Y1026" i="19"/>
  <c r="Y1234" i="19"/>
  <c r="X1234" i="19"/>
  <c r="Y829" i="19"/>
  <c r="X829" i="19"/>
  <c r="X1039" i="19"/>
  <c r="Y1039" i="19"/>
  <c r="Y757" i="19"/>
  <c r="X757" i="19"/>
  <c r="Y393" i="19"/>
  <c r="X393" i="19"/>
  <c r="Y369" i="19"/>
  <c r="X369" i="19"/>
  <c r="Y1027" i="19"/>
  <c r="X1027" i="19"/>
  <c r="X748" i="19"/>
  <c r="Y748" i="19"/>
  <c r="Y747" i="19"/>
  <c r="X747" i="19"/>
  <c r="X339" i="19"/>
  <c r="Y339" i="19"/>
  <c r="Y832" i="19"/>
  <c r="X832" i="19"/>
  <c r="X531" i="19"/>
  <c r="Y531" i="19"/>
  <c r="X936" i="19"/>
  <c r="Y936" i="19"/>
  <c r="Y598" i="19"/>
  <c r="X598" i="19"/>
  <c r="X464" i="19"/>
  <c r="Y464" i="19"/>
  <c r="Y641" i="19"/>
  <c r="X641" i="19"/>
  <c r="X520" i="19"/>
  <c r="Y520" i="19"/>
  <c r="Y139" i="19"/>
  <c r="X139" i="19"/>
  <c r="X485" i="19"/>
  <c r="Y485" i="19"/>
  <c r="Y279" i="19"/>
  <c r="X279" i="19"/>
  <c r="Y50" i="19"/>
  <c r="X50" i="19"/>
  <c r="Y2514" i="19"/>
  <c r="X2514" i="19"/>
  <c r="Y2468" i="19"/>
  <c r="X2468" i="19"/>
  <c r="Y2327" i="19"/>
  <c r="X2327" i="19"/>
  <c r="X2263" i="19"/>
  <c r="Y2263" i="19"/>
  <c r="Y2155" i="19"/>
  <c r="X2155" i="19"/>
  <c r="Y1802" i="19"/>
  <c r="X1802" i="19"/>
  <c r="Y2044" i="19"/>
  <c r="X2044" i="19"/>
  <c r="Y1738" i="19"/>
  <c r="X1738" i="19"/>
  <c r="X1510" i="19"/>
  <c r="Y1510" i="19"/>
  <c r="X1543" i="19"/>
  <c r="Y1543" i="19"/>
  <c r="X1324" i="19"/>
  <c r="Y1324" i="19"/>
  <c r="X1222" i="19"/>
  <c r="Y1222" i="19"/>
  <c r="X1007" i="19"/>
  <c r="Y1007" i="19"/>
  <c r="Y1232" i="19"/>
  <c r="X1232" i="19"/>
  <c r="X815" i="19"/>
  <c r="Y815" i="19"/>
  <c r="Y390" i="19"/>
  <c r="X390" i="19"/>
  <c r="Y1274" i="19"/>
  <c r="X1274" i="19"/>
  <c r="X732" i="19"/>
  <c r="Y732" i="19"/>
  <c r="Y462" i="19"/>
  <c r="X462" i="19"/>
  <c r="X746" i="19"/>
  <c r="Y746" i="19"/>
  <c r="X227" i="19"/>
  <c r="Y227" i="19"/>
  <c r="Y726" i="19"/>
  <c r="X726" i="19"/>
  <c r="X243" i="19"/>
  <c r="Y243" i="19"/>
  <c r="X205" i="19"/>
  <c r="Y205" i="19"/>
  <c r="Y132" i="19"/>
  <c r="X132" i="19"/>
  <c r="Y3" i="19"/>
  <c r="X3" i="19"/>
  <c r="X195" i="19"/>
  <c r="Y195" i="19"/>
  <c r="Y706" i="19"/>
  <c r="X706" i="19"/>
  <c r="X352" i="19"/>
  <c r="Y352" i="19"/>
  <c r="Y271" i="19"/>
  <c r="X271" i="19"/>
  <c r="X44" i="19"/>
  <c r="Y44" i="19"/>
  <c r="Y2466" i="19"/>
  <c r="X2466" i="19"/>
  <c r="Y2528" i="19"/>
  <c r="X2528" i="19"/>
  <c r="Y2503" i="19"/>
  <c r="X2503" i="19"/>
  <c r="X2481" i="19"/>
  <c r="Y2481" i="19"/>
  <c r="X2459" i="19"/>
  <c r="Y2459" i="19"/>
  <c r="Y2469" i="19"/>
  <c r="X2469" i="19"/>
  <c r="X2370" i="19"/>
  <c r="Y2370" i="19"/>
  <c r="Y2390" i="19"/>
  <c r="X2390" i="19"/>
  <c r="X2386" i="19"/>
  <c r="Y2386" i="19"/>
  <c r="Y2297" i="19"/>
  <c r="X2297" i="19"/>
  <c r="Y2318" i="19"/>
  <c r="X2318" i="19"/>
  <c r="Y2367" i="19"/>
  <c r="X2367" i="19"/>
  <c r="Y2232" i="19"/>
  <c r="X2232" i="19"/>
  <c r="Y2214" i="19"/>
  <c r="X2214" i="19"/>
  <c r="Y2351" i="19"/>
  <c r="X2351" i="19"/>
  <c r="Y2150" i="19"/>
  <c r="X2150" i="19"/>
  <c r="Y2172" i="19"/>
  <c r="X2172" i="19"/>
  <c r="Y2028" i="19"/>
  <c r="X2028" i="19"/>
  <c r="Y2256" i="19"/>
  <c r="X2256" i="19"/>
  <c r="X2215" i="19"/>
  <c r="Y2215" i="19"/>
  <c r="X2073" i="19"/>
  <c r="Y2073" i="19"/>
  <c r="Y2098" i="19"/>
  <c r="X2098" i="19"/>
  <c r="X2151" i="19"/>
  <c r="Y2151" i="19"/>
  <c r="Y2018" i="19"/>
  <c r="X2018" i="19"/>
  <c r="X2141" i="19"/>
  <c r="Y2141" i="19"/>
  <c r="Y1971" i="19"/>
  <c r="X1971" i="19"/>
  <c r="Y2248" i="19"/>
  <c r="X2248" i="19"/>
  <c r="X2080" i="19"/>
  <c r="Y2080" i="19"/>
  <c r="Y1985" i="19"/>
  <c r="X1985" i="19"/>
  <c r="Y1982" i="19"/>
  <c r="X1982" i="19"/>
  <c r="Y1813" i="19"/>
  <c r="X1813" i="19"/>
  <c r="Y2031" i="19"/>
  <c r="X2031" i="19"/>
  <c r="Y1912" i="19"/>
  <c r="X1912" i="19"/>
  <c r="X1891" i="19"/>
  <c r="Y1891" i="19"/>
  <c r="X1811" i="19"/>
  <c r="Y1811" i="19"/>
  <c r="X1669" i="19"/>
  <c r="Y1669" i="19"/>
  <c r="Y2245" i="19"/>
  <c r="X2245" i="19"/>
  <c r="X1939" i="19"/>
  <c r="Y1939" i="19"/>
  <c r="X1795" i="19"/>
  <c r="Y1795" i="19"/>
  <c r="X2131" i="19"/>
  <c r="Y2131" i="19"/>
  <c r="X1878" i="19"/>
  <c r="Y1878" i="19"/>
  <c r="X1683" i="19"/>
  <c r="Y1683" i="19"/>
  <c r="Y1877" i="19"/>
  <c r="X1877" i="19"/>
  <c r="Y1743" i="19"/>
  <c r="X1743" i="19"/>
  <c r="X1605" i="19"/>
  <c r="Y1605" i="19"/>
  <c r="X1715" i="19"/>
  <c r="Y1715" i="19"/>
  <c r="Y1370" i="19"/>
  <c r="X1370" i="19"/>
  <c r="Y2100" i="19"/>
  <c r="X2100" i="19"/>
  <c r="Y1705" i="19"/>
  <c r="X1705" i="19"/>
  <c r="Y1643" i="19"/>
  <c r="X1643" i="19"/>
  <c r="Y1508" i="19"/>
  <c r="X1508" i="19"/>
  <c r="X1381" i="19"/>
  <c r="Y1381" i="19"/>
  <c r="Y1254" i="19"/>
  <c r="X1254" i="19"/>
  <c r="X1575" i="19"/>
  <c r="Y1575" i="19"/>
  <c r="X1369" i="19"/>
  <c r="Y1369" i="19"/>
  <c r="X1226" i="19"/>
  <c r="Y1226" i="19"/>
  <c r="Y1125" i="19"/>
  <c r="X1125" i="19"/>
  <c r="Y1849" i="19"/>
  <c r="X1849" i="19"/>
  <c r="Y1658" i="19"/>
  <c r="X1658" i="19"/>
  <c r="Y1522" i="19"/>
  <c r="X1522" i="19"/>
  <c r="X1252" i="19"/>
  <c r="Y1252" i="19"/>
  <c r="X1523" i="19"/>
  <c r="Y1523" i="19"/>
  <c r="Y1458" i="19"/>
  <c r="X1458" i="19"/>
  <c r="X1217" i="19"/>
  <c r="Y1217" i="19"/>
  <c r="X1555" i="19"/>
  <c r="Y1555" i="19"/>
  <c r="Y1378" i="19"/>
  <c r="X1378" i="19"/>
  <c r="Y1200" i="19"/>
  <c r="X1200" i="19"/>
  <c r="Y1107" i="19"/>
  <c r="X1107" i="19"/>
  <c r="Y1778" i="19"/>
  <c r="X1778" i="19"/>
  <c r="Y1619" i="19"/>
  <c r="X1619" i="19"/>
  <c r="Y1514" i="19"/>
  <c r="X1514" i="19"/>
  <c r="Y1408" i="19"/>
  <c r="X1408" i="19"/>
  <c r="Y1141" i="19"/>
  <c r="X1141" i="19"/>
  <c r="X1092" i="19"/>
  <c r="Y1092" i="19"/>
  <c r="X982" i="19"/>
  <c r="Y982" i="19"/>
  <c r="Y1288" i="19"/>
  <c r="X1288" i="19"/>
  <c r="Y1072" i="19"/>
  <c r="X1072" i="19"/>
  <c r="X977" i="19"/>
  <c r="Y977" i="19"/>
  <c r="Y797" i="19"/>
  <c r="X797" i="19"/>
  <c r="X910" i="19"/>
  <c r="Y910" i="19"/>
  <c r="Y805" i="19"/>
  <c r="X805" i="19"/>
  <c r="Y741" i="19"/>
  <c r="X741" i="19"/>
  <c r="Y617" i="19"/>
  <c r="X617" i="19"/>
  <c r="Y489" i="19"/>
  <c r="X489" i="19"/>
  <c r="X361" i="19"/>
  <c r="Y361" i="19"/>
  <c r="X137" i="19"/>
  <c r="Y137" i="19"/>
  <c r="Y1031" i="19"/>
  <c r="X1031" i="19"/>
  <c r="Y337" i="19"/>
  <c r="X337" i="19"/>
  <c r="Y1243" i="19"/>
  <c r="X1243" i="19"/>
  <c r="X1148" i="19"/>
  <c r="Y1148" i="19"/>
  <c r="Y1010" i="19"/>
  <c r="X1010" i="19"/>
  <c r="X902" i="19"/>
  <c r="Y902" i="19"/>
  <c r="X744" i="19"/>
  <c r="Y744" i="19"/>
  <c r="X844" i="19"/>
  <c r="Y844" i="19"/>
  <c r="Y721" i="19"/>
  <c r="X721" i="19"/>
  <c r="Y593" i="19"/>
  <c r="X593" i="19"/>
  <c r="Y433" i="19"/>
  <c r="X433" i="19"/>
  <c r="Y973" i="19"/>
  <c r="X973" i="19"/>
  <c r="Y1376" i="19"/>
  <c r="X1376" i="19"/>
  <c r="X879" i="19"/>
  <c r="Y879" i="19"/>
  <c r="X729" i="19"/>
  <c r="Y729" i="19"/>
  <c r="X595" i="19"/>
  <c r="Y595" i="19"/>
  <c r="Y431" i="19"/>
  <c r="X431" i="19"/>
  <c r="Y217" i="19"/>
  <c r="X217" i="19"/>
  <c r="Y807" i="19"/>
  <c r="X807" i="19"/>
  <c r="Y1239" i="19"/>
  <c r="X1239" i="19"/>
  <c r="X762" i="19"/>
  <c r="Y762" i="19"/>
  <c r="Y606" i="19"/>
  <c r="X606" i="19"/>
  <c r="X449" i="19"/>
  <c r="Y449" i="19"/>
  <c r="Y286" i="19"/>
  <c r="X286" i="19"/>
  <c r="Y169" i="19"/>
  <c r="X169" i="19"/>
  <c r="X1140" i="19"/>
  <c r="Y1140" i="19"/>
  <c r="Y823" i="19"/>
  <c r="X823" i="19"/>
  <c r="X688" i="19"/>
  <c r="Y688" i="19"/>
  <c r="Y468" i="19"/>
  <c r="X468" i="19"/>
  <c r="X841" i="19"/>
  <c r="Y841" i="19"/>
  <c r="X720" i="19"/>
  <c r="Y720" i="19"/>
  <c r="X569" i="19"/>
  <c r="Y569" i="19"/>
  <c r="X435" i="19"/>
  <c r="Y435" i="19"/>
  <c r="X232" i="19"/>
  <c r="Y232" i="19"/>
  <c r="Y839" i="19"/>
  <c r="X839" i="19"/>
  <c r="Y542" i="19"/>
  <c r="X542" i="19"/>
  <c r="X176" i="19"/>
  <c r="Y176" i="19"/>
  <c r="Y71" i="19"/>
  <c r="X71" i="19"/>
  <c r="Y93" i="19"/>
  <c r="X93" i="19"/>
  <c r="X147" i="19"/>
  <c r="Y147" i="19"/>
  <c r="Y755" i="19"/>
  <c r="X755" i="19"/>
  <c r="X552" i="19"/>
  <c r="Y552" i="19"/>
  <c r="X325" i="19"/>
  <c r="Y325" i="19"/>
  <c r="Y82" i="19"/>
  <c r="X82" i="19"/>
  <c r="Y450" i="19"/>
  <c r="X450" i="19"/>
  <c r="X37" i="19"/>
  <c r="Y37" i="19"/>
  <c r="Y230" i="19"/>
  <c r="X230" i="19"/>
  <c r="X92" i="19"/>
  <c r="Y92" i="19"/>
  <c r="X184" i="19"/>
  <c r="Y184" i="19"/>
  <c r="Y2498" i="19"/>
  <c r="X2498" i="19"/>
  <c r="X2417" i="19"/>
  <c r="Y2417" i="19"/>
  <c r="Y2222" i="19"/>
  <c r="X2222" i="19"/>
  <c r="Y2158" i="19"/>
  <c r="X2158" i="19"/>
  <c r="X2038" i="19"/>
  <c r="Y2038" i="19"/>
  <c r="Y1935" i="19"/>
  <c r="X1935" i="19"/>
  <c r="X1862" i="19"/>
  <c r="Y1862" i="19"/>
  <c r="Y2189" i="19"/>
  <c r="X2189" i="19"/>
  <c r="X1931" i="19"/>
  <c r="Y1931" i="19"/>
  <c r="Y1818" i="19"/>
  <c r="X1818" i="19"/>
  <c r="X1685" i="19"/>
  <c r="Y1685" i="19"/>
  <c r="X1699" i="19"/>
  <c r="Y1699" i="19"/>
  <c r="Y1450" i="19"/>
  <c r="X1450" i="19"/>
  <c r="X1478" i="19"/>
  <c r="Y1478" i="19"/>
  <c r="Y1211" i="19"/>
  <c r="X1211" i="19"/>
  <c r="Y1870" i="19"/>
  <c r="X1870" i="19"/>
  <c r="Y1426" i="19"/>
  <c r="X1426" i="19"/>
  <c r="X1062" i="19"/>
  <c r="Y1062" i="19"/>
  <c r="X1372" i="19"/>
  <c r="Y1372" i="19"/>
  <c r="Y1063" i="19"/>
  <c r="X1063" i="19"/>
  <c r="Y749" i="19"/>
  <c r="X749" i="19"/>
  <c r="X1335" i="19"/>
  <c r="Y1335" i="19"/>
  <c r="X847" i="19"/>
  <c r="Y847" i="19"/>
  <c r="Y582" i="19"/>
  <c r="X582" i="19"/>
  <c r="Y121" i="19"/>
  <c r="X121" i="19"/>
  <c r="Y924" i="19"/>
  <c r="X924" i="19"/>
  <c r="X966" i="19"/>
  <c r="Y966" i="19"/>
  <c r="Y558" i="19"/>
  <c r="X558" i="19"/>
  <c r="Y1060" i="19"/>
  <c r="X1060" i="19"/>
  <c r="X154" i="19"/>
  <c r="Y154" i="19"/>
  <c r="Y702" i="19"/>
  <c r="X702" i="19"/>
  <c r="X690" i="19"/>
  <c r="Y690" i="19"/>
  <c r="Y350" i="19"/>
  <c r="X350" i="19"/>
  <c r="Y596" i="19"/>
  <c r="X596" i="19"/>
  <c r="X403" i="19"/>
  <c r="Y403" i="19"/>
  <c r="Y500" i="19"/>
  <c r="X500" i="19"/>
  <c r="Y204" i="19"/>
  <c r="X204" i="19"/>
  <c r="X836" i="19"/>
  <c r="Y836" i="19"/>
  <c r="Y206" i="19"/>
  <c r="X206" i="19"/>
  <c r="X144" i="19"/>
  <c r="Y144" i="19"/>
  <c r="X60" i="19"/>
  <c r="Y60" i="19"/>
  <c r="X2454" i="19"/>
  <c r="Y2454" i="19"/>
  <c r="X2515" i="19"/>
  <c r="Y2515" i="19"/>
  <c r="Y2190" i="19"/>
  <c r="X2190" i="19"/>
  <c r="X2175" i="19"/>
  <c r="Y2175" i="19"/>
  <c r="X2029" i="19"/>
  <c r="Y2029" i="19"/>
  <c r="Y2114" i="19"/>
  <c r="X2114" i="19"/>
  <c r="Y2010" i="19"/>
  <c r="X2010" i="19"/>
  <c r="Y1966" i="19"/>
  <c r="X1966" i="19"/>
  <c r="Y1944" i="19"/>
  <c r="X1944" i="19"/>
  <c r="X1697" i="19"/>
  <c r="Y1697" i="19"/>
  <c r="Y1917" i="19"/>
  <c r="X1917" i="19"/>
  <c r="Y1788" i="19"/>
  <c r="X1788" i="19"/>
  <c r="X1846" i="19"/>
  <c r="Y1846" i="19"/>
  <c r="X1663" i="19"/>
  <c r="Y1663" i="19"/>
  <c r="Y1306" i="19"/>
  <c r="X1306" i="19"/>
  <c r="X2134" i="19"/>
  <c r="Y2134" i="19"/>
  <c r="Y1842" i="19"/>
  <c r="X1842" i="19"/>
  <c r="Y1423" i="19"/>
  <c r="X1423" i="19"/>
  <c r="X1459" i="19"/>
  <c r="Y1459" i="19"/>
  <c r="X1305" i="19"/>
  <c r="Y1305" i="19"/>
  <c r="X1785" i="19"/>
  <c r="Y1785" i="19"/>
  <c r="X1284" i="19"/>
  <c r="Y1284" i="19"/>
  <c r="Y1662" i="19"/>
  <c r="X1662" i="19"/>
  <c r="Y1202" i="19"/>
  <c r="X1202" i="19"/>
  <c r="Y877" i="19"/>
  <c r="X877" i="19"/>
  <c r="X1319" i="19"/>
  <c r="Y1319" i="19"/>
  <c r="X1127" i="19"/>
  <c r="Y1127" i="19"/>
  <c r="Y898" i="19"/>
  <c r="X898" i="19"/>
  <c r="Y733" i="19"/>
  <c r="X733" i="19"/>
  <c r="X1329" i="19"/>
  <c r="Y1329" i="19"/>
  <c r="X1270" i="19"/>
  <c r="Y1270" i="19"/>
  <c r="Y1047" i="19"/>
  <c r="X1047" i="19"/>
  <c r="Y837" i="19"/>
  <c r="X837" i="19"/>
  <c r="X681" i="19"/>
  <c r="Y681" i="19"/>
  <c r="Y297" i="19"/>
  <c r="X297" i="19"/>
  <c r="Y430" i="19"/>
  <c r="X430" i="19"/>
  <c r="Y1268" i="19"/>
  <c r="X1268" i="19"/>
  <c r="X1119" i="19"/>
  <c r="Y1119" i="19"/>
  <c r="X808" i="19"/>
  <c r="Y808" i="19"/>
  <c r="X780" i="19"/>
  <c r="Y780" i="19"/>
  <c r="Y885" i="19"/>
  <c r="X885" i="19"/>
  <c r="Y153" i="19"/>
  <c r="X153" i="19"/>
  <c r="X825" i="19"/>
  <c r="Y825" i="19"/>
  <c r="Y566" i="19"/>
  <c r="X566" i="19"/>
  <c r="X878" i="19"/>
  <c r="Y878" i="19"/>
  <c r="Y628" i="19"/>
  <c r="X628" i="19"/>
  <c r="X336" i="19"/>
  <c r="Y336" i="19"/>
  <c r="Y599" i="19"/>
  <c r="X599" i="19"/>
  <c r="X392" i="19"/>
  <c r="Y392" i="19"/>
  <c r="X814" i="19"/>
  <c r="Y814" i="19"/>
  <c r="X2447" i="19"/>
  <c r="Y2447" i="19"/>
  <c r="Y2434" i="19"/>
  <c r="X2434" i="19"/>
  <c r="X2345" i="19"/>
  <c r="Y2345" i="19"/>
  <c r="Y2166" i="19"/>
  <c r="X2166" i="19"/>
  <c r="Y2493" i="19"/>
  <c r="X2493" i="19"/>
  <c r="Y2354" i="19"/>
  <c r="X2354" i="19"/>
  <c r="X2105" i="19"/>
  <c r="Y2105" i="19"/>
  <c r="Y2130" i="19"/>
  <c r="X2130" i="19"/>
  <c r="Y2003" i="19"/>
  <c r="X2003" i="19"/>
  <c r="Y2066" i="19"/>
  <c r="X2066" i="19"/>
  <c r="X2008" i="19"/>
  <c r="Y2008" i="19"/>
  <c r="Y2283" i="19"/>
  <c r="X2283" i="19"/>
  <c r="X1916" i="19"/>
  <c r="Y1916" i="19"/>
  <c r="X1769" i="19"/>
  <c r="Y1769" i="19"/>
  <c r="Y1624" i="19"/>
  <c r="X1624" i="19"/>
  <c r="Y1422" i="19"/>
  <c r="X1422" i="19"/>
  <c r="Y1418" i="19"/>
  <c r="X1418" i="19"/>
  <c r="Y1588" i="19"/>
  <c r="X1588" i="19"/>
  <c r="X1574" i="19"/>
  <c r="Y1574" i="19"/>
  <c r="X1143" i="19"/>
  <c r="Y1143" i="19"/>
  <c r="X1111" i="19"/>
  <c r="Y1111" i="19"/>
  <c r="Y923" i="19"/>
  <c r="X923" i="19"/>
  <c r="Y678" i="19"/>
  <c r="X678" i="19"/>
  <c r="Y294" i="19"/>
  <c r="X294" i="19"/>
  <c r="X792" i="19"/>
  <c r="Y792" i="19"/>
  <c r="X894" i="19"/>
  <c r="Y894" i="19"/>
  <c r="X1087" i="19"/>
  <c r="Y1087" i="19"/>
  <c r="Y630" i="19"/>
  <c r="X630" i="19"/>
  <c r="X345" i="19"/>
  <c r="Y345" i="19"/>
  <c r="X417" i="19"/>
  <c r="Y417" i="19"/>
  <c r="X918" i="19"/>
  <c r="Y918" i="19"/>
  <c r="X512" i="19"/>
  <c r="Y512" i="19"/>
  <c r="X560" i="19"/>
  <c r="Y560" i="19"/>
  <c r="Y867" i="19"/>
  <c r="X867" i="19"/>
  <c r="Y470" i="19"/>
  <c r="X470" i="19"/>
  <c r="Y539" i="19"/>
  <c r="X539" i="19"/>
  <c r="Y222" i="19"/>
  <c r="X222" i="19"/>
  <c r="X24" i="19"/>
  <c r="Y24" i="19"/>
  <c r="Y572" i="19"/>
  <c r="X572" i="19"/>
  <c r="X113" i="19"/>
  <c r="Y113" i="19"/>
  <c r="Y367" i="19"/>
  <c r="X367" i="19"/>
  <c r="Y178" i="19"/>
  <c r="X178" i="19"/>
  <c r="Y2444" i="19"/>
  <c r="X2444" i="19"/>
  <c r="X2484" i="19"/>
  <c r="Y2484" i="19"/>
  <c r="X2313" i="19"/>
  <c r="Y2313" i="19"/>
  <c r="Y2332" i="19"/>
  <c r="X2332" i="19"/>
  <c r="X2239" i="19"/>
  <c r="Y2239" i="19"/>
  <c r="Y2286" i="19"/>
  <c r="X2286" i="19"/>
  <c r="Y2173" i="19"/>
  <c r="X2173" i="19"/>
  <c r="Y1834" i="19"/>
  <c r="X1834" i="19"/>
  <c r="X2136" i="19"/>
  <c r="Y2136" i="19"/>
  <c r="Y1831" i="19"/>
  <c r="X1831" i="19"/>
  <c r="X2152" i="19"/>
  <c r="Y2152" i="19"/>
  <c r="Y1906" i="19"/>
  <c r="X1906" i="19"/>
  <c r="X1869" i="19"/>
  <c r="Y1869" i="19"/>
  <c r="X1798" i="19"/>
  <c r="Y1798" i="19"/>
  <c r="Y1714" i="19"/>
  <c r="X1714" i="19"/>
  <c r="Y1938" i="19"/>
  <c r="X1938" i="19"/>
  <c r="Y1758" i="19"/>
  <c r="X1758" i="19"/>
  <c r="Y1538" i="19"/>
  <c r="X1538" i="19"/>
  <c r="X1285" i="19"/>
  <c r="Y1285" i="19"/>
  <c r="X1401" i="19"/>
  <c r="Y1401" i="19"/>
  <c r="Y1157" i="19"/>
  <c r="X1157" i="19"/>
  <c r="Y1545" i="19"/>
  <c r="X1545" i="19"/>
  <c r="X1096" i="19"/>
  <c r="Y1096" i="19"/>
  <c r="X1258" i="19"/>
  <c r="Y1258" i="19"/>
  <c r="Y1330" i="19"/>
  <c r="X1330" i="19"/>
  <c r="Y1518" i="19"/>
  <c r="X1518" i="19"/>
  <c r="Y1194" i="19"/>
  <c r="X1194" i="19"/>
  <c r="Y2084" i="19"/>
  <c r="X2084" i="19"/>
  <c r="Y1296" i="19"/>
  <c r="X1296" i="19"/>
  <c r="X1041" i="19"/>
  <c r="Y1041" i="19"/>
  <c r="Y917" i="19"/>
  <c r="X917" i="19"/>
  <c r="Y649" i="19"/>
  <c r="X649" i="19"/>
  <c r="Y1106" i="19"/>
  <c r="X1106" i="19"/>
  <c r="Y865" i="19"/>
  <c r="X865" i="19"/>
  <c r="Y625" i="19"/>
  <c r="X625" i="19"/>
  <c r="Y497" i="19"/>
  <c r="X497" i="19"/>
  <c r="Y1629" i="19"/>
  <c r="X1629" i="19"/>
  <c r="X1273" i="19"/>
  <c r="Y1273" i="19"/>
  <c r="Y1328" i="19"/>
  <c r="X1328" i="19"/>
  <c r="X624" i="19"/>
  <c r="Y624" i="19"/>
  <c r="Y574" i="19"/>
  <c r="X574" i="19"/>
  <c r="Y915" i="19"/>
  <c r="X915" i="19"/>
  <c r="Y478" i="19"/>
  <c r="X478" i="19"/>
  <c r="X233" i="19"/>
  <c r="Y233" i="19"/>
  <c r="X862" i="19"/>
  <c r="Y862" i="19"/>
  <c r="Y244" i="19"/>
  <c r="X244" i="19"/>
  <c r="Y18" i="19"/>
  <c r="X18" i="19"/>
  <c r="X357" i="19"/>
  <c r="Y357" i="19"/>
  <c r="Y124" i="19"/>
  <c r="X124" i="19"/>
  <c r="X28" i="19"/>
  <c r="Y28" i="19"/>
  <c r="Y2387" i="19"/>
  <c r="X2387" i="19"/>
  <c r="Y2416" i="19"/>
  <c r="X2416" i="19"/>
  <c r="X2491" i="19"/>
  <c r="Y2491" i="19"/>
  <c r="X2337" i="19"/>
  <c r="Y2337" i="19"/>
  <c r="Y2036" i="19"/>
  <c r="X2036" i="19"/>
  <c r="Y2217" i="19"/>
  <c r="X2217" i="19"/>
  <c r="X2143" i="19"/>
  <c r="Y2143" i="19"/>
  <c r="Y2033" i="19"/>
  <c r="X2033" i="19"/>
  <c r="X2117" i="19"/>
  <c r="Y2117" i="19"/>
  <c r="Y1850" i="19"/>
  <c r="X1850" i="19"/>
  <c r="Y2096" i="19"/>
  <c r="X2096" i="19"/>
  <c r="Y2323" i="19"/>
  <c r="X2323" i="19"/>
  <c r="Y1892" i="19"/>
  <c r="X1892" i="19"/>
  <c r="X2067" i="19"/>
  <c r="Y2067" i="19"/>
  <c r="Y1885" i="19"/>
  <c r="X1885" i="19"/>
  <c r="X1397" i="19"/>
  <c r="Y1397" i="19"/>
  <c r="X1385" i="19"/>
  <c r="Y1385" i="19"/>
  <c r="Y1128" i="19"/>
  <c r="X1128" i="19"/>
  <c r="Y1244" i="19"/>
  <c r="X1244" i="19"/>
  <c r="X1557" i="19"/>
  <c r="Y1557" i="19"/>
  <c r="X1633" i="19"/>
  <c r="Y1633" i="19"/>
  <c r="Y1298" i="19"/>
  <c r="X1298" i="19"/>
  <c r="Y1516" i="19"/>
  <c r="X1516" i="19"/>
  <c r="Y1421" i="19"/>
  <c r="X1421" i="19"/>
  <c r="X1101" i="19"/>
  <c r="Y1101" i="19"/>
  <c r="Y1088" i="19"/>
  <c r="X1088" i="19"/>
  <c r="Y813" i="19"/>
  <c r="X813" i="19"/>
  <c r="X1313" i="19"/>
  <c r="Y1313" i="19"/>
  <c r="X751" i="19"/>
  <c r="Y751" i="19"/>
  <c r="Y518" i="19"/>
  <c r="X518" i="19"/>
  <c r="Y262" i="19"/>
  <c r="X262" i="19"/>
  <c r="Y1066" i="19"/>
  <c r="X1066" i="19"/>
  <c r="Y366" i="19"/>
  <c r="X366" i="19"/>
  <c r="Y1465" i="19"/>
  <c r="X1465" i="19"/>
  <c r="Y1013" i="19"/>
  <c r="X1013" i="19"/>
  <c r="X760" i="19"/>
  <c r="Y760" i="19"/>
  <c r="Y1594" i="19"/>
  <c r="X1594" i="19"/>
  <c r="Y622" i="19"/>
  <c r="X622" i="19"/>
  <c r="X467" i="19"/>
  <c r="Y467" i="19"/>
  <c r="Y545" i="19"/>
  <c r="X545" i="19"/>
  <c r="Y1025" i="19"/>
  <c r="X1025" i="19"/>
  <c r="Y763" i="19"/>
  <c r="X763" i="19"/>
  <c r="X306" i="19"/>
  <c r="Y306" i="19"/>
  <c r="Y209" i="19"/>
  <c r="X209" i="19"/>
  <c r="X592" i="19"/>
  <c r="Y592" i="19"/>
  <c r="Y905" i="19"/>
  <c r="X905" i="19"/>
  <c r="X576" i="19"/>
  <c r="Y576" i="19"/>
  <c r="Y353" i="19"/>
  <c r="X353" i="19"/>
  <c r="X76" i="19"/>
  <c r="Y76" i="19"/>
  <c r="X12" i="19"/>
  <c r="Y12" i="19"/>
  <c r="X2524" i="19"/>
  <c r="Y2524" i="19"/>
  <c r="X2527" i="19"/>
  <c r="Y2527" i="19"/>
  <c r="Y2490" i="19"/>
  <c r="X2490" i="19"/>
  <c r="Y2450" i="19"/>
  <c r="X2450" i="19"/>
  <c r="Y2456" i="19"/>
  <c r="X2456" i="19"/>
  <c r="Y2361" i="19"/>
  <c r="X2361" i="19"/>
  <c r="X2353" i="19"/>
  <c r="Y2353" i="19"/>
  <c r="Y2368" i="19"/>
  <c r="X2368" i="19"/>
  <c r="Y2432" i="19"/>
  <c r="X2432" i="19"/>
  <c r="X2285" i="19"/>
  <c r="Y2285" i="19"/>
  <c r="Y2366" i="19"/>
  <c r="X2366" i="19"/>
  <c r="X2208" i="19"/>
  <c r="Y2208" i="19"/>
  <c r="Y2206" i="19"/>
  <c r="X2206" i="19"/>
  <c r="X2346" i="19"/>
  <c r="Y2346" i="19"/>
  <c r="Y2171" i="19"/>
  <c r="X2171" i="19"/>
  <c r="Y1995" i="19"/>
  <c r="X1995" i="19"/>
  <c r="Y2342" i="19"/>
  <c r="X2342" i="19"/>
  <c r="X2061" i="19"/>
  <c r="Y2061" i="19"/>
  <c r="X2271" i="19"/>
  <c r="Y2271" i="19"/>
  <c r="Y2094" i="19"/>
  <c r="X2094" i="19"/>
  <c r="Y2124" i="19"/>
  <c r="X2124" i="19"/>
  <c r="Y1986" i="19"/>
  <c r="X1986" i="19"/>
  <c r="X2085" i="19"/>
  <c r="Y2085" i="19"/>
  <c r="X1965" i="19"/>
  <c r="Y1965" i="19"/>
  <c r="Y2074" i="19"/>
  <c r="X2074" i="19"/>
  <c r="X1975" i="19"/>
  <c r="Y1975" i="19"/>
  <c r="Y1968" i="19"/>
  <c r="X1968" i="19"/>
  <c r="Y1754" i="19"/>
  <c r="X1754" i="19"/>
  <c r="Y2014" i="19"/>
  <c r="X2014" i="19"/>
  <c r="Y1884" i="19"/>
  <c r="X1884" i="19"/>
  <c r="X2144" i="19"/>
  <c r="Y2144" i="19"/>
  <c r="Y1979" i="19"/>
  <c r="X1979" i="19"/>
  <c r="Y1863" i="19"/>
  <c r="X1863" i="19"/>
  <c r="Y2019" i="19"/>
  <c r="X2019" i="19"/>
  <c r="Y1809" i="19"/>
  <c r="X1809" i="19"/>
  <c r="Y1655" i="19"/>
  <c r="X1655" i="19"/>
  <c r="Y1792" i="19"/>
  <c r="X1792" i="19"/>
  <c r="Y2056" i="19"/>
  <c r="X2056" i="19"/>
  <c r="X1988" i="19"/>
  <c r="Y1988" i="19"/>
  <c r="Y1810" i="19"/>
  <c r="X1810" i="19"/>
  <c r="X1667" i="19"/>
  <c r="Y1667" i="19"/>
  <c r="Y1983" i="19"/>
  <c r="X1983" i="19"/>
  <c r="X1835" i="19"/>
  <c r="Y1835" i="19"/>
  <c r="X1691" i="19"/>
  <c r="Y1691" i="19"/>
  <c r="X1593" i="19"/>
  <c r="Y1593" i="19"/>
  <c r="X1909" i="19"/>
  <c r="Y1909" i="19"/>
  <c r="Y1354" i="19"/>
  <c r="X1354" i="19"/>
  <c r="X1625" i="19"/>
  <c r="Y1625" i="19"/>
  <c r="X1491" i="19"/>
  <c r="Y1491" i="19"/>
  <c r="X1365" i="19"/>
  <c r="Y1365" i="19"/>
  <c r="Y1245" i="19"/>
  <c r="X1245" i="19"/>
  <c r="X1638" i="19"/>
  <c r="Y1638" i="19"/>
  <c r="Y1554" i="19"/>
  <c r="X1554" i="19"/>
  <c r="X1353" i="19"/>
  <c r="Y1353" i="19"/>
  <c r="X1218" i="19"/>
  <c r="Y1218" i="19"/>
  <c r="Y1736" i="19"/>
  <c r="X1736" i="19"/>
  <c r="Y1512" i="19"/>
  <c r="X1512" i="19"/>
  <c r="Y1242" i="19"/>
  <c r="X1242" i="19"/>
  <c r="Y1442" i="19"/>
  <c r="X1442" i="19"/>
  <c r="X1188" i="19"/>
  <c r="Y1188" i="19"/>
  <c r="Y1541" i="19"/>
  <c r="X1541" i="19"/>
  <c r="Y1346" i="19"/>
  <c r="X1346" i="19"/>
  <c r="Y1199" i="19"/>
  <c r="X1199" i="19"/>
  <c r="Y1080" i="19"/>
  <c r="X1080" i="19"/>
  <c r="X1707" i="19"/>
  <c r="Y1707" i="19"/>
  <c r="Y1449" i="19"/>
  <c r="X1449" i="19"/>
  <c r="X1609" i="19"/>
  <c r="Y1609" i="19"/>
  <c r="Y1487" i="19"/>
  <c r="X1487" i="19"/>
  <c r="Y1407" i="19"/>
  <c r="X1407" i="19"/>
  <c r="Y1138" i="19"/>
  <c r="X1138" i="19"/>
  <c r="Y1090" i="19"/>
  <c r="X1090" i="19"/>
  <c r="Y965" i="19"/>
  <c r="X965" i="19"/>
  <c r="Y1817" i="19"/>
  <c r="X1817" i="19"/>
  <c r="Y1278" i="19"/>
  <c r="X1278" i="19"/>
  <c r="Y1546" i="19"/>
  <c r="X1546" i="19"/>
  <c r="X1279" i="19"/>
  <c r="Y1279" i="19"/>
  <c r="X1070" i="19"/>
  <c r="Y1070" i="19"/>
  <c r="Y941" i="19"/>
  <c r="X941" i="19"/>
  <c r="Y781" i="19"/>
  <c r="X781" i="19"/>
  <c r="X1209" i="19"/>
  <c r="Y1209" i="19"/>
  <c r="Y978" i="19"/>
  <c r="X978" i="19"/>
  <c r="X799" i="19"/>
  <c r="Y799" i="19"/>
  <c r="X735" i="19"/>
  <c r="Y735" i="19"/>
  <c r="Y614" i="19"/>
  <c r="X614" i="19"/>
  <c r="Y486" i="19"/>
  <c r="X486" i="19"/>
  <c r="Y358" i="19"/>
  <c r="X358" i="19"/>
  <c r="Y185" i="19"/>
  <c r="X185" i="19"/>
  <c r="Y1017" i="19"/>
  <c r="X1017" i="19"/>
  <c r="X959" i="19"/>
  <c r="Y959" i="19"/>
  <c r="X856" i="19"/>
  <c r="Y856" i="19"/>
  <c r="X828" i="19"/>
  <c r="Y828" i="19"/>
  <c r="Y718" i="19"/>
  <c r="X718" i="19"/>
  <c r="Y590" i="19"/>
  <c r="X590" i="19"/>
  <c r="X401" i="19"/>
  <c r="Y401" i="19"/>
  <c r="Y1166" i="19"/>
  <c r="X1166" i="19"/>
  <c r="Y963" i="19"/>
  <c r="X963" i="19"/>
  <c r="Y1578" i="19"/>
  <c r="X1578" i="19"/>
  <c r="Y1375" i="19"/>
  <c r="X1375" i="19"/>
  <c r="Y833" i="19"/>
  <c r="X833" i="19"/>
  <c r="X723" i="19"/>
  <c r="Y723" i="19"/>
  <c r="Y559" i="19"/>
  <c r="X559" i="19"/>
  <c r="Y404" i="19"/>
  <c r="X404" i="19"/>
  <c r="Y174" i="19"/>
  <c r="X174" i="19"/>
  <c r="X794" i="19"/>
  <c r="Y794" i="19"/>
  <c r="Y474" i="19"/>
  <c r="X474" i="19"/>
  <c r="X1717" i="19"/>
  <c r="Y1717" i="19"/>
  <c r="X1361" i="19"/>
  <c r="Y1361" i="19"/>
  <c r="X728" i="19"/>
  <c r="Y728" i="19"/>
  <c r="X600" i="19"/>
  <c r="Y600" i="19"/>
  <c r="X434" i="19"/>
  <c r="Y434" i="19"/>
  <c r="Y278" i="19"/>
  <c r="X278" i="19"/>
  <c r="X152" i="19"/>
  <c r="Y152" i="19"/>
  <c r="X1100" i="19"/>
  <c r="Y1100" i="19"/>
  <c r="X810" i="19"/>
  <c r="Y810" i="19"/>
  <c r="X659" i="19"/>
  <c r="Y659" i="19"/>
  <c r="Y438" i="19"/>
  <c r="X438" i="19"/>
  <c r="X1022" i="19"/>
  <c r="Y1022" i="19"/>
  <c r="Y893" i="19"/>
  <c r="X893" i="19"/>
  <c r="Y800" i="19"/>
  <c r="X800" i="19"/>
  <c r="X697" i="19"/>
  <c r="Y697" i="19"/>
  <c r="X563" i="19"/>
  <c r="Y563" i="19"/>
  <c r="Y399" i="19"/>
  <c r="X399" i="19"/>
  <c r="X155" i="19"/>
  <c r="Y155" i="19"/>
  <c r="X975" i="19"/>
  <c r="Y975" i="19"/>
  <c r="X826" i="19"/>
  <c r="Y826" i="19"/>
  <c r="Y513" i="19"/>
  <c r="X513" i="19"/>
  <c r="X145" i="19"/>
  <c r="Y145" i="19"/>
  <c r="X648" i="19"/>
  <c r="Y648" i="19"/>
  <c r="X549" i="19"/>
  <c r="Y549" i="19"/>
  <c r="X69" i="19"/>
  <c r="Y69" i="19"/>
  <c r="X304" i="19"/>
  <c r="Y304" i="19"/>
  <c r="Y191" i="19"/>
  <c r="X191" i="19"/>
  <c r="Y142" i="19"/>
  <c r="X142" i="19"/>
  <c r="X667" i="19"/>
  <c r="Y667" i="19"/>
  <c r="Y444" i="19"/>
  <c r="X444" i="19"/>
  <c r="X313" i="19"/>
  <c r="Y313" i="19"/>
  <c r="Y163" i="19"/>
  <c r="X163" i="19"/>
  <c r="Y7" i="19"/>
  <c r="X7" i="19"/>
  <c r="Y83" i="19"/>
  <c r="X83" i="19"/>
  <c r="Y198" i="19"/>
  <c r="X198" i="19"/>
  <c r="X20" i="19"/>
  <c r="Y20" i="19"/>
  <c r="Y2482" i="19"/>
  <c r="X2482" i="19"/>
  <c r="Y2471" i="19"/>
  <c r="X2471" i="19"/>
  <c r="Y2409" i="19"/>
  <c r="X2409" i="19"/>
  <c r="X2391" i="19"/>
  <c r="Y2391" i="19"/>
  <c r="X2457" i="19"/>
  <c r="Y2457" i="19"/>
  <c r="Y2268" i="19"/>
  <c r="X2268" i="19"/>
  <c r="X2328" i="19"/>
  <c r="Y2328" i="19"/>
  <c r="X2041" i="19"/>
  <c r="Y2041" i="19"/>
  <c r="Y2118" i="19"/>
  <c r="X2118" i="19"/>
  <c r="Y2048" i="19"/>
  <c r="X2048" i="19"/>
  <c r="Y2278" i="19"/>
  <c r="X2278" i="19"/>
  <c r="Y1794" i="19"/>
  <c r="X1794" i="19"/>
  <c r="Y1784" i="19"/>
  <c r="X1784" i="19"/>
  <c r="Y1688" i="19"/>
  <c r="X1688" i="19"/>
  <c r="Y1322" i="19"/>
  <c r="X1322" i="19"/>
  <c r="Y1587" i="19"/>
  <c r="X1587" i="19"/>
  <c r="X1321" i="19"/>
  <c r="Y1321" i="19"/>
  <c r="Y1796" i="19"/>
  <c r="X1796" i="19"/>
  <c r="Y1474" i="19"/>
  <c r="X1474" i="19"/>
  <c r="X1292" i="19"/>
  <c r="Y1292" i="19"/>
  <c r="Y1181" i="19"/>
  <c r="X1181" i="19"/>
  <c r="Y1417" i="19"/>
  <c r="X1417" i="19"/>
  <c r="Y1208" i="19"/>
  <c r="X1208" i="19"/>
  <c r="Y1130" i="19"/>
  <c r="X1130" i="19"/>
  <c r="X943" i="19"/>
  <c r="Y943" i="19"/>
  <c r="Y957" i="19"/>
  <c r="X957" i="19"/>
  <c r="Y1586" i="19"/>
  <c r="X1586" i="19"/>
  <c r="Y901" i="19"/>
  <c r="X901" i="19"/>
  <c r="Y933" i="19"/>
  <c r="X933" i="19"/>
  <c r="Y710" i="19"/>
  <c r="X710" i="19"/>
  <c r="Y326" i="19"/>
  <c r="X326" i="19"/>
  <c r="Y1213" i="19"/>
  <c r="X1213" i="19"/>
  <c r="X824" i="19"/>
  <c r="Y824" i="19"/>
  <c r="X796" i="19"/>
  <c r="Y796" i="19"/>
  <c r="Y1644" i="19"/>
  <c r="X1644" i="19"/>
  <c r="X1297" i="19"/>
  <c r="Y1297" i="19"/>
  <c r="Y916" i="19"/>
  <c r="X916" i="19"/>
  <c r="Y953" i="19"/>
  <c r="X953" i="19"/>
  <c r="Y660" i="19"/>
  <c r="X660" i="19"/>
  <c r="Y374" i="19"/>
  <c r="X374" i="19"/>
  <c r="X838" i="19"/>
  <c r="Y838" i="19"/>
  <c r="Y655" i="19"/>
  <c r="X655" i="19"/>
  <c r="Y414" i="19"/>
  <c r="X414" i="19"/>
  <c r="X129" i="19"/>
  <c r="Y129" i="19"/>
  <c r="Y2474" i="19"/>
  <c r="X2474" i="19"/>
  <c r="Y2448" i="19"/>
  <c r="X2448" i="19"/>
  <c r="Y2408" i="19"/>
  <c r="X2408" i="19"/>
  <c r="Y2385" i="19"/>
  <c r="X2385" i="19"/>
  <c r="X2467" i="19"/>
  <c r="Y2467" i="19"/>
  <c r="Y2460" i="19"/>
  <c r="X2460" i="19"/>
  <c r="Y2363" i="19"/>
  <c r="X2363" i="19"/>
  <c r="Y2267" i="19"/>
  <c r="X2267" i="19"/>
  <c r="Y2270" i="19"/>
  <c r="X2270" i="19"/>
  <c r="Y1898" i="19"/>
  <c r="X1898" i="19"/>
  <c r="Y1967" i="19"/>
  <c r="X1967" i="19"/>
  <c r="X1927" i="19"/>
  <c r="Y1927" i="19"/>
  <c r="Y2237" i="19"/>
  <c r="X2237" i="19"/>
  <c r="Y2122" i="19"/>
  <c r="X2122" i="19"/>
  <c r="X1793" i="19"/>
  <c r="Y1793" i="19"/>
  <c r="Y1576" i="19"/>
  <c r="X1576" i="19"/>
  <c r="X1446" i="19"/>
  <c r="Y1446" i="19"/>
  <c r="Y1104" i="19"/>
  <c r="X1104" i="19"/>
  <c r="X1250" i="19"/>
  <c r="Y1250" i="19"/>
  <c r="Y1394" i="19"/>
  <c r="X1394" i="19"/>
  <c r="X1186" i="19"/>
  <c r="Y1186" i="19"/>
  <c r="X1377" i="19"/>
  <c r="Y1377" i="19"/>
  <c r="Y909" i="19"/>
  <c r="X909" i="19"/>
  <c r="Y1057" i="19"/>
  <c r="X1057" i="19"/>
  <c r="Y773" i="19"/>
  <c r="X773" i="19"/>
  <c r="X425" i="19"/>
  <c r="Y425" i="19"/>
  <c r="X1351" i="19"/>
  <c r="Y1351" i="19"/>
  <c r="X919" i="19"/>
  <c r="Y919" i="19"/>
  <c r="X657" i="19"/>
  <c r="Y657" i="19"/>
  <c r="Y502" i="19"/>
  <c r="X502" i="19"/>
  <c r="Y673" i="19"/>
  <c r="X673" i="19"/>
  <c r="X640" i="19"/>
  <c r="Y640" i="19"/>
  <c r="X344" i="19"/>
  <c r="Y344" i="19"/>
  <c r="Y246" i="19"/>
  <c r="X246" i="19"/>
  <c r="Y779" i="19"/>
  <c r="X779" i="19"/>
  <c r="X704" i="19"/>
  <c r="Y704" i="19"/>
  <c r="Y34" i="19"/>
  <c r="X34" i="19"/>
  <c r="Y159" i="19"/>
  <c r="X159" i="19"/>
  <c r="Y45" i="19"/>
  <c r="X45" i="19"/>
  <c r="Y289" i="19"/>
  <c r="X289" i="19"/>
  <c r="X293" i="19"/>
  <c r="Y293" i="19"/>
  <c r="X53" i="19"/>
  <c r="Y53" i="19"/>
  <c r="Y578" i="19"/>
  <c r="X578" i="19"/>
  <c r="X2511" i="19"/>
  <c r="Y2511" i="19"/>
  <c r="Y2426" i="19"/>
  <c r="X2426" i="19"/>
  <c r="Y2405" i="19"/>
  <c r="X2405" i="19"/>
  <c r="Y2369" i="19"/>
  <c r="X2369" i="19"/>
  <c r="Y2289" i="19"/>
  <c r="X2289" i="19"/>
  <c r="Y2321" i="19"/>
  <c r="X2321" i="19"/>
  <c r="X2394" i="19"/>
  <c r="Y2394" i="19"/>
  <c r="X2383" i="19"/>
  <c r="Y2383" i="19"/>
  <c r="Y2305" i="19"/>
  <c r="X2305" i="19"/>
  <c r="Y1866" i="19"/>
  <c r="X1866" i="19"/>
  <c r="Y2200" i="19"/>
  <c r="X2200" i="19"/>
  <c r="Y1957" i="19"/>
  <c r="X1957" i="19"/>
  <c r="Y1922" i="19"/>
  <c r="X1922" i="19"/>
  <c r="Y2082" i="19"/>
  <c r="X2082" i="19"/>
  <c r="Y1733" i="19"/>
  <c r="X1733" i="19"/>
  <c r="X1915" i="19"/>
  <c r="Y1915" i="19"/>
  <c r="X1626" i="19"/>
  <c r="Y1626" i="19"/>
  <c r="Y1466" i="19"/>
  <c r="X1466" i="19"/>
  <c r="X1657" i="19"/>
  <c r="Y1657" i="19"/>
  <c r="Y2058" i="19"/>
  <c r="X2058" i="19"/>
  <c r="X1301" i="19"/>
  <c r="Y1301" i="19"/>
  <c r="Y1280" i="19"/>
  <c r="X1280" i="19"/>
  <c r="Y1085" i="19"/>
  <c r="X1085" i="19"/>
  <c r="Y1455" i="19"/>
  <c r="X1455" i="19"/>
  <c r="Y1165" i="19"/>
  <c r="X1165" i="19"/>
  <c r="X1436" i="19"/>
  <c r="Y1436" i="19"/>
  <c r="X1159" i="19"/>
  <c r="Y1159" i="19"/>
  <c r="Y1029" i="19"/>
  <c r="X1029" i="19"/>
  <c r="X897" i="19"/>
  <c r="Y897" i="19"/>
  <c r="Y1237" i="19"/>
  <c r="X1237" i="19"/>
  <c r="Y845" i="19"/>
  <c r="X845" i="19"/>
  <c r="Y989" i="19"/>
  <c r="X989" i="19"/>
  <c r="X767" i="19"/>
  <c r="Y767" i="19"/>
  <c r="Y1037" i="19"/>
  <c r="X1037" i="19"/>
  <c r="X764" i="19"/>
  <c r="Y764" i="19"/>
  <c r="Y526" i="19"/>
  <c r="X526" i="19"/>
  <c r="Y759" i="19"/>
  <c r="X759" i="19"/>
  <c r="X496" i="19"/>
  <c r="Y496" i="19"/>
  <c r="X133" i="19"/>
  <c r="Y133" i="19"/>
  <c r="Y784" i="19"/>
  <c r="X784" i="19"/>
  <c r="Y318" i="19"/>
  <c r="X318" i="19"/>
  <c r="X307" i="19"/>
  <c r="Y307" i="19"/>
  <c r="Y670" i="19"/>
  <c r="X670" i="19"/>
  <c r="Y471" i="19"/>
  <c r="X471" i="19"/>
  <c r="Y187" i="19"/>
  <c r="X187" i="19"/>
  <c r="X146" i="19"/>
  <c r="Y146" i="19"/>
  <c r="Y2487" i="19"/>
  <c r="X2487" i="19"/>
  <c r="X2411" i="19"/>
  <c r="Y2411" i="19"/>
  <c r="X2402" i="19"/>
  <c r="Y2402" i="19"/>
  <c r="Y2389" i="19"/>
  <c r="X2389" i="19"/>
  <c r="Y2420" i="19"/>
  <c r="X2420" i="19"/>
  <c r="Y2344" i="19"/>
  <c r="X2344" i="19"/>
  <c r="X2093" i="19"/>
  <c r="Y2093" i="19"/>
  <c r="Y2126" i="19"/>
  <c r="X2126" i="19"/>
  <c r="X1954" i="19"/>
  <c r="Y1954" i="19"/>
  <c r="Y1881" i="19"/>
  <c r="X1881" i="19"/>
  <c r="Y1660" i="19"/>
  <c r="X1660" i="19"/>
  <c r="Y1434" i="19"/>
  <c r="X1434" i="19"/>
  <c r="Y1402" i="19"/>
  <c r="X1402" i="19"/>
  <c r="X1413" i="19"/>
  <c r="Y1413" i="19"/>
  <c r="Y1276" i="19"/>
  <c r="X1276" i="19"/>
  <c r="Y1400" i="19"/>
  <c r="X1400" i="19"/>
  <c r="Y1454" i="19"/>
  <c r="X1454" i="19"/>
  <c r="Y1550" i="19"/>
  <c r="X1550" i="19"/>
  <c r="X1135" i="19"/>
  <c r="Y1135" i="19"/>
  <c r="X1599" i="19"/>
  <c r="Y1599" i="19"/>
  <c r="Y1093" i="19"/>
  <c r="X1093" i="19"/>
  <c r="X1251" i="19"/>
  <c r="Y1251" i="19"/>
  <c r="Y821" i="19"/>
  <c r="X821" i="19"/>
  <c r="Y521" i="19"/>
  <c r="X521" i="19"/>
  <c r="Y265" i="19"/>
  <c r="X265" i="19"/>
  <c r="X911" i="19"/>
  <c r="Y911" i="19"/>
  <c r="X776" i="19"/>
  <c r="Y776" i="19"/>
  <c r="X1023" i="19"/>
  <c r="Y1023" i="19"/>
  <c r="X473" i="19"/>
  <c r="Y473" i="19"/>
  <c r="X117" i="19"/>
  <c r="Y117" i="19"/>
  <c r="Y1391" i="19"/>
  <c r="X1391" i="19"/>
  <c r="Y816" i="19"/>
  <c r="X816" i="19"/>
  <c r="Y775" i="19"/>
  <c r="X775" i="19"/>
  <c r="Y310" i="19"/>
  <c r="X310" i="19"/>
  <c r="X1484" i="19"/>
  <c r="Y1484" i="19"/>
  <c r="X275" i="19"/>
  <c r="Y275" i="19"/>
  <c r="X115" i="19"/>
  <c r="Y115" i="19"/>
  <c r="Y247" i="19"/>
  <c r="X247" i="19"/>
  <c r="X677" i="19"/>
  <c r="Y677" i="19"/>
  <c r="X2479" i="19"/>
  <c r="Y2479" i="19"/>
  <c r="Y2440" i="19"/>
  <c r="X2440" i="19"/>
  <c r="Y2392" i="19"/>
  <c r="X2392" i="19"/>
  <c r="Y2376" i="19"/>
  <c r="X2376" i="19"/>
  <c r="Y2302" i="19"/>
  <c r="X2302" i="19"/>
  <c r="X2234" i="19"/>
  <c r="Y2234" i="19"/>
  <c r="Y2230" i="19"/>
  <c r="X2230" i="19"/>
  <c r="Y2182" i="19"/>
  <c r="X2182" i="19"/>
  <c r="Y2078" i="19"/>
  <c r="X2078" i="19"/>
  <c r="X1976" i="19"/>
  <c r="Y1976" i="19"/>
  <c r="X2334" i="19"/>
  <c r="Y2334" i="19"/>
  <c r="X1996" i="19"/>
  <c r="Y1996" i="19"/>
  <c r="Y1997" i="19"/>
  <c r="X1997" i="19"/>
  <c r="Y1947" i="19"/>
  <c r="X1947" i="19"/>
  <c r="Y1708" i="19"/>
  <c r="X1708" i="19"/>
  <c r="Y1797" i="19"/>
  <c r="X1797" i="19"/>
  <c r="X2137" i="19"/>
  <c r="Y2137" i="19"/>
  <c r="Y1690" i="19"/>
  <c r="X1690" i="19"/>
  <c r="Y2154" i="19"/>
  <c r="X2154" i="19"/>
  <c r="Y1880" i="19"/>
  <c r="X1880" i="19"/>
  <c r="Y1610" i="19"/>
  <c r="X1610" i="19"/>
  <c r="X1617" i="19"/>
  <c r="Y1617" i="19"/>
  <c r="Y1386" i="19"/>
  <c r="X1386" i="19"/>
  <c r="X2102" i="19"/>
  <c r="Y2102" i="19"/>
  <c r="X1737" i="19"/>
  <c r="Y1737" i="19"/>
  <c r="Y1271" i="19"/>
  <c r="X1271" i="19"/>
  <c r="X1249" i="19"/>
  <c r="Y1249" i="19"/>
  <c r="X2035" i="19"/>
  <c r="Y2035" i="19"/>
  <c r="X1283" i="19"/>
  <c r="Y1283" i="19"/>
  <c r="X1388" i="19"/>
  <c r="Y1388" i="19"/>
  <c r="Y1410" i="19"/>
  <c r="X1410" i="19"/>
  <c r="X1108" i="19"/>
  <c r="Y1108" i="19"/>
  <c r="Y1841" i="19"/>
  <c r="X1841" i="19"/>
  <c r="X1345" i="19"/>
  <c r="Y1345" i="19"/>
  <c r="X1169" i="19"/>
  <c r="Y1169" i="19"/>
  <c r="Y1295" i="19"/>
  <c r="X1295" i="19"/>
  <c r="Y1005" i="19"/>
  <c r="X1005" i="19"/>
  <c r="Y646" i="19"/>
  <c r="X646" i="19"/>
  <c r="X904" i="19"/>
  <c r="Y904" i="19"/>
  <c r="Y860" i="19"/>
  <c r="X860" i="19"/>
  <c r="Y1009" i="19"/>
  <c r="X1009" i="19"/>
  <c r="X990" i="19"/>
  <c r="Y990" i="19"/>
  <c r="X601" i="19"/>
  <c r="Y601" i="19"/>
  <c r="Y116" i="19"/>
  <c r="X116" i="19"/>
  <c r="X472" i="19"/>
  <c r="Y472" i="19"/>
  <c r="Y1145" i="19"/>
  <c r="X1145" i="19"/>
  <c r="Y694" i="19"/>
  <c r="X694" i="19"/>
  <c r="Y495" i="19"/>
  <c r="X495" i="19"/>
  <c r="X854" i="19"/>
  <c r="Y854" i="19"/>
  <c r="X441" i="19"/>
  <c r="Y441" i="19"/>
  <c r="X240" i="19"/>
  <c r="Y240" i="19"/>
  <c r="Y787" i="19"/>
  <c r="X787" i="19"/>
  <c r="Y2495" i="19"/>
  <c r="X2495" i="19"/>
  <c r="Y2522" i="19"/>
  <c r="X2522" i="19"/>
  <c r="Y2492" i="19"/>
  <c r="X2492" i="19"/>
  <c r="X2465" i="19"/>
  <c r="Y2465" i="19"/>
  <c r="X2427" i="19"/>
  <c r="Y2427" i="19"/>
  <c r="Y2442" i="19"/>
  <c r="X2442" i="19"/>
  <c r="Y2349" i="19"/>
  <c r="X2349" i="19"/>
  <c r="X2513" i="19"/>
  <c r="Y2513" i="19"/>
  <c r="Y2348" i="19"/>
  <c r="X2348" i="19"/>
  <c r="Y2403" i="19"/>
  <c r="X2403" i="19"/>
  <c r="Y2254" i="19"/>
  <c r="X2254" i="19"/>
  <c r="Y2404" i="19"/>
  <c r="X2404" i="19"/>
  <c r="X2362" i="19"/>
  <c r="Y2362" i="19"/>
  <c r="Y2315" i="19"/>
  <c r="X2315" i="19"/>
  <c r="Y2201" i="19"/>
  <c r="X2201" i="19"/>
  <c r="X2183" i="19"/>
  <c r="Y2183" i="19"/>
  <c r="Y2329" i="19"/>
  <c r="X2329" i="19"/>
  <c r="Y2160" i="19"/>
  <c r="X2160" i="19"/>
  <c r="Y1963" i="19"/>
  <c r="X1963" i="19"/>
  <c r="Y2330" i="19"/>
  <c r="X2330" i="19"/>
  <c r="Y2221" i="19"/>
  <c r="X2221" i="19"/>
  <c r="Y2046" i="19"/>
  <c r="X2046" i="19"/>
  <c r="Y2262" i="19"/>
  <c r="X2262" i="19"/>
  <c r="Y2121" i="19"/>
  <c r="X2121" i="19"/>
  <c r="Y2081" i="19"/>
  <c r="X2081" i="19"/>
  <c r="Y1955" i="19"/>
  <c r="X1955" i="19"/>
  <c r="Y2284" i="19"/>
  <c r="X2284" i="19"/>
  <c r="X2040" i="19"/>
  <c r="Y2040" i="19"/>
  <c r="X1973" i="19"/>
  <c r="Y1973" i="19"/>
  <c r="X2104" i="19"/>
  <c r="Y2104" i="19"/>
  <c r="Y1952" i="19"/>
  <c r="X1952" i="19"/>
  <c r="Y1746" i="19"/>
  <c r="X1746" i="19"/>
  <c r="Y1874" i="19"/>
  <c r="X1874" i="19"/>
  <c r="X2272" i="19"/>
  <c r="Y2272" i="19"/>
  <c r="Y2142" i="19"/>
  <c r="X2142" i="19"/>
  <c r="Y1816" i="19"/>
  <c r="X1816" i="19"/>
  <c r="Y1886" i="19"/>
  <c r="X1886" i="19"/>
  <c r="X1787" i="19"/>
  <c r="Y1787" i="19"/>
  <c r="Y1772" i="19"/>
  <c r="X1772" i="19"/>
  <c r="Y1945" i="19"/>
  <c r="X1945" i="19"/>
  <c r="Y1799" i="19"/>
  <c r="X1799" i="19"/>
  <c r="X1634" i="19"/>
  <c r="Y1634" i="19"/>
  <c r="X1830" i="19"/>
  <c r="Y1830" i="19"/>
  <c r="X1684" i="19"/>
  <c r="Y1684" i="19"/>
  <c r="Y1562" i="19"/>
  <c r="X1562" i="19"/>
  <c r="Y1890" i="19"/>
  <c r="X1890" i="19"/>
  <c r="Y1338" i="19"/>
  <c r="X1338" i="19"/>
  <c r="Y1622" i="19"/>
  <c r="X1622" i="19"/>
  <c r="Y1452" i="19"/>
  <c r="X1452" i="19"/>
  <c r="X1349" i="19"/>
  <c r="Y1349" i="19"/>
  <c r="Y1180" i="19"/>
  <c r="X1180" i="19"/>
  <c r="X1636" i="19"/>
  <c r="Y1636" i="19"/>
  <c r="Y1506" i="19"/>
  <c r="X1506" i="19"/>
  <c r="X1337" i="19"/>
  <c r="Y1337" i="19"/>
  <c r="Y1216" i="19"/>
  <c r="X1216" i="19"/>
  <c r="X1716" i="19"/>
  <c r="Y1716" i="19"/>
  <c r="X1483" i="19"/>
  <c r="Y1483" i="19"/>
  <c r="X1221" i="19"/>
  <c r="Y1221" i="19"/>
  <c r="Y1428" i="19"/>
  <c r="X1428" i="19"/>
  <c r="Y1368" i="19"/>
  <c r="X1368" i="19"/>
  <c r="Y1304" i="19"/>
  <c r="X1304" i="19"/>
  <c r="X1167" i="19"/>
  <c r="Y1167" i="19"/>
  <c r="Y1764" i="19"/>
  <c r="X1764" i="19"/>
  <c r="Y1490" i="19"/>
  <c r="X1490" i="19"/>
  <c r="Y1314" i="19"/>
  <c r="X1314" i="19"/>
  <c r="X1193" i="19"/>
  <c r="Y1193" i="19"/>
  <c r="Y1074" i="19"/>
  <c r="X1074" i="19"/>
  <c r="Y1606" i="19"/>
  <c r="X1606" i="19"/>
  <c r="Y1445" i="19"/>
  <c r="X1445" i="19"/>
  <c r="Y1224" i="19"/>
  <c r="X1224" i="19"/>
  <c r="X1393" i="19"/>
  <c r="Y1393" i="19"/>
  <c r="Y1069" i="19"/>
  <c r="X1069" i="19"/>
  <c r="X962" i="19"/>
  <c r="Y962" i="19"/>
  <c r="Y1228" i="19"/>
  <c r="X1228" i="19"/>
  <c r="Y1021" i="19"/>
  <c r="X1021" i="19"/>
  <c r="Y1527" i="19"/>
  <c r="X1527" i="19"/>
  <c r="Y1144" i="19"/>
  <c r="X1144" i="19"/>
  <c r="Y1065" i="19"/>
  <c r="X1065" i="19"/>
  <c r="X929" i="19"/>
  <c r="Y929" i="19"/>
  <c r="Y765" i="19"/>
  <c r="X765" i="19"/>
  <c r="Y1061" i="19"/>
  <c r="X1061" i="19"/>
  <c r="X950" i="19"/>
  <c r="Y950" i="19"/>
  <c r="Y853" i="19"/>
  <c r="X853" i="19"/>
  <c r="Y789" i="19"/>
  <c r="X789" i="19"/>
  <c r="X713" i="19"/>
  <c r="Y713" i="19"/>
  <c r="X585" i="19"/>
  <c r="Y585" i="19"/>
  <c r="X457" i="19"/>
  <c r="Y457" i="19"/>
  <c r="X329" i="19"/>
  <c r="Y329" i="19"/>
  <c r="Y182" i="19"/>
  <c r="X182" i="19"/>
  <c r="Y494" i="19"/>
  <c r="X494" i="19"/>
  <c r="Y945" i="19"/>
  <c r="X945" i="19"/>
  <c r="X840" i="19"/>
  <c r="Y840" i="19"/>
  <c r="X1507" i="19"/>
  <c r="Y1507" i="19"/>
  <c r="Y972" i="19"/>
  <c r="X972" i="19"/>
  <c r="X812" i="19"/>
  <c r="Y812" i="19"/>
  <c r="Y689" i="19"/>
  <c r="X689" i="19"/>
  <c r="Y561" i="19"/>
  <c r="X561" i="19"/>
  <c r="Y334" i="19"/>
  <c r="X334" i="19"/>
  <c r="Y1139" i="19"/>
  <c r="X1139" i="19"/>
  <c r="Y949" i="19"/>
  <c r="X949" i="19"/>
  <c r="Y1073" i="19"/>
  <c r="X1073" i="19"/>
  <c r="Y969" i="19"/>
  <c r="X969" i="19"/>
  <c r="X822" i="19"/>
  <c r="Y822" i="19"/>
  <c r="Y687" i="19"/>
  <c r="X687" i="19"/>
  <c r="Y532" i="19"/>
  <c r="X532" i="19"/>
  <c r="X168" i="19"/>
  <c r="Y168" i="19"/>
  <c r="X998" i="19"/>
  <c r="Y998" i="19"/>
  <c r="X886" i="19"/>
  <c r="Y886" i="19"/>
  <c r="Y705" i="19"/>
  <c r="X705" i="19"/>
  <c r="X384" i="19"/>
  <c r="Y384" i="19"/>
  <c r="X274" i="19"/>
  <c r="Y274" i="19"/>
  <c r="Y135" i="19"/>
  <c r="X135" i="19"/>
  <c r="Y623" i="19"/>
  <c r="X623" i="19"/>
  <c r="X432" i="19"/>
  <c r="Y432" i="19"/>
  <c r="X1000" i="19"/>
  <c r="Y1000" i="19"/>
  <c r="X691" i="19"/>
  <c r="Y691" i="19"/>
  <c r="Y527" i="19"/>
  <c r="X527" i="19"/>
  <c r="Y372" i="19"/>
  <c r="X372" i="19"/>
  <c r="Y150" i="19"/>
  <c r="X150" i="19"/>
  <c r="X448" i="19"/>
  <c r="Y448" i="19"/>
  <c r="Y411" i="19"/>
  <c r="X411" i="19"/>
  <c r="Y348" i="19"/>
  <c r="X348" i="19"/>
  <c r="X177" i="19"/>
  <c r="Y177" i="19"/>
  <c r="X84" i="19"/>
  <c r="Y84" i="19"/>
  <c r="Y849" i="19"/>
  <c r="X849" i="19"/>
  <c r="X740" i="19"/>
  <c r="Y740" i="19"/>
  <c r="Y311" i="19"/>
  <c r="X311" i="19"/>
  <c r="X208" i="19"/>
  <c r="Y208" i="19"/>
  <c r="X149" i="19"/>
  <c r="Y149" i="19"/>
  <c r="X5" i="19"/>
  <c r="Y5" i="19"/>
  <c r="Y66" i="19"/>
  <c r="X66" i="19"/>
  <c r="X160" i="19"/>
  <c r="Y160" i="19"/>
  <c r="N53" i="15" l="1"/>
  <c r="N52" i="15"/>
  <c r="G34" i="13" l="1"/>
  <c r="G33" i="13"/>
  <c r="G32" i="13"/>
  <c r="G30" i="13"/>
  <c r="G31" i="13"/>
  <c r="F35" i="13"/>
  <c r="E35" i="13"/>
  <c r="G35" i="13" l="1"/>
  <c r="D6" i="7"/>
  <c r="D5" i="7"/>
  <c r="A2" i="10" l="1"/>
  <c r="A2" i="9"/>
  <c r="E24" i="2" l="1"/>
  <c r="E28" i="18" l="1"/>
  <c r="E27" i="18"/>
  <c r="E25" i="18"/>
  <c r="E24" i="18"/>
  <c r="E23" i="18"/>
  <c r="E21" i="18"/>
  <c r="D13" i="18"/>
  <c r="D12" i="18"/>
  <c r="D11" i="18"/>
  <c r="D10" i="18"/>
  <c r="D9" i="18"/>
  <c r="D8" i="18"/>
  <c r="D7" i="18"/>
  <c r="D15" i="18"/>
  <c r="E13" i="18"/>
  <c r="E12" i="18"/>
  <c r="E11" i="18"/>
  <c r="E10" i="18"/>
  <c r="E9" i="18"/>
  <c r="E8" i="18"/>
  <c r="N1" i="16" l="1"/>
  <c r="A2" i="13"/>
  <c r="A1" i="12"/>
  <c r="I1" i="6" l="1"/>
  <c r="B3" i="7"/>
  <c r="A2" i="8"/>
  <c r="A2" i="11"/>
  <c r="F85" i="3" l="1"/>
  <c r="F84" i="3"/>
  <c r="E82" i="3"/>
  <c r="E85" i="3"/>
  <c r="H47" i="17" s="1"/>
  <c r="E84" i="3"/>
  <c r="H46" i="17" s="1"/>
  <c r="E83" i="3"/>
  <c r="E1" i="2"/>
  <c r="M116" i="3" l="1"/>
  <c r="M115" i="3"/>
  <c r="L117" i="3"/>
  <c r="L115" i="3"/>
  <c r="K117" i="3"/>
  <c r="K116" i="3"/>
  <c r="J117" i="3"/>
  <c r="J116" i="3"/>
  <c r="J115" i="3"/>
  <c r="L114" i="3"/>
  <c r="M114" i="3"/>
  <c r="N105" i="3"/>
  <c r="M105" i="3"/>
  <c r="L105" i="3"/>
  <c r="K105" i="3"/>
  <c r="P104" i="3"/>
  <c r="O104" i="3"/>
  <c r="L104" i="3"/>
  <c r="K104" i="3"/>
  <c r="P103" i="3"/>
  <c r="O103" i="3"/>
  <c r="N103" i="3"/>
  <c r="M103" i="3"/>
  <c r="P102" i="3"/>
  <c r="O102" i="3"/>
  <c r="N102" i="3"/>
  <c r="M102" i="3"/>
  <c r="L102" i="3"/>
  <c r="K102" i="3"/>
  <c r="J105" i="3"/>
  <c r="J104" i="3"/>
  <c r="I105" i="3"/>
  <c r="I104" i="3"/>
  <c r="H156" i="17"/>
  <c r="H64" i="17"/>
  <c r="H63" i="17"/>
  <c r="H62" i="17"/>
  <c r="H61" i="17"/>
  <c r="H56" i="17"/>
  <c r="H55" i="17"/>
  <c r="H54" i="17"/>
  <c r="H53" i="17"/>
  <c r="H40" i="17"/>
  <c r="H34" i="17"/>
  <c r="H33" i="17"/>
  <c r="H32" i="17"/>
  <c r="H31" i="17"/>
  <c r="H24" i="17"/>
  <c r="H23" i="17"/>
  <c r="H22" i="17"/>
  <c r="H21" i="17"/>
  <c r="H20" i="17"/>
  <c r="H19" i="17"/>
  <c r="H18" i="17"/>
  <c r="H36" i="17" s="1"/>
  <c r="H17" i="17"/>
  <c r="H15" i="17"/>
  <c r="H14" i="17"/>
  <c r="H110" i="17" s="1"/>
  <c r="H12" i="17"/>
  <c r="H11" i="17"/>
  <c r="H10" i="17"/>
  <c r="A2" i="17"/>
  <c r="A1" i="17"/>
  <c r="A5" i="17"/>
  <c r="D3" i="11"/>
  <c r="C4" i="6"/>
  <c r="D3" i="18" s="1"/>
  <c r="F12" i="18"/>
  <c r="F10" i="18"/>
  <c r="D14" i="18"/>
  <c r="F7" i="18"/>
  <c r="I124" i="17"/>
  <c r="I122" i="17"/>
  <c r="H38" i="17"/>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F3" i="14"/>
  <c r="D3" i="14"/>
  <c r="D24" i="13"/>
  <c r="D23" i="13"/>
  <c r="G23" i="13" s="1"/>
  <c r="D46" i="11"/>
  <c r="D43" i="11"/>
  <c r="D38" i="11"/>
  <c r="D31" i="11"/>
  <c r="D29" i="11"/>
  <c r="D22" i="11"/>
  <c r="I22" i="11" s="1"/>
  <c r="D21" i="11"/>
  <c r="I21" i="11" s="1"/>
  <c r="I20" i="11"/>
  <c r="I23" i="11" s="1"/>
  <c r="D15" i="11"/>
  <c r="I13" i="11"/>
  <c r="I12" i="11"/>
  <c r="I11" i="11"/>
  <c r="D20" i="11" s="1"/>
  <c r="D24" i="11" s="1"/>
  <c r="D46" i="10"/>
  <c r="D43" i="10"/>
  <c r="D38" i="10"/>
  <c r="D31" i="10"/>
  <c r="D29" i="10"/>
  <c r="D27" i="10"/>
  <c r="D22" i="10"/>
  <c r="I22" i="10" s="1"/>
  <c r="D21" i="10"/>
  <c r="I21" i="10" s="1"/>
  <c r="I20" i="10"/>
  <c r="I23" i="10" s="1"/>
  <c r="D15" i="10"/>
  <c r="I13" i="10"/>
  <c r="I12" i="10"/>
  <c r="I11" i="10"/>
  <c r="D26" i="10" s="1"/>
  <c r="D46" i="9"/>
  <c r="D43" i="9"/>
  <c r="D38" i="9"/>
  <c r="D31" i="9"/>
  <c r="D29" i="9"/>
  <c r="D28" i="9"/>
  <c r="D27" i="9"/>
  <c r="I22" i="9"/>
  <c r="D22" i="9"/>
  <c r="D21" i="9"/>
  <c r="I21" i="9" s="1"/>
  <c r="I20" i="9"/>
  <c r="I23" i="9" s="1"/>
  <c r="D15" i="9"/>
  <c r="I13" i="9"/>
  <c r="I12" i="9"/>
  <c r="I11" i="9"/>
  <c r="D26" i="9" s="1"/>
  <c r="D33" i="9" s="1"/>
  <c r="D46" i="8"/>
  <c r="D43" i="8"/>
  <c r="D38" i="8"/>
  <c r="D31" i="8"/>
  <c r="D29" i="8"/>
  <c r="D28" i="8"/>
  <c r="D27" i="8"/>
  <c r="D26" i="8"/>
  <c r="D33" i="8" s="1"/>
  <c r="D22" i="8"/>
  <c r="I22" i="8" s="1"/>
  <c r="D21" i="8"/>
  <c r="I21" i="8" s="1"/>
  <c r="I20" i="8"/>
  <c r="I23" i="8" s="1"/>
  <c r="D20" i="8"/>
  <c r="D24" i="8" s="1"/>
  <c r="D15" i="8"/>
  <c r="I13" i="8"/>
  <c r="I12" i="8"/>
  <c r="I11" i="8"/>
  <c r="AW187" i="7"/>
  <c r="AO187" i="7"/>
  <c r="Y187" i="7"/>
  <c r="V187" i="7"/>
  <c r="I187" i="7"/>
  <c r="BD186" i="7"/>
  <c r="AN186" i="7"/>
  <c r="AF186" i="7"/>
  <c r="P186" i="7"/>
  <c r="M186" i="7"/>
  <c r="BC185" i="7"/>
  <c r="AU185" i="7"/>
  <c r="AR185" i="7"/>
  <c r="AE185" i="7"/>
  <c r="W185" i="7"/>
  <c r="G185" i="7"/>
  <c r="BG184" i="7"/>
  <c r="AT184" i="7"/>
  <c r="AL184" i="7"/>
  <c r="V184" i="7"/>
  <c r="N184" i="7"/>
  <c r="BA183" i="7"/>
  <c r="AX183" i="7"/>
  <c r="AK183" i="7"/>
  <c r="AC183" i="7"/>
  <c r="M183" i="7"/>
  <c r="J183" i="7"/>
  <c r="AZ182" i="7"/>
  <c r="AR182" i="7"/>
  <c r="AJ182" i="7"/>
  <c r="AB182" i="7"/>
  <c r="L182" i="7"/>
  <c r="BG181" i="7"/>
  <c r="AQ181" i="7"/>
  <c r="AN181" i="7"/>
  <c r="AA181" i="7"/>
  <c r="S181" i="7"/>
  <c r="P181" i="7"/>
  <c r="BF180" i="7"/>
  <c r="AX180" i="7"/>
  <c r="AW180" i="7"/>
  <c r="AH180" i="7"/>
  <c r="AE180" i="7"/>
  <c r="R180" i="7"/>
  <c r="J180" i="7"/>
  <c r="AW179" i="7"/>
  <c r="AV179" i="7"/>
  <c r="AG179" i="7"/>
  <c r="Y179" i="7"/>
  <c r="V179" i="7"/>
  <c r="I179" i="7"/>
  <c r="BI175" i="7"/>
  <c r="BI187" i="7" s="1"/>
  <c r="BH175" i="7"/>
  <c r="BH187" i="7" s="1"/>
  <c r="BG175" i="7"/>
  <c r="BG187" i="7" s="1"/>
  <c r="BF175" i="7"/>
  <c r="BF187" i="7" s="1"/>
  <c r="BE175" i="7"/>
  <c r="BE187" i="7" s="1"/>
  <c r="BD175" i="7"/>
  <c r="BD187" i="7" s="1"/>
  <c r="BC175" i="7"/>
  <c r="BC187" i="7" s="1"/>
  <c r="BB175" i="7"/>
  <c r="BB187" i="7" s="1"/>
  <c r="BA175" i="7"/>
  <c r="BA187" i="7" s="1"/>
  <c r="AZ175" i="7"/>
  <c r="AZ187" i="7" s="1"/>
  <c r="AY175" i="7"/>
  <c r="AY187" i="7" s="1"/>
  <c r="AX175" i="7"/>
  <c r="AX187" i="7" s="1"/>
  <c r="AW175" i="7"/>
  <c r="AV175" i="7"/>
  <c r="AV187" i="7" s="1"/>
  <c r="AU175" i="7"/>
  <c r="AU187" i="7" s="1"/>
  <c r="AT175" i="7"/>
  <c r="AT187" i="7" s="1"/>
  <c r="AS175" i="7"/>
  <c r="AS187" i="7" s="1"/>
  <c r="AR175" i="7"/>
  <c r="AR187" i="7" s="1"/>
  <c r="AQ175" i="7"/>
  <c r="AQ187" i="7" s="1"/>
  <c r="AP175" i="7"/>
  <c r="AP187" i="7" s="1"/>
  <c r="AO175" i="7"/>
  <c r="AN175" i="7"/>
  <c r="AN187" i="7" s="1"/>
  <c r="AM175" i="7"/>
  <c r="AM187" i="7" s="1"/>
  <c r="AL175" i="7"/>
  <c r="AL187" i="7" s="1"/>
  <c r="AK175" i="7"/>
  <c r="AK187" i="7" s="1"/>
  <c r="AJ175" i="7"/>
  <c r="AJ187" i="7" s="1"/>
  <c r="AI175" i="7"/>
  <c r="AI187" i="7" s="1"/>
  <c r="AH175" i="7"/>
  <c r="AH187" i="7" s="1"/>
  <c r="AG175" i="7"/>
  <c r="AG187" i="7" s="1"/>
  <c r="AF175" i="7"/>
  <c r="AF187" i="7" s="1"/>
  <c r="AE175" i="7"/>
  <c r="AE187" i="7" s="1"/>
  <c r="AD175" i="7"/>
  <c r="AD187" i="7" s="1"/>
  <c r="AC175" i="7"/>
  <c r="AC187" i="7" s="1"/>
  <c r="AB175" i="7"/>
  <c r="AB187" i="7" s="1"/>
  <c r="AA175" i="7"/>
  <c r="AA187" i="7" s="1"/>
  <c r="Z175" i="7"/>
  <c r="Z187" i="7" s="1"/>
  <c r="Y175" i="7"/>
  <c r="X175" i="7"/>
  <c r="X187" i="7" s="1"/>
  <c r="W175" i="7"/>
  <c r="W187" i="7" s="1"/>
  <c r="V175" i="7"/>
  <c r="U175" i="7"/>
  <c r="U187" i="7" s="1"/>
  <c r="T175" i="7"/>
  <c r="T187" i="7" s="1"/>
  <c r="S175" i="7"/>
  <c r="S187" i="7" s="1"/>
  <c r="R175" i="7"/>
  <c r="R187" i="7" s="1"/>
  <c r="Q175" i="7"/>
  <c r="Q187" i="7" s="1"/>
  <c r="P175" i="7"/>
  <c r="P187" i="7" s="1"/>
  <c r="O175" i="7"/>
  <c r="O187" i="7" s="1"/>
  <c r="N175" i="7"/>
  <c r="N187" i="7" s="1"/>
  <c r="M175" i="7"/>
  <c r="M187" i="7" s="1"/>
  <c r="L175" i="7"/>
  <c r="L187" i="7" s="1"/>
  <c r="K175" i="7"/>
  <c r="K187" i="7" s="1"/>
  <c r="J175" i="7"/>
  <c r="J187" i="7" s="1"/>
  <c r="I175" i="7"/>
  <c r="H175" i="7"/>
  <c r="H187" i="7" s="1"/>
  <c r="G175" i="7"/>
  <c r="G187" i="7" s="1"/>
  <c r="BI174" i="7"/>
  <c r="BI186" i="7" s="1"/>
  <c r="BH174" i="7"/>
  <c r="BH186" i="7" s="1"/>
  <c r="BG174" i="7"/>
  <c r="BG186" i="7" s="1"/>
  <c r="BF174" i="7"/>
  <c r="BF186" i="7" s="1"/>
  <c r="BE174" i="7"/>
  <c r="BE186" i="7" s="1"/>
  <c r="BD174" i="7"/>
  <c r="BC174" i="7"/>
  <c r="BC186" i="7" s="1"/>
  <c r="BB174" i="7"/>
  <c r="BB186" i="7" s="1"/>
  <c r="BA174" i="7"/>
  <c r="BA186" i="7" s="1"/>
  <c r="AZ174" i="7"/>
  <c r="AZ186" i="7" s="1"/>
  <c r="AY174" i="7"/>
  <c r="AY186" i="7" s="1"/>
  <c r="AX174" i="7"/>
  <c r="AX186" i="7" s="1"/>
  <c r="AW174" i="7"/>
  <c r="AW186" i="7" s="1"/>
  <c r="AV174" i="7"/>
  <c r="AV186" i="7" s="1"/>
  <c r="AU174" i="7"/>
  <c r="AU186" i="7" s="1"/>
  <c r="AT174" i="7"/>
  <c r="AT186" i="7" s="1"/>
  <c r="AS174" i="7"/>
  <c r="AS186" i="7" s="1"/>
  <c r="AR174" i="7"/>
  <c r="AR186" i="7" s="1"/>
  <c r="AQ174" i="7"/>
  <c r="AQ186" i="7" s="1"/>
  <c r="AP174" i="7"/>
  <c r="AP186" i="7" s="1"/>
  <c r="AO174" i="7"/>
  <c r="AO186" i="7" s="1"/>
  <c r="AN174" i="7"/>
  <c r="AM174" i="7"/>
  <c r="AM186" i="7" s="1"/>
  <c r="AL174" i="7"/>
  <c r="AL186" i="7" s="1"/>
  <c r="AK174" i="7"/>
  <c r="AK186" i="7" s="1"/>
  <c r="AJ174" i="7"/>
  <c r="AJ186" i="7" s="1"/>
  <c r="AI174" i="7"/>
  <c r="AI186" i="7" s="1"/>
  <c r="AH174" i="7"/>
  <c r="AH186" i="7" s="1"/>
  <c r="AG174" i="7"/>
  <c r="AG186" i="7" s="1"/>
  <c r="AF174" i="7"/>
  <c r="AE174" i="7"/>
  <c r="AE186" i="7" s="1"/>
  <c r="AD174" i="7"/>
  <c r="AD186" i="7" s="1"/>
  <c r="AC174" i="7"/>
  <c r="AC186" i="7" s="1"/>
  <c r="AB174" i="7"/>
  <c r="AB186" i="7" s="1"/>
  <c r="AA174" i="7"/>
  <c r="AA186" i="7" s="1"/>
  <c r="Z174" i="7"/>
  <c r="Z186" i="7" s="1"/>
  <c r="Y174" i="7"/>
  <c r="Y186" i="7" s="1"/>
  <c r="X174" i="7"/>
  <c r="X186" i="7" s="1"/>
  <c r="W174" i="7"/>
  <c r="W186" i="7" s="1"/>
  <c r="V174" i="7"/>
  <c r="V186" i="7" s="1"/>
  <c r="U174" i="7"/>
  <c r="U186" i="7" s="1"/>
  <c r="T174" i="7"/>
  <c r="T186" i="7" s="1"/>
  <c r="S174" i="7"/>
  <c r="S186" i="7" s="1"/>
  <c r="R174" i="7"/>
  <c r="R186" i="7" s="1"/>
  <c r="Q174" i="7"/>
  <c r="Q186" i="7" s="1"/>
  <c r="P174" i="7"/>
  <c r="O174" i="7"/>
  <c r="O186" i="7" s="1"/>
  <c r="N174" i="7"/>
  <c r="N186" i="7" s="1"/>
  <c r="M174" i="7"/>
  <c r="L174" i="7"/>
  <c r="L186" i="7" s="1"/>
  <c r="K174" i="7"/>
  <c r="K186" i="7" s="1"/>
  <c r="J174" i="7"/>
  <c r="J186" i="7" s="1"/>
  <c r="I174" i="7"/>
  <c r="I186" i="7" s="1"/>
  <c r="H174" i="7"/>
  <c r="H186" i="7" s="1"/>
  <c r="G174" i="7"/>
  <c r="G186" i="7" s="1"/>
  <c r="BI173" i="7"/>
  <c r="BI185" i="7" s="1"/>
  <c r="BH173" i="7"/>
  <c r="BH185" i="7" s="1"/>
  <c r="BG173" i="7"/>
  <c r="BG185" i="7" s="1"/>
  <c r="BF173" i="7"/>
  <c r="BF185" i="7" s="1"/>
  <c r="BE173" i="7"/>
  <c r="BE185" i="7" s="1"/>
  <c r="BD173" i="7"/>
  <c r="BD185" i="7" s="1"/>
  <c r="BC173" i="7"/>
  <c r="BB173" i="7"/>
  <c r="BB185" i="7" s="1"/>
  <c r="BA173" i="7"/>
  <c r="BA185" i="7" s="1"/>
  <c r="AZ173" i="7"/>
  <c r="AZ185" i="7" s="1"/>
  <c r="AY173" i="7"/>
  <c r="AY185" i="7" s="1"/>
  <c r="AX173" i="7"/>
  <c r="AX185" i="7" s="1"/>
  <c r="AW173" i="7"/>
  <c r="AW185" i="7" s="1"/>
  <c r="AV173" i="7"/>
  <c r="AV185" i="7" s="1"/>
  <c r="AU173" i="7"/>
  <c r="AT173" i="7"/>
  <c r="AT185" i="7" s="1"/>
  <c r="AS173" i="7"/>
  <c r="AS185" i="7" s="1"/>
  <c r="AR173" i="7"/>
  <c r="AQ173" i="7"/>
  <c r="AQ185" i="7" s="1"/>
  <c r="AP173" i="7"/>
  <c r="AP185" i="7" s="1"/>
  <c r="AO173" i="7"/>
  <c r="AO185" i="7" s="1"/>
  <c r="AN173" i="7"/>
  <c r="AN185" i="7" s="1"/>
  <c r="AM173" i="7"/>
  <c r="AM185" i="7" s="1"/>
  <c r="AL173" i="7"/>
  <c r="AL185" i="7" s="1"/>
  <c r="AK173" i="7"/>
  <c r="AK185" i="7" s="1"/>
  <c r="AJ173" i="7"/>
  <c r="AJ185" i="7" s="1"/>
  <c r="AI173" i="7"/>
  <c r="AI185" i="7" s="1"/>
  <c r="AH173" i="7"/>
  <c r="AH185" i="7" s="1"/>
  <c r="AG173" i="7"/>
  <c r="AG185" i="7" s="1"/>
  <c r="AF173" i="7"/>
  <c r="AF185" i="7" s="1"/>
  <c r="AE173" i="7"/>
  <c r="AD173" i="7"/>
  <c r="AD185" i="7" s="1"/>
  <c r="AC173" i="7"/>
  <c r="AC185" i="7" s="1"/>
  <c r="AB173" i="7"/>
  <c r="AB185" i="7" s="1"/>
  <c r="AA173" i="7"/>
  <c r="AA185" i="7" s="1"/>
  <c r="Z173" i="7"/>
  <c r="Z185" i="7" s="1"/>
  <c r="Y173" i="7"/>
  <c r="Y185" i="7" s="1"/>
  <c r="X173" i="7"/>
  <c r="X185" i="7" s="1"/>
  <c r="W173" i="7"/>
  <c r="V173" i="7"/>
  <c r="V185" i="7" s="1"/>
  <c r="U173" i="7"/>
  <c r="U185" i="7" s="1"/>
  <c r="T173" i="7"/>
  <c r="T185" i="7" s="1"/>
  <c r="S173" i="7"/>
  <c r="S185" i="7" s="1"/>
  <c r="R173" i="7"/>
  <c r="R185" i="7" s="1"/>
  <c r="Q173" i="7"/>
  <c r="Q185" i="7" s="1"/>
  <c r="P173" i="7"/>
  <c r="P185" i="7" s="1"/>
  <c r="O173" i="7"/>
  <c r="O185" i="7" s="1"/>
  <c r="N173" i="7"/>
  <c r="N185" i="7" s="1"/>
  <c r="M173" i="7"/>
  <c r="M185" i="7" s="1"/>
  <c r="L173" i="7"/>
  <c r="L185" i="7" s="1"/>
  <c r="K173" i="7"/>
  <c r="K185" i="7" s="1"/>
  <c r="J173" i="7"/>
  <c r="J185" i="7" s="1"/>
  <c r="I173" i="7"/>
  <c r="I185" i="7" s="1"/>
  <c r="H173" i="7"/>
  <c r="H185" i="7" s="1"/>
  <c r="G173" i="7"/>
  <c r="BI172" i="7"/>
  <c r="BI184" i="7" s="1"/>
  <c r="BH172" i="7"/>
  <c r="BH184" i="7" s="1"/>
  <c r="BG172" i="7"/>
  <c r="BF172" i="7"/>
  <c r="BF184" i="7" s="1"/>
  <c r="BE172" i="7"/>
  <c r="BE184" i="7" s="1"/>
  <c r="BD172" i="7"/>
  <c r="BD184" i="7" s="1"/>
  <c r="BC172" i="7"/>
  <c r="BC184" i="7" s="1"/>
  <c r="BB172" i="7"/>
  <c r="BB184" i="7" s="1"/>
  <c r="BA172" i="7"/>
  <c r="BA184" i="7" s="1"/>
  <c r="AZ172" i="7"/>
  <c r="AZ184" i="7" s="1"/>
  <c r="AY172" i="7"/>
  <c r="AY184" i="7" s="1"/>
  <c r="AX172" i="7"/>
  <c r="AX184" i="7" s="1"/>
  <c r="AW172" i="7"/>
  <c r="AW184" i="7" s="1"/>
  <c r="AV172" i="7"/>
  <c r="AV184" i="7" s="1"/>
  <c r="AU172" i="7"/>
  <c r="AU184" i="7" s="1"/>
  <c r="AT172" i="7"/>
  <c r="AS172" i="7"/>
  <c r="AS184" i="7" s="1"/>
  <c r="AR172" i="7"/>
  <c r="AR184" i="7" s="1"/>
  <c r="AQ172" i="7"/>
  <c r="AQ184" i="7" s="1"/>
  <c r="AP172" i="7"/>
  <c r="AP184" i="7" s="1"/>
  <c r="AO172" i="7"/>
  <c r="AO184" i="7" s="1"/>
  <c r="AN172" i="7"/>
  <c r="AN184" i="7" s="1"/>
  <c r="AM172" i="7"/>
  <c r="AM184" i="7" s="1"/>
  <c r="AL172" i="7"/>
  <c r="AK172" i="7"/>
  <c r="AK184" i="7" s="1"/>
  <c r="AJ172" i="7"/>
  <c r="AJ184" i="7" s="1"/>
  <c r="AI172" i="7"/>
  <c r="AI184" i="7" s="1"/>
  <c r="AH172" i="7"/>
  <c r="AH184" i="7" s="1"/>
  <c r="AG172" i="7"/>
  <c r="AG184" i="7" s="1"/>
  <c r="AF172" i="7"/>
  <c r="AF184" i="7" s="1"/>
  <c r="AE172" i="7"/>
  <c r="AE184" i="7" s="1"/>
  <c r="AD172" i="7"/>
  <c r="AD184" i="7" s="1"/>
  <c r="AC172" i="7"/>
  <c r="AC184" i="7" s="1"/>
  <c r="AB172" i="7"/>
  <c r="AB184" i="7" s="1"/>
  <c r="AA172" i="7"/>
  <c r="AA184" i="7" s="1"/>
  <c r="Z172" i="7"/>
  <c r="Z184" i="7" s="1"/>
  <c r="Y172" i="7"/>
  <c r="Y184" i="7" s="1"/>
  <c r="X172" i="7"/>
  <c r="X184" i="7" s="1"/>
  <c r="W172" i="7"/>
  <c r="W184" i="7" s="1"/>
  <c r="V172" i="7"/>
  <c r="U172" i="7"/>
  <c r="U184" i="7" s="1"/>
  <c r="T172" i="7"/>
  <c r="T184" i="7" s="1"/>
  <c r="S172" i="7"/>
  <c r="S184" i="7" s="1"/>
  <c r="R172" i="7"/>
  <c r="R184" i="7" s="1"/>
  <c r="Q172" i="7"/>
  <c r="Q184" i="7" s="1"/>
  <c r="P172" i="7"/>
  <c r="P184" i="7" s="1"/>
  <c r="O172" i="7"/>
  <c r="O184" i="7" s="1"/>
  <c r="N172" i="7"/>
  <c r="M172" i="7"/>
  <c r="M184" i="7" s="1"/>
  <c r="L172" i="7"/>
  <c r="L184" i="7" s="1"/>
  <c r="K172" i="7"/>
  <c r="K184" i="7" s="1"/>
  <c r="J172" i="7"/>
  <c r="J184" i="7" s="1"/>
  <c r="I172" i="7"/>
  <c r="I184" i="7" s="1"/>
  <c r="H172" i="7"/>
  <c r="H184" i="7" s="1"/>
  <c r="G172" i="7"/>
  <c r="G184" i="7" s="1"/>
  <c r="BI171" i="7"/>
  <c r="BI183" i="7" s="1"/>
  <c r="BH171" i="7"/>
  <c r="BH183" i="7" s="1"/>
  <c r="BG171" i="7"/>
  <c r="BG183" i="7" s="1"/>
  <c r="BF171" i="7"/>
  <c r="BF183" i="7" s="1"/>
  <c r="BE171" i="7"/>
  <c r="BE183" i="7" s="1"/>
  <c r="BD171" i="7"/>
  <c r="BD183" i="7" s="1"/>
  <c r="BC171" i="7"/>
  <c r="BC183" i="7" s="1"/>
  <c r="BB171" i="7"/>
  <c r="BB183" i="7" s="1"/>
  <c r="BA171" i="7"/>
  <c r="AZ171" i="7"/>
  <c r="AZ183" i="7" s="1"/>
  <c r="AY171" i="7"/>
  <c r="AY183" i="7" s="1"/>
  <c r="AX171" i="7"/>
  <c r="AW171" i="7"/>
  <c r="AW183" i="7" s="1"/>
  <c r="AV171" i="7"/>
  <c r="AV183" i="7" s="1"/>
  <c r="AU171" i="7"/>
  <c r="AU183" i="7" s="1"/>
  <c r="AT171" i="7"/>
  <c r="AT183" i="7" s="1"/>
  <c r="AS171" i="7"/>
  <c r="AS183" i="7" s="1"/>
  <c r="AR171" i="7"/>
  <c r="AR183" i="7" s="1"/>
  <c r="AQ171" i="7"/>
  <c r="AQ183" i="7" s="1"/>
  <c r="AP171" i="7"/>
  <c r="AP183" i="7" s="1"/>
  <c r="AO171" i="7"/>
  <c r="AO183" i="7" s="1"/>
  <c r="AN171" i="7"/>
  <c r="AN183" i="7" s="1"/>
  <c r="AM171" i="7"/>
  <c r="AM183" i="7" s="1"/>
  <c r="AL171" i="7"/>
  <c r="AL183" i="7" s="1"/>
  <c r="AK171" i="7"/>
  <c r="AJ171" i="7"/>
  <c r="AJ183" i="7" s="1"/>
  <c r="AI171" i="7"/>
  <c r="AI183" i="7" s="1"/>
  <c r="AH171" i="7"/>
  <c r="AH183" i="7" s="1"/>
  <c r="AG171" i="7"/>
  <c r="AG183" i="7" s="1"/>
  <c r="AF171" i="7"/>
  <c r="AF183" i="7" s="1"/>
  <c r="AE171" i="7"/>
  <c r="AE183" i="7" s="1"/>
  <c r="AD171" i="7"/>
  <c r="AD183" i="7" s="1"/>
  <c r="AC171" i="7"/>
  <c r="AB171" i="7"/>
  <c r="AB183" i="7" s="1"/>
  <c r="AA171" i="7"/>
  <c r="AA183" i="7" s="1"/>
  <c r="Z171" i="7"/>
  <c r="Z183" i="7" s="1"/>
  <c r="Y171" i="7"/>
  <c r="Y183" i="7" s="1"/>
  <c r="X171" i="7"/>
  <c r="X183" i="7" s="1"/>
  <c r="W171" i="7"/>
  <c r="W183" i="7" s="1"/>
  <c r="V171" i="7"/>
  <c r="V183" i="7" s="1"/>
  <c r="U171" i="7"/>
  <c r="U183" i="7" s="1"/>
  <c r="T171" i="7"/>
  <c r="T183" i="7" s="1"/>
  <c r="S171" i="7"/>
  <c r="S183" i="7" s="1"/>
  <c r="R171" i="7"/>
  <c r="R183" i="7" s="1"/>
  <c r="Q171" i="7"/>
  <c r="Q183" i="7" s="1"/>
  <c r="P171" i="7"/>
  <c r="P183" i="7" s="1"/>
  <c r="O171" i="7"/>
  <c r="O183" i="7" s="1"/>
  <c r="N171" i="7"/>
  <c r="N183" i="7" s="1"/>
  <c r="M171" i="7"/>
  <c r="L171" i="7"/>
  <c r="L183" i="7" s="1"/>
  <c r="K171" i="7"/>
  <c r="K183" i="7" s="1"/>
  <c r="J171" i="7"/>
  <c r="I171" i="7"/>
  <c r="I183" i="7" s="1"/>
  <c r="H171" i="7"/>
  <c r="H183" i="7" s="1"/>
  <c r="G171" i="7"/>
  <c r="G183" i="7" s="1"/>
  <c r="BI170" i="7"/>
  <c r="BI182" i="7" s="1"/>
  <c r="BH170" i="7"/>
  <c r="BH182" i="7" s="1"/>
  <c r="BG170" i="7"/>
  <c r="BG182" i="7" s="1"/>
  <c r="BF170" i="7"/>
  <c r="BF182" i="7" s="1"/>
  <c r="BE170" i="7"/>
  <c r="BE182" i="7" s="1"/>
  <c r="BD170" i="7"/>
  <c r="BD182" i="7" s="1"/>
  <c r="BC170" i="7"/>
  <c r="BC182" i="7" s="1"/>
  <c r="BB170" i="7"/>
  <c r="BB182" i="7" s="1"/>
  <c r="BA170" i="7"/>
  <c r="BA182" i="7" s="1"/>
  <c r="AZ170" i="7"/>
  <c r="AY170" i="7"/>
  <c r="AY182" i="7" s="1"/>
  <c r="AX170" i="7"/>
  <c r="AX182" i="7" s="1"/>
  <c r="AW170" i="7"/>
  <c r="AW182" i="7" s="1"/>
  <c r="AV170" i="7"/>
  <c r="AV182" i="7" s="1"/>
  <c r="AU170" i="7"/>
  <c r="AU182" i="7" s="1"/>
  <c r="AT170" i="7"/>
  <c r="AT182" i="7" s="1"/>
  <c r="AS170" i="7"/>
  <c r="AS182" i="7" s="1"/>
  <c r="AR170" i="7"/>
  <c r="AQ170" i="7"/>
  <c r="AQ182" i="7" s="1"/>
  <c r="AP170" i="7"/>
  <c r="AP182" i="7" s="1"/>
  <c r="AO170" i="7"/>
  <c r="AO182" i="7" s="1"/>
  <c r="AN170" i="7"/>
  <c r="AN182" i="7" s="1"/>
  <c r="AM170" i="7"/>
  <c r="AM182" i="7" s="1"/>
  <c r="AL170" i="7"/>
  <c r="AL182" i="7" s="1"/>
  <c r="AK170" i="7"/>
  <c r="AK182" i="7" s="1"/>
  <c r="AJ170" i="7"/>
  <c r="AI170" i="7"/>
  <c r="AI182" i="7" s="1"/>
  <c r="AH170" i="7"/>
  <c r="AH182" i="7" s="1"/>
  <c r="AG170" i="7"/>
  <c r="AG182" i="7" s="1"/>
  <c r="AF170" i="7"/>
  <c r="AF182" i="7" s="1"/>
  <c r="AE170" i="7"/>
  <c r="AE182" i="7" s="1"/>
  <c r="AD170" i="7"/>
  <c r="AD182" i="7" s="1"/>
  <c r="AC170" i="7"/>
  <c r="AC182" i="7" s="1"/>
  <c r="AB170" i="7"/>
  <c r="AA170" i="7"/>
  <c r="AA182" i="7" s="1"/>
  <c r="Z170" i="7"/>
  <c r="Z182" i="7" s="1"/>
  <c r="Y170" i="7"/>
  <c r="Y182" i="7" s="1"/>
  <c r="X170" i="7"/>
  <c r="X182" i="7" s="1"/>
  <c r="W170" i="7"/>
  <c r="W182" i="7" s="1"/>
  <c r="V170" i="7"/>
  <c r="V182" i="7" s="1"/>
  <c r="U170" i="7"/>
  <c r="U182" i="7" s="1"/>
  <c r="T170" i="7"/>
  <c r="T182" i="7" s="1"/>
  <c r="S170" i="7"/>
  <c r="S182" i="7" s="1"/>
  <c r="R170" i="7"/>
  <c r="R182" i="7" s="1"/>
  <c r="Q170" i="7"/>
  <c r="Q182" i="7" s="1"/>
  <c r="P170" i="7"/>
  <c r="P182" i="7" s="1"/>
  <c r="O170" i="7"/>
  <c r="O182" i="7" s="1"/>
  <c r="N170" i="7"/>
  <c r="N182" i="7" s="1"/>
  <c r="M170" i="7"/>
  <c r="M182" i="7" s="1"/>
  <c r="L170" i="7"/>
  <c r="K170" i="7"/>
  <c r="K182" i="7" s="1"/>
  <c r="J170" i="7"/>
  <c r="J182" i="7" s="1"/>
  <c r="I170" i="7"/>
  <c r="I182" i="7" s="1"/>
  <c r="H170" i="7"/>
  <c r="H182" i="7" s="1"/>
  <c r="G170" i="7"/>
  <c r="G182" i="7" s="1"/>
  <c r="BI169" i="7"/>
  <c r="BI181" i="7" s="1"/>
  <c r="BH169" i="7"/>
  <c r="BH181" i="7" s="1"/>
  <c r="BG169" i="7"/>
  <c r="BF169" i="7"/>
  <c r="BF181" i="7" s="1"/>
  <c r="BE169" i="7"/>
  <c r="BE181" i="7" s="1"/>
  <c r="BD169" i="7"/>
  <c r="BD181" i="7" s="1"/>
  <c r="BC169" i="7"/>
  <c r="BC181" i="7" s="1"/>
  <c r="BB169" i="7"/>
  <c r="BB181" i="7" s="1"/>
  <c r="BA169" i="7"/>
  <c r="BA181" i="7" s="1"/>
  <c r="AZ169" i="7"/>
  <c r="AZ181" i="7" s="1"/>
  <c r="AY169" i="7"/>
  <c r="AY181" i="7" s="1"/>
  <c r="AX169" i="7"/>
  <c r="AX181" i="7" s="1"/>
  <c r="AW169" i="7"/>
  <c r="AW181" i="7" s="1"/>
  <c r="AV169" i="7"/>
  <c r="AV181" i="7" s="1"/>
  <c r="AU169" i="7"/>
  <c r="AU181" i="7" s="1"/>
  <c r="AT169" i="7"/>
  <c r="AT181" i="7" s="1"/>
  <c r="AS169" i="7"/>
  <c r="AS181" i="7" s="1"/>
  <c r="AR169" i="7"/>
  <c r="AR181" i="7" s="1"/>
  <c r="AQ169" i="7"/>
  <c r="AP169" i="7"/>
  <c r="AP181" i="7" s="1"/>
  <c r="AO169" i="7"/>
  <c r="AO181" i="7" s="1"/>
  <c r="AN169" i="7"/>
  <c r="AM169" i="7"/>
  <c r="AM181" i="7" s="1"/>
  <c r="AL169" i="7"/>
  <c r="AL181" i="7" s="1"/>
  <c r="AK169" i="7"/>
  <c r="AK181" i="7" s="1"/>
  <c r="AJ169" i="7"/>
  <c r="AJ181" i="7" s="1"/>
  <c r="AI169" i="7"/>
  <c r="AI181" i="7" s="1"/>
  <c r="AH169" i="7"/>
  <c r="AH181" i="7" s="1"/>
  <c r="AG169" i="7"/>
  <c r="AG181" i="7" s="1"/>
  <c r="AF169" i="7"/>
  <c r="AF181" i="7" s="1"/>
  <c r="AE169" i="7"/>
  <c r="AE181" i="7" s="1"/>
  <c r="AD169" i="7"/>
  <c r="AD181" i="7" s="1"/>
  <c r="AC169" i="7"/>
  <c r="AC181" i="7" s="1"/>
  <c r="AB169" i="7"/>
  <c r="AB181" i="7" s="1"/>
  <c r="AA169" i="7"/>
  <c r="Z169" i="7"/>
  <c r="Z181" i="7" s="1"/>
  <c r="Y169" i="7"/>
  <c r="Y181" i="7" s="1"/>
  <c r="X169" i="7"/>
  <c r="X181" i="7" s="1"/>
  <c r="W169" i="7"/>
  <c r="W181" i="7" s="1"/>
  <c r="V169" i="7"/>
  <c r="V181" i="7" s="1"/>
  <c r="U169" i="7"/>
  <c r="U181" i="7" s="1"/>
  <c r="T169" i="7"/>
  <c r="T181" i="7" s="1"/>
  <c r="S169" i="7"/>
  <c r="R169" i="7"/>
  <c r="R181" i="7" s="1"/>
  <c r="Q169" i="7"/>
  <c r="Q181" i="7" s="1"/>
  <c r="P169" i="7"/>
  <c r="O169" i="7"/>
  <c r="O181" i="7" s="1"/>
  <c r="N169" i="7"/>
  <c r="N181" i="7" s="1"/>
  <c r="M169" i="7"/>
  <c r="M181" i="7" s="1"/>
  <c r="L169" i="7"/>
  <c r="L181" i="7" s="1"/>
  <c r="K169" i="7"/>
  <c r="K181" i="7" s="1"/>
  <c r="J169" i="7"/>
  <c r="J181" i="7" s="1"/>
  <c r="I169" i="7"/>
  <c r="I181" i="7" s="1"/>
  <c r="H169" i="7"/>
  <c r="H181" i="7" s="1"/>
  <c r="G169" i="7"/>
  <c r="G181" i="7" s="1"/>
  <c r="BI168" i="7"/>
  <c r="BI180" i="7" s="1"/>
  <c r="BH168" i="7"/>
  <c r="BH180" i="7" s="1"/>
  <c r="BG168" i="7"/>
  <c r="BG180" i="7" s="1"/>
  <c r="BF168" i="7"/>
  <c r="BE168" i="7"/>
  <c r="BE180" i="7" s="1"/>
  <c r="BD168" i="7"/>
  <c r="BD180" i="7" s="1"/>
  <c r="BC168" i="7"/>
  <c r="BC180" i="7" s="1"/>
  <c r="BB168" i="7"/>
  <c r="BB180" i="7" s="1"/>
  <c r="BA168" i="7"/>
  <c r="BA180" i="7" s="1"/>
  <c r="AZ168" i="7"/>
  <c r="AZ180" i="7" s="1"/>
  <c r="AY168" i="7"/>
  <c r="AY180" i="7" s="1"/>
  <c r="AX168" i="7"/>
  <c r="AW168" i="7"/>
  <c r="AV168" i="7"/>
  <c r="AV180" i="7" s="1"/>
  <c r="AU168" i="7"/>
  <c r="AU180" i="7" s="1"/>
  <c r="AT168" i="7"/>
  <c r="AT180" i="7" s="1"/>
  <c r="AS168" i="7"/>
  <c r="AS180" i="7" s="1"/>
  <c r="AR168" i="7"/>
  <c r="AR180" i="7" s="1"/>
  <c r="AQ168" i="7"/>
  <c r="AQ180" i="7" s="1"/>
  <c r="AP168" i="7"/>
  <c r="AP180" i="7" s="1"/>
  <c r="AO168" i="7"/>
  <c r="AO180" i="7" s="1"/>
  <c r="AN168" i="7"/>
  <c r="AN180" i="7" s="1"/>
  <c r="AM168" i="7"/>
  <c r="AM180" i="7" s="1"/>
  <c r="AL168" i="7"/>
  <c r="AL180" i="7" s="1"/>
  <c r="AK168" i="7"/>
  <c r="AK180" i="7" s="1"/>
  <c r="AJ168" i="7"/>
  <c r="AJ180" i="7" s="1"/>
  <c r="AI168" i="7"/>
  <c r="AI180" i="7" s="1"/>
  <c r="AH168" i="7"/>
  <c r="AG168" i="7"/>
  <c r="AG180" i="7" s="1"/>
  <c r="AF168" i="7"/>
  <c r="AF180" i="7" s="1"/>
  <c r="AE168" i="7"/>
  <c r="AD168" i="7"/>
  <c r="AD180" i="7" s="1"/>
  <c r="AC168" i="7"/>
  <c r="AC180" i="7" s="1"/>
  <c r="AB168" i="7"/>
  <c r="AB180" i="7" s="1"/>
  <c r="AA168" i="7"/>
  <c r="AA180" i="7" s="1"/>
  <c r="Z168" i="7"/>
  <c r="Z180" i="7" s="1"/>
  <c r="Y168" i="7"/>
  <c r="Y180" i="7" s="1"/>
  <c r="X168" i="7"/>
  <c r="X180" i="7" s="1"/>
  <c r="W168" i="7"/>
  <c r="W180" i="7" s="1"/>
  <c r="V168" i="7"/>
  <c r="V180" i="7" s="1"/>
  <c r="U168" i="7"/>
  <c r="U180" i="7" s="1"/>
  <c r="T168" i="7"/>
  <c r="T180" i="7" s="1"/>
  <c r="S168" i="7"/>
  <c r="S180" i="7" s="1"/>
  <c r="R168" i="7"/>
  <c r="Q168" i="7"/>
  <c r="Q180" i="7" s="1"/>
  <c r="P168" i="7"/>
  <c r="P180" i="7" s="1"/>
  <c r="O168" i="7"/>
  <c r="O180" i="7" s="1"/>
  <c r="N168" i="7"/>
  <c r="N180" i="7" s="1"/>
  <c r="M168" i="7"/>
  <c r="M180" i="7" s="1"/>
  <c r="L168" i="7"/>
  <c r="L180" i="7" s="1"/>
  <c r="K168" i="7"/>
  <c r="K180" i="7" s="1"/>
  <c r="J168" i="7"/>
  <c r="I168" i="7"/>
  <c r="I180" i="7" s="1"/>
  <c r="H168" i="7"/>
  <c r="H180" i="7" s="1"/>
  <c r="G168" i="7"/>
  <c r="G180" i="7" s="1"/>
  <c r="BI167" i="7"/>
  <c r="BI179" i="7" s="1"/>
  <c r="BH167" i="7"/>
  <c r="BH179" i="7" s="1"/>
  <c r="BG167" i="7"/>
  <c r="BG179" i="7" s="1"/>
  <c r="BF167" i="7"/>
  <c r="BF179" i="7" s="1"/>
  <c r="BE167" i="7"/>
  <c r="BE179" i="7" s="1"/>
  <c r="BD167" i="7"/>
  <c r="BD179" i="7" s="1"/>
  <c r="BC167" i="7"/>
  <c r="BC179" i="7" s="1"/>
  <c r="BB167" i="7"/>
  <c r="BB179" i="7" s="1"/>
  <c r="BA167" i="7"/>
  <c r="BA179" i="7" s="1"/>
  <c r="AZ167" i="7"/>
  <c r="AZ179" i="7" s="1"/>
  <c r="AY167" i="7"/>
  <c r="AY179" i="7" s="1"/>
  <c r="AX167" i="7"/>
  <c r="AX179" i="7" s="1"/>
  <c r="AW167" i="7"/>
  <c r="AV167" i="7"/>
  <c r="AU167" i="7"/>
  <c r="AU179" i="7" s="1"/>
  <c r="AT167" i="7"/>
  <c r="AT179" i="7" s="1"/>
  <c r="AS167" i="7"/>
  <c r="AS179" i="7" s="1"/>
  <c r="AR167" i="7"/>
  <c r="AR179" i="7" s="1"/>
  <c r="AQ167" i="7"/>
  <c r="AQ179" i="7" s="1"/>
  <c r="AP167" i="7"/>
  <c r="AP179" i="7" s="1"/>
  <c r="AO167" i="7"/>
  <c r="AO179" i="7" s="1"/>
  <c r="AN167" i="7"/>
  <c r="AN179" i="7" s="1"/>
  <c r="AM167" i="7"/>
  <c r="AM179" i="7" s="1"/>
  <c r="AL167" i="7"/>
  <c r="AL179" i="7" s="1"/>
  <c r="AK167" i="7"/>
  <c r="AK179" i="7" s="1"/>
  <c r="AJ167" i="7"/>
  <c r="AJ179" i="7" s="1"/>
  <c r="AI167" i="7"/>
  <c r="AI179" i="7" s="1"/>
  <c r="AH167" i="7"/>
  <c r="AH179" i="7" s="1"/>
  <c r="AG167" i="7"/>
  <c r="AF167" i="7"/>
  <c r="AF179" i="7" s="1"/>
  <c r="AE167" i="7"/>
  <c r="AE179" i="7" s="1"/>
  <c r="AD167" i="7"/>
  <c r="AD179" i="7" s="1"/>
  <c r="AC167" i="7"/>
  <c r="AC179" i="7" s="1"/>
  <c r="AB167" i="7"/>
  <c r="AB179" i="7" s="1"/>
  <c r="AA167" i="7"/>
  <c r="AA179" i="7" s="1"/>
  <c r="Z167" i="7"/>
  <c r="Z179" i="7" s="1"/>
  <c r="Y167" i="7"/>
  <c r="X167" i="7"/>
  <c r="X179" i="7" s="1"/>
  <c r="W167" i="7"/>
  <c r="W179" i="7" s="1"/>
  <c r="V167" i="7"/>
  <c r="U167" i="7"/>
  <c r="U179" i="7" s="1"/>
  <c r="T167" i="7"/>
  <c r="T179" i="7" s="1"/>
  <c r="S167" i="7"/>
  <c r="S179" i="7" s="1"/>
  <c r="R167" i="7"/>
  <c r="R179" i="7" s="1"/>
  <c r="Q167" i="7"/>
  <c r="Q179" i="7" s="1"/>
  <c r="P167" i="7"/>
  <c r="P179" i="7" s="1"/>
  <c r="O167" i="7"/>
  <c r="O179" i="7" s="1"/>
  <c r="N167" i="7"/>
  <c r="N179" i="7" s="1"/>
  <c r="M167" i="7"/>
  <c r="M179" i="7" s="1"/>
  <c r="L167" i="7"/>
  <c r="L179" i="7" s="1"/>
  <c r="K167" i="7"/>
  <c r="K179" i="7" s="1"/>
  <c r="J167" i="7"/>
  <c r="J179" i="7" s="1"/>
  <c r="I167" i="7"/>
  <c r="H167" i="7"/>
  <c r="H179" i="7" s="1"/>
  <c r="G167" i="7"/>
  <c r="G179" i="7" s="1"/>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H150" i="7"/>
  <c r="G150"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H149" i="7"/>
  <c r="G149"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H148" i="7"/>
  <c r="G148"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H145" i="7"/>
  <c r="G145"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BO140" i="7"/>
  <c r="BO139" i="7" s="1"/>
  <c r="BN140" i="7"/>
  <c r="BN139" i="7" s="1"/>
  <c r="BM140" i="7"/>
  <c r="BM139" i="7" s="1"/>
  <c r="BL140" i="7"/>
  <c r="BL139" i="7" s="1"/>
  <c r="BK140" i="7"/>
  <c r="BJ140" i="7"/>
  <c r="BI140" i="7"/>
  <c r="BI139" i="7" s="1"/>
  <c r="BH140" i="7"/>
  <c r="BH139" i="7" s="1"/>
  <c r="BG140" i="7"/>
  <c r="BG139" i="7" s="1"/>
  <c r="BF140" i="7"/>
  <c r="BF139" i="7" s="1"/>
  <c r="BE140" i="7"/>
  <c r="BE139" i="7" s="1"/>
  <c r="BD140" i="7"/>
  <c r="BD139" i="7" s="1"/>
  <c r="BC140" i="7"/>
  <c r="BB140" i="7"/>
  <c r="BA140" i="7"/>
  <c r="BA139" i="7" s="1"/>
  <c r="AZ140" i="7"/>
  <c r="AZ139" i="7" s="1"/>
  <c r="AY140" i="7"/>
  <c r="AY139" i="7" s="1"/>
  <c r="AX140" i="7"/>
  <c r="AX139" i="7" s="1"/>
  <c r="AW140" i="7"/>
  <c r="AW139" i="7" s="1"/>
  <c r="AV140" i="7"/>
  <c r="AV139" i="7" s="1"/>
  <c r="AU140" i="7"/>
  <c r="AT140" i="7"/>
  <c r="AS140" i="7"/>
  <c r="AS139" i="7" s="1"/>
  <c r="AR140" i="7"/>
  <c r="AR139" i="7" s="1"/>
  <c r="AQ140" i="7"/>
  <c r="AP140" i="7"/>
  <c r="AP139" i="7" s="1"/>
  <c r="AO140" i="7"/>
  <c r="AN140" i="7"/>
  <c r="AN139" i="7" s="1"/>
  <c r="AM140" i="7"/>
  <c r="AM139" i="7" s="1"/>
  <c r="AL140" i="7"/>
  <c r="AL139" i="7" s="1"/>
  <c r="AK140" i="7"/>
  <c r="AK139" i="7" s="1"/>
  <c r="AJ140" i="7"/>
  <c r="AJ139" i="7" s="1"/>
  <c r="AI140" i="7"/>
  <c r="AI139" i="7" s="1"/>
  <c r="AH140" i="7"/>
  <c r="AH139" i="7" s="1"/>
  <c r="AG140" i="7"/>
  <c r="AG139" i="7" s="1"/>
  <c r="AF140" i="7"/>
  <c r="AF139" i="7" s="1"/>
  <c r="AE140" i="7"/>
  <c r="AD140" i="7"/>
  <c r="AC140" i="7"/>
  <c r="AC139" i="7" s="1"/>
  <c r="AB140" i="7"/>
  <c r="AB139" i="7" s="1"/>
  <c r="AA140" i="7"/>
  <c r="AA139" i="7" s="1"/>
  <c r="Z140" i="7"/>
  <c r="Z139" i="7" s="1"/>
  <c r="Y140" i="7"/>
  <c r="X140" i="7"/>
  <c r="X139" i="7" s="1"/>
  <c r="W140" i="7"/>
  <c r="W139" i="7" s="1"/>
  <c r="V140" i="7"/>
  <c r="U140" i="7"/>
  <c r="U139" i="7" s="1"/>
  <c r="T140" i="7"/>
  <c r="T139" i="7" s="1"/>
  <c r="S140" i="7"/>
  <c r="S139" i="7" s="1"/>
  <c r="R140" i="7"/>
  <c r="R139" i="7" s="1"/>
  <c r="Q140" i="7"/>
  <c r="Q139" i="7" s="1"/>
  <c r="P140" i="7"/>
  <c r="P139" i="7" s="1"/>
  <c r="O140" i="7"/>
  <c r="N140" i="7"/>
  <c r="M140" i="7"/>
  <c r="M139" i="7" s="1"/>
  <c r="L140" i="7"/>
  <c r="L139" i="7" s="1"/>
  <c r="K140" i="7"/>
  <c r="J140" i="7"/>
  <c r="J139" i="7" s="1"/>
  <c r="I140" i="7"/>
  <c r="I139" i="7" s="1"/>
  <c r="H140" i="7"/>
  <c r="G140" i="7"/>
  <c r="BK139" i="7"/>
  <c r="BJ139" i="7"/>
  <c r="BC139" i="7"/>
  <c r="BB139" i="7"/>
  <c r="AU139" i="7"/>
  <c r="AT139" i="7"/>
  <c r="AQ139" i="7"/>
  <c r="AO139" i="7"/>
  <c r="AE139" i="7"/>
  <c r="AD139" i="7"/>
  <c r="Y139" i="7"/>
  <c r="V139" i="7"/>
  <c r="O139" i="7"/>
  <c r="N139" i="7"/>
  <c r="K139" i="7"/>
  <c r="H139" i="7"/>
  <c r="G139" i="7"/>
  <c r="A82" i="7"/>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G62" i="7"/>
  <c r="G56" i="7"/>
  <c r="G30" i="7"/>
  <c r="G31" i="7" s="1"/>
  <c r="G23" i="7" s="1"/>
  <c r="E25" i="7"/>
  <c r="E24" i="7"/>
  <c r="E22" i="7"/>
  <c r="E21" i="7"/>
  <c r="E20" i="7"/>
  <c r="E18" i="7"/>
  <c r="H13" i="7"/>
  <c r="K11" i="7"/>
  <c r="K10" i="7"/>
  <c r="K9" i="7"/>
  <c r="K8" i="7"/>
  <c r="K7" i="7"/>
  <c r="K6" i="7"/>
  <c r="K5" i="7"/>
  <c r="Q161" i="7"/>
  <c r="K4" i="7"/>
  <c r="F54" i="6"/>
  <c r="H54" i="6" s="1"/>
  <c r="E14" i="18" s="1"/>
  <c r="E53" i="6"/>
  <c r="G53" i="6" s="1"/>
  <c r="E52" i="6"/>
  <c r="G52" i="6" s="1"/>
  <c r="E51" i="6"/>
  <c r="G51" i="6" s="1"/>
  <c r="E50" i="6"/>
  <c r="G50" i="6" s="1"/>
  <c r="B85" i="3" s="1"/>
  <c r="E49" i="6"/>
  <c r="G49" i="6" s="1"/>
  <c r="B84" i="3" s="1"/>
  <c r="E48" i="6"/>
  <c r="G48" i="6" s="1"/>
  <c r="B83" i="3" s="1"/>
  <c r="E47" i="6"/>
  <c r="G47" i="6" s="1"/>
  <c r="E12" i="1"/>
  <c r="Y74" i="3" s="1"/>
  <c r="B11" i="4" s="1"/>
  <c r="E11" i="1"/>
  <c r="J1" i="15" s="1"/>
  <c r="B5" i="1"/>
  <c r="H29" i="17" l="1"/>
  <c r="D20" i="9"/>
  <c r="D24" i="9" s="1"/>
  <c r="D28" i="10"/>
  <c r="D33" i="10" s="1"/>
  <c r="H125" i="17"/>
  <c r="G54" i="6"/>
  <c r="B82" i="3"/>
  <c r="H13" i="17"/>
  <c r="H109" i="17" s="1"/>
  <c r="H16" i="17"/>
  <c r="I16" i="17" s="1"/>
  <c r="H43" i="17"/>
  <c r="D27" i="11"/>
  <c r="D20" i="10"/>
  <c r="D24" i="10" s="1"/>
  <c r="D35" i="10" s="1"/>
  <c r="D36" i="10" s="1"/>
  <c r="D40" i="10" s="1"/>
  <c r="D44" i="10" s="1"/>
  <c r="D45" i="10" s="1"/>
  <c r="D48" i="10" s="1"/>
  <c r="D49" i="10" s="1"/>
  <c r="G3" i="14"/>
  <c r="H75" i="17"/>
  <c r="H42" i="17"/>
  <c r="D26" i="11"/>
  <c r="D33" i="11" s="1"/>
  <c r="H117" i="17"/>
  <c r="D28" i="11"/>
  <c r="H76" i="17"/>
  <c r="B165" i="3"/>
  <c r="G165" i="3"/>
  <c r="C73" i="3" s="1"/>
  <c r="J102" i="3" s="1"/>
  <c r="V73" i="3"/>
  <c r="Z74" i="3"/>
  <c r="B12" i="4" s="1"/>
  <c r="C165" i="3"/>
  <c r="H165" i="3"/>
  <c r="C74" i="3" s="1"/>
  <c r="W74" i="3"/>
  <c r="B9" i="4" s="1"/>
  <c r="AA74" i="3"/>
  <c r="B13" i="4" s="1"/>
  <c r="D165" i="3"/>
  <c r="I165" i="3"/>
  <c r="X74" i="3"/>
  <c r="B10" i="4" s="1"/>
  <c r="A164" i="3"/>
  <c r="E165" i="3"/>
  <c r="J165" i="3"/>
  <c r="D3" i="8"/>
  <c r="G1" i="13"/>
  <c r="D3" i="9"/>
  <c r="H1" i="12"/>
  <c r="K1" i="6"/>
  <c r="R1" i="7"/>
  <c r="A1" i="14"/>
  <c r="D3" i="10"/>
  <c r="I1" i="2"/>
  <c r="C1" i="4"/>
  <c r="J1" i="16"/>
  <c r="C1" i="5"/>
  <c r="H41" i="17"/>
  <c r="AH155" i="7"/>
  <c r="F13" i="18"/>
  <c r="U154" i="7"/>
  <c r="F9" i="18"/>
  <c r="F11" i="18"/>
  <c r="H37" i="17"/>
  <c r="H74" i="17"/>
  <c r="H35" i="17"/>
  <c r="H73" i="17"/>
  <c r="F8" i="18"/>
  <c r="H25" i="17"/>
  <c r="H30" i="17" s="1"/>
  <c r="H111" i="17" s="1"/>
  <c r="I111" i="17" s="1"/>
  <c r="D35" i="11"/>
  <c r="D36" i="11" s="1"/>
  <c r="D40" i="11" s="1"/>
  <c r="D44" i="11" s="1"/>
  <c r="D45" i="11" s="1"/>
  <c r="D48" i="11" s="1"/>
  <c r="D49" i="11" s="1"/>
  <c r="D35" i="9"/>
  <c r="D36" i="9" s="1"/>
  <c r="D40" i="9" s="1"/>
  <c r="D44" i="9" s="1"/>
  <c r="D45" i="9" s="1"/>
  <c r="D48" i="9" s="1"/>
  <c r="D49" i="9" s="1"/>
  <c r="D35" i="8"/>
  <c r="D36" i="8" s="1"/>
  <c r="D40" i="8" s="1"/>
  <c r="D44" i="8" s="1"/>
  <c r="D45" i="8" s="1"/>
  <c r="D48" i="8" s="1"/>
  <c r="D49" i="8" s="1"/>
  <c r="G154" i="7"/>
  <c r="O154" i="7"/>
  <c r="W154" i="7"/>
  <c r="AE154" i="7"/>
  <c r="AM154" i="7"/>
  <c r="AU154" i="7"/>
  <c r="BC154" i="7"/>
  <c r="H155" i="7"/>
  <c r="P155" i="7"/>
  <c r="X155" i="7"/>
  <c r="AF155" i="7"/>
  <c r="AN155" i="7"/>
  <c r="AV155" i="7"/>
  <c r="BD155" i="7"/>
  <c r="I156" i="7"/>
  <c r="Z157" i="7"/>
  <c r="AE162" i="7"/>
  <c r="N158" i="7"/>
  <c r="BC162" i="7"/>
  <c r="AH162" i="7"/>
  <c r="AW161" i="7"/>
  <c r="I161" i="7"/>
  <c r="BB158" i="7"/>
  <c r="AS157" i="7"/>
  <c r="AJ156" i="7"/>
  <c r="AA155" i="7"/>
  <c r="R154" i="7"/>
  <c r="AX162" i="7"/>
  <c r="P160" i="7"/>
  <c r="AL158" i="7"/>
  <c r="AC157" i="7"/>
  <c r="T156" i="7"/>
  <c r="K155" i="7"/>
  <c r="Z162" i="7"/>
  <c r="AO161" i="7"/>
  <c r="G159" i="7"/>
  <c r="BA157" i="7"/>
  <c r="BA19" i="7" s="1"/>
  <c r="AR156" i="7"/>
  <c r="AI155" i="7"/>
  <c r="Z154" i="7"/>
  <c r="AN160" i="7"/>
  <c r="AE159" i="7"/>
  <c r="N159" i="7"/>
  <c r="AT158" i="7"/>
  <c r="BI157" i="7"/>
  <c r="AN157" i="7"/>
  <c r="U157" i="7"/>
  <c r="BC156" i="7"/>
  <c r="AI156" i="7"/>
  <c r="O156" i="7"/>
  <c r="AP154" i="7"/>
  <c r="AS162" i="7"/>
  <c r="R162" i="7"/>
  <c r="AJ161" i="7"/>
  <c r="BG160" i="7"/>
  <c r="AA160" i="7"/>
  <c r="AO158" i="7"/>
  <c r="BG155" i="7"/>
  <c r="S155" i="7"/>
  <c r="AH154" i="7"/>
  <c r="AR162" i="7"/>
  <c r="L161" i="7"/>
  <c r="AM159" i="7"/>
  <c r="K159" i="7"/>
  <c r="J158" i="7"/>
  <c r="AK157" i="7"/>
  <c r="AN156" i="7"/>
  <c r="L156" i="7"/>
  <c r="AM155" i="7"/>
  <c r="AL154" i="7"/>
  <c r="J154" i="7"/>
  <c r="AK162" i="7"/>
  <c r="AD159" i="7"/>
  <c r="AG158" i="7"/>
  <c r="BH157" i="7"/>
  <c r="AF157" i="7"/>
  <c r="BH156" i="7"/>
  <c r="AE156" i="7"/>
  <c r="BF155" i="7"/>
  <c r="AG154" i="7"/>
  <c r="U162" i="7"/>
  <c r="BF159" i="7"/>
  <c r="W159" i="7"/>
  <c r="BA158" i="7"/>
  <c r="V158" i="7"/>
  <c r="Y157" i="7"/>
  <c r="AZ156" i="7"/>
  <c r="BC155" i="7"/>
  <c r="Z155" i="7"/>
  <c r="AX154" i="7"/>
  <c r="Y154" i="7"/>
  <c r="L162" i="7"/>
  <c r="AY160" i="7"/>
  <c r="AP159" i="7"/>
  <c r="AW158" i="7"/>
  <c r="I158" i="7"/>
  <c r="AB156" i="7"/>
  <c r="AQ155" i="7"/>
  <c r="AW154" i="7"/>
  <c r="I154" i="7"/>
  <c r="BA161" i="7"/>
  <c r="AF160" i="7"/>
  <c r="AW157" i="7"/>
  <c r="I157" i="7"/>
  <c r="AE155" i="7"/>
  <c r="AT154" i="7"/>
  <c r="BF162" i="7"/>
  <c r="AK161" i="7"/>
  <c r="AB160" i="7"/>
  <c r="S159" i="7"/>
  <c r="AH158" i="7"/>
  <c r="AV157" i="7"/>
  <c r="BD156" i="7"/>
  <c r="P156" i="7"/>
  <c r="BH161" i="7"/>
  <c r="BC159" i="7"/>
  <c r="AD158" i="7"/>
  <c r="X157" i="7"/>
  <c r="Y161" i="7"/>
  <c r="R158" i="7"/>
  <c r="AT155" i="7"/>
  <c r="AC161" i="7"/>
  <c r="AQ159" i="7"/>
  <c r="U158" i="7"/>
  <c r="M157" i="7"/>
  <c r="M19" i="7" s="1"/>
  <c r="AY155" i="7"/>
  <c r="AD154" i="7"/>
  <c r="AY156" i="7"/>
  <c r="AZ162" i="7"/>
  <c r="K161" i="7"/>
  <c r="O159" i="7"/>
  <c r="BE157" i="7"/>
  <c r="R155" i="7"/>
  <c r="Q154" i="7"/>
  <c r="AR160" i="7"/>
  <c r="AR157" i="7"/>
  <c r="H160" i="7"/>
  <c r="BF154" i="7"/>
  <c r="S160" i="7"/>
  <c r="AJ157" i="7"/>
  <c r="AJ19" i="7" s="1"/>
  <c r="R159" i="7"/>
  <c r="AQ156" i="7"/>
  <c r="AL162" i="7"/>
  <c r="BI158" i="7"/>
  <c r="AM156" i="7"/>
  <c r="BE158" i="7"/>
  <c r="W156" i="7"/>
  <c r="T162" i="7"/>
  <c r="AS158" i="7"/>
  <c r="H30" i="7"/>
  <c r="H31" i="7" s="1"/>
  <c r="I13" i="7"/>
  <c r="M154" i="7"/>
  <c r="AC154" i="7"/>
  <c r="AK154" i="7"/>
  <c r="AS154" i="7"/>
  <c r="BA154" i="7"/>
  <c r="BI154" i="7"/>
  <c r="N155" i="7"/>
  <c r="V155" i="7"/>
  <c r="AD155" i="7"/>
  <c r="AL155" i="7"/>
  <c r="BB155" i="7"/>
  <c r="G156" i="7"/>
  <c r="AU156" i="7"/>
  <c r="H157" i="7"/>
  <c r="P157" i="7"/>
  <c r="BD157" i="7"/>
  <c r="Q158" i="7"/>
  <c r="Y158" i="7"/>
  <c r="J159" i="7"/>
  <c r="Z159" i="7"/>
  <c r="AH159" i="7"/>
  <c r="AX159" i="7"/>
  <c r="AB161" i="7"/>
  <c r="M162" i="7"/>
  <c r="Q156" i="7"/>
  <c r="AG156" i="7"/>
  <c r="AW156" i="7"/>
  <c r="J157" i="7"/>
  <c r="AP157" i="7"/>
  <c r="AX157" i="7"/>
  <c r="AX19" i="7" s="1"/>
  <c r="K158" i="7"/>
  <c r="AA158" i="7"/>
  <c r="AY158" i="7"/>
  <c r="T159" i="7"/>
  <c r="AJ159" i="7"/>
  <c r="AZ159" i="7"/>
  <c r="M160" i="7"/>
  <c r="AC160" i="7"/>
  <c r="BA160" i="7"/>
  <c r="N161" i="7"/>
  <c r="AD161" i="7"/>
  <c r="AT161" i="7"/>
  <c r="Y156" i="7"/>
  <c r="AO156" i="7"/>
  <c r="BE156" i="7"/>
  <c r="R157" i="7"/>
  <c r="R19" i="7" s="1"/>
  <c r="AH157" i="7"/>
  <c r="BF157" i="7"/>
  <c r="S158" i="7"/>
  <c r="AI158" i="7"/>
  <c r="AQ158" i="7"/>
  <c r="BG158" i="7"/>
  <c r="L159" i="7"/>
  <c r="AB159" i="7"/>
  <c r="AR159" i="7"/>
  <c r="BH159" i="7"/>
  <c r="U160" i="7"/>
  <c r="AK160" i="7"/>
  <c r="AS160" i="7"/>
  <c r="BI160" i="7"/>
  <c r="V161" i="7"/>
  <c r="AL161" i="7"/>
  <c r="BB161" i="7"/>
  <c r="G162" i="7"/>
  <c r="O162" i="7"/>
  <c r="W162" i="7"/>
  <c r="AM162" i="7"/>
  <c r="AU162" i="7"/>
  <c r="G33" i="7"/>
  <c r="H154" i="7"/>
  <c r="AF154" i="7"/>
  <c r="BD154" i="7"/>
  <c r="Q155" i="7"/>
  <c r="AG155" i="7"/>
  <c r="AW155" i="7"/>
  <c r="J156" i="7"/>
  <c r="AP155" i="7"/>
  <c r="AA156" i="7"/>
  <c r="L157" i="7"/>
  <c r="AZ157" i="7"/>
  <c r="P154" i="7"/>
  <c r="X154" i="7"/>
  <c r="AN154" i="7"/>
  <c r="AV154" i="7"/>
  <c r="I155" i="7"/>
  <c r="Y155" i="7"/>
  <c r="AO155" i="7"/>
  <c r="BE155" i="7"/>
  <c r="R156" i="7"/>
  <c r="Z160" i="7"/>
  <c r="AI161" i="7"/>
  <c r="BF158" i="7"/>
  <c r="L160" i="7"/>
  <c r="AZ160" i="7"/>
  <c r="L154" i="7"/>
  <c r="T154" i="7"/>
  <c r="AB154" i="7"/>
  <c r="AJ154" i="7"/>
  <c r="AR154" i="7"/>
  <c r="AZ154" i="7"/>
  <c r="BH154" i="7"/>
  <c r="M155" i="7"/>
  <c r="U155" i="7"/>
  <c r="AC155" i="7"/>
  <c r="AK155" i="7"/>
  <c r="AS155" i="7"/>
  <c r="BA155" i="7"/>
  <c r="BI155" i="7"/>
  <c r="N156" i="7"/>
  <c r="V156" i="7"/>
  <c r="AD156" i="7"/>
  <c r="AL156" i="7"/>
  <c r="AT156" i="7"/>
  <c r="BB156" i="7"/>
  <c r="G157" i="7"/>
  <c r="G19" i="7" s="1"/>
  <c r="O157" i="7"/>
  <c r="W157" i="7"/>
  <c r="W19" i="7" s="1"/>
  <c r="AE157" i="7"/>
  <c r="AM157" i="7"/>
  <c r="AU157" i="7"/>
  <c r="BC157" i="7"/>
  <c r="BC19" i="7" s="1"/>
  <c r="H158" i="7"/>
  <c r="P158" i="7"/>
  <c r="X158" i="7"/>
  <c r="AF158" i="7"/>
  <c r="AN158" i="7"/>
  <c r="AV158" i="7"/>
  <c r="BD158" i="7"/>
  <c r="I159" i="7"/>
  <c r="Q159" i="7"/>
  <c r="Y159" i="7"/>
  <c r="AG159" i="7"/>
  <c r="AO159" i="7"/>
  <c r="AW159" i="7"/>
  <c r="BE159" i="7"/>
  <c r="J160" i="7"/>
  <c r="R160" i="7"/>
  <c r="AH160" i="7"/>
  <c r="AP160" i="7"/>
  <c r="AX160" i="7"/>
  <c r="BF160" i="7"/>
  <c r="S161" i="7"/>
  <c r="AA161" i="7"/>
  <c r="AQ161" i="7"/>
  <c r="AY161" i="7"/>
  <c r="BG161" i="7"/>
  <c r="BH162" i="7"/>
  <c r="N154" i="7"/>
  <c r="V154" i="7"/>
  <c r="BB154" i="7"/>
  <c r="G155" i="7"/>
  <c r="O155" i="7"/>
  <c r="W155" i="7"/>
  <c r="AU155" i="7"/>
  <c r="H156" i="7"/>
  <c r="X156" i="7"/>
  <c r="AF156" i="7"/>
  <c r="AV156" i="7"/>
  <c r="Q157" i="7"/>
  <c r="Q19" i="7" s="1"/>
  <c r="AG157" i="7"/>
  <c r="AO157" i="7"/>
  <c r="Z158" i="7"/>
  <c r="AP158" i="7"/>
  <c r="AX158" i="7"/>
  <c r="AA159" i="7"/>
  <c r="AI159" i="7"/>
  <c r="AY159" i="7"/>
  <c r="BG159" i="7"/>
  <c r="T160" i="7"/>
  <c r="AJ160" i="7"/>
  <c r="BH160" i="7"/>
  <c r="M161" i="7"/>
  <c r="U161" i="7"/>
  <c r="AS161" i="7"/>
  <c r="BI161" i="7"/>
  <c r="N162" i="7"/>
  <c r="V162" i="7"/>
  <c r="AD162" i="7"/>
  <c r="AT162" i="7"/>
  <c r="BB162" i="7"/>
  <c r="Z156" i="7"/>
  <c r="AH156" i="7"/>
  <c r="AP156" i="7"/>
  <c r="AX156" i="7"/>
  <c r="BF156" i="7"/>
  <c r="K157" i="7"/>
  <c r="S157" i="7"/>
  <c r="AA157" i="7"/>
  <c r="AI157" i="7"/>
  <c r="AQ157" i="7"/>
  <c r="AY157" i="7"/>
  <c r="BG157" i="7"/>
  <c r="L158" i="7"/>
  <c r="T158" i="7"/>
  <c r="AB158" i="7"/>
  <c r="AJ158" i="7"/>
  <c r="AR158" i="7"/>
  <c r="AZ158" i="7"/>
  <c r="BH158" i="7"/>
  <c r="M159" i="7"/>
  <c r="U159" i="7"/>
  <c r="AC159" i="7"/>
  <c r="AK159" i="7"/>
  <c r="AS159" i="7"/>
  <c r="BA159" i="7"/>
  <c r="BI159" i="7"/>
  <c r="N160" i="7"/>
  <c r="V160" i="7"/>
  <c r="AD160" i="7"/>
  <c r="AL160" i="7"/>
  <c r="AT160" i="7"/>
  <c r="BB160" i="7"/>
  <c r="G161" i="7"/>
  <c r="O161" i="7"/>
  <c r="W161" i="7"/>
  <c r="AE161" i="7"/>
  <c r="AM161" i="7"/>
  <c r="AU161" i="7"/>
  <c r="BC161" i="7"/>
  <c r="H162" i="7"/>
  <c r="P162" i="7"/>
  <c r="X162" i="7"/>
  <c r="AF162" i="7"/>
  <c r="AN162" i="7"/>
  <c r="AV162" i="7"/>
  <c r="BD162" i="7"/>
  <c r="AO154" i="7"/>
  <c r="BE154" i="7"/>
  <c r="J155" i="7"/>
  <c r="AX155" i="7"/>
  <c r="K156" i="7"/>
  <c r="S156" i="7"/>
  <c r="BG156" i="7"/>
  <c r="T157" i="7"/>
  <c r="T19" i="7" s="1"/>
  <c r="AB157" i="7"/>
  <c r="AB19" i="7" s="1"/>
  <c r="M158" i="7"/>
  <c r="AC158" i="7"/>
  <c r="AK158" i="7"/>
  <c r="V159" i="7"/>
  <c r="AL159" i="7"/>
  <c r="AT159" i="7"/>
  <c r="BB159" i="7"/>
  <c r="G160" i="7"/>
  <c r="O160" i="7"/>
  <c r="W160" i="7"/>
  <c r="AE160" i="7"/>
  <c r="AM160" i="7"/>
  <c r="AU160" i="7"/>
  <c r="BC160" i="7"/>
  <c r="H161" i="7"/>
  <c r="P161" i="7"/>
  <c r="X161" i="7"/>
  <c r="AF161" i="7"/>
  <c r="AN161" i="7"/>
  <c r="AV161" i="7"/>
  <c r="BD161" i="7"/>
  <c r="I162" i="7"/>
  <c r="Q162" i="7"/>
  <c r="Y162" i="7"/>
  <c r="AG162" i="7"/>
  <c r="AO162" i="7"/>
  <c r="AW162" i="7"/>
  <c r="BE162" i="7"/>
  <c r="AB162" i="7"/>
  <c r="AJ162" i="7"/>
  <c r="AU159" i="7"/>
  <c r="X160" i="7"/>
  <c r="AV160" i="7"/>
  <c r="BD160" i="7"/>
  <c r="AG161" i="7"/>
  <c r="BE161" i="7"/>
  <c r="J162" i="7"/>
  <c r="AP162" i="7"/>
  <c r="K154" i="7"/>
  <c r="S154" i="7"/>
  <c r="AA154" i="7"/>
  <c r="AI154" i="7"/>
  <c r="AQ154" i="7"/>
  <c r="AY154" i="7"/>
  <c r="BG154" i="7"/>
  <c r="L155" i="7"/>
  <c r="T155" i="7"/>
  <c r="AB155" i="7"/>
  <c r="AJ155" i="7"/>
  <c r="AR155" i="7"/>
  <c r="AZ155" i="7"/>
  <c r="BH155" i="7"/>
  <c r="M156" i="7"/>
  <c r="U156" i="7"/>
  <c r="AC156" i="7"/>
  <c r="AK156" i="7"/>
  <c r="AS156" i="7"/>
  <c r="BA156" i="7"/>
  <c r="BI156" i="7"/>
  <c r="N157" i="7"/>
  <c r="V157" i="7"/>
  <c r="AD157" i="7"/>
  <c r="AL157" i="7"/>
  <c r="AL19" i="7" s="1"/>
  <c r="AT157" i="7"/>
  <c r="AT19" i="7" s="1"/>
  <c r="BB157" i="7"/>
  <c r="G158" i="7"/>
  <c r="O158" i="7"/>
  <c r="W158" i="7"/>
  <c r="AE158" i="7"/>
  <c r="AM158" i="7"/>
  <c r="AU158" i="7"/>
  <c r="BC158" i="7"/>
  <c r="H159" i="7"/>
  <c r="P159" i="7"/>
  <c r="X159" i="7"/>
  <c r="AF159" i="7"/>
  <c r="AN159" i="7"/>
  <c r="K160" i="7"/>
  <c r="AI160" i="7"/>
  <c r="AQ160" i="7"/>
  <c r="T161" i="7"/>
  <c r="AR161" i="7"/>
  <c r="AZ161" i="7"/>
  <c r="AC162" i="7"/>
  <c r="BA162" i="7"/>
  <c r="BI162" i="7"/>
  <c r="AV159" i="7"/>
  <c r="BD159" i="7"/>
  <c r="I160" i="7"/>
  <c r="Q160" i="7"/>
  <c r="Y160" i="7"/>
  <c r="AG160" i="7"/>
  <c r="AO160" i="7"/>
  <c r="AW160" i="7"/>
  <c r="BE160" i="7"/>
  <c r="J161" i="7"/>
  <c r="R161" i="7"/>
  <c r="Z161" i="7"/>
  <c r="AH161" i="7"/>
  <c r="AP161" i="7"/>
  <c r="AX161" i="7"/>
  <c r="BF161" i="7"/>
  <c r="K162" i="7"/>
  <c r="S162" i="7"/>
  <c r="AA162" i="7"/>
  <c r="AI162" i="7"/>
  <c r="AQ162" i="7"/>
  <c r="AY162" i="7"/>
  <c r="BG162" i="7"/>
  <c r="E54" i="6"/>
  <c r="D11" i="6"/>
  <c r="E22" i="18" s="1"/>
  <c r="B4" i="1"/>
  <c r="AE19" i="7" l="1"/>
  <c r="AP19" i="7"/>
  <c r="BE19" i="7"/>
  <c r="AF19" i="7"/>
  <c r="O19" i="7"/>
  <c r="J19" i="7"/>
  <c r="AD19" i="7"/>
  <c r="AU19" i="7"/>
  <c r="AA19" i="7"/>
  <c r="S19" i="7"/>
  <c r="AK19" i="7"/>
  <c r="K19" i="7"/>
  <c r="AQ19" i="7"/>
  <c r="H19" i="7"/>
  <c r="BB19" i="7"/>
  <c r="AO19" i="7"/>
  <c r="AV19" i="7"/>
  <c r="Z19" i="7"/>
  <c r="V19" i="7"/>
  <c r="BG19" i="7"/>
  <c r="AG19" i="7"/>
  <c r="AZ19" i="7"/>
  <c r="BF19" i="7"/>
  <c r="BD19" i="7"/>
  <c r="AW19" i="7"/>
  <c r="U19" i="7"/>
  <c r="AC19" i="7"/>
  <c r="BI19" i="7"/>
  <c r="AI19" i="7"/>
  <c r="BH19" i="7"/>
  <c r="AR19" i="7"/>
  <c r="I19" i="7"/>
  <c r="AS19" i="7"/>
  <c r="N19" i="7"/>
  <c r="AY19" i="7"/>
  <c r="AM19" i="7"/>
  <c r="L19" i="7"/>
  <c r="AH19" i="7"/>
  <c r="P19" i="7"/>
  <c r="X19" i="7"/>
  <c r="Y19" i="7"/>
  <c r="AN19" i="7"/>
  <c r="B25" i="4"/>
  <c r="H39" i="17"/>
  <c r="H52" i="17" s="1"/>
  <c r="B92" i="3"/>
  <c r="H100" i="17"/>
  <c r="H96" i="17"/>
  <c r="B91" i="3"/>
  <c r="H99" i="17"/>
  <c r="H103" i="17" s="1"/>
  <c r="H95" i="17"/>
  <c r="B90" i="3"/>
  <c r="H94" i="17"/>
  <c r="H98" i="17"/>
  <c r="B93" i="3"/>
  <c r="H97" i="17"/>
  <c r="H101" i="17"/>
  <c r="B24" i="4"/>
  <c r="H33" i="7"/>
  <c r="H34" i="7" s="1"/>
  <c r="H35" i="7" s="1"/>
  <c r="B27" i="4"/>
  <c r="C76" i="3"/>
  <c r="P105" i="3" s="1"/>
  <c r="P106" i="3" s="1"/>
  <c r="O110" i="3" s="1"/>
  <c r="H60" i="17" s="1"/>
  <c r="H72" i="17" s="1"/>
  <c r="B26" i="4"/>
  <c r="C75" i="3"/>
  <c r="N104" i="3" s="1"/>
  <c r="N106" i="3" s="1"/>
  <c r="M110" i="3" s="1"/>
  <c r="H59" i="17" s="1"/>
  <c r="H71" i="17" s="1"/>
  <c r="L103" i="3"/>
  <c r="L106" i="3" s="1"/>
  <c r="J103" i="3"/>
  <c r="J106" i="3" s="1"/>
  <c r="I110" i="3" s="1"/>
  <c r="H57" i="17" s="1"/>
  <c r="B76" i="3"/>
  <c r="O105" i="3" s="1"/>
  <c r="O106" i="3" s="1"/>
  <c r="B21" i="4"/>
  <c r="C21" i="4" s="1"/>
  <c r="C27" i="4" s="1"/>
  <c r="B75" i="3"/>
  <c r="M104" i="3" s="1"/>
  <c r="M106" i="3" s="1"/>
  <c r="B20" i="4"/>
  <c r="C20" i="4" s="1"/>
  <c r="C26" i="4" s="1"/>
  <c r="B74" i="3"/>
  <c r="B19" i="4"/>
  <c r="C19" i="4" s="1"/>
  <c r="K114" i="3" s="1"/>
  <c r="B73" i="3"/>
  <c r="I102" i="3" s="1"/>
  <c r="B18" i="4"/>
  <c r="C18" i="4" s="1"/>
  <c r="C24" i="4"/>
  <c r="L116" i="3"/>
  <c r="N116" i="3" s="1"/>
  <c r="F14" i="18"/>
  <c r="G26" i="7"/>
  <c r="G34" i="7"/>
  <c r="G35" i="7" s="1"/>
  <c r="J13" i="7"/>
  <c r="I30" i="7"/>
  <c r="I33" i="7" s="1"/>
  <c r="H105" i="17"/>
  <c r="H104" i="17"/>
  <c r="H102" i="17"/>
  <c r="E19" i="7" l="1"/>
  <c r="N114" i="3"/>
  <c r="H67" i="17"/>
  <c r="H68" i="17"/>
  <c r="H69" i="17"/>
  <c r="H65" i="17"/>
  <c r="I103" i="3"/>
  <c r="I106" i="3" s="1"/>
  <c r="K103" i="3"/>
  <c r="K106" i="3" s="1"/>
  <c r="K110" i="3" s="1"/>
  <c r="H58" i="17" s="1"/>
  <c r="H70" i="17" s="1"/>
  <c r="M117" i="3"/>
  <c r="N117" i="3" s="1"/>
  <c r="K115" i="3"/>
  <c r="N115" i="3" s="1"/>
  <c r="C25" i="4"/>
  <c r="F15" i="18"/>
  <c r="F16" i="18" s="1"/>
  <c r="E33" i="18" s="1"/>
  <c r="H106" i="17"/>
  <c r="B94" i="3"/>
  <c r="H162" i="17" s="1"/>
  <c r="H38" i="7"/>
  <c r="H68" i="7"/>
  <c r="G68" i="7"/>
  <c r="G38" i="7"/>
  <c r="G40" i="7"/>
  <c r="I34" i="7"/>
  <c r="I35" i="7" s="1"/>
  <c r="J30" i="7"/>
  <c r="J33" i="7" s="1"/>
  <c r="K13" i="7"/>
  <c r="G39" i="7"/>
  <c r="G28" i="7"/>
  <c r="I31" i="7"/>
  <c r="E86" i="3"/>
  <c r="B86" i="3"/>
  <c r="D83" i="3" s="1"/>
  <c r="J96" i="3"/>
  <c r="B32" i="2"/>
  <c r="I25" i="2"/>
  <c r="J24" i="2"/>
  <c r="E3" i="2"/>
  <c r="H66" i="17" l="1"/>
  <c r="D82" i="3"/>
  <c r="D84" i="3"/>
  <c r="D85" i="3"/>
  <c r="I38" i="7"/>
  <c r="I68" i="7"/>
  <c r="K30" i="7"/>
  <c r="K33" i="7" s="1"/>
  <c r="L13" i="7"/>
  <c r="J34" i="7"/>
  <c r="J35" i="7" s="1"/>
  <c r="J31" i="7"/>
  <c r="G69" i="7"/>
  <c r="G100" i="7"/>
  <c r="G99" i="7" s="1"/>
  <c r="G44" i="7" s="1"/>
  <c r="G63" i="7" s="1"/>
  <c r="G80" i="7"/>
  <c r="G79" i="7" s="1"/>
  <c r="G43" i="7" s="1"/>
  <c r="G51" i="7"/>
  <c r="H50" i="17" l="1"/>
  <c r="H51" i="17"/>
  <c r="H84" i="17" s="1"/>
  <c r="J38" i="7"/>
  <c r="J68" i="7"/>
  <c r="G57" i="7"/>
  <c r="G45" i="7"/>
  <c r="K31" i="7"/>
  <c r="M13" i="7"/>
  <c r="L30" i="7"/>
  <c r="L33" i="7" s="1"/>
  <c r="K34" i="7"/>
  <c r="K35" i="7" s="1"/>
  <c r="H88" i="17" l="1"/>
  <c r="H92" i="17" s="1"/>
  <c r="H87" i="17"/>
  <c r="G84" i="3" s="1"/>
  <c r="J49" i="6" s="1"/>
  <c r="H83" i="17"/>
  <c r="K38" i="7"/>
  <c r="K68" i="7"/>
  <c r="M30" i="7"/>
  <c r="M33" i="7" s="1"/>
  <c r="N13" i="7"/>
  <c r="L31" i="7"/>
  <c r="L34" i="7"/>
  <c r="L35" i="7" s="1"/>
  <c r="L68" i="7" s="1"/>
  <c r="G50" i="7"/>
  <c r="G48" i="7"/>
  <c r="G58" i="7" s="1"/>
  <c r="G59" i="7"/>
  <c r="H56" i="7" s="1"/>
  <c r="G85" i="3" l="1"/>
  <c r="J50" i="6" s="1"/>
  <c r="H91" i="17"/>
  <c r="H23" i="7"/>
  <c r="N30" i="7"/>
  <c r="N33" i="7" s="1"/>
  <c r="O13" i="7"/>
  <c r="G70" i="7"/>
  <c r="G71" i="7" s="1"/>
  <c r="L38" i="7"/>
  <c r="M31" i="7"/>
  <c r="M34" i="7"/>
  <c r="M35" i="7" s="1"/>
  <c r="G49" i="7"/>
  <c r="G64" i="7" s="1"/>
  <c r="G65" i="7" s="1"/>
  <c r="H62" i="7" s="1"/>
  <c r="M38" i="7" l="1"/>
  <c r="M68" i="7"/>
  <c r="H26" i="7"/>
  <c r="O30" i="7"/>
  <c r="O33" i="7" s="1"/>
  <c r="P13" i="7"/>
  <c r="N34" i="7"/>
  <c r="N35" i="7" s="1"/>
  <c r="N31" i="7"/>
  <c r="N38" i="7" l="1"/>
  <c r="N68" i="7"/>
  <c r="O34" i="7"/>
  <c r="O35" i="7" s="1"/>
  <c r="H39" i="7"/>
  <c r="H40" i="7"/>
  <c r="H28" i="7"/>
  <c r="O31" i="7"/>
  <c r="P30" i="7"/>
  <c r="P33" i="7" s="1"/>
  <c r="Q13" i="7"/>
  <c r="H51" i="7" l="1"/>
  <c r="H100" i="7"/>
  <c r="H99" i="7" s="1"/>
  <c r="H44" i="7" s="1"/>
  <c r="H63" i="7" s="1"/>
  <c r="H80" i="7"/>
  <c r="H79" i="7" s="1"/>
  <c r="H43" i="7" s="1"/>
  <c r="O38" i="7"/>
  <c r="O68" i="7"/>
  <c r="R13" i="7"/>
  <c r="Q30" i="7"/>
  <c r="Q33" i="7" s="1"/>
  <c r="P34" i="7"/>
  <c r="P35" i="7" s="1"/>
  <c r="P31" i="7"/>
  <c r="H69" i="7"/>
  <c r="H45" i="7" l="1"/>
  <c r="H57" i="7"/>
  <c r="R30" i="7"/>
  <c r="R33" i="7" s="1"/>
  <c r="S13" i="7"/>
  <c r="Q31" i="7"/>
  <c r="P38" i="7"/>
  <c r="P68" i="7"/>
  <c r="Q34" i="7"/>
  <c r="Q35" i="7" s="1"/>
  <c r="Q38" i="7" l="1"/>
  <c r="Q68" i="7"/>
  <c r="S30" i="7"/>
  <c r="S33" i="7" s="1"/>
  <c r="T13" i="7"/>
  <c r="H48" i="7"/>
  <c r="H58" i="7" s="1"/>
  <c r="H59" i="7" s="1"/>
  <c r="I56" i="7" s="1"/>
  <c r="H50" i="7"/>
  <c r="R31" i="7"/>
  <c r="R34" i="7"/>
  <c r="R35" i="7" s="1"/>
  <c r="H49" i="7" l="1"/>
  <c r="H64" i="7" s="1"/>
  <c r="H65" i="7" s="1"/>
  <c r="I62" i="7" s="1"/>
  <c r="I23" i="7"/>
  <c r="R38" i="7"/>
  <c r="R68" i="7"/>
  <c r="H70" i="7"/>
  <c r="H71" i="7" s="1"/>
  <c r="U13" i="7"/>
  <c r="T30" i="7"/>
  <c r="T33" i="7" s="1"/>
  <c r="S34" i="7"/>
  <c r="S35" i="7" s="1"/>
  <c r="S31" i="7"/>
  <c r="T34" i="7" l="1"/>
  <c r="T35" i="7" s="1"/>
  <c r="T31" i="7"/>
  <c r="I26" i="7"/>
  <c r="U30" i="7"/>
  <c r="U33" i="7" s="1"/>
  <c r="V13" i="7"/>
  <c r="S38" i="7"/>
  <c r="S68" i="7"/>
  <c r="T38" i="7" l="1"/>
  <c r="T68" i="7"/>
  <c r="V30" i="7"/>
  <c r="V33" i="7" s="1"/>
  <c r="W13" i="7"/>
  <c r="U31" i="7"/>
  <c r="U34" i="7"/>
  <c r="U35" i="7" s="1"/>
  <c r="I39" i="7"/>
  <c r="I40" i="7"/>
  <c r="I28" i="7"/>
  <c r="W30" i="7" l="1"/>
  <c r="W33" i="7" s="1"/>
  <c r="X13" i="7"/>
  <c r="U38" i="7"/>
  <c r="U68" i="7"/>
  <c r="V31" i="7"/>
  <c r="I69" i="7"/>
  <c r="V34" i="7"/>
  <c r="V35" i="7" s="1"/>
  <c r="I80" i="7"/>
  <c r="I79" i="7" s="1"/>
  <c r="I43" i="7" s="1"/>
  <c r="I100" i="7"/>
  <c r="I99" i="7" s="1"/>
  <c r="I44" i="7" s="1"/>
  <c r="I63" i="7" s="1"/>
  <c r="I51" i="7"/>
  <c r="W31" i="7" l="1"/>
  <c r="X30" i="7"/>
  <c r="X33" i="7" s="1"/>
  <c r="Y13" i="7"/>
  <c r="V38" i="7"/>
  <c r="V68" i="7"/>
  <c r="I57" i="7"/>
  <c r="I45" i="7"/>
  <c r="W34" i="7"/>
  <c r="W35" i="7" s="1"/>
  <c r="W38" i="7" l="1"/>
  <c r="W68" i="7"/>
  <c r="X34" i="7"/>
  <c r="X35" i="7" s="1"/>
  <c r="Y30" i="7"/>
  <c r="Y33" i="7" s="1"/>
  <c r="Z13" i="7"/>
  <c r="X31" i="7"/>
  <c r="I48" i="7"/>
  <c r="I58" i="7" s="1"/>
  <c r="I59" i="7" s="1"/>
  <c r="J56" i="7" s="1"/>
  <c r="I50" i="7"/>
  <c r="J23" i="7" l="1"/>
  <c r="I70" i="7"/>
  <c r="I71" i="7" s="1"/>
  <c r="X38" i="7"/>
  <c r="X68" i="7"/>
  <c r="Y31" i="7"/>
  <c r="I49" i="7"/>
  <c r="I64" i="7" s="1"/>
  <c r="I65" i="7" s="1"/>
  <c r="J62" i="7" s="1"/>
  <c r="Z30" i="7"/>
  <c r="Z33" i="7" s="1"/>
  <c r="AA13" i="7"/>
  <c r="Y34" i="7"/>
  <c r="Y35" i="7" s="1"/>
  <c r="Z34" i="7" l="1"/>
  <c r="Z35" i="7" s="1"/>
  <c r="Z31" i="7"/>
  <c r="AA30" i="7"/>
  <c r="AA33" i="7" s="1"/>
  <c r="AB13" i="7"/>
  <c r="J26" i="7"/>
  <c r="Y38" i="7"/>
  <c r="Y68" i="7"/>
  <c r="Z38" i="7" l="1"/>
  <c r="Z68" i="7"/>
  <c r="AC13" i="7"/>
  <c r="AB30" i="7"/>
  <c r="AB33" i="7" s="1"/>
  <c r="AA34" i="7"/>
  <c r="AA35" i="7"/>
  <c r="AA31" i="7"/>
  <c r="J39" i="7"/>
  <c r="J40" i="7"/>
  <c r="J28" i="7"/>
  <c r="AB31" i="7" l="1"/>
  <c r="AA38" i="7"/>
  <c r="AA68" i="7"/>
  <c r="J69" i="7"/>
  <c r="AD13" i="7"/>
  <c r="AC30" i="7"/>
  <c r="AC33" i="7" s="1"/>
  <c r="AB34" i="7"/>
  <c r="AB35" i="7" s="1"/>
  <c r="J100" i="7"/>
  <c r="J99" i="7" s="1"/>
  <c r="J44" i="7" s="1"/>
  <c r="J63" i="7" s="1"/>
  <c r="J80" i="7"/>
  <c r="J79" i="7" s="1"/>
  <c r="J43" i="7" s="1"/>
  <c r="J51" i="7"/>
  <c r="J57" i="7" l="1"/>
  <c r="J45" i="7"/>
  <c r="AB38" i="7"/>
  <c r="AB68" i="7"/>
  <c r="AD30" i="7"/>
  <c r="AD33" i="7" s="1"/>
  <c r="AE13" i="7"/>
  <c r="AC34" i="7"/>
  <c r="AC35" i="7" s="1"/>
  <c r="AC31" i="7"/>
  <c r="AC38" i="7" l="1"/>
  <c r="AC68" i="7"/>
  <c r="AD34" i="7"/>
  <c r="AD35" i="7" s="1"/>
  <c r="AD31" i="7"/>
  <c r="J48" i="7"/>
  <c r="J58" i="7" s="1"/>
  <c r="J59" i="7" s="1"/>
  <c r="K56" i="7" s="1"/>
  <c r="J50" i="7"/>
  <c r="AE30" i="7"/>
  <c r="AE33" i="7" s="1"/>
  <c r="AF13" i="7"/>
  <c r="K23" i="7" l="1"/>
  <c r="J70" i="7"/>
  <c r="J71" i="7" s="1"/>
  <c r="AD38" i="7"/>
  <c r="AD68" i="7"/>
  <c r="J49" i="7"/>
  <c r="J64" i="7" s="1"/>
  <c r="J65" i="7" s="1"/>
  <c r="K62" i="7" s="1"/>
  <c r="AE31" i="7"/>
  <c r="AG13" i="7"/>
  <c r="AF30" i="7"/>
  <c r="AF33" i="7" s="1"/>
  <c r="AE34" i="7"/>
  <c r="AE35" i="7" s="1"/>
  <c r="AE38" i="7" l="1"/>
  <c r="AE68" i="7"/>
  <c r="AH13" i="7"/>
  <c r="AG30" i="7"/>
  <c r="AG33" i="7" s="1"/>
  <c r="AF31" i="7"/>
  <c r="AF34" i="7"/>
  <c r="AF35" i="7" s="1"/>
  <c r="K26" i="7"/>
  <c r="AF38" i="7" l="1"/>
  <c r="AF68" i="7"/>
  <c r="AG31" i="7"/>
  <c r="AG34" i="7"/>
  <c r="AG35" i="7" s="1"/>
  <c r="AH30" i="7"/>
  <c r="AH33" i="7" s="1"/>
  <c r="AI13" i="7"/>
  <c r="K39" i="7"/>
  <c r="K40" i="7"/>
  <c r="K28" i="7"/>
  <c r="AG38" i="7" l="1"/>
  <c r="AG68" i="7"/>
  <c r="AI30" i="7"/>
  <c r="AI33" i="7" s="1"/>
  <c r="AJ13" i="7"/>
  <c r="AH34" i="7"/>
  <c r="AH35" i="7" s="1"/>
  <c r="AH31" i="7"/>
  <c r="K69" i="7"/>
  <c r="K80" i="7"/>
  <c r="K79" i="7" s="1"/>
  <c r="K43" i="7" s="1"/>
  <c r="K51" i="7"/>
  <c r="K100" i="7"/>
  <c r="K99" i="7" s="1"/>
  <c r="K44" i="7" s="1"/>
  <c r="K63" i="7" s="1"/>
  <c r="AH38" i="7" l="1"/>
  <c r="AH68" i="7"/>
  <c r="K45" i="7"/>
  <c r="K57" i="7"/>
  <c r="AJ30" i="7"/>
  <c r="AJ33" i="7" s="1"/>
  <c r="AK13" i="7"/>
  <c r="AI31" i="7"/>
  <c r="AI34" i="7"/>
  <c r="AI35" i="7" s="1"/>
  <c r="AJ34" i="7" l="1"/>
  <c r="AJ35" i="7" s="1"/>
  <c r="AI38" i="7"/>
  <c r="AI68" i="7"/>
  <c r="AK30" i="7"/>
  <c r="AK33" i="7" s="1"/>
  <c r="AL13" i="7"/>
  <c r="AJ31" i="7"/>
  <c r="K50" i="7"/>
  <c r="K48" i="7"/>
  <c r="K58" i="7" s="1"/>
  <c r="K59" i="7" s="1"/>
  <c r="L56" i="7" s="1"/>
  <c r="L23" i="7" l="1"/>
  <c r="L26" i="7" s="1"/>
  <c r="AK34" i="7"/>
  <c r="AK35" i="7" s="1"/>
  <c r="K49" i="7"/>
  <c r="K64" i="7" s="1"/>
  <c r="K65" i="7" s="1"/>
  <c r="L62" i="7" s="1"/>
  <c r="AJ38" i="7"/>
  <c r="AJ68" i="7"/>
  <c r="K70" i="7"/>
  <c r="K71" i="7" s="1"/>
  <c r="AK31" i="7"/>
  <c r="AM13" i="7"/>
  <c r="AL30" i="7"/>
  <c r="AL33" i="7" s="1"/>
  <c r="AL34" i="7" l="1"/>
  <c r="AL35" i="7" s="1"/>
  <c r="AM30" i="7"/>
  <c r="AM33" i="7" s="1"/>
  <c r="AN13" i="7"/>
  <c r="AK38" i="7"/>
  <c r="AK68" i="7"/>
  <c r="AL31" i="7"/>
  <c r="L39" i="7"/>
  <c r="L40" i="7"/>
  <c r="L28" i="7"/>
  <c r="AL38" i="7" l="1"/>
  <c r="AL68" i="7"/>
  <c r="L69" i="7"/>
  <c r="AM34" i="7"/>
  <c r="AM35" i="7"/>
  <c r="AN30" i="7"/>
  <c r="AN33" i="7" s="1"/>
  <c r="AO13" i="7"/>
  <c r="L80" i="7"/>
  <c r="L79" i="7" s="1"/>
  <c r="L43" i="7" s="1"/>
  <c r="L51" i="7"/>
  <c r="L100" i="7"/>
  <c r="L99" i="7" s="1"/>
  <c r="L44" i="7" s="1"/>
  <c r="L63" i="7" s="1"/>
  <c r="AM31" i="7"/>
  <c r="L57" i="7" l="1"/>
  <c r="L45" i="7"/>
  <c r="AM38" i="7"/>
  <c r="AM68" i="7"/>
  <c r="AN31" i="7"/>
  <c r="AP13" i="7"/>
  <c r="AO30" i="7"/>
  <c r="AO33" i="7" s="1"/>
  <c r="AN34" i="7"/>
  <c r="AN35" i="7" s="1"/>
  <c r="AN38" i="7" l="1"/>
  <c r="AN68" i="7"/>
  <c r="AP30" i="7"/>
  <c r="AP33" i="7" s="1"/>
  <c r="AQ13" i="7"/>
  <c r="AO31" i="7"/>
  <c r="AO34" i="7"/>
  <c r="AO35" i="7" s="1"/>
  <c r="L48" i="7"/>
  <c r="L58" i="7" s="1"/>
  <c r="L59" i="7" s="1"/>
  <c r="M56" i="7" s="1"/>
  <c r="L50" i="7"/>
  <c r="L70" i="7" s="1"/>
  <c r="L71" i="7" s="1"/>
  <c r="L49" i="7" l="1"/>
  <c r="L64" i="7" s="1"/>
  <c r="L65" i="7" s="1"/>
  <c r="M62" i="7" s="1"/>
  <c r="AO38" i="7"/>
  <c r="AO68" i="7"/>
  <c r="AP31" i="7"/>
  <c r="AQ30" i="7"/>
  <c r="AQ33" i="7" s="1"/>
  <c r="AR13" i="7"/>
  <c r="AP34" i="7"/>
  <c r="AP35" i="7" s="1"/>
  <c r="M23" i="7"/>
  <c r="M26" i="7" s="1"/>
  <c r="AQ34" i="7" l="1"/>
  <c r="AQ35" i="7" s="1"/>
  <c r="AP38" i="7"/>
  <c r="AP68" i="7"/>
  <c r="AS13" i="7"/>
  <c r="AR30" i="7"/>
  <c r="AR33" i="7" s="1"/>
  <c r="M39" i="7"/>
  <c r="M40" i="7"/>
  <c r="M28" i="7"/>
  <c r="AQ31" i="7"/>
  <c r="AS30" i="7" l="1"/>
  <c r="AS33" i="7" s="1"/>
  <c r="AT13" i="7"/>
  <c r="M69" i="7"/>
  <c r="AR31" i="7"/>
  <c r="M51" i="7"/>
  <c r="M100" i="7"/>
  <c r="M99" i="7" s="1"/>
  <c r="M44" i="7" s="1"/>
  <c r="M63" i="7" s="1"/>
  <c r="M80" i="7"/>
  <c r="M79" i="7" s="1"/>
  <c r="M43" i="7" s="1"/>
  <c r="AQ38" i="7"/>
  <c r="AQ68" i="7"/>
  <c r="AR34" i="7"/>
  <c r="AR35" i="7" s="1"/>
  <c r="AR38" i="7" l="1"/>
  <c r="AR68" i="7"/>
  <c r="M57" i="7"/>
  <c r="M45" i="7"/>
  <c r="AS31" i="7"/>
  <c r="AT30" i="7"/>
  <c r="AT33" i="7" s="1"/>
  <c r="AU13" i="7"/>
  <c r="AS34" i="7"/>
  <c r="AS35" i="7" s="1"/>
  <c r="AS38" i="7" l="1"/>
  <c r="AS68" i="7"/>
  <c r="AU30" i="7"/>
  <c r="AU33" i="7" s="1"/>
  <c r="AV13" i="7"/>
  <c r="M48" i="7"/>
  <c r="M58" i="7" s="1"/>
  <c r="M59" i="7" s="1"/>
  <c r="N56" i="7" s="1"/>
  <c r="N23" i="7" s="1"/>
  <c r="N26" i="7" s="1"/>
  <c r="M50" i="7"/>
  <c r="M70" i="7" s="1"/>
  <c r="M71" i="7" s="1"/>
  <c r="AT34" i="7"/>
  <c r="AT35" i="7" s="1"/>
  <c r="AT31" i="7"/>
  <c r="N39" i="7" l="1"/>
  <c r="N40" i="7"/>
  <c r="N51" i="7" s="1"/>
  <c r="N28" i="7"/>
  <c r="M49" i="7"/>
  <c r="M64" i="7" s="1"/>
  <c r="M65" i="7" s="1"/>
  <c r="N62" i="7" s="1"/>
  <c r="AU31" i="7"/>
  <c r="AV30" i="7"/>
  <c r="AV33" i="7" s="1"/>
  <c r="AW13" i="7"/>
  <c r="AT38" i="7"/>
  <c r="AT68" i="7"/>
  <c r="AU34" i="7"/>
  <c r="AU35" i="7" s="1"/>
  <c r="N100" i="7" l="1"/>
  <c r="N80" i="7"/>
  <c r="N79" i="7" s="1"/>
  <c r="N43" i="7" s="1"/>
  <c r="N57" i="7" s="1"/>
  <c r="N99" i="7"/>
  <c r="N44" i="7" s="1"/>
  <c r="N63" i="7" s="1"/>
  <c r="N69" i="7"/>
  <c r="AX13" i="7"/>
  <c r="AW30" i="7"/>
  <c r="AW33" i="7" s="1"/>
  <c r="AV34" i="7"/>
  <c r="AV35" i="7" s="1"/>
  <c r="AV31" i="7"/>
  <c r="AU38" i="7"/>
  <c r="AU68" i="7"/>
  <c r="N45" i="7" l="1"/>
  <c r="N50" i="7" s="1"/>
  <c r="N70" i="7" s="1"/>
  <c r="N71" i="7" s="1"/>
  <c r="AW34" i="7"/>
  <c r="AW35" i="7" s="1"/>
  <c r="AV38" i="7"/>
  <c r="AV68" i="7"/>
  <c r="AX30" i="7"/>
  <c r="AX33" i="7" s="1"/>
  <c r="AY13" i="7"/>
  <c r="AW31" i="7"/>
  <c r="N48" i="7" l="1"/>
  <c r="N58" i="7" s="1"/>
  <c r="N59" i="7" s="1"/>
  <c r="O56" i="7" s="1"/>
  <c r="O23" i="7" s="1"/>
  <c r="O26" i="7" s="1"/>
  <c r="O39" i="7" s="1"/>
  <c r="AW38" i="7"/>
  <c r="AW68" i="7"/>
  <c r="N49" i="7"/>
  <c r="N64" i="7" s="1"/>
  <c r="N65" i="7" s="1"/>
  <c r="O62" i="7" s="1"/>
  <c r="AY30" i="7"/>
  <c r="AY33" i="7" s="1"/>
  <c r="AZ13" i="7"/>
  <c r="AX31" i="7"/>
  <c r="AX34" i="7"/>
  <c r="AX35" i="7" s="1"/>
  <c r="O28" i="7" l="1"/>
  <c r="O40" i="7"/>
  <c r="O51" i="7" s="1"/>
  <c r="O80" i="7"/>
  <c r="O79" i="7" s="1"/>
  <c r="O43" i="7" s="1"/>
  <c r="O57" i="7" s="1"/>
  <c r="O100" i="7"/>
  <c r="O69" i="7"/>
  <c r="AZ30" i="7"/>
  <c r="AZ33" i="7" s="1"/>
  <c r="BA13" i="7"/>
  <c r="AY31" i="7"/>
  <c r="AY34" i="7"/>
  <c r="AY35" i="7" s="1"/>
  <c r="AX38" i="7"/>
  <c r="AX68" i="7"/>
  <c r="O99" i="7"/>
  <c r="O44" i="7" s="1"/>
  <c r="O63" i="7" s="1"/>
  <c r="O45" i="7" l="1"/>
  <c r="O50" i="7" s="1"/>
  <c r="O70" i="7" s="1"/>
  <c r="O71" i="7" s="1"/>
  <c r="AZ31" i="7"/>
  <c r="AY38" i="7"/>
  <c r="AY68" i="7"/>
  <c r="BA30" i="7"/>
  <c r="BA33" i="7" s="1"/>
  <c r="BB13" i="7"/>
  <c r="AZ34" i="7"/>
  <c r="AZ35" i="7" s="1"/>
  <c r="O48" i="7" l="1"/>
  <c r="O58" i="7" s="1"/>
  <c r="O59" i="7" s="1"/>
  <c r="P56" i="7" s="1"/>
  <c r="P23" i="7" s="1"/>
  <c r="P26" i="7" s="1"/>
  <c r="P39" i="7" s="1"/>
  <c r="AZ38" i="7"/>
  <c r="AZ68" i="7"/>
  <c r="O49" i="7"/>
  <c r="O64" i="7" s="1"/>
  <c r="O65" i="7" s="1"/>
  <c r="P62" i="7" s="1"/>
  <c r="BA34" i="7"/>
  <c r="BA35" i="7" s="1"/>
  <c r="BA31" i="7"/>
  <c r="BC13" i="7"/>
  <c r="BB30" i="7"/>
  <c r="BB33" i="7" s="1"/>
  <c r="P28" i="7" l="1"/>
  <c r="P40" i="7"/>
  <c r="P100" i="7" s="1"/>
  <c r="P69" i="7"/>
  <c r="BC30" i="7"/>
  <c r="BC33" i="7" s="1"/>
  <c r="BD13" i="7"/>
  <c r="BB31" i="7"/>
  <c r="BB34" i="7"/>
  <c r="BB35" i="7" s="1"/>
  <c r="BA38" i="7"/>
  <c r="BA68" i="7"/>
  <c r="P51" i="7" l="1"/>
  <c r="P80" i="7"/>
  <c r="P79" i="7" s="1"/>
  <c r="P43" i="7" s="1"/>
  <c r="P57" i="7" s="1"/>
  <c r="P99" i="7"/>
  <c r="P44" i="7" s="1"/>
  <c r="P63" i="7" s="1"/>
  <c r="BB38" i="7"/>
  <c r="BB68" i="7"/>
  <c r="BC31" i="7"/>
  <c r="BC34" i="7"/>
  <c r="BC35" i="7" s="1"/>
  <c r="BD30" i="7"/>
  <c r="BD33" i="7" s="1"/>
  <c r="BE13" i="7"/>
  <c r="P45" i="7" l="1"/>
  <c r="P50" i="7" s="1"/>
  <c r="P70" i="7" s="1"/>
  <c r="P71" i="7" s="1"/>
  <c r="BC38" i="7"/>
  <c r="BC68" i="7"/>
  <c r="BE30" i="7"/>
  <c r="BE33" i="7" s="1"/>
  <c r="BF13" i="7"/>
  <c r="BD31" i="7"/>
  <c r="BD34" i="7"/>
  <c r="BD35" i="7" s="1"/>
  <c r="P48" i="7" l="1"/>
  <c r="P58" i="7" s="1"/>
  <c r="P59" i="7" s="1"/>
  <c r="Q56" i="7" s="1"/>
  <c r="Q23" i="7" s="1"/>
  <c r="Q26" i="7" s="1"/>
  <c r="BD38" i="7"/>
  <c r="BD68" i="7"/>
  <c r="BE34" i="7"/>
  <c r="BE35" i="7" s="1"/>
  <c r="BE31" i="7"/>
  <c r="BF30" i="7"/>
  <c r="BF33" i="7" s="1"/>
  <c r="BG13" i="7"/>
  <c r="P49" i="7" l="1"/>
  <c r="P64" i="7" s="1"/>
  <c r="P65" i="7" s="1"/>
  <c r="Q62" i="7" s="1"/>
  <c r="Q39" i="7"/>
  <c r="Q40" i="7"/>
  <c r="Q28" i="7"/>
  <c r="Q69" i="7" s="1"/>
  <c r="BE38" i="7"/>
  <c r="BE68" i="7"/>
  <c r="BF34" i="7"/>
  <c r="BF35" i="7" s="1"/>
  <c r="BF31" i="7"/>
  <c r="BG30" i="7"/>
  <c r="BG33" i="7" s="1"/>
  <c r="BH13" i="7"/>
  <c r="Q100" i="7" l="1"/>
  <c r="Q51" i="7"/>
  <c r="Q80" i="7"/>
  <c r="Q79" i="7" s="1"/>
  <c r="Q43" i="7" s="1"/>
  <c r="Q99" i="7"/>
  <c r="Q44" i="7" s="1"/>
  <c r="Q63" i="7" s="1"/>
  <c r="BF38" i="7"/>
  <c r="BF68" i="7"/>
  <c r="BG31" i="7"/>
  <c r="BH30" i="7"/>
  <c r="BH33" i="7" s="1"/>
  <c r="BI13" i="7"/>
  <c r="BI30" i="7" s="1"/>
  <c r="BI33" i="7" s="1"/>
  <c r="BG34" i="7"/>
  <c r="BG35" i="7" s="1"/>
  <c r="Q57" i="7" l="1"/>
  <c r="Q45" i="7"/>
  <c r="BG38" i="7"/>
  <c r="BG68" i="7"/>
  <c r="BH31" i="7"/>
  <c r="BI34" i="7"/>
  <c r="BI35" i="7" s="1"/>
  <c r="BH34" i="7"/>
  <c r="BH35" i="7" s="1"/>
  <c r="Q50" i="7" l="1"/>
  <c r="Q70" i="7" s="1"/>
  <c r="Q71" i="7" s="1"/>
  <c r="Q48" i="7"/>
  <c r="Q58" i="7" s="1"/>
  <c r="Q59" i="7" s="1"/>
  <c r="R56" i="7" s="1"/>
  <c r="R23" i="7" s="1"/>
  <c r="R26" i="7" s="1"/>
  <c r="BI38" i="7"/>
  <c r="BI68" i="7"/>
  <c r="BH38" i="7"/>
  <c r="BH68" i="7"/>
  <c r="BI31" i="7"/>
  <c r="Q49" i="7" l="1"/>
  <c r="Q64" i="7" s="1"/>
  <c r="Q65" i="7" s="1"/>
  <c r="R62" i="7" s="1"/>
  <c r="R40" i="7"/>
  <c r="R28" i="7"/>
  <c r="R69" i="7" s="1"/>
  <c r="R39" i="7"/>
  <c r="R100" i="7" l="1"/>
  <c r="R51" i="7"/>
  <c r="R80" i="7"/>
  <c r="R79" i="7" s="1"/>
  <c r="R43" i="7" s="1"/>
  <c r="R99" i="7"/>
  <c r="R44" i="7" s="1"/>
  <c r="R63" i="7" s="1"/>
  <c r="R57" i="7" l="1"/>
  <c r="R45" i="7"/>
  <c r="R48" i="7" l="1"/>
  <c r="R58" i="7" s="1"/>
  <c r="R59" i="7" s="1"/>
  <c r="S56" i="7" s="1"/>
  <c r="S23" i="7" s="1"/>
  <c r="S26" i="7" s="1"/>
  <c r="R50" i="7"/>
  <c r="R70" i="7" s="1"/>
  <c r="R71" i="7" s="1"/>
  <c r="R49" i="7"/>
  <c r="R64" i="7" s="1"/>
  <c r="R65" i="7" s="1"/>
  <c r="S62" i="7" s="1"/>
  <c r="S39" i="7" l="1"/>
  <c r="S40" i="7"/>
  <c r="S28" i="7"/>
  <c r="S69" i="7" s="1"/>
  <c r="S51" i="7" l="1"/>
  <c r="S80" i="7"/>
  <c r="S79" i="7" s="1"/>
  <c r="S43" i="7" s="1"/>
  <c r="S100" i="7"/>
  <c r="S99" i="7" s="1"/>
  <c r="S44" i="7" s="1"/>
  <c r="S63" i="7" s="1"/>
  <c r="H44" i="17"/>
  <c r="H48" i="17" s="1"/>
  <c r="H45" i="17"/>
  <c r="H49" i="17" s="1"/>
  <c r="S57" i="7" l="1"/>
  <c r="S45" i="7"/>
  <c r="F82" i="3"/>
  <c r="H85" i="17"/>
  <c r="H81" i="17"/>
  <c r="H82" i="17"/>
  <c r="H86" i="17"/>
  <c r="S48" i="7" l="1"/>
  <c r="S58" i="7" s="1"/>
  <c r="S59" i="7" s="1"/>
  <c r="T56" i="7" s="1"/>
  <c r="S50" i="7"/>
  <c r="S70" i="7" s="1"/>
  <c r="S71" i="7" s="1"/>
  <c r="S49" i="7"/>
  <c r="S64" i="7" s="1"/>
  <c r="S65" i="7" s="1"/>
  <c r="T62" i="7" s="1"/>
  <c r="H90" i="17"/>
  <c r="G83" i="3"/>
  <c r="J48" i="6" s="1"/>
  <c r="H89" i="17"/>
  <c r="G82" i="3"/>
  <c r="T23" i="7" l="1"/>
  <c r="T26" i="7" s="1"/>
  <c r="G86" i="3"/>
  <c r="H93" i="17" s="1"/>
  <c r="H107" i="17" s="1"/>
  <c r="H108" i="17" s="1"/>
  <c r="J47" i="6"/>
  <c r="T39" i="7" l="1"/>
  <c r="T28" i="7"/>
  <c r="T40" i="7"/>
  <c r="T51" i="7" l="1"/>
  <c r="T80" i="7"/>
  <c r="T79" i="7" s="1"/>
  <c r="T43" i="7" s="1"/>
  <c r="T100" i="7"/>
  <c r="T99" i="7" s="1"/>
  <c r="T44" i="7" s="1"/>
  <c r="T63" i="7" s="1"/>
  <c r="T69" i="7"/>
  <c r="T57" i="7" l="1"/>
  <c r="T45" i="7"/>
  <c r="U23" i="7"/>
  <c r="U26" i="7" s="1"/>
  <c r="U40" i="7" l="1"/>
  <c r="U39" i="7"/>
  <c r="U28" i="7"/>
  <c r="U69" i="7" s="1"/>
  <c r="T48" i="7"/>
  <c r="T58" i="7" s="1"/>
  <c r="T59" i="7" s="1"/>
  <c r="U56" i="7" s="1"/>
  <c r="T50" i="7"/>
  <c r="T70" i="7" s="1"/>
  <c r="T71" i="7" s="1"/>
  <c r="T49" i="7" l="1"/>
  <c r="T64" i="7" s="1"/>
  <c r="T65" i="7" s="1"/>
  <c r="U62" i="7" s="1"/>
  <c r="U100" i="7" s="1"/>
  <c r="U99" i="7" s="1"/>
  <c r="U44" i="7" s="1"/>
  <c r="U63" i="7" s="1"/>
  <c r="U51" i="7"/>
  <c r="U80" i="7"/>
  <c r="U79" i="7" s="1"/>
  <c r="U43" i="7" s="1"/>
  <c r="U57" i="7" l="1"/>
  <c r="U45" i="7"/>
  <c r="U50" i="7" l="1"/>
  <c r="U70" i="7" s="1"/>
  <c r="U71" i="7" s="1"/>
  <c r="U48" i="7"/>
  <c r="U58" i="7" s="1"/>
  <c r="U59" i="7" s="1"/>
  <c r="V56" i="7" s="1"/>
  <c r="V23" i="7" s="1"/>
  <c r="V26" i="7" s="1"/>
  <c r="U49" i="7" l="1"/>
  <c r="U64" i="7" s="1"/>
  <c r="U65" i="7" s="1"/>
  <c r="V62" i="7" s="1"/>
  <c r="V40" i="7"/>
  <c r="V28" i="7"/>
  <c r="V69" i="7" s="1"/>
  <c r="V39" i="7"/>
  <c r="V51" i="7" l="1"/>
  <c r="V80" i="7"/>
  <c r="V79" i="7" s="1"/>
  <c r="V43" i="7" s="1"/>
  <c r="V100" i="7"/>
  <c r="V99" i="7" s="1"/>
  <c r="V44" i="7" s="1"/>
  <c r="V63" i="7" s="1"/>
  <c r="V45" i="7" l="1"/>
  <c r="V57" i="7"/>
  <c r="V50" i="7" l="1"/>
  <c r="V70" i="7" s="1"/>
  <c r="V71" i="7" s="1"/>
  <c r="V48" i="7"/>
  <c r="V58" i="7" s="1"/>
  <c r="V59" i="7" s="1"/>
  <c r="W56" i="7" s="1"/>
  <c r="W23" i="7" s="1"/>
  <c r="W26" i="7" s="1"/>
  <c r="V49" i="7"/>
  <c r="V64" i="7" s="1"/>
  <c r="V65" i="7" s="1"/>
  <c r="W62" i="7" s="1"/>
  <c r="W39" i="7" l="1"/>
  <c r="W28" i="7"/>
  <c r="W69" i="7" s="1"/>
  <c r="W40" i="7"/>
  <c r="W100" i="7" l="1"/>
  <c r="W99" i="7" s="1"/>
  <c r="W44" i="7" s="1"/>
  <c r="W63" i="7" s="1"/>
  <c r="W51" i="7"/>
  <c r="W80" i="7"/>
  <c r="W79" i="7" s="1"/>
  <c r="W43" i="7" s="1"/>
  <c r="W45" i="7" l="1"/>
  <c r="W57" i="7"/>
  <c r="W48" i="7" l="1"/>
  <c r="W58" i="7" s="1"/>
  <c r="W59" i="7" s="1"/>
  <c r="X56" i="7" s="1"/>
  <c r="X23" i="7" s="1"/>
  <c r="X26" i="7" s="1"/>
  <c r="X39" i="7" s="1"/>
  <c r="W50" i="7"/>
  <c r="W70" i="7" s="1"/>
  <c r="W71" i="7" s="1"/>
  <c r="X28" i="7" l="1"/>
  <c r="X69" i="7" s="1"/>
  <c r="X40" i="7"/>
  <c r="X51" i="7" s="1"/>
  <c r="W49" i="7"/>
  <c r="W64" i="7" s="1"/>
  <c r="W65" i="7" s="1"/>
  <c r="X62" i="7" s="1"/>
  <c r="X100" i="7" l="1"/>
  <c r="X99" i="7" s="1"/>
  <c r="X44" i="7" s="1"/>
  <c r="X63" i="7" s="1"/>
  <c r="X80" i="7"/>
  <c r="X79" i="7" s="1"/>
  <c r="X43" i="7" s="1"/>
  <c r="X57" i="7" l="1"/>
  <c r="X45" i="7"/>
  <c r="X50" i="7" s="1"/>
  <c r="X70" i="7" s="1"/>
  <c r="X71" i="7" s="1"/>
  <c r="X48" i="7" l="1"/>
  <c r="X58" i="7" s="1"/>
  <c r="X59" i="7" s="1"/>
  <c r="Y56" i="7" s="1"/>
  <c r="Y23" i="7" s="1"/>
  <c r="Y26" i="7" s="1"/>
  <c r="Y39" i="7" s="1"/>
  <c r="Y28" i="7"/>
  <c r="X49" i="7"/>
  <c r="X64" i="7" s="1"/>
  <c r="X65" i="7" s="1"/>
  <c r="Y62" i="7" s="1"/>
  <c r="Y40" i="7" l="1"/>
  <c r="Y100" i="7"/>
  <c r="Y99" i="7" s="1"/>
  <c r="Y44" i="7" s="1"/>
  <c r="Y63" i="7" s="1"/>
  <c r="Y69" i="7"/>
  <c r="Y51" i="7"/>
  <c r="Y80" i="7"/>
  <c r="Y79" i="7" s="1"/>
  <c r="Y43" i="7"/>
  <c r="Y57" i="7" l="1"/>
  <c r="Y45" i="7"/>
  <c r="Y48" i="7" l="1"/>
  <c r="Y58" i="7" s="1"/>
  <c r="Y59" i="7" s="1"/>
  <c r="Z56" i="7" s="1"/>
  <c r="Y50" i="7"/>
  <c r="Y70" i="7" s="1"/>
  <c r="Y71" i="7" s="1"/>
  <c r="Y49" i="7" l="1"/>
  <c r="Y64" i="7" s="1"/>
  <c r="Y65" i="7" s="1"/>
  <c r="Z62" i="7" s="1"/>
  <c r="Z23" i="7"/>
  <c r="Z26" i="7" s="1"/>
  <c r="Z39" i="7" l="1"/>
  <c r="Z40" i="7"/>
  <c r="Z28" i="7"/>
  <c r="Z69" i="7" l="1"/>
  <c r="Z51" i="7"/>
  <c r="Z80" i="7"/>
  <c r="Z79" i="7" s="1"/>
  <c r="Z43" i="7" s="1"/>
  <c r="Z100" i="7"/>
  <c r="Z99" i="7" s="1"/>
  <c r="Z44" i="7" s="1"/>
  <c r="Z63" i="7" s="1"/>
  <c r="Z57" i="7" l="1"/>
  <c r="Z45" i="7"/>
  <c r="Z50" i="7" l="1"/>
  <c r="Z70" i="7" s="1"/>
  <c r="Z71" i="7" s="1"/>
  <c r="Z48" i="7"/>
  <c r="Z58" i="7" s="1"/>
  <c r="Z59" i="7" s="1"/>
  <c r="AA56" i="7" s="1"/>
  <c r="AA23" i="7" s="1"/>
  <c r="AA26" i="7" s="1"/>
  <c r="Z49" i="7"/>
  <c r="Z64" i="7" s="1"/>
  <c r="Z65" i="7" s="1"/>
  <c r="AA62" i="7" s="1"/>
  <c r="AA39" i="7" l="1"/>
  <c r="AA40" i="7"/>
  <c r="AA28" i="7"/>
  <c r="AA69" i="7" l="1"/>
  <c r="AA51" i="7"/>
  <c r="AA80" i="7"/>
  <c r="AA79" i="7" s="1"/>
  <c r="AA43" i="7" s="1"/>
  <c r="AA100" i="7"/>
  <c r="AA99" i="7" s="1"/>
  <c r="AA44" i="7" s="1"/>
  <c r="AA63" i="7" s="1"/>
  <c r="AA57" i="7" l="1"/>
  <c r="AA45" i="7"/>
  <c r="AA50" i="7" l="1"/>
  <c r="AA70" i="7" s="1"/>
  <c r="AA71" i="7" s="1"/>
  <c r="AA48" i="7"/>
  <c r="AA58" i="7" s="1"/>
  <c r="AA59" i="7" s="1"/>
  <c r="AB56" i="7" s="1"/>
  <c r="AB23" i="7" s="1"/>
  <c r="AB26" i="7" s="1"/>
  <c r="AA49" i="7" l="1"/>
  <c r="AA64" i="7" s="1"/>
  <c r="AA65" i="7" s="1"/>
  <c r="AB62" i="7" s="1"/>
  <c r="AB39" i="7"/>
  <c r="AB40" i="7"/>
  <c r="AB28" i="7"/>
  <c r="AB100" i="7" l="1"/>
  <c r="AB69" i="7"/>
  <c r="AB51" i="7"/>
  <c r="AB80" i="7"/>
  <c r="AB79" i="7" s="1"/>
  <c r="AB43" i="7" s="1"/>
  <c r="AB99" i="7"/>
  <c r="AB44" i="7" s="1"/>
  <c r="AB63" i="7" s="1"/>
  <c r="AB57" i="7" l="1"/>
  <c r="AB45" i="7"/>
  <c r="AB50" i="7" l="1"/>
  <c r="AB70" i="7" s="1"/>
  <c r="AB71" i="7" s="1"/>
  <c r="AB48" i="7"/>
  <c r="AB58" i="7" s="1"/>
  <c r="AB59" i="7" s="1"/>
  <c r="AC56" i="7" s="1"/>
  <c r="AC23" i="7" s="1"/>
  <c r="AC26" i="7" s="1"/>
  <c r="AB49" i="7" l="1"/>
  <c r="AB64" i="7" s="1"/>
  <c r="AB65" i="7" s="1"/>
  <c r="AC62" i="7" s="1"/>
  <c r="AC39" i="7"/>
  <c r="AC40" i="7"/>
  <c r="AC28" i="7"/>
  <c r="AC69" i="7" l="1"/>
  <c r="AC51" i="7"/>
  <c r="AC80" i="7"/>
  <c r="AC79" i="7" s="1"/>
  <c r="AC100" i="7"/>
  <c r="AC99" i="7" s="1"/>
  <c r="AC44" i="7" s="1"/>
  <c r="AC63" i="7" s="1"/>
  <c r="AC43" i="7"/>
  <c r="AC45" i="7" l="1"/>
  <c r="AC57" i="7"/>
  <c r="AC50" i="7" l="1"/>
  <c r="AC70" i="7" s="1"/>
  <c r="AC71" i="7" s="1"/>
  <c r="AC48" i="7"/>
  <c r="AC58" i="7" s="1"/>
  <c r="AC59" i="7" s="1"/>
  <c r="AD56" i="7" s="1"/>
  <c r="AD23" i="7" s="1"/>
  <c r="AD26" i="7" s="1"/>
  <c r="AC49" i="7" l="1"/>
  <c r="AC64" i="7" s="1"/>
  <c r="AC65" i="7" s="1"/>
  <c r="AD62" i="7" s="1"/>
  <c r="AD39" i="7"/>
  <c r="AD40" i="7"/>
  <c r="AD28" i="7"/>
  <c r="AD69" i="7" l="1"/>
  <c r="AD51" i="7"/>
  <c r="AD80" i="7"/>
  <c r="AD79" i="7" s="1"/>
  <c r="AD43" i="7" s="1"/>
  <c r="AD100" i="7"/>
  <c r="AD99" i="7" s="1"/>
  <c r="AD44" i="7" s="1"/>
  <c r="AD63" i="7" s="1"/>
  <c r="AD57" i="7" l="1"/>
  <c r="AD45" i="7"/>
  <c r="AD50" i="7" l="1"/>
  <c r="AD70" i="7" s="1"/>
  <c r="AD71" i="7" s="1"/>
  <c r="AD48" i="7"/>
  <c r="AD58" i="7" s="1"/>
  <c r="AD59" i="7" s="1"/>
  <c r="AE56" i="7" s="1"/>
  <c r="AE23" i="7" s="1"/>
  <c r="AE26" i="7" s="1"/>
  <c r="AD49" i="7" l="1"/>
  <c r="AD64" i="7" s="1"/>
  <c r="AD65" i="7" s="1"/>
  <c r="AE62" i="7" s="1"/>
  <c r="AE39" i="7"/>
  <c r="AE40" i="7"/>
  <c r="AE28" i="7"/>
  <c r="AE69" i="7" l="1"/>
  <c r="AE51" i="7"/>
  <c r="AE80" i="7"/>
  <c r="AE79" i="7" s="1"/>
  <c r="AE43" i="7" s="1"/>
  <c r="AE100" i="7"/>
  <c r="AE99" i="7" s="1"/>
  <c r="AE44" i="7" s="1"/>
  <c r="AE63" i="7" s="1"/>
  <c r="AE57" i="7" l="1"/>
  <c r="AE45" i="7"/>
  <c r="AE50" i="7" l="1"/>
  <c r="AE70" i="7" s="1"/>
  <c r="AE71" i="7" s="1"/>
  <c r="AE48" i="7"/>
  <c r="AE58" i="7" s="1"/>
  <c r="AE59" i="7" s="1"/>
  <c r="AF56" i="7" s="1"/>
  <c r="AF23" i="7" s="1"/>
  <c r="AF26" i="7" s="1"/>
  <c r="AE49" i="7" l="1"/>
  <c r="AE64" i="7" s="1"/>
  <c r="AE65" i="7" s="1"/>
  <c r="AF62" i="7" s="1"/>
  <c r="AF39" i="7"/>
  <c r="AF40" i="7"/>
  <c r="AF28" i="7"/>
  <c r="AF69" i="7" l="1"/>
  <c r="AF51" i="7"/>
  <c r="AF80" i="7"/>
  <c r="AF79" i="7" s="1"/>
  <c r="AF43" i="7" s="1"/>
  <c r="AF100" i="7"/>
  <c r="AF99" i="7" s="1"/>
  <c r="AF44" i="7" s="1"/>
  <c r="AF63" i="7" s="1"/>
  <c r="AF57" i="7" l="1"/>
  <c r="AF45" i="7"/>
  <c r="AF50" i="7" l="1"/>
  <c r="AF70" i="7" s="1"/>
  <c r="AF71" i="7" s="1"/>
  <c r="AF48" i="7"/>
  <c r="AF58" i="7" s="1"/>
  <c r="AF59" i="7" s="1"/>
  <c r="AG56" i="7" s="1"/>
  <c r="AG23" i="7" s="1"/>
  <c r="AG26" i="7" s="1"/>
  <c r="AF49" i="7" l="1"/>
  <c r="AF64" i="7" s="1"/>
  <c r="AF65" i="7" s="1"/>
  <c r="AG62" i="7" s="1"/>
  <c r="AG39" i="7"/>
  <c r="AG40" i="7"/>
  <c r="AG28" i="7"/>
  <c r="AG69" i="7" l="1"/>
  <c r="AG51" i="7"/>
  <c r="AG80" i="7"/>
  <c r="AG79" i="7" s="1"/>
  <c r="AG43" i="7" s="1"/>
  <c r="AG100" i="7"/>
  <c r="AG99" i="7" s="1"/>
  <c r="AG44" i="7" s="1"/>
  <c r="AG63" i="7" s="1"/>
  <c r="AG45" i="7" l="1"/>
  <c r="AG57" i="7"/>
  <c r="AG48" i="7" l="1"/>
  <c r="AG58" i="7" s="1"/>
  <c r="AG59" i="7" s="1"/>
  <c r="AH56" i="7" s="1"/>
  <c r="AH23" i="7" s="1"/>
  <c r="AH26" i="7" s="1"/>
  <c r="AG50" i="7"/>
  <c r="AG70" i="7" s="1"/>
  <c r="AG71" i="7" s="1"/>
  <c r="AG49" i="7"/>
  <c r="AG64" i="7" s="1"/>
  <c r="AG65" i="7" s="1"/>
  <c r="AH62" i="7" s="1"/>
  <c r="AH39" i="7" l="1"/>
  <c r="AH40" i="7"/>
  <c r="AH28" i="7"/>
  <c r="AH69" i="7" l="1"/>
  <c r="AH51" i="7"/>
  <c r="AH80" i="7"/>
  <c r="AH79" i="7" s="1"/>
  <c r="AH43" i="7"/>
  <c r="AH100" i="7"/>
  <c r="AH99" i="7" s="1"/>
  <c r="AH44" i="7" s="1"/>
  <c r="AH63" i="7" s="1"/>
  <c r="AH57" i="7" l="1"/>
  <c r="AH45" i="7"/>
  <c r="AH50" i="7" l="1"/>
  <c r="AH70" i="7" s="1"/>
  <c r="AH71" i="7" s="1"/>
  <c r="AH48" i="7"/>
  <c r="AH58" i="7" s="1"/>
  <c r="AH59" i="7" s="1"/>
  <c r="AI56" i="7" s="1"/>
  <c r="AI23" i="7" s="1"/>
  <c r="AI26" i="7" s="1"/>
  <c r="AH49" i="7" l="1"/>
  <c r="AH64" i="7" s="1"/>
  <c r="AH65" i="7" s="1"/>
  <c r="AI62" i="7" s="1"/>
  <c r="AI39" i="7"/>
  <c r="AI40" i="7"/>
  <c r="AI28" i="7"/>
  <c r="AI69" i="7" l="1"/>
  <c r="AI51" i="7"/>
  <c r="AI80" i="7"/>
  <c r="AI79" i="7" s="1"/>
  <c r="AI43" i="7"/>
  <c r="AI100" i="7"/>
  <c r="AI99" i="7" s="1"/>
  <c r="AI44" i="7" s="1"/>
  <c r="AI63" i="7" s="1"/>
  <c r="AI57" i="7" l="1"/>
  <c r="AI45" i="7"/>
  <c r="AI48" i="7" l="1"/>
  <c r="AI58" i="7" s="1"/>
  <c r="AI59" i="7" s="1"/>
  <c r="AJ56" i="7" s="1"/>
  <c r="AJ23" i="7" s="1"/>
  <c r="AJ26" i="7" s="1"/>
  <c r="AI50" i="7"/>
  <c r="AI70" i="7" s="1"/>
  <c r="AI71" i="7" s="1"/>
  <c r="AI49" i="7"/>
  <c r="AI64" i="7" s="1"/>
  <c r="AI65" i="7" s="1"/>
  <c r="AJ62" i="7" s="1"/>
  <c r="AJ39" i="7" l="1"/>
  <c r="AJ40" i="7"/>
  <c r="AJ28" i="7"/>
  <c r="AJ69" i="7" l="1"/>
  <c r="AJ51" i="7"/>
  <c r="AJ80" i="7"/>
  <c r="AJ79" i="7" s="1"/>
  <c r="AJ43" i="7" s="1"/>
  <c r="AJ100" i="7"/>
  <c r="AJ99" i="7" s="1"/>
  <c r="AJ44" i="7" s="1"/>
  <c r="AJ63" i="7" s="1"/>
  <c r="AJ57" i="7" l="1"/>
  <c r="AJ45" i="7"/>
  <c r="AJ50" i="7" l="1"/>
  <c r="AJ70" i="7" s="1"/>
  <c r="AJ71" i="7" s="1"/>
  <c r="AJ48" i="7"/>
  <c r="AJ58" i="7" s="1"/>
  <c r="AJ59" i="7" s="1"/>
  <c r="AK56" i="7" s="1"/>
  <c r="AK23" i="7" s="1"/>
  <c r="AK26" i="7" s="1"/>
  <c r="AJ49" i="7"/>
  <c r="AJ64" i="7" s="1"/>
  <c r="AJ65" i="7" s="1"/>
  <c r="AK62" i="7" s="1"/>
  <c r="AK39" i="7" l="1"/>
  <c r="AK40" i="7"/>
  <c r="AK28" i="7"/>
  <c r="AK69" i="7" l="1"/>
  <c r="AK51" i="7"/>
  <c r="AK80" i="7"/>
  <c r="AK79" i="7" s="1"/>
  <c r="AK43" i="7"/>
  <c r="AK100" i="7"/>
  <c r="AK99" i="7" s="1"/>
  <c r="AK44" i="7" s="1"/>
  <c r="AK63" i="7" s="1"/>
  <c r="AK57" i="7" l="1"/>
  <c r="AK45" i="7"/>
  <c r="AK48" i="7" l="1"/>
  <c r="AK58" i="7" s="1"/>
  <c r="AK59" i="7" s="1"/>
  <c r="AL56" i="7" s="1"/>
  <c r="AL23" i="7" s="1"/>
  <c r="AL26" i="7" s="1"/>
  <c r="AK50" i="7"/>
  <c r="AK70" i="7" s="1"/>
  <c r="AK71" i="7" s="1"/>
  <c r="AK49" i="7"/>
  <c r="AK64" i="7" s="1"/>
  <c r="AK65" i="7" s="1"/>
  <c r="AL62" i="7" s="1"/>
  <c r="AL39" i="7" l="1"/>
  <c r="AL40" i="7"/>
  <c r="AL28" i="7"/>
  <c r="AL69" i="7" l="1"/>
  <c r="AL51" i="7"/>
  <c r="AL80" i="7"/>
  <c r="AL79" i="7" s="1"/>
  <c r="AL43" i="7" s="1"/>
  <c r="AL100" i="7"/>
  <c r="AL99" i="7" s="1"/>
  <c r="AL44" i="7" s="1"/>
  <c r="AL63" i="7" s="1"/>
  <c r="AL57" i="7" l="1"/>
  <c r="AL45" i="7"/>
  <c r="AL48" i="7" l="1"/>
  <c r="AL58" i="7" s="1"/>
  <c r="AL59" i="7" s="1"/>
  <c r="AM56" i="7" s="1"/>
  <c r="AM23" i="7" s="1"/>
  <c r="AM26" i="7" s="1"/>
  <c r="AL50" i="7"/>
  <c r="AL70" i="7" s="1"/>
  <c r="AL71" i="7" s="1"/>
  <c r="AL49" i="7"/>
  <c r="AL64" i="7" s="1"/>
  <c r="AL65" i="7" s="1"/>
  <c r="AM62" i="7" s="1"/>
  <c r="AM39" i="7" l="1"/>
  <c r="AM40" i="7"/>
  <c r="AM28" i="7"/>
  <c r="AM69" i="7" l="1"/>
  <c r="AM51" i="7"/>
  <c r="AM80" i="7"/>
  <c r="AM79" i="7" s="1"/>
  <c r="AM43" i="7"/>
  <c r="AM100" i="7"/>
  <c r="AM99" i="7" s="1"/>
  <c r="AM44" i="7" s="1"/>
  <c r="AM63" i="7" s="1"/>
  <c r="AM57" i="7" l="1"/>
  <c r="AM45" i="7"/>
  <c r="AM48" i="7" l="1"/>
  <c r="AM58" i="7" s="1"/>
  <c r="AM59" i="7" s="1"/>
  <c r="AN56" i="7" s="1"/>
  <c r="AN23" i="7" s="1"/>
  <c r="AN26" i="7" s="1"/>
  <c r="AM50" i="7"/>
  <c r="AM70" i="7" s="1"/>
  <c r="AM71" i="7" s="1"/>
  <c r="AM49" i="7"/>
  <c r="AM64" i="7" s="1"/>
  <c r="AM65" i="7" s="1"/>
  <c r="AN62" i="7" s="1"/>
  <c r="AN39" i="7" l="1"/>
  <c r="AN40" i="7"/>
  <c r="AN28" i="7"/>
  <c r="AN69" i="7" l="1"/>
  <c r="AN51" i="7"/>
  <c r="AN80" i="7"/>
  <c r="AN79" i="7" s="1"/>
  <c r="AN43" i="7" s="1"/>
  <c r="AN100" i="7"/>
  <c r="AN99" i="7" s="1"/>
  <c r="AN44" i="7" s="1"/>
  <c r="AN63" i="7" s="1"/>
  <c r="AN57" i="7" l="1"/>
  <c r="AN45" i="7"/>
  <c r="AN48" i="7" l="1"/>
  <c r="AN58" i="7" s="1"/>
  <c r="AN59" i="7" s="1"/>
  <c r="AO56" i="7" s="1"/>
  <c r="AO23" i="7" s="1"/>
  <c r="AO26" i="7" s="1"/>
  <c r="AN50" i="7"/>
  <c r="AN70" i="7" s="1"/>
  <c r="AN71" i="7" s="1"/>
  <c r="AN49" i="7" l="1"/>
  <c r="AN64" i="7" s="1"/>
  <c r="AN65" i="7" s="1"/>
  <c r="AO62" i="7" s="1"/>
  <c r="AO39" i="7"/>
  <c r="AO40" i="7"/>
  <c r="AO28" i="7"/>
  <c r="AO69" i="7" l="1"/>
  <c r="AO51" i="7"/>
  <c r="AO80" i="7"/>
  <c r="AO79" i="7" s="1"/>
  <c r="AO43" i="7" s="1"/>
  <c r="AO100" i="7"/>
  <c r="AO99" i="7" s="1"/>
  <c r="AO44" i="7" s="1"/>
  <c r="AO63" i="7" s="1"/>
  <c r="AO57" i="7" l="1"/>
  <c r="AO45" i="7"/>
  <c r="AO50" i="7" l="1"/>
  <c r="AO70" i="7" s="1"/>
  <c r="AO71" i="7" s="1"/>
  <c r="AO48" i="7"/>
  <c r="AO58" i="7" s="1"/>
  <c r="AO59" i="7" s="1"/>
  <c r="AP56" i="7" s="1"/>
  <c r="AP23" i="7" s="1"/>
  <c r="AP26" i="7" s="1"/>
  <c r="AO49" i="7"/>
  <c r="AO64" i="7" s="1"/>
  <c r="AO65" i="7" s="1"/>
  <c r="AP62" i="7" s="1"/>
  <c r="AP39" i="7" l="1"/>
  <c r="AP40" i="7"/>
  <c r="AP28" i="7"/>
  <c r="AP69" i="7" l="1"/>
  <c r="AP51" i="7"/>
  <c r="AP80" i="7"/>
  <c r="AP79" i="7" s="1"/>
  <c r="AP43" i="7"/>
  <c r="AP100" i="7"/>
  <c r="AP99" i="7" s="1"/>
  <c r="AP44" i="7" s="1"/>
  <c r="AP63" i="7" s="1"/>
  <c r="AP45" i="7" l="1"/>
  <c r="AP57" i="7"/>
  <c r="AP50" i="7" l="1"/>
  <c r="AP70" i="7" s="1"/>
  <c r="AP71" i="7" s="1"/>
  <c r="AP48" i="7"/>
  <c r="AP58" i="7" s="1"/>
  <c r="AP59" i="7" s="1"/>
  <c r="AQ56" i="7" s="1"/>
  <c r="AQ23" i="7" s="1"/>
  <c r="AQ26" i="7" s="1"/>
  <c r="AP49" i="7"/>
  <c r="AP64" i="7" s="1"/>
  <c r="AP65" i="7" s="1"/>
  <c r="AQ62" i="7" s="1"/>
  <c r="AQ39" i="7" l="1"/>
  <c r="AQ40" i="7"/>
  <c r="AQ28" i="7"/>
  <c r="AQ69" i="7" l="1"/>
  <c r="AQ51" i="7"/>
  <c r="AQ80" i="7"/>
  <c r="AQ79" i="7" s="1"/>
  <c r="AQ43" i="7" s="1"/>
  <c r="AQ100" i="7"/>
  <c r="AQ99" i="7" s="1"/>
  <c r="AQ44" i="7" s="1"/>
  <c r="AQ63" i="7" s="1"/>
  <c r="AQ57" i="7" l="1"/>
  <c r="AQ45" i="7"/>
  <c r="AQ48" i="7" l="1"/>
  <c r="AQ58" i="7" s="1"/>
  <c r="AQ59" i="7" s="1"/>
  <c r="AR56" i="7" s="1"/>
  <c r="AR23" i="7" s="1"/>
  <c r="AR26" i="7" s="1"/>
  <c r="AQ50" i="7"/>
  <c r="AQ70" i="7" s="1"/>
  <c r="AQ71" i="7" s="1"/>
  <c r="AQ49" i="7"/>
  <c r="AQ64" i="7" s="1"/>
  <c r="AQ65" i="7" s="1"/>
  <c r="AR62" i="7" s="1"/>
  <c r="AR39" i="7" l="1"/>
  <c r="AR40" i="7"/>
  <c r="AR28" i="7"/>
  <c r="AR69" i="7" l="1"/>
  <c r="AR51" i="7"/>
  <c r="AR80" i="7"/>
  <c r="AR79" i="7" s="1"/>
  <c r="AR43" i="7" s="1"/>
  <c r="AR100" i="7"/>
  <c r="AR99" i="7" s="1"/>
  <c r="AR44" i="7" s="1"/>
  <c r="AR63" i="7" s="1"/>
  <c r="AR57" i="7" l="1"/>
  <c r="AR45" i="7"/>
  <c r="AR48" i="7" l="1"/>
  <c r="AR58" i="7" s="1"/>
  <c r="AR59" i="7" s="1"/>
  <c r="AS56" i="7" s="1"/>
  <c r="AS23" i="7" s="1"/>
  <c r="AS26" i="7" s="1"/>
  <c r="AR50" i="7"/>
  <c r="AR70" i="7" s="1"/>
  <c r="AR71" i="7" s="1"/>
  <c r="AR49" i="7"/>
  <c r="AR64" i="7" s="1"/>
  <c r="AR65" i="7" s="1"/>
  <c r="AS62" i="7" s="1"/>
  <c r="AS39" i="7" l="1"/>
  <c r="AS40" i="7"/>
  <c r="AS28" i="7"/>
  <c r="AS69" i="7" l="1"/>
  <c r="AS51" i="7"/>
  <c r="AS80" i="7"/>
  <c r="AS79" i="7" s="1"/>
  <c r="AS43" i="7"/>
  <c r="AS100" i="7"/>
  <c r="AS99" i="7" s="1"/>
  <c r="AS44" i="7" s="1"/>
  <c r="AS63" i="7" s="1"/>
  <c r="AS57" i="7" l="1"/>
  <c r="AS45" i="7"/>
  <c r="AS50" i="7" l="1"/>
  <c r="AS70" i="7" s="1"/>
  <c r="AS71" i="7" s="1"/>
  <c r="AS48" i="7"/>
  <c r="AS58" i="7" s="1"/>
  <c r="AS59" i="7" s="1"/>
  <c r="AT56" i="7" s="1"/>
  <c r="AT23" i="7" s="1"/>
  <c r="AT26" i="7" s="1"/>
  <c r="AS49" i="7" l="1"/>
  <c r="AS64" i="7" s="1"/>
  <c r="AS65" i="7" s="1"/>
  <c r="AT62" i="7" s="1"/>
  <c r="AT39" i="7"/>
  <c r="AT40" i="7"/>
  <c r="AT28" i="7"/>
  <c r="AT69" i="7" l="1"/>
  <c r="AT51" i="7"/>
  <c r="AT80" i="7"/>
  <c r="AT79" i="7" s="1"/>
  <c r="AT43" i="7"/>
  <c r="AT100" i="7"/>
  <c r="AT99" i="7" s="1"/>
  <c r="AT44" i="7" s="1"/>
  <c r="AT63" i="7" s="1"/>
  <c r="AT57" i="7" l="1"/>
  <c r="AT45" i="7"/>
  <c r="AT50" i="7" l="1"/>
  <c r="AT70" i="7" s="1"/>
  <c r="AT71" i="7" s="1"/>
  <c r="AT48" i="7"/>
  <c r="AT58" i="7" s="1"/>
  <c r="AT59" i="7" s="1"/>
  <c r="AU56" i="7" s="1"/>
  <c r="AU23" i="7" s="1"/>
  <c r="AU26" i="7" s="1"/>
  <c r="AT49" i="7" l="1"/>
  <c r="AT64" i="7" s="1"/>
  <c r="AT65" i="7" s="1"/>
  <c r="AU62" i="7" s="1"/>
  <c r="AU39" i="7"/>
  <c r="AU40" i="7"/>
  <c r="AU28" i="7"/>
  <c r="AU69" i="7" l="1"/>
  <c r="AU51" i="7"/>
  <c r="AU80" i="7"/>
  <c r="AU79" i="7" s="1"/>
  <c r="AU43" i="7" s="1"/>
  <c r="AU100" i="7"/>
  <c r="AU99" i="7" s="1"/>
  <c r="AU44" i="7" s="1"/>
  <c r="AU63" i="7" s="1"/>
  <c r="AU57" i="7" l="1"/>
  <c r="AU45" i="7"/>
  <c r="AU50" i="7" l="1"/>
  <c r="AU70" i="7" s="1"/>
  <c r="AU71" i="7" s="1"/>
  <c r="AU48" i="7"/>
  <c r="AU58" i="7" s="1"/>
  <c r="AU59" i="7" s="1"/>
  <c r="AV56" i="7" s="1"/>
  <c r="AV23" i="7" s="1"/>
  <c r="AV26" i="7" s="1"/>
  <c r="AU49" i="7" l="1"/>
  <c r="AU64" i="7" s="1"/>
  <c r="AU65" i="7" s="1"/>
  <c r="AV62" i="7" s="1"/>
  <c r="AV39" i="7"/>
  <c r="AV40" i="7"/>
  <c r="AV28" i="7"/>
  <c r="AV69" i="7" l="1"/>
  <c r="AV51" i="7"/>
  <c r="AV80" i="7"/>
  <c r="AV79" i="7" s="1"/>
  <c r="AV43" i="7" s="1"/>
  <c r="AV100" i="7"/>
  <c r="AV99" i="7" s="1"/>
  <c r="AV44" i="7" s="1"/>
  <c r="AV63" i="7" s="1"/>
  <c r="AV57" i="7" l="1"/>
  <c r="AV45" i="7"/>
  <c r="AV50" i="7" l="1"/>
  <c r="AV70" i="7" s="1"/>
  <c r="AV71" i="7" s="1"/>
  <c r="AV48" i="7"/>
  <c r="AV58" i="7" s="1"/>
  <c r="AV59" i="7" s="1"/>
  <c r="AW56" i="7" s="1"/>
  <c r="AV49" i="7" l="1"/>
  <c r="AV64" i="7" s="1"/>
  <c r="AV65" i="7" s="1"/>
  <c r="AW62" i="7" s="1"/>
  <c r="AW23" i="7"/>
  <c r="AW26" i="7" s="1"/>
  <c r="AW39" i="7" l="1"/>
  <c r="AW40" i="7"/>
  <c r="AW28" i="7"/>
  <c r="AW69" i="7" l="1"/>
  <c r="AW51" i="7"/>
  <c r="AW80" i="7"/>
  <c r="AW79" i="7" s="1"/>
  <c r="AW43" i="7" s="1"/>
  <c r="AW44" i="7"/>
  <c r="AW63" i="7" s="1"/>
  <c r="AW57" i="7" l="1"/>
  <c r="AW45" i="7"/>
  <c r="AW50" i="7" l="1"/>
  <c r="AW70" i="7" s="1"/>
  <c r="AW71" i="7" s="1"/>
  <c r="AW48" i="7"/>
  <c r="AW58" i="7" s="1"/>
  <c r="AW59" i="7" s="1"/>
  <c r="AX56" i="7" s="1"/>
  <c r="AW49" i="7" l="1"/>
  <c r="AW64" i="7" s="1"/>
  <c r="AW65" i="7" s="1"/>
  <c r="AX62" i="7" s="1"/>
  <c r="AX23" i="7"/>
  <c r="AX26" i="7" s="1"/>
  <c r="AX39" i="7" l="1"/>
  <c r="AX40" i="7"/>
  <c r="AX28" i="7"/>
  <c r="AX69" i="7" l="1"/>
  <c r="AX51" i="7"/>
  <c r="AX80" i="7"/>
  <c r="AX79" i="7" s="1"/>
  <c r="AX43" i="7"/>
  <c r="AX44" i="7"/>
  <c r="AX63" i="7" s="1"/>
  <c r="AX45" i="7" l="1"/>
  <c r="AX57" i="7"/>
  <c r="AX48" i="7" l="1"/>
  <c r="AX58" i="7" s="1"/>
  <c r="AX59" i="7" s="1"/>
  <c r="AY56" i="7" s="1"/>
  <c r="AX50" i="7"/>
  <c r="AX70" i="7" s="1"/>
  <c r="AX71" i="7" s="1"/>
  <c r="AX49" i="7" l="1"/>
  <c r="AX64" i="7" s="1"/>
  <c r="AX65" i="7" s="1"/>
  <c r="AY62" i="7" s="1"/>
  <c r="AY23" i="7"/>
  <c r="AY26" i="7" s="1"/>
  <c r="AY39" i="7" l="1"/>
  <c r="AY40" i="7"/>
  <c r="AY28" i="7"/>
  <c r="AY69" i="7" l="1"/>
  <c r="AY51" i="7"/>
  <c r="AY80" i="7"/>
  <c r="AY79" i="7" s="1"/>
  <c r="AY43" i="7" s="1"/>
  <c r="AY44" i="7"/>
  <c r="AY63" i="7" s="1"/>
  <c r="AY45" i="7" l="1"/>
  <c r="AY57" i="7"/>
  <c r="AY48" i="7" l="1"/>
  <c r="AY58" i="7" s="1"/>
  <c r="AY59" i="7" s="1"/>
  <c r="AZ56" i="7" s="1"/>
  <c r="AY50" i="7"/>
  <c r="AY70" i="7" s="1"/>
  <c r="AY71" i="7" s="1"/>
  <c r="AY49" i="7"/>
  <c r="AY64" i="7" s="1"/>
  <c r="AY65" i="7" s="1"/>
  <c r="AZ62" i="7" s="1"/>
  <c r="AZ23" i="7" l="1"/>
  <c r="AZ26" i="7" s="1"/>
  <c r="AZ39" i="7" l="1"/>
  <c r="AZ40" i="7"/>
  <c r="AZ28" i="7"/>
  <c r="AZ69" i="7" l="1"/>
  <c r="AZ51" i="7"/>
  <c r="AZ80" i="7"/>
  <c r="AZ79" i="7" s="1"/>
  <c r="AZ43" i="7"/>
  <c r="AZ44" i="7"/>
  <c r="AZ63" i="7" s="1"/>
  <c r="AZ45" i="7" l="1"/>
  <c r="AZ57" i="7"/>
  <c r="AZ50" i="7" l="1"/>
  <c r="AZ70" i="7" s="1"/>
  <c r="AZ71" i="7" s="1"/>
  <c r="AZ48" i="7"/>
  <c r="AZ58" i="7" s="1"/>
  <c r="AZ59" i="7" s="1"/>
  <c r="BA56" i="7" s="1"/>
  <c r="AZ49" i="7" l="1"/>
  <c r="AZ64" i="7" s="1"/>
  <c r="AZ65" i="7" s="1"/>
  <c r="BA62" i="7" s="1"/>
  <c r="BA23" i="7"/>
  <c r="BA26" i="7" s="1"/>
  <c r="BA39" i="7" l="1"/>
  <c r="BA40" i="7"/>
  <c r="BA28" i="7"/>
  <c r="BA69" i="7" l="1"/>
  <c r="BA51" i="7"/>
  <c r="BA80" i="7"/>
  <c r="BA79" i="7" s="1"/>
  <c r="BA43" i="7" s="1"/>
  <c r="BA44" i="7"/>
  <c r="BA63" i="7" s="1"/>
  <c r="BA45" i="7" l="1"/>
  <c r="BA57" i="7"/>
  <c r="BA50" i="7" l="1"/>
  <c r="BA70" i="7" s="1"/>
  <c r="BA71" i="7" s="1"/>
  <c r="BA48" i="7"/>
  <c r="BA58" i="7" s="1"/>
  <c r="BA59" i="7" s="1"/>
  <c r="BB56" i="7" s="1"/>
  <c r="BA49" i="7" l="1"/>
  <c r="BA64" i="7" s="1"/>
  <c r="BA65" i="7" s="1"/>
  <c r="BB62" i="7" s="1"/>
  <c r="BB23" i="7"/>
  <c r="BB26" i="7" s="1"/>
  <c r="BB39" i="7" l="1"/>
  <c r="BB40" i="7"/>
  <c r="BB28" i="7"/>
  <c r="BB69" i="7" l="1"/>
  <c r="BB51" i="7"/>
  <c r="BB80" i="7"/>
  <c r="BB79" i="7" s="1"/>
  <c r="BB43" i="7" s="1"/>
  <c r="BB44" i="7"/>
  <c r="BB63" i="7" s="1"/>
  <c r="BB57" i="7" l="1"/>
  <c r="BB45" i="7"/>
  <c r="BB48" i="7" l="1"/>
  <c r="BB58" i="7" s="1"/>
  <c r="BB59" i="7" s="1"/>
  <c r="BC56" i="7" s="1"/>
  <c r="BB50" i="7"/>
  <c r="BB70" i="7" s="1"/>
  <c r="BB71" i="7" s="1"/>
  <c r="BB49" i="7" l="1"/>
  <c r="BB64" i="7" s="1"/>
  <c r="BB65" i="7" s="1"/>
  <c r="BC62" i="7" s="1"/>
  <c r="BC23" i="7"/>
  <c r="BC26" i="7" s="1"/>
  <c r="BC39" i="7" l="1"/>
  <c r="BC40" i="7"/>
  <c r="BC28" i="7"/>
  <c r="BC69" i="7" l="1"/>
  <c r="BC51" i="7"/>
  <c r="BC80" i="7"/>
  <c r="BC79" i="7" s="1"/>
  <c r="BC43" i="7" s="1"/>
  <c r="BC44" i="7"/>
  <c r="BC63" i="7" s="1"/>
  <c r="BC57" i="7" l="1"/>
  <c r="BC45" i="7"/>
  <c r="BC50" i="7" l="1"/>
  <c r="BC70" i="7" s="1"/>
  <c r="BC71" i="7" s="1"/>
  <c r="BC48" i="7"/>
  <c r="BC58" i="7" s="1"/>
  <c r="BC59" i="7" s="1"/>
  <c r="BD56" i="7" s="1"/>
  <c r="BC49" i="7"/>
  <c r="BC64" i="7" s="1"/>
  <c r="BC65" i="7" s="1"/>
  <c r="BD62" i="7" s="1"/>
  <c r="BD23" i="7" l="1"/>
  <c r="BD26" i="7" s="1"/>
  <c r="BD39" i="7" l="1"/>
  <c r="BD40" i="7"/>
  <c r="BD28" i="7"/>
  <c r="BD69" i="7" l="1"/>
  <c r="BD51" i="7"/>
  <c r="BD80" i="7"/>
  <c r="BD79" i="7" s="1"/>
  <c r="BD43" i="7" s="1"/>
  <c r="BD44" i="7"/>
  <c r="BD63" i="7" s="1"/>
  <c r="BD45" i="7" l="1"/>
  <c r="BD57" i="7"/>
  <c r="BD50" i="7" l="1"/>
  <c r="BD70" i="7" s="1"/>
  <c r="BD71" i="7" s="1"/>
  <c r="BD48" i="7"/>
  <c r="BD58" i="7" s="1"/>
  <c r="BD59" i="7" s="1"/>
  <c r="BE56" i="7" s="1"/>
  <c r="BD49" i="7" l="1"/>
  <c r="BD64" i="7" s="1"/>
  <c r="BD65" i="7" s="1"/>
  <c r="BE62" i="7" s="1"/>
  <c r="BE23" i="7"/>
  <c r="BE26" i="7" s="1"/>
  <c r="BE39" i="7" l="1"/>
  <c r="BE40" i="7"/>
  <c r="BE28" i="7"/>
  <c r="BE69" i="7" l="1"/>
  <c r="BE51" i="7"/>
  <c r="BE80" i="7"/>
  <c r="BE79" i="7" s="1"/>
  <c r="BE43" i="7" s="1"/>
  <c r="BE44" i="7"/>
  <c r="BE63" i="7" s="1"/>
  <c r="BE57" i="7" l="1"/>
  <c r="BE45" i="7"/>
  <c r="BE48" i="7" l="1"/>
  <c r="BE58" i="7" s="1"/>
  <c r="BE59" i="7" s="1"/>
  <c r="BF56" i="7" s="1"/>
  <c r="BE50" i="7"/>
  <c r="BE70" i="7" s="1"/>
  <c r="BE71" i="7" s="1"/>
  <c r="BE49" i="7" l="1"/>
  <c r="BE64" i="7" s="1"/>
  <c r="BE65" i="7" s="1"/>
  <c r="BF62" i="7" s="1"/>
  <c r="BF23" i="7"/>
  <c r="BF26" i="7" s="1"/>
  <c r="BF39" i="7" l="1"/>
  <c r="BF40" i="7"/>
  <c r="BF28" i="7"/>
  <c r="BF69" i="7" l="1"/>
  <c r="BF51" i="7"/>
  <c r="BF80" i="7"/>
  <c r="BF79" i="7" s="1"/>
  <c r="BF43" i="7"/>
  <c r="BF44" i="7"/>
  <c r="BF63" i="7" s="1"/>
  <c r="BF57" i="7" l="1"/>
  <c r="BF45" i="7"/>
  <c r="BF50" i="7" l="1"/>
  <c r="BF70" i="7" s="1"/>
  <c r="BF71" i="7" s="1"/>
  <c r="BF48" i="7"/>
  <c r="BF58" i="7" s="1"/>
  <c r="BF59" i="7" s="1"/>
  <c r="BG56" i="7" s="1"/>
  <c r="BF49" i="7" l="1"/>
  <c r="BF64" i="7" s="1"/>
  <c r="BF65" i="7" s="1"/>
  <c r="BG62" i="7" s="1"/>
  <c r="BG23" i="7"/>
  <c r="BG26" i="7" s="1"/>
  <c r="BG39" i="7" l="1"/>
  <c r="BG40" i="7"/>
  <c r="BG28" i="7"/>
  <c r="BG69" i="7" l="1"/>
  <c r="BG51" i="7"/>
  <c r="BG80" i="7"/>
  <c r="BG79" i="7" s="1"/>
  <c r="BG43" i="7"/>
  <c r="BG44" i="7"/>
  <c r="BG63" i="7" s="1"/>
  <c r="BG45" i="7" l="1"/>
  <c r="BG57" i="7"/>
  <c r="BG48" i="7" l="1"/>
  <c r="BG58" i="7" s="1"/>
  <c r="BG59" i="7" s="1"/>
  <c r="BH56" i="7" s="1"/>
  <c r="BG50" i="7"/>
  <c r="BG70" i="7" s="1"/>
  <c r="BG71" i="7" s="1"/>
  <c r="BG49" i="7" l="1"/>
  <c r="BG64" i="7" s="1"/>
  <c r="BG65" i="7" s="1"/>
  <c r="BH62" i="7" s="1"/>
  <c r="BH23" i="7"/>
  <c r="BH26" i="7" s="1"/>
  <c r="BH39" i="7" l="1"/>
  <c r="BH40" i="7"/>
  <c r="BH28" i="7"/>
  <c r="BH69" i="7" l="1"/>
  <c r="BH51" i="7"/>
  <c r="BH80" i="7"/>
  <c r="BH79" i="7" s="1"/>
  <c r="BH43" i="7"/>
  <c r="BH44" i="7"/>
  <c r="BH63" i="7" s="1"/>
  <c r="BH57" i="7" l="1"/>
  <c r="BH45" i="7"/>
  <c r="BH50" i="7" l="1"/>
  <c r="BH70" i="7" s="1"/>
  <c r="BH71" i="7" s="1"/>
  <c r="BH48" i="7"/>
  <c r="BH58" i="7" s="1"/>
  <c r="BH59" i="7" s="1"/>
  <c r="BI56" i="7" s="1"/>
  <c r="BH49" i="7"/>
  <c r="BH64" i="7" s="1"/>
  <c r="BH65" i="7" s="1"/>
  <c r="BI62" i="7" s="1"/>
  <c r="BI23" i="7" l="1"/>
  <c r="BI26" i="7" l="1"/>
  <c r="E23" i="7"/>
  <c r="D23" i="7"/>
  <c r="D26" i="7" s="1"/>
  <c r="E26" i="7" l="1"/>
  <c r="D33" i="6"/>
  <c r="BI39" i="7"/>
  <c r="BI40" i="7"/>
  <c r="BI28" i="7"/>
  <c r="BI69" i="7" s="1"/>
  <c r="BI51" i="7" l="1"/>
  <c r="BI80" i="7"/>
  <c r="BI79" i="7" s="1"/>
  <c r="BI43" i="7" s="1"/>
  <c r="BI44" i="7"/>
  <c r="BI63" i="7" s="1"/>
  <c r="E26" i="18"/>
  <c r="E29" i="18" s="1"/>
  <c r="D42" i="6"/>
  <c r="E11" i="6" l="1"/>
  <c r="E29" i="6"/>
  <c r="E16" i="6"/>
  <c r="E10" i="6"/>
  <c r="E15" i="6"/>
  <c r="E39" i="6"/>
  <c r="E17" i="6"/>
  <c r="E34" i="6"/>
  <c r="E28" i="6"/>
  <c r="H157" i="17"/>
  <c r="E40" i="6"/>
  <c r="E22" i="6"/>
  <c r="E37" i="6"/>
  <c r="E20" i="6"/>
  <c r="E25" i="6"/>
  <c r="E19" i="6"/>
  <c r="E27" i="6"/>
  <c r="E9" i="6"/>
  <c r="E35" i="6"/>
  <c r="E14" i="6"/>
  <c r="E31" i="6"/>
  <c r="E36" i="6"/>
  <c r="E24" i="6"/>
  <c r="E33" i="6"/>
  <c r="E41" i="6"/>
  <c r="D80" i="3"/>
  <c r="E30" i="6"/>
  <c r="E21" i="6"/>
  <c r="E26" i="6"/>
  <c r="E13" i="6"/>
  <c r="E35" i="18"/>
  <c r="E39" i="18"/>
  <c r="BI45" i="7"/>
  <c r="BI57" i="7"/>
  <c r="C83" i="3" l="1"/>
  <c r="C85" i="3"/>
  <c r="C82" i="3"/>
  <c r="C84" i="3"/>
  <c r="BI48" i="7"/>
  <c r="BI58" i="7" s="1"/>
  <c r="BI59" i="7" s="1"/>
  <c r="BI50" i="7"/>
  <c r="BI70" i="7" s="1"/>
  <c r="BI49" i="7" l="1"/>
  <c r="BI64" i="7" s="1"/>
  <c r="BI65" i="7" s="1"/>
  <c r="E34" i="18"/>
  <c r="E36" i="18" s="1"/>
  <c r="E40" i="18" s="1"/>
  <c r="E41" i="18" s="1"/>
  <c r="BI71" i="7"/>
  <c r="H84" i="3"/>
  <c r="H79" i="17"/>
  <c r="H77" i="17"/>
  <c r="C86" i="3"/>
  <c r="H82" i="3"/>
  <c r="H86" i="3" s="1"/>
  <c r="F86" i="3" s="1"/>
  <c r="H80" i="17"/>
  <c r="H85" i="3"/>
  <c r="H78" i="17"/>
  <c r="H83" i="3"/>
  <c r="F83" i="3" s="1"/>
</calcChain>
</file>

<file path=xl/comments1.xml><?xml version="1.0" encoding="utf-8"?>
<comments xmlns="http://schemas.openxmlformats.org/spreadsheetml/2006/main">
  <authors>
    <author>nathan</author>
    <author>Jon Ruona</author>
  </authors>
  <commentList>
    <comment ref="B14" authorId="0" shapeId="0">
      <text>
        <r>
          <rPr>
            <b/>
            <sz val="8"/>
            <color indexed="81"/>
            <rFont val="Tahoma"/>
            <family val="2"/>
          </rPr>
          <t xml:space="preserve">Specify name of entity that will own and operate property.
</t>
        </r>
      </text>
    </comment>
    <comment ref="J30" authorId="1" shapeId="0">
      <text>
        <r>
          <rPr>
            <b/>
            <sz val="10"/>
            <color indexed="81"/>
            <rFont val="Times New Roman"/>
            <family val="1"/>
          </rPr>
          <t>Used for LTV Comparison on the Debt Service and Loan Sizing Worksheet.</t>
        </r>
        <r>
          <rPr>
            <sz val="8"/>
            <color indexed="81"/>
            <rFont val="Tahoma"/>
            <family val="2"/>
          </rPr>
          <t xml:space="preserve">
</t>
        </r>
      </text>
    </comment>
    <comment ref="J31" authorId="1" shapeId="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D34" authorId="0" shapeId="0">
      <text>
        <r>
          <rPr>
            <sz val="8"/>
            <color indexed="81"/>
            <rFont val="Tahoma"/>
            <family val="2"/>
          </rPr>
          <t>loan origination fee</t>
        </r>
      </text>
    </comment>
    <comment ref="D41" authorId="0" shapeId="0">
      <text>
        <r>
          <rPr>
            <sz val="8"/>
            <color indexed="81"/>
            <rFont val="Tahoma"/>
            <family val="2"/>
          </rPr>
          <t>Enter developer fee, when given a dollar figure by the developer.  If given a percentage, use profit line on P &amp; L.</t>
        </r>
      </text>
    </comment>
  </commentList>
</comments>
</file>

<file path=xl/comments3.xml><?xml version="1.0" encoding="utf-8"?>
<comments xmlns="http://schemas.openxmlformats.org/spreadsheetml/2006/main">
  <authors>
    <author>Pat Thomson</author>
    <author>Jennifer Vertrees</author>
  </authors>
  <commentList>
    <comment ref="H4" authorId="0" shapeId="0">
      <text>
        <r>
          <rPr>
            <sz val="8"/>
            <color indexed="81"/>
            <rFont val="Tahoma"/>
            <family val="2"/>
          </rPr>
          <t xml:space="preserve">Remaining percentage of costs funded by equity.
</t>
        </r>
      </text>
    </comment>
    <comment ref="H5" authorId="0" shapeId="0">
      <text>
        <r>
          <rPr>
            <sz val="8"/>
            <color indexed="81"/>
            <rFont val="Tahoma"/>
            <family val="2"/>
          </rPr>
          <t xml:space="preserve">Remaining percentage of costs funded by equity.
</t>
        </r>
      </text>
    </comment>
    <comment ref="H6" authorId="0" shapeId="0">
      <text>
        <r>
          <rPr>
            <sz val="8"/>
            <color indexed="81"/>
            <rFont val="Tahoma"/>
            <family val="2"/>
          </rPr>
          <t xml:space="preserve">Remaining percentage of costs funded by equity.
</t>
        </r>
      </text>
    </comment>
    <comment ref="H7" authorId="0" shapeId="0">
      <text>
        <r>
          <rPr>
            <sz val="8"/>
            <color indexed="81"/>
            <rFont val="Tahoma"/>
            <family val="2"/>
          </rPr>
          <t xml:space="preserve">Remaining percentage of costs funded by equity.
</t>
        </r>
      </text>
    </comment>
    <comment ref="H8" authorId="0" shapeId="0">
      <text>
        <r>
          <rPr>
            <sz val="8"/>
            <color indexed="81"/>
            <rFont val="Tahoma"/>
            <family val="2"/>
          </rPr>
          <t xml:space="preserve">Remaining percentage of costs funded by equity.
</t>
        </r>
      </text>
    </comment>
    <comment ref="H9" authorId="0" shapeId="0">
      <text>
        <r>
          <rPr>
            <sz val="8"/>
            <color indexed="81"/>
            <rFont val="Tahoma"/>
            <family val="2"/>
          </rPr>
          <t xml:space="preserve">Remaining percentage of costs funded by equity.
</t>
        </r>
      </text>
    </comment>
    <comment ref="H10" authorId="0" shapeId="0">
      <text>
        <r>
          <rPr>
            <sz val="8"/>
            <color indexed="81"/>
            <rFont val="Tahoma"/>
            <family val="2"/>
          </rPr>
          <t xml:space="preserve">Remaining percentage of costs funded by equity.
</t>
        </r>
      </text>
    </comment>
    <comment ref="H11" authorId="0" shapeId="0">
      <text>
        <r>
          <rPr>
            <sz val="8"/>
            <color indexed="81"/>
            <rFont val="Tahoma"/>
            <family val="2"/>
          </rPr>
          <t xml:space="preserve">Remaining percentage of costs funded by equity.
</t>
        </r>
      </text>
    </comment>
    <comment ref="B15" authorId="1" shapeId="0">
      <text>
        <r>
          <rPr>
            <sz val="8"/>
            <color indexed="81"/>
            <rFont val="Tahoma"/>
            <family val="2"/>
          </rPr>
          <t>Enter number of units started by month.</t>
        </r>
      </text>
    </comment>
    <comment ref="B17" authorId="1" shapeId="0">
      <text>
        <r>
          <rPr>
            <sz val="8"/>
            <color indexed="81"/>
            <rFont val="Tahoma"/>
            <family val="2"/>
          </rPr>
          <t>refer to the listings under the headings on the development budget to see what is included in the following project expenses</t>
        </r>
        <r>
          <rPr>
            <sz val="8"/>
            <color indexed="81"/>
            <rFont val="Tahoma"/>
            <family val="2"/>
          </rPr>
          <t xml:space="preserve">
</t>
        </r>
      </text>
    </comment>
    <comment ref="C18" authorId="0" shapeId="0">
      <text>
        <r>
          <rPr>
            <b/>
            <sz val="8"/>
            <color indexed="81"/>
            <rFont val="Tahoma"/>
            <family val="2"/>
          </rPr>
          <t>Includes:
Building acquisition
Land acquisition</t>
        </r>
      </text>
    </comment>
    <comment ref="C19" authorId="0" shapeId="0">
      <text>
        <r>
          <rPr>
            <sz val="8"/>
            <color indexed="81"/>
            <rFont val="Tahoma"/>
            <family val="2"/>
          </rPr>
          <t xml:space="preserve">Includes:
House construction
</t>
        </r>
      </text>
    </comment>
    <comment ref="C20" authorId="0" shapeId="0">
      <text>
        <r>
          <rPr>
            <sz val="8"/>
            <color indexed="81"/>
            <rFont val="Tahoma"/>
            <family val="2"/>
          </rPr>
          <t>Includes:
Landscaping
Permits
Clearance and demolition
Util. connections &amp; tap fees
Contingency</t>
        </r>
      </text>
    </comment>
    <comment ref="C21" authorId="0" shapeId="0">
      <text>
        <r>
          <rPr>
            <sz val="8"/>
            <color indexed="81"/>
            <rFont val="Tahoma"/>
            <family val="2"/>
          </rPr>
          <t xml:space="preserve">Includes:
Streets &amp; sidewalks
Water &amp; sewer
Storm water &amp; drainage
Impact Fees
</t>
        </r>
      </text>
    </comment>
    <comment ref="C22" authorId="0" shapeId="0">
      <text>
        <r>
          <rPr>
            <sz val="8"/>
            <color indexed="81"/>
            <rFont val="Tahoma"/>
            <family val="2"/>
          </rPr>
          <t xml:space="preserve">Includes:
Site Planning
A &amp; E
Attorney
Consultant
Survey
Market Study
Environmental
Org. Expenses
</t>
        </r>
      </text>
    </comment>
    <comment ref="C23" authorId="0" shapeId="0">
      <text>
        <r>
          <rPr>
            <sz val="8"/>
            <color indexed="81"/>
            <rFont val="Tahoma"/>
            <family val="2"/>
          </rPr>
          <t xml:space="preserve">Includes:
Construction interest
</t>
        </r>
      </text>
    </comment>
    <comment ref="C24" authorId="0" shapeId="0">
      <text>
        <r>
          <rPr>
            <sz val="8"/>
            <color indexed="81"/>
            <rFont val="Tahoma"/>
            <family val="2"/>
          </rPr>
          <t xml:space="preserve">Includes:
Construction Origination
Appraisal
Const. Insurance
Property taxes
</t>
        </r>
      </text>
    </comment>
    <comment ref="C25" authorId="0" shapeId="0">
      <text>
        <r>
          <rPr>
            <sz val="8"/>
            <color indexed="81"/>
            <rFont val="Tahoma"/>
            <family val="2"/>
          </rPr>
          <t xml:space="preserve">Includes:
Marketing
Other
</t>
        </r>
      </text>
    </comment>
    <comment ref="C26" authorId="0" shapeId="0">
      <text>
        <r>
          <rPr>
            <b/>
            <sz val="8"/>
            <color indexed="81"/>
            <rFont val="Tahoma"/>
            <family val="2"/>
          </rPr>
          <t>Does not include:
Developer fee or
Profit</t>
        </r>
      </text>
    </comment>
    <comment ref="D30" authorId="0" shapeId="0">
      <text>
        <r>
          <rPr>
            <sz val="8"/>
            <color indexed="81"/>
            <rFont val="Tahoma"/>
            <family val="2"/>
          </rPr>
          <t xml:space="preserve">Unit sales automatically added based on length of time to build and sell units.
</t>
        </r>
      </text>
    </comment>
  </commentList>
</comments>
</file>

<file path=xl/comments4.xml><?xml version="1.0" encoding="utf-8"?>
<comments xmlns="http://schemas.openxmlformats.org/spreadsheetml/2006/main">
  <authors>
    <author>Jennifer Vertrees</author>
  </authors>
  <commentList>
    <comment ref="C39" authorId="0" shapeId="0">
      <text>
        <r>
          <rPr>
            <sz val="8"/>
            <color indexed="81"/>
            <rFont val="Tahoma"/>
            <family val="2"/>
          </rPr>
          <t xml:space="preserve">insert as a %.  </t>
        </r>
      </text>
    </comment>
  </commentList>
</comments>
</file>

<file path=xl/comments5.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6.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7.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8.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sharedStrings.xml><?xml version="1.0" encoding="utf-8"?>
<sst xmlns="http://schemas.openxmlformats.org/spreadsheetml/2006/main" count="11692" uniqueCount="1396">
  <si>
    <t>Cover</t>
  </si>
  <si>
    <t>Louisiana Housing Corporation</t>
  </si>
  <si>
    <t>HOMEOWNERSHIP DEVELOPMENT APPLICATION</t>
  </si>
  <si>
    <t xml:space="preserve">Version: </t>
  </si>
  <si>
    <t>10122018.SA</t>
  </si>
  <si>
    <t xml:space="preserve">Project Name: </t>
  </si>
  <si>
    <t xml:space="preserve">Parish: </t>
  </si>
  <si>
    <t>Primary Input</t>
  </si>
  <si>
    <t>Application Progress Date:</t>
  </si>
  <si>
    <t xml:space="preserve">Current Date:    </t>
  </si>
  <si>
    <t>General Information:</t>
  </si>
  <si>
    <t>Month</t>
  </si>
  <si>
    <t>Date</t>
  </si>
  <si>
    <t>Year</t>
  </si>
  <si>
    <t>Property Breakdown:</t>
  </si>
  <si>
    <t xml:space="preserve">   Date of Application</t>
  </si>
  <si>
    <t xml:space="preserve">   Type of Application</t>
  </si>
  <si>
    <t xml:space="preserve">   Project Name:</t>
  </si>
  <si>
    <t xml:space="preserve">   Number of Residential Buildings</t>
  </si>
  <si>
    <t xml:space="preserve">   Accessory Buildings</t>
  </si>
  <si>
    <t xml:space="preserve">   Zip Code:</t>
  </si>
  <si>
    <t xml:space="preserve">   Development Type</t>
  </si>
  <si>
    <t xml:space="preserve">   Project Parish:</t>
  </si>
  <si>
    <t xml:space="preserve">   Type of Construction</t>
  </si>
  <si>
    <t xml:space="preserve">   Congressional District:</t>
  </si>
  <si>
    <t xml:space="preserve">   Occupancy Type</t>
  </si>
  <si>
    <t xml:space="preserve">   Taxpayer Name: </t>
  </si>
  <si>
    <t xml:space="preserve">   Taxpayer Address:</t>
  </si>
  <si>
    <t xml:space="preserve">   Building Style</t>
  </si>
  <si>
    <t xml:space="preserve">   Taxpayer City, State &amp; Zip:</t>
  </si>
  <si>
    <t>Residential Unit Mix:</t>
  </si>
  <si>
    <t xml:space="preserve">   Legal Structure of Taxpayer: </t>
  </si>
  <si>
    <t xml:space="preserve">   0 BR</t>
  </si>
  <si>
    <t xml:space="preserve">   Qualified Non-Profit Name if Applicable</t>
  </si>
  <si>
    <t xml:space="preserve">   1 BR</t>
  </si>
  <si>
    <t xml:space="preserve">   Taxpayer Contact:</t>
  </si>
  <si>
    <t xml:space="preserve">   2 BR </t>
  </si>
  <si>
    <t xml:space="preserve">   Contact Phone Number:</t>
  </si>
  <si>
    <t xml:space="preserve">   3BR</t>
  </si>
  <si>
    <t xml:space="preserve">   Contact Fax Number:</t>
  </si>
  <si>
    <t xml:space="preserve">   4 BR</t>
  </si>
  <si>
    <t xml:space="preserve">   E-Mail Address:</t>
  </si>
  <si>
    <t xml:space="preserve">   5 BR</t>
  </si>
  <si>
    <t xml:space="preserve">   Maximum Tax Credits Requested:</t>
  </si>
  <si>
    <t xml:space="preserve">   Other</t>
  </si>
  <si>
    <t xml:space="preserve">   Maximum HOME Funds Requested: </t>
  </si>
  <si>
    <t xml:space="preserve">   TOTAL</t>
  </si>
  <si>
    <t xml:space="preserve">   Maximum LHC-CDBG Funds Requested: </t>
  </si>
  <si>
    <t xml:space="preserve">   Funding Type</t>
  </si>
  <si>
    <t xml:space="preserve">   Projected HOME Closing Date:</t>
  </si>
  <si>
    <t>Appraisal:</t>
  </si>
  <si>
    <t xml:space="preserve">   Qualified Census Tract/DDA Location:</t>
  </si>
  <si>
    <t xml:space="preserve">   Appraisal Date:</t>
  </si>
  <si>
    <t xml:space="preserve">   Federal ID / SSN:</t>
  </si>
  <si>
    <t xml:space="preserve">   Pre-Rehab/New Construction Appraisal Value:</t>
  </si>
  <si>
    <t xml:space="preserve">   To be Formed Date</t>
  </si>
  <si>
    <t xml:space="preserve">   Post-Rehab/As Built Appraisal Value:</t>
  </si>
  <si>
    <t>(Data through June 2017; New limits posted March 2018)</t>
  </si>
  <si>
    <t>Existing Homes HOME/HTF Purchase Price Limit</t>
  </si>
  <si>
    <t>New Homes HOME/HTF Purchase Price Limit</t>
  </si>
  <si>
    <t>State</t>
  </si>
  <si>
    <t>County Name</t>
  </si>
  <si>
    <t>Metropolitan/FMR Area Name</t>
  </si>
  <si>
    <t>1-Unit</t>
  </si>
  <si>
    <t>2-unit</t>
  </si>
  <si>
    <t>3-unit</t>
  </si>
  <si>
    <t>4-unit</t>
  </si>
  <si>
    <t>Unadjusted Median Value</t>
  </si>
  <si>
    <t>Years Worth of Sales Data*</t>
  </si>
  <si>
    <t>Number of Sales for Unadjusted Median**</t>
  </si>
  <si>
    <t>Geographic Area Used</t>
  </si>
  <si>
    <t>LA</t>
  </si>
  <si>
    <t>Grant Parish</t>
  </si>
  <si>
    <t>Alexandria, LA MSA</t>
  </si>
  <si>
    <t>Metro</t>
  </si>
  <si>
    <t>Non-Metro US</t>
  </si>
  <si>
    <t>Rapides Parish</t>
  </si>
  <si>
    <t>County</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</si>
  <si>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</si>
  <si>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</si>
  <si>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</si>
  <si>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</si>
  <si>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</si>
  <si>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</si>
  <si>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</si>
  <si>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</si>
  <si>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</si>
  <si>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Existing Limit</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</si>
  <si>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</si>
  <si>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</si>
  <si>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</si>
  <si>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</si>
  <si>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</si>
  <si>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</si>
  <si>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</si>
  <si>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</si>
  <si>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</si>
  <si>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</si>
  <si>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</si>
  <si>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</si>
  <si>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</si>
  <si>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</si>
  <si>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</si>
  <si>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</si>
  <si>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</si>
  <si>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</si>
  <si>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</si>
  <si>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</si>
  <si>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</si>
  <si>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</si>
  <si>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</si>
  <si>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</si>
  <si>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</si>
  <si>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</si>
  <si>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</si>
  <si>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</si>
  <si>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</si>
  <si>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</si>
  <si>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</si>
  <si>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</si>
  <si>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</si>
  <si>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</si>
  <si>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</si>
  <si>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</si>
  <si>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</si>
  <si>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</si>
  <si>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</si>
  <si>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</si>
  <si>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</si>
  <si>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</si>
  <si>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</si>
  <si>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</si>
  <si>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</si>
  <si>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</si>
  <si>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</si>
  <si>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</si>
  <si>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</si>
  <si>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</si>
  <si>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</si>
  <si>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</si>
  <si>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</si>
  <si>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</si>
  <si>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</si>
  <si>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</si>
  <si>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</si>
  <si>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</si>
  <si>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</si>
  <si>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</si>
  <si>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</si>
  <si>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</si>
  <si>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</si>
  <si>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</si>
  <si>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</si>
  <si>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</si>
  <si>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</si>
  <si>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</si>
  <si>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</si>
  <si>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</si>
  <si>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</si>
  <si>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</si>
  <si>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</si>
  <si>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</si>
  <si>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</si>
  <si>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</si>
  <si>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</si>
  <si>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</si>
  <si>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</si>
  <si>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</si>
  <si>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</si>
  <si>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</si>
  <si>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</si>
  <si>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</si>
  <si>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</si>
  <si>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</si>
  <si>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</si>
  <si>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</si>
  <si>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</si>
  <si>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</si>
  <si>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</si>
  <si>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</si>
  <si>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</si>
  <si>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</si>
  <si>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</si>
  <si>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</si>
  <si>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Model</t>
  </si>
  <si>
    <t>Model 1</t>
  </si>
  <si>
    <t>2-Unit</t>
  </si>
  <si>
    <t>Model 2</t>
  </si>
  <si>
    <t>3-Unit</t>
  </si>
  <si>
    <t>Model 3</t>
  </si>
  <si>
    <t>4-Unit</t>
  </si>
  <si>
    <t>Model 4</t>
  </si>
  <si>
    <t>Total Cost To Develop</t>
  </si>
  <si>
    <t>Total Soft Cost</t>
  </si>
  <si>
    <t>Construction Cost</t>
  </si>
  <si>
    <t>Pro Rated Soft Cost</t>
  </si>
  <si>
    <t>Percentage of Total</t>
  </si>
  <si>
    <t>Number of Units</t>
  </si>
  <si>
    <t>Pre Unit Total Cost</t>
  </si>
  <si>
    <t>Total Development Subsidy</t>
  </si>
  <si>
    <t>Total</t>
  </si>
  <si>
    <t>Affordability Subsidy</t>
  </si>
  <si>
    <t>Homebuyer 1</t>
  </si>
  <si>
    <t>Day</t>
  </si>
  <si>
    <t>Type of Application</t>
  </si>
  <si>
    <t>Max Award</t>
  </si>
  <si>
    <t>Max Number of Units</t>
  </si>
  <si>
    <t>Yes/No Answers</t>
  </si>
  <si>
    <t>Homebuyer 2</t>
  </si>
  <si>
    <t>Homebuyer 3</t>
  </si>
  <si>
    <t>January</t>
  </si>
  <si>
    <t>NOAH</t>
  </si>
  <si>
    <t>Yes</t>
  </si>
  <si>
    <t>Homebuyer 4</t>
  </si>
  <si>
    <t>February</t>
  </si>
  <si>
    <t>CHAAP</t>
  </si>
  <si>
    <t>No</t>
  </si>
  <si>
    <t>Max</t>
  </si>
  <si>
    <t>March</t>
  </si>
  <si>
    <t>Small Project Continuation</t>
  </si>
  <si>
    <t>NA</t>
  </si>
  <si>
    <t>April</t>
  </si>
  <si>
    <t>Name of NOFA</t>
  </si>
  <si>
    <t>May</t>
  </si>
  <si>
    <t>June</t>
  </si>
  <si>
    <t>July</t>
  </si>
  <si>
    <t>$ Limit for NOFA</t>
  </si>
  <si>
    <t>$$$$$$$$</t>
  </si>
  <si>
    <t>August</t>
  </si>
  <si>
    <t>September</t>
  </si>
  <si>
    <t>October</t>
  </si>
  <si>
    <t>November</t>
  </si>
  <si>
    <t>December</t>
  </si>
  <si>
    <t>2018 Maximum Per Unit investment (234 Limits)</t>
  </si>
  <si>
    <t>Number of Bedrooms</t>
  </si>
  <si>
    <t>Limit</t>
  </si>
  <si>
    <t>0 Bedroom</t>
  </si>
  <si>
    <t>1 Bedroom</t>
  </si>
  <si>
    <t>2 Bedroom</t>
  </si>
  <si>
    <t>3 Bedroom</t>
  </si>
  <si>
    <t>4  or  More Bedroom</t>
  </si>
  <si>
    <t>2018 Maximum Value/Sales Price</t>
  </si>
  <si>
    <t>Number of Units in Building (Existing)</t>
  </si>
  <si>
    <t>LHC Max Development Subsidy</t>
  </si>
  <si>
    <t>Number of Units in Building (New Construction)</t>
  </si>
  <si>
    <t>234  Condominium Housing Elevator Type</t>
  </si>
  <si>
    <t>The limits provided on these tables are for planning purposes. The numbers provided are upper limits and may not under any circumstance be exceed. Funded projects may be required to have lower actual numbers based on LHC underwriting and market analysis.</t>
  </si>
  <si>
    <t xml:space="preserve"> Sales Price/ Value Limits Existing</t>
  </si>
  <si>
    <t>Sales Price/ Value Limits New</t>
  </si>
  <si>
    <t xml:space="preserve">2018 234 Limits </t>
  </si>
  <si>
    <t>0 BR</t>
  </si>
  <si>
    <t>1 BR</t>
  </si>
  <si>
    <t xml:space="preserve">2 BR </t>
  </si>
  <si>
    <t>3 BR</t>
  </si>
  <si>
    <t>4 OR MORE BR</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</si>
  <si>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</si>
  <si>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</si>
  <si>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</si>
  <si>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</si>
  <si>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</si>
  <si>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</si>
  <si>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</si>
  <si>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</si>
  <si>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</si>
  <si>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</si>
  <si>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</si>
  <si>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</si>
  <si>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</si>
  <si>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</si>
  <si>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</si>
  <si>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</si>
  <si>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</si>
  <si>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</si>
  <si>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</si>
  <si>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</si>
  <si>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</si>
  <si>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</si>
  <si>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</si>
  <si>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</si>
  <si>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</si>
  <si>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</si>
  <si>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</si>
  <si>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</si>
  <si>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</si>
  <si>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</si>
  <si>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</si>
  <si>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</si>
  <si>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</si>
  <si>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</si>
  <si>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</si>
  <si>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</si>
  <si>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</si>
  <si>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</si>
  <si>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</si>
  <si>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</si>
  <si>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</si>
  <si>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</si>
  <si>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</si>
  <si>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</si>
  <si>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</si>
  <si>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</si>
  <si>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</si>
  <si>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</si>
  <si>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</si>
  <si>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</si>
  <si>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</si>
  <si>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</si>
  <si>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</si>
  <si>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</si>
  <si>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</si>
  <si>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</si>
  <si>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</si>
  <si>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</si>
  <si>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</si>
  <si>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</si>
  <si>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</si>
  <si>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</si>
  <si>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Felliciana</t>
  </si>
  <si>
    <t>Winn</t>
  </si>
  <si>
    <t>234 Limits  for Underwriting and Subsidy Layering Analysis - Rental</t>
  </si>
  <si>
    <t>0BR</t>
  </si>
  <si>
    <t>1BR</t>
  </si>
  <si>
    <t>2BR</t>
  </si>
  <si>
    <t>3BR</t>
  </si>
  <si>
    <t>4BR</t>
  </si>
  <si>
    <t>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t>
  </si>
  <si>
    <t>Street Number</t>
  </si>
  <si>
    <t>Street Name</t>
  </si>
  <si>
    <t>City</t>
  </si>
  <si>
    <t>Zip</t>
  </si>
  <si>
    <t>Parish</t>
  </si>
  <si>
    <t xml:space="preserve">Lot </t>
  </si>
  <si>
    <t>Block</t>
  </si>
  <si>
    <t>Subdivision</t>
  </si>
  <si>
    <t>SINGLE-FAMILY HOUSING DEVELOPMENT</t>
  </si>
  <si>
    <t>Development Budget</t>
  </si>
  <si>
    <t>Project:</t>
  </si>
  <si>
    <t>Key</t>
  </si>
  <si>
    <t>White spaces indicate data entry</t>
  </si>
  <si>
    <t>DEVELOPMENT BUDGET</t>
  </si>
  <si>
    <t>ITEM</t>
  </si>
  <si>
    <t>Cost</t>
  </si>
  <si>
    <t>% Total</t>
  </si>
  <si>
    <t>ACQUISITION</t>
  </si>
  <si>
    <t>Building Acquisition</t>
  </si>
  <si>
    <t>`</t>
  </si>
  <si>
    <t>Land Acquisition</t>
  </si>
  <si>
    <t>UNIT CONSTRUCTION (see below)</t>
  </si>
  <si>
    <t>OTHER CONSTRUCTION</t>
  </si>
  <si>
    <t>Landscaping</t>
  </si>
  <si>
    <t>Permits</t>
  </si>
  <si>
    <t>Clearance and Demolition</t>
  </si>
  <si>
    <t>Utility Connections &amp; Tap Fees</t>
  </si>
  <si>
    <t>Contingency</t>
  </si>
  <si>
    <t>INFRASTRUCTURE</t>
  </si>
  <si>
    <t>Streets and Sidewalks</t>
  </si>
  <si>
    <t>Water and Sewer</t>
  </si>
  <si>
    <t>Storm water &amp; Drainage</t>
  </si>
  <si>
    <t>Impact Fees</t>
  </si>
  <si>
    <t>PROFESSIONAL FEES</t>
  </si>
  <si>
    <t>Site Planning</t>
  </si>
  <si>
    <t>Architecture &amp; Engineering</t>
  </si>
  <si>
    <t>Real Estate Attorney</t>
  </si>
  <si>
    <t>Consultant</t>
  </si>
  <si>
    <t>Survey</t>
  </si>
  <si>
    <t>Market Study</t>
  </si>
  <si>
    <t>Environmental</t>
  </si>
  <si>
    <t>Organization Expense</t>
  </si>
  <si>
    <t>FINANCE COSTS</t>
  </si>
  <si>
    <t>Construction Loan Interest</t>
  </si>
  <si>
    <t>Construction Origination</t>
  </si>
  <si>
    <t>Appraisal</t>
  </si>
  <si>
    <t>Construction Insurance</t>
  </si>
  <si>
    <t>Property Taxes</t>
  </si>
  <si>
    <t>SOFT COSTS</t>
  </si>
  <si>
    <t>Marketing</t>
  </si>
  <si>
    <t>Other</t>
  </si>
  <si>
    <t>DEVELOPER FEE</t>
  </si>
  <si>
    <t>TOTAL DEVELOPMENT COST</t>
  </si>
  <si>
    <t>Construction/Rehab. Costs</t>
  </si>
  <si>
    <t>Model Number</t>
  </si>
  <si>
    <t>Sq. Ft.</t>
  </si>
  <si>
    <t>Cost/Sq. Ft.</t>
  </si>
  <si>
    <t>Unit Cost</t>
  </si>
  <si>
    <t># Units</t>
  </si>
  <si>
    <t>Sales Price</t>
  </si>
  <si>
    <t>As Built Appraised Value</t>
  </si>
  <si>
    <t>Per Unit Development Subsidy</t>
  </si>
  <si>
    <t>Type of Unit</t>
  </si>
  <si>
    <t>Average</t>
  </si>
  <si>
    <t>SINGLE FAMILY HOUSING DEVELOPMENT</t>
  </si>
  <si>
    <t>Cash Flow Analysis</t>
  </si>
  <si>
    <t>% Debt</t>
  </si>
  <si>
    <t>% LHC HOME</t>
  </si>
  <si>
    <t>%Equity</t>
  </si>
  <si>
    <t>Project #s</t>
  </si>
  <si>
    <t>Acquisition</t>
  </si>
  <si>
    <t>Construction cost</t>
  </si>
  <si>
    <t>Unit Construction</t>
  </si>
  <si>
    <t>Sales price</t>
  </si>
  <si>
    <t>Other Construction</t>
  </si>
  <si>
    <t>Sales expense</t>
  </si>
  <si>
    <t>Infrastructure</t>
  </si>
  <si>
    <t>Construction interest rate</t>
  </si>
  <si>
    <t>Professional Fees</t>
  </si>
  <si>
    <t>Months to construct</t>
  </si>
  <si>
    <t>Construction Interest</t>
  </si>
  <si>
    <t>Months to sell</t>
  </si>
  <si>
    <t>Other Finance Costs</t>
  </si>
  <si>
    <t>Soft Costs</t>
  </si>
  <si>
    <t>MONTH</t>
  </si>
  <si>
    <t># Housing Starts</t>
  </si>
  <si>
    <t>Cumulative</t>
  </si>
  <si>
    <t>Project Expenses</t>
  </si>
  <si>
    <t>Budget</t>
  </si>
  <si>
    <t>Expenditure</t>
  </si>
  <si>
    <t>Property Acquisition</t>
  </si>
  <si>
    <t>Total Monthly Expenses</t>
  </si>
  <si>
    <t>2a</t>
  </si>
  <si>
    <t>Cumulative Project Expenses</t>
  </si>
  <si>
    <t>Number of New Constr. Sales</t>
  </si>
  <si>
    <t>Project Revenue</t>
  </si>
  <si>
    <t xml:space="preserve">  Sales</t>
  </si>
  <si>
    <t>- Cost of Sale</t>
  </si>
  <si>
    <t>= Net Monthly Revenue</t>
  </si>
  <si>
    <t>Cash Flow</t>
  </si>
  <si>
    <t xml:space="preserve">  Net Monthly Revenue (4)</t>
  </si>
  <si>
    <t>- Total Monthly Expenses (2)</t>
  </si>
  <si>
    <t>= Monthly Cash Flow (+ go to 6, - go to 7)</t>
  </si>
  <si>
    <t>Uses of Cash Flow (CF)</t>
  </si>
  <si>
    <t>6a</t>
  </si>
  <si>
    <t xml:space="preserve">   Debt Repayment</t>
  </si>
  <si>
    <t>6b</t>
  </si>
  <si>
    <t>+ Equity Repayment</t>
  </si>
  <si>
    <t>= Total Uses of  Monthly CF</t>
  </si>
  <si>
    <t>Sources of Investment</t>
  </si>
  <si>
    <t>7a</t>
  </si>
  <si>
    <t xml:space="preserve">   Debt</t>
  </si>
  <si>
    <t>+ Owner Equity</t>
  </si>
  <si>
    <t>+ LHC Construction Loan</t>
  </si>
  <si>
    <t>= Total Sources of Monthly Investment</t>
  </si>
  <si>
    <t>INVESTMENT SUMMARY</t>
  </si>
  <si>
    <t>Outstanding Debt</t>
  </si>
  <si>
    <t xml:space="preserve">   Previous Month's Outstanding Debt</t>
  </si>
  <si>
    <t>-  CF for Debt Repayment (#6a)</t>
  </si>
  <si>
    <t>+ This Month's Debt Invested (#7a)</t>
  </si>
  <si>
    <t>= OUTSTANDING DEBT</t>
  </si>
  <si>
    <t>Equity Invested</t>
  </si>
  <si>
    <t xml:space="preserve">   Previous Month's Outstanding Equity</t>
  </si>
  <si>
    <t>-  CF for Equity Repayment (#6b)</t>
  </si>
  <si>
    <t>+ This Month's Equity Invested (#7b)</t>
  </si>
  <si>
    <t>= EQUITY INVESTED</t>
  </si>
  <si>
    <t>Project Cash Balance</t>
  </si>
  <si>
    <t xml:space="preserve">  Cumulative Project Revenue (  #4)</t>
  </si>
  <si>
    <t>- Cumulative Expenses</t>
  </si>
  <si>
    <t>+ Cumulative LHC Construction Loan Invested</t>
  </si>
  <si>
    <t>= CASH BALANCE</t>
  </si>
  <si>
    <t>Do not print below this line</t>
  </si>
  <si>
    <t>DO NOT PRINT BELOW THIS LINE</t>
  </si>
  <si>
    <t>Number under construction</t>
  </si>
  <si>
    <t>Construction Costs per month</t>
  </si>
  <si>
    <t>Costs</t>
  </si>
  <si>
    <t>Number under rehab</t>
  </si>
  <si>
    <t>Rehabilitation Cost</t>
  </si>
  <si>
    <t>HOME BUYER MORTGAGE ANALYSIS</t>
  </si>
  <si>
    <t>Buyer:</t>
  </si>
  <si>
    <t>House Information</t>
  </si>
  <si>
    <t>Purchase Price</t>
  </si>
  <si>
    <t>Appraised Value</t>
  </si>
  <si>
    <t>Bank Requirements</t>
  </si>
  <si>
    <t>Family Information</t>
  </si>
  <si>
    <t>Bank Ratio</t>
  </si>
  <si>
    <t>Front End</t>
  </si>
  <si>
    <t>Annual Income</t>
  </si>
  <si>
    <t>Monthly Income</t>
  </si>
  <si>
    <t>Back End</t>
  </si>
  <si>
    <t>Annual Taxes</t>
  </si>
  <si>
    <t>Monthly Taxes</t>
  </si>
  <si>
    <t>Annual Interest Rate</t>
  </si>
  <si>
    <t>Annual Insurance</t>
  </si>
  <si>
    <t>Monthly Insurance</t>
  </si>
  <si>
    <t>Loan Term (Years)</t>
  </si>
  <si>
    <t>Total Credit Card Debt</t>
  </si>
  <si>
    <t>Constant Annual Percent</t>
  </si>
  <si>
    <t>Loan to Value</t>
  </si>
  <si>
    <t>Closing Costs</t>
  </si>
  <si>
    <t>Debt Capacity</t>
  </si>
  <si>
    <t xml:space="preserve">   Monthly Income x Front Ratio</t>
  </si>
  <si>
    <t xml:space="preserve">   Debt Service for Loan Using LVR</t>
  </si>
  <si>
    <t xml:space="preserve"> - Taxes</t>
  </si>
  <si>
    <t>+ Monthly Taxes</t>
  </si>
  <si>
    <t xml:space="preserve"> - Insurance</t>
  </si>
  <si>
    <t xml:space="preserve">+ Monthly Insurance                  </t>
  </si>
  <si>
    <t xml:space="preserve"> - Other Monthly Housing Cost</t>
  </si>
  <si>
    <t>= Monthly Mortgage Payment</t>
  </si>
  <si>
    <t xml:space="preserve"> = Max. Monthly Debt Service-Front</t>
  </si>
  <si>
    <t xml:space="preserve">   Monthly Income  x  Back Ratio</t>
  </si>
  <si>
    <t xml:space="preserve"> - Loan Payments</t>
  </si>
  <si>
    <t xml:space="preserve"> - Credit Card Payments</t>
  </si>
  <si>
    <t xml:space="preserve"> - Other Monthly Obligation            </t>
  </si>
  <si>
    <t xml:space="preserve"> = Max. Monthly Debt Service-Back</t>
  </si>
  <si>
    <t>Maximum Monthly Debt Service</t>
  </si>
  <si>
    <t xml:space="preserve"> </t>
  </si>
  <si>
    <t>Maximum Loan Using Front/Back</t>
  </si>
  <si>
    <t>Maximum Loan Using LVR</t>
  </si>
  <si>
    <t>Maximum Loan</t>
  </si>
  <si>
    <t>Permanent Mortgage</t>
  </si>
  <si>
    <t>Loan Amount</t>
  </si>
  <si>
    <t>Equity Needed</t>
  </si>
  <si>
    <t>Cash Available from Buyer</t>
  </si>
  <si>
    <t>Home Buyer Subsidy</t>
  </si>
  <si>
    <t>Name(s)</t>
  </si>
  <si>
    <t>Comments on Role</t>
  </si>
  <si>
    <t>% of Time Devoted to Project</t>
  </si>
  <si>
    <t>MBE?</t>
  </si>
  <si>
    <t>WBE?</t>
  </si>
  <si>
    <t>CHDO?</t>
  </si>
  <si>
    <t>Organization</t>
  </si>
  <si>
    <t>Developer</t>
  </si>
  <si>
    <t>Architect</t>
  </si>
  <si>
    <t>Engineer</t>
  </si>
  <si>
    <t>Construction Lender</t>
  </si>
  <si>
    <t>Potential Mortgage Lender(s)</t>
  </si>
  <si>
    <t>Management Company</t>
  </si>
  <si>
    <t>Attorney</t>
  </si>
  <si>
    <t>Accountant</t>
  </si>
  <si>
    <t>General Contractor</t>
  </si>
  <si>
    <t>Consultant (if applicable)</t>
  </si>
  <si>
    <t>Marketing Agent or Realtor</t>
  </si>
  <si>
    <t xml:space="preserve">  SOURCES OF FUNDS PROPOSAL</t>
  </si>
  <si>
    <t>Term</t>
  </si>
  <si>
    <t>Interest Rate</t>
  </si>
  <si>
    <t>Amount</t>
  </si>
  <si>
    <t>Evidence of Funds</t>
  </si>
  <si>
    <t>Use of Funds</t>
  </si>
  <si>
    <t>Owner Equity</t>
  </si>
  <si>
    <t>Private Financing</t>
  </si>
  <si>
    <t>(list lenders below)</t>
  </si>
  <si>
    <t>Other Sources (list below)</t>
  </si>
  <si>
    <t>Proposed HOME Funds</t>
  </si>
  <si>
    <t>Total Sources</t>
  </si>
  <si>
    <t>Leverage</t>
  </si>
  <si>
    <t xml:space="preserve"> USES OF FUNDS SUMMARY</t>
  </si>
  <si>
    <t>Total Cost</t>
  </si>
  <si>
    <t xml:space="preserve">Use of proposed </t>
  </si>
  <si>
    <t xml:space="preserve">HOME </t>
  </si>
  <si>
    <t>HOME funds</t>
  </si>
  <si>
    <t>Predevelopment Costs*</t>
  </si>
  <si>
    <t>Acquisition Costs</t>
  </si>
  <si>
    <t>Hard Costs</t>
  </si>
  <si>
    <t>Soft &amp; Costs</t>
  </si>
  <si>
    <t>Other Costs</t>
  </si>
  <si>
    <t xml:space="preserve">Total  Proposed HOME funds </t>
  </si>
  <si>
    <t>Project Name</t>
  </si>
  <si>
    <t xml:space="preserve">Project Address </t>
  </si>
  <si>
    <t xml:space="preserve">Project Type </t>
  </si>
  <si>
    <t xml:space="preserve">HOME Funds Expended </t>
  </si>
  <si>
    <t xml:space="preserve">Date HOME $ Expended </t>
  </si>
  <si>
    <t xml:space="preserve">Value of Match Contribution </t>
  </si>
  <si>
    <t>Percentage of HOME Funds Matched</t>
  </si>
  <si>
    <t xml:space="preserve">Type of Match </t>
  </si>
  <si>
    <t xml:space="preserve">Date Match Recognized </t>
  </si>
  <si>
    <t xml:space="preserve">Comments </t>
  </si>
  <si>
    <t xml:space="preserve">Example </t>
  </si>
  <si>
    <t xml:space="preserve">1440 West End Rd </t>
  </si>
  <si>
    <t xml:space="preserve">Homeownership </t>
  </si>
  <si>
    <t xml:space="preserve">Waived fees </t>
  </si>
  <si>
    <t xml:space="preserve">State transfer tax and recordation fee </t>
  </si>
  <si>
    <t>Checklist &amp; Required Application Order</t>
  </si>
  <si>
    <t>CHECKLIST &amp; REQUIRED APPLICATION ORDER</t>
  </si>
  <si>
    <t>Required</t>
  </si>
  <si>
    <t>Included</t>
  </si>
  <si>
    <t>Signature</t>
  </si>
  <si>
    <t>Submit the following in order and tabulated:</t>
  </si>
  <si>
    <t>--</t>
  </si>
  <si>
    <t>X</t>
  </si>
  <si>
    <t>Home Buyer Mortgage Analysis (1 Tab for each potential buyer class)</t>
  </si>
  <si>
    <t>Financial Considerations</t>
  </si>
  <si>
    <t>Schedule</t>
  </si>
  <si>
    <t>Development Team</t>
  </si>
  <si>
    <t>Sources &amp; Uses</t>
  </si>
  <si>
    <t>Match Report</t>
  </si>
  <si>
    <t>Completed Projects</t>
  </si>
  <si>
    <t>Checklist</t>
  </si>
  <si>
    <t>Documents in Support of Application Requirement</t>
  </si>
  <si>
    <t>a)</t>
  </si>
  <si>
    <t>Attachment 1</t>
  </si>
  <si>
    <t>Check for required fees</t>
  </si>
  <si>
    <t>Documents in Support of Applicant Information</t>
  </si>
  <si>
    <t>Appendix 1</t>
  </si>
  <si>
    <t>Applicant and Development Team Information</t>
  </si>
  <si>
    <t>Documents in Support of Property Information</t>
  </si>
  <si>
    <t>Appendix 2</t>
  </si>
  <si>
    <t>Site Control Documentation</t>
  </si>
  <si>
    <t>i)</t>
  </si>
  <si>
    <t>Legal descriptions</t>
  </si>
  <si>
    <t>ii)</t>
  </si>
  <si>
    <t xml:space="preserve">Map Indicating general location </t>
  </si>
  <si>
    <t>iii)</t>
  </si>
  <si>
    <t>Map indicating that project is not within 300 ft of a railroad</t>
  </si>
  <si>
    <t>iv)</t>
  </si>
  <si>
    <t>Map indicating project is not located within a floodway</t>
  </si>
  <si>
    <t>v)</t>
  </si>
  <si>
    <t>Map indicating project site is more than 3,000 ft. from a railroad</t>
  </si>
  <si>
    <t>vi)</t>
  </si>
  <si>
    <t>Proof of water service after construction</t>
  </si>
  <si>
    <t>vii)</t>
  </si>
  <si>
    <t>Proof of sewer service after construction</t>
  </si>
  <si>
    <t>viii)</t>
  </si>
  <si>
    <t>Color Photographs</t>
  </si>
  <si>
    <t/>
  </si>
  <si>
    <t>ix)</t>
  </si>
  <si>
    <t>Certification of waiting list of potential buyers</t>
  </si>
  <si>
    <t>b)</t>
  </si>
  <si>
    <t>Appendix 3</t>
  </si>
  <si>
    <t>Ownership History</t>
  </si>
  <si>
    <t>List of prior projects using LHC programs</t>
  </si>
  <si>
    <t>Other projects under construction by members of the Development Team and</t>
  </si>
  <si>
    <t>Prior two (2) years audited (or certified if non-CHDO) financials of applicant</t>
  </si>
  <si>
    <t>c)</t>
  </si>
  <si>
    <t>Appendix 4</t>
  </si>
  <si>
    <t>Zoning Evidence</t>
  </si>
  <si>
    <t>Zoning Certification Letter or Zoning Map</t>
  </si>
  <si>
    <t>Other documents related to zoning</t>
  </si>
  <si>
    <t>d)</t>
  </si>
  <si>
    <t>Appendix 5</t>
  </si>
  <si>
    <t>e)</t>
  </si>
  <si>
    <t xml:space="preserve">Appendix 6 </t>
  </si>
  <si>
    <t>Capital Needs Assessment (for rehab projects only)</t>
  </si>
  <si>
    <t>f)</t>
  </si>
  <si>
    <t xml:space="preserve">Appendix 7 </t>
  </si>
  <si>
    <t>Architectural and Minimum Project Design Requirement</t>
  </si>
  <si>
    <t>g)</t>
  </si>
  <si>
    <t>Appendix 8</t>
  </si>
  <si>
    <t>CHDO Certificate of No Change</t>
  </si>
  <si>
    <t>h)</t>
  </si>
  <si>
    <t>Appendix 9</t>
  </si>
  <si>
    <t>Information on changes in CHDO Staff</t>
  </si>
  <si>
    <t>Documents in Support of Sources and Uses</t>
  </si>
  <si>
    <t>Appendix 10</t>
  </si>
  <si>
    <t>Financing Commitments (obtain from bank, etc.)</t>
  </si>
  <si>
    <t>Appendix 11</t>
  </si>
  <si>
    <t>Developer Services Agreement</t>
  </si>
  <si>
    <t>Appendix 12</t>
  </si>
  <si>
    <t xml:space="preserve">Description of Amenities. </t>
  </si>
  <si>
    <t>Appendix 13</t>
  </si>
  <si>
    <t>Description of Community Facilities.</t>
  </si>
  <si>
    <t>Appendix 14</t>
  </si>
  <si>
    <t>Affirmative Marketing Plan Form (AFHM-98)</t>
  </si>
  <si>
    <t>Appendix 15</t>
  </si>
  <si>
    <t>Lead Based Paint Strategy (Pre-1978 Rehab Projects Only)</t>
  </si>
  <si>
    <t>Appendix 16</t>
  </si>
  <si>
    <t>Certificate of Demand (From Market Study) Not required at application. Required upon preliminary award.</t>
  </si>
  <si>
    <t>Appendix 17</t>
  </si>
  <si>
    <t>Appendix 18</t>
  </si>
  <si>
    <t>CHDO Proceeds Reuse Plan</t>
  </si>
  <si>
    <t>j)</t>
  </si>
  <si>
    <t>Appendix 19</t>
  </si>
  <si>
    <t>Certificate of SDB</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</si>
  <si>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</si>
  <si>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DEVELOPMENT SCHEDULE</t>
  </si>
  <si>
    <t>Acquisition and/or Holding</t>
  </si>
  <si>
    <t>Environmental and/or Historic Review</t>
  </si>
  <si>
    <t>Construction Specifications and Cost Estimates</t>
  </si>
  <si>
    <t>Construction Bids</t>
  </si>
  <si>
    <t>Construction Start</t>
  </si>
  <si>
    <t>Anticipated Draws (list all)</t>
  </si>
  <si>
    <t>End Construction</t>
  </si>
  <si>
    <t>Sign Sales Contract(s)  if applicable</t>
  </si>
  <si>
    <t>Close on Home Sale(s) if applicable</t>
  </si>
  <si>
    <t>Underwriting and Subsidy Layering Analysis</t>
  </si>
  <si>
    <t>for</t>
  </si>
  <si>
    <t>Maximum Subsidy</t>
  </si>
  <si>
    <t>Project Information</t>
  </si>
  <si>
    <t>Type of Review:</t>
  </si>
  <si>
    <t>Total Development Cost</t>
  </si>
  <si>
    <t>Total HOME Investment</t>
  </si>
  <si>
    <t>Total Other Investment</t>
  </si>
  <si>
    <t>Do Sources Equal Uses</t>
  </si>
  <si>
    <t>Number of Units Model 1</t>
  </si>
  <si>
    <t>Number of Units Model 2</t>
  </si>
  <si>
    <t>Number of Units Model 3</t>
  </si>
  <si>
    <t>Number of Units Model 4</t>
  </si>
  <si>
    <t>Type of Unit Model 1</t>
  </si>
  <si>
    <t>Type of Unit Model 2</t>
  </si>
  <si>
    <t>Type of Unit Model 3</t>
  </si>
  <si>
    <t>Type of Unit Model 4</t>
  </si>
  <si>
    <t>Total Number of Units</t>
  </si>
  <si>
    <t>Per Unit Subsidy</t>
  </si>
  <si>
    <t>HOME Percentage</t>
  </si>
  <si>
    <t>Minimum  Number of HOME Units</t>
  </si>
  <si>
    <t>Square Feet Model 1</t>
  </si>
  <si>
    <t>Square Feet Model 2</t>
  </si>
  <si>
    <t>Square Feet Model 3</t>
  </si>
  <si>
    <t>Square Feet Model 4</t>
  </si>
  <si>
    <t>Total Square Feet Model 1</t>
  </si>
  <si>
    <t>Total Square Feet Model 2</t>
  </si>
  <si>
    <t>Total Square Feet Model 3</t>
  </si>
  <si>
    <t>Total Square Feet Model 4</t>
  </si>
  <si>
    <t>Total Square Feet</t>
  </si>
  <si>
    <t>Per Unit Construction Cost Model 1</t>
  </si>
  <si>
    <t>Per Unit Construction Cost Model 2</t>
  </si>
  <si>
    <t>Per Unit Construction Cost Model 3</t>
  </si>
  <si>
    <t>Per Unit Construction Cost Model 4</t>
  </si>
  <si>
    <t>Per Units Soft Cost Model 1</t>
  </si>
  <si>
    <t>Per Units Soft Cost Model 2</t>
  </si>
  <si>
    <t>Per Units Soft Cost Model 3</t>
  </si>
  <si>
    <t>Per Units Soft Cost Model 4</t>
  </si>
  <si>
    <t>Total Development Cost Model 1</t>
  </si>
  <si>
    <t>Total Development Cost Model 2</t>
  </si>
  <si>
    <t>Total Development Cost Model 3</t>
  </si>
  <si>
    <t>Total Development Cost Model 4</t>
  </si>
  <si>
    <t>Total Per Square Foot Cost</t>
  </si>
  <si>
    <t>Sales Price Model 1</t>
  </si>
  <si>
    <t>Sales Price Model 2</t>
  </si>
  <si>
    <t>Sales Price Model 3</t>
  </si>
  <si>
    <t>Sales Price Model 4</t>
  </si>
  <si>
    <t>Value Limit Model 1</t>
  </si>
  <si>
    <t>Value Limit Model 2</t>
  </si>
  <si>
    <t>Value Limit Model 3</t>
  </si>
  <si>
    <t>Value Limit Model 4</t>
  </si>
  <si>
    <t>Appraised Value Model 1</t>
  </si>
  <si>
    <t>Appraised Value Model 2</t>
  </si>
  <si>
    <t>Appraised Value Model 3</t>
  </si>
  <si>
    <t>Appraised Value Model 4</t>
  </si>
  <si>
    <t>Is the sale price at or below the Value Limit for Model 1?</t>
  </si>
  <si>
    <t>Is the sale price at or below the Value Limit for Model 2?</t>
  </si>
  <si>
    <t>Is the sale price at or below the Value Limit for Model 3?</t>
  </si>
  <si>
    <t>Is the sale price at or below the Value Limit for Model 4?</t>
  </si>
  <si>
    <t>Is the Appraised Value at or below the Value Limit for Model 1?</t>
  </si>
  <si>
    <t>Is the Appraised Value at or below the Value Limit for Model 2?</t>
  </si>
  <si>
    <t>Is the Appraised Value at or below the Value Limit for Model 3?</t>
  </si>
  <si>
    <t>Is the Appraised Value at or below the Value Limit for Model 4?</t>
  </si>
  <si>
    <t>Is the sale price at or below Appraised Value for Model 1?</t>
  </si>
  <si>
    <t>Is the sale price at or below Appraised Value for Model 2?</t>
  </si>
  <si>
    <t>Is the sale price at or below Appraised Value for Model 3?</t>
  </si>
  <si>
    <t>Is the sale price at or below Appraised Value for Model 4?</t>
  </si>
  <si>
    <t>Total Cost to Develop Model 1</t>
  </si>
  <si>
    <t>Total Cost to Develop Model 2</t>
  </si>
  <si>
    <t>Total Cost to Develop Model 3</t>
  </si>
  <si>
    <t>Total Cost to Develop Model 4</t>
  </si>
  <si>
    <t>Does the Project require a development subsidy for Model 1 ?</t>
  </si>
  <si>
    <t>Does the Project require a development subsidy for Model 2?</t>
  </si>
  <si>
    <t>Does the Project require a development subsidy for Model 3?</t>
  </si>
  <si>
    <t>Does the Project require a development subsidy for Model 4?</t>
  </si>
  <si>
    <t>What is the estimated amount of the required development subsidy per unit for Model 1?</t>
  </si>
  <si>
    <t>What is the estimated amount of the required development subsidy per unit for Model 2?</t>
  </si>
  <si>
    <t>What is the estimated amount of the required development subsidy per unit for Model 3.?</t>
  </si>
  <si>
    <t>What is the estimated amount of the required development subsidy per unit for Model 4?</t>
  </si>
  <si>
    <t>Total Development Subsidy Required of the project</t>
  </si>
  <si>
    <t>According to the application will the project require a a homebuyer affordability subsidy for Model 1 ?</t>
  </si>
  <si>
    <t>According to the application will the project require a a homebuyer affordability subsidy for Model 2 ?</t>
  </si>
  <si>
    <t>According to the application will the project require a a homebuyer affordability subsidy for Model 3 ?</t>
  </si>
  <si>
    <t>According to the application will the project require a a homebuyer affordability subsidy for Model 4 ?</t>
  </si>
  <si>
    <t>According to the application what is the per buyer amount of homebuyer subsidy for Model 1</t>
  </si>
  <si>
    <t>According to the application what is the per buyer amount of homebuyer subsidy for Model 2</t>
  </si>
  <si>
    <t>According to the application what is the per buyer amount of homebuyer subsidy for Model 3</t>
  </si>
  <si>
    <t>According to the application what is the per buyer amount of homebuyer subsidy for Model 4</t>
  </si>
  <si>
    <t>Total homebuyer affordability subsidy for Model 1?</t>
  </si>
  <si>
    <t>Total homebuyer affordability subsidy for Model 2?</t>
  </si>
  <si>
    <t>Total homebuyer affordability subsidy for Model 3?</t>
  </si>
  <si>
    <t>Total homebuyer affordability subsidy for Model 4?</t>
  </si>
  <si>
    <t>Total homebuyer affordability subsidy for the project.</t>
  </si>
  <si>
    <t>TOTAL SUBSIDY (DEVELOPMENT AND HOMEBUYER)</t>
  </si>
  <si>
    <t>Funds subject to be reimbursed absent a CHDO reuse plan</t>
  </si>
  <si>
    <t>Subsidy as a percentage of TDC</t>
  </si>
  <si>
    <t>Subsidy as a percentage of HOME Assistance</t>
  </si>
  <si>
    <t>Is the HOME Investment at least $1,000 per HOME assisted unit?</t>
  </si>
  <si>
    <t>Underwriting and subsidy layering.</t>
  </si>
  <si>
    <t xml:space="preserve">Has a complete budget been submitted? </t>
  </si>
  <si>
    <t>Do Sources equal Uses?</t>
  </si>
  <si>
    <t>Does the Developer have site control?</t>
  </si>
  <si>
    <t>How is site control evidenced?</t>
  </si>
  <si>
    <t>Is Site Control in the Name of the Tax Payer?</t>
  </si>
  <si>
    <t>Are all sources backed up with commitment letters?</t>
  </si>
  <si>
    <t>Has a Cost Reasonableness Analysis (CRA) been done?</t>
  </si>
  <si>
    <t>What is the CRA estimate to construct?</t>
  </si>
  <si>
    <t>Have the costs been determined reasonable?</t>
  </si>
  <si>
    <t>Is LHC-HOME contributing less than 85% of cost?</t>
  </si>
  <si>
    <t>Has the project been environmentaly cleared (Part 58)?</t>
  </si>
  <si>
    <t>Project needs environmental clearance prior to undertaking any choice limiting activities</t>
  </si>
  <si>
    <t>Has an In-House (LHC) Cost Allocation been completed(the standard LHC SLR).</t>
  </si>
  <si>
    <t>Does the Project pass the SLR?</t>
  </si>
  <si>
    <t>Has a Construction Contract or Preliminary Bid Been submitted?</t>
  </si>
  <si>
    <t>Has the Construction Contract/Preliminay Bid Been Found Acceptable?</t>
  </si>
  <si>
    <t>Have the Professions Services Contracts Been Found Acceptable and Reasonable?</t>
  </si>
  <si>
    <t>Market Demand</t>
  </si>
  <si>
    <t>Has a market study been completed?</t>
  </si>
  <si>
    <t>Does the market study show demand for the homes?</t>
  </si>
  <si>
    <t>Does the Market Study indace absorption within 9 months?</t>
  </si>
  <si>
    <t>Is the project located in an LHC defined Area of Demonstrated Need?</t>
  </si>
  <si>
    <t>Developer Capacity</t>
  </si>
  <si>
    <t>Has the developer undertaken a similar project?</t>
  </si>
  <si>
    <t>Did the developer complete the earlier project?</t>
  </si>
  <si>
    <t>Has the developer submitted audited financials?</t>
  </si>
  <si>
    <t>Does LHC believe the developer has the capacity to undertake the proposed project?</t>
  </si>
  <si>
    <t>Has an experienced marketing agent been identified?</t>
  </si>
  <si>
    <t>Has an Affirmitive Marketing Plan been submitted?</t>
  </si>
  <si>
    <t>Is the project expected to start construction within 12 months of the written agreement date?</t>
  </si>
  <si>
    <t>Is the project expected to be completed within four (4) years of the written agreement date?</t>
  </si>
  <si>
    <t>Is the Developer a CHDO?</t>
  </si>
  <si>
    <t>Has the CHDO submitted changes to staff or certified that no changes existed at the time of application?</t>
  </si>
  <si>
    <t>Developer Profit</t>
  </si>
  <si>
    <t>Is there an identity of interest between the developer and builder?</t>
  </si>
  <si>
    <t>What is the builders overhead and profit?</t>
  </si>
  <si>
    <t>What is the Developer Fee?</t>
  </si>
  <si>
    <t>Is Developer Fee less than or equal to 15% of development costs?</t>
  </si>
  <si>
    <t>Has CHDO submitted a Proceeds Reuse Plan?</t>
  </si>
  <si>
    <t>Will CHDO be allowed to retain all proceeds?</t>
  </si>
  <si>
    <t>How many new units are estimated to be assisted with CHDO Proceeds?</t>
  </si>
  <si>
    <t>Will any of the proceeds be left in the project to provide affordability assistance to the buyer?</t>
  </si>
  <si>
    <t>What is the maximum estimated amount of affordability assistance to be provided to buyers?</t>
  </si>
  <si>
    <t xml:space="preserve">Is the total amount of subsidies (development and homebuyer) the minimum necessary to provide affordable housing </t>
  </si>
  <si>
    <t>Attache to this analysis copies of:</t>
  </si>
  <si>
    <t>Underwriting Reivew</t>
  </si>
  <si>
    <t>Letters of Financial Commitment</t>
  </si>
  <si>
    <t>Cost Reasonable Analysis</t>
  </si>
  <si>
    <t>List of Previous Projects</t>
  </si>
  <si>
    <t>Copy of Audited Financials</t>
  </si>
  <si>
    <t>Legal Description of Property</t>
  </si>
  <si>
    <t>Prepared By:</t>
  </si>
  <si>
    <t>Date:        _______/_______/______________</t>
  </si>
  <si>
    <t>PROFIT AND LOSS STATEMENT</t>
  </si>
  <si>
    <t>REVENUE</t>
  </si>
  <si>
    <t>Price</t>
  </si>
  <si>
    <t>Sale of Housing Units</t>
  </si>
  <si>
    <t xml:space="preserve">Less Selling Costs </t>
  </si>
  <si>
    <t>Percent</t>
  </si>
  <si>
    <t>TOTAL REVENUE</t>
  </si>
  <si>
    <t>COSTS</t>
  </si>
  <si>
    <t>Finance Costs</t>
  </si>
  <si>
    <t>Developer Fee</t>
  </si>
  <si>
    <t>TOTAL</t>
  </si>
  <si>
    <t xml:space="preserve">    TOTAL REVENUE</t>
  </si>
  <si>
    <t xml:space="preserve"> + TOTAL GRANTS</t>
  </si>
  <si>
    <t xml:space="preserve"> -  TOTAL COSTS   </t>
  </si>
  <si>
    <t xml:space="preserve"> = PROFIT (LOSS)</t>
  </si>
  <si>
    <t xml:space="preserve">    PROJECTED PROFIT</t>
  </si>
  <si>
    <t xml:space="preserve"> -  ACTUAL PROFIT           </t>
  </si>
  <si>
    <t xml:space="preserve"> = DEVELOPERS SUBSIDY</t>
  </si>
  <si>
    <t>Bonds</t>
  </si>
  <si>
    <t>New Construction</t>
  </si>
  <si>
    <t>9% Credits</t>
  </si>
  <si>
    <t>Single Family Detached</t>
  </si>
  <si>
    <t>4% Credits</t>
  </si>
  <si>
    <t>Single FamilySemi Detached</t>
  </si>
  <si>
    <t>HOME</t>
  </si>
  <si>
    <t>Single Family Townhome</t>
  </si>
  <si>
    <t>CDBG</t>
  </si>
  <si>
    <t>Combination</t>
  </si>
  <si>
    <t>Rehabilitation</t>
  </si>
  <si>
    <t>Family</t>
  </si>
  <si>
    <t>Elderly</t>
  </si>
  <si>
    <t>Single Room Occupancy</t>
  </si>
  <si>
    <t>Other (explain)</t>
  </si>
  <si>
    <t>Elevator</t>
  </si>
  <si>
    <t>Walkup</t>
  </si>
  <si>
    <t>Row</t>
  </si>
  <si>
    <t>Semi-Detached</t>
  </si>
  <si>
    <t>Detached</t>
  </si>
  <si>
    <t>Type of Construction</t>
  </si>
  <si>
    <t>New</t>
  </si>
  <si>
    <t>Type</t>
  </si>
  <si>
    <t>Existing</t>
  </si>
  <si>
    <t>Model !</t>
  </si>
  <si>
    <t>Value Limits Existing</t>
  </si>
  <si>
    <t>Value Limits New</t>
  </si>
  <si>
    <t>Final Value Limit</t>
  </si>
  <si>
    <t>Is the development subsidy for mode 1 acceptable?</t>
  </si>
  <si>
    <t>Is the development subsidy for mode 2 acceptable?</t>
  </si>
  <si>
    <t>Is the development subsidy for mode 3 acceptable?</t>
  </si>
  <si>
    <t>Is the development subsidy for mode 4 acceptable?</t>
  </si>
  <si>
    <t>Maximum Development Subsidy</t>
  </si>
  <si>
    <t>Model-1</t>
  </si>
  <si>
    <t>Final Limit</t>
  </si>
  <si>
    <t>Model-2</t>
  </si>
  <si>
    <t>Model-4</t>
  </si>
  <si>
    <t>Model-3</t>
  </si>
  <si>
    <t>Total Development Cost By Model</t>
  </si>
  <si>
    <t>General Partnership</t>
  </si>
  <si>
    <t>Limited Partnership</t>
  </si>
  <si>
    <t>Individual</t>
  </si>
  <si>
    <t>LLC</t>
  </si>
  <si>
    <t>Corporation</t>
  </si>
  <si>
    <t>Non-Profit Corporation</t>
  </si>
  <si>
    <t>CHOD</t>
  </si>
  <si>
    <t>k)</t>
  </si>
  <si>
    <t>Alternative Market Analysis. If the project is less than 12 total units you may opt to provide an Alternative Market Analysis in lieu of a formal Market Study. The Alternative Market Analysis is due at application.</t>
  </si>
  <si>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</si>
  <si>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</si>
  <si>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AREA OF DEMONSTRATED NEED CENSUS TRACT DATA</t>
  </si>
  <si>
    <t>Census Tract Unique Identifier</t>
  </si>
  <si>
    <t>QCT</t>
  </si>
  <si>
    <t>QTC Numeric</t>
  </si>
  <si>
    <t>Louisiana.MHV</t>
  </si>
  <si>
    <t>MHVPerc</t>
  </si>
  <si>
    <t>MHV</t>
  </si>
  <si>
    <t>MHHI</t>
  </si>
  <si>
    <t>POV</t>
  </si>
  <si>
    <t>Area of Demonstrated Need</t>
  </si>
  <si>
    <t>Church Point</t>
  </si>
  <si>
    <t>TRUE</t>
  </si>
  <si>
    <t>Louisiana</t>
  </si>
  <si>
    <t>Branch</t>
  </si>
  <si>
    <t>FALSE</t>
  </si>
  <si>
    <t>Iota</t>
  </si>
  <si>
    <t>Crowley</t>
  </si>
  <si>
    <t>Eunice</t>
  </si>
  <si>
    <t>Jennings</t>
  </si>
  <si>
    <t>Basile</t>
  </si>
  <si>
    <t>Rayne</t>
  </si>
  <si>
    <t>Egan</t>
  </si>
  <si>
    <t>Scott</t>
  </si>
  <si>
    <t>Duson</t>
  </si>
  <si>
    <t>Estherwood</t>
  </si>
  <si>
    <t>Mermentau</t>
  </si>
  <si>
    <t>Morse</t>
  </si>
  <si>
    <t>Elizabeth</t>
  </si>
  <si>
    <t>Kinder</t>
  </si>
  <si>
    <t>Leblanc</t>
  </si>
  <si>
    <t>Mittie</t>
  </si>
  <si>
    <t>Oberlin</t>
  </si>
  <si>
    <t>Reeves</t>
  </si>
  <si>
    <t>Oakdale</t>
  </si>
  <si>
    <t>Dry Creek</t>
  </si>
  <si>
    <t>Ragley</t>
  </si>
  <si>
    <t>Sugartown</t>
  </si>
  <si>
    <t>Pitkin</t>
  </si>
  <si>
    <t>Glenmora</t>
  </si>
  <si>
    <t>Elton</t>
  </si>
  <si>
    <t>Fenton</t>
  </si>
  <si>
    <t>Gonzales</t>
  </si>
  <si>
    <t>Prairieville</t>
  </si>
  <si>
    <t>Saint Amant</t>
  </si>
  <si>
    <t>Duplessis</t>
  </si>
  <si>
    <t>Darrow</t>
  </si>
  <si>
    <t>Geismar</t>
  </si>
  <si>
    <t>Sorrento</t>
  </si>
  <si>
    <t>Brittany</t>
  </si>
  <si>
    <t>t He</t>
  </si>
  <si>
    <t>Maurepas</t>
  </si>
  <si>
    <t>Donaldsonville</t>
  </si>
  <si>
    <t>Belle Rose</t>
  </si>
  <si>
    <t>Pierre Part</t>
  </si>
  <si>
    <t>Paincourtville</t>
  </si>
  <si>
    <t>Plattenville</t>
  </si>
  <si>
    <t>Napoleonville</t>
  </si>
  <si>
    <t>Labadieville</t>
  </si>
  <si>
    <t>Thibodaux</t>
  </si>
  <si>
    <t>St Mary</t>
  </si>
  <si>
    <t>Morgan City</t>
  </si>
  <si>
    <t>Bordelonville</t>
  </si>
  <si>
    <t>Mansura</t>
  </si>
  <si>
    <t>Marksville</t>
  </si>
  <si>
    <t>Moreauville</t>
  </si>
  <si>
    <t>Effie</t>
  </si>
  <si>
    <t>Center Point</t>
  </si>
  <si>
    <t>Deville</t>
  </si>
  <si>
    <t>Pineville</t>
  </si>
  <si>
    <t>Hessmer</t>
  </si>
  <si>
    <t>Bunkie</t>
  </si>
  <si>
    <t>Saint Landry</t>
  </si>
  <si>
    <t>Plaucheville</t>
  </si>
  <si>
    <t>Cottonport</t>
  </si>
  <si>
    <t>Evergreen</t>
  </si>
  <si>
    <t>Dupont</t>
  </si>
  <si>
    <t>St Landry</t>
  </si>
  <si>
    <t>Morrow</t>
  </si>
  <si>
    <t>Hamburg</t>
  </si>
  <si>
    <t>Simmesport</t>
  </si>
  <si>
    <t>Melville</t>
  </si>
  <si>
    <t>DeRidder</t>
  </si>
  <si>
    <t>Longville</t>
  </si>
  <si>
    <t>Merryville</t>
  </si>
  <si>
    <t>Singer</t>
  </si>
  <si>
    <t>Starks</t>
  </si>
  <si>
    <t>DeQuincy</t>
  </si>
  <si>
    <t>Arcadia</t>
  </si>
  <si>
    <t>Simsboro</t>
  </si>
  <si>
    <t>Taylor</t>
  </si>
  <si>
    <t>Gibsland</t>
  </si>
  <si>
    <t>Minden</t>
  </si>
  <si>
    <t>Ringgold</t>
  </si>
  <si>
    <t>Heflin</t>
  </si>
  <si>
    <t>Castor</t>
  </si>
  <si>
    <t>Jamestown</t>
  </si>
  <si>
    <t>Dubberly</t>
  </si>
  <si>
    <t>Quitman</t>
  </si>
  <si>
    <t>Saline</t>
  </si>
  <si>
    <t>Jonesboro</t>
  </si>
  <si>
    <t>Shreveport</t>
  </si>
  <si>
    <t>Bossier City</t>
  </si>
  <si>
    <t>Barksdale Afb</t>
  </si>
  <si>
    <t>Elm Grove</t>
  </si>
  <si>
    <t>Haughton</t>
  </si>
  <si>
    <t>Doyline</t>
  </si>
  <si>
    <t>Princeton</t>
  </si>
  <si>
    <t>Benton</t>
  </si>
  <si>
    <t>Cotton Valley</t>
  </si>
  <si>
    <t>Plain Dealing</t>
  </si>
  <si>
    <t>Springhill</t>
  </si>
  <si>
    <t>Sarepta</t>
  </si>
  <si>
    <t>Keithville</t>
  </si>
  <si>
    <t>Bethany</t>
  </si>
  <si>
    <t>De Soto</t>
  </si>
  <si>
    <t>Keatchie</t>
  </si>
  <si>
    <t>Greenwood</t>
  </si>
  <si>
    <t>Mooringsport</t>
  </si>
  <si>
    <t>Gilliam</t>
  </si>
  <si>
    <t>Belcher</t>
  </si>
  <si>
    <t>Rodessa</t>
  </si>
  <si>
    <t>Oil City</t>
  </si>
  <si>
    <t>Vivian</t>
  </si>
  <si>
    <t>Hosston</t>
  </si>
  <si>
    <t>Ida</t>
  </si>
  <si>
    <t>Blanchard</t>
  </si>
  <si>
    <t>Lake Charles</t>
  </si>
  <si>
    <t>Iowa</t>
  </si>
  <si>
    <t>Bell City</t>
  </si>
  <si>
    <t>Hayes</t>
  </si>
  <si>
    <t>Sulphur</t>
  </si>
  <si>
    <t>Westlake</t>
  </si>
  <si>
    <t>Vinton</t>
  </si>
  <si>
    <t>Columbia</t>
  </si>
  <si>
    <t>Grayson</t>
  </si>
  <si>
    <t>Kelly</t>
  </si>
  <si>
    <t>LaSalle</t>
  </si>
  <si>
    <t>Olla</t>
  </si>
  <si>
    <t>Clarks</t>
  </si>
  <si>
    <t>Lake Arthur</t>
  </si>
  <si>
    <t>Creole</t>
  </si>
  <si>
    <t>Grand Chenier</t>
  </si>
  <si>
    <t>Gueydan</t>
  </si>
  <si>
    <t>Hackberry</t>
  </si>
  <si>
    <t>Jonesville</t>
  </si>
  <si>
    <t>Sicily Island</t>
  </si>
  <si>
    <t>Clayton</t>
  </si>
  <si>
    <t>Aimwell</t>
  </si>
  <si>
    <t>Enterprise</t>
  </si>
  <si>
    <t>Harrisonburg</t>
  </si>
  <si>
    <t>Rhinehart</t>
  </si>
  <si>
    <t>Monterey</t>
  </si>
  <si>
    <t>Lisbon</t>
  </si>
  <si>
    <t>Summerfield</t>
  </si>
  <si>
    <t>Haynesville</t>
  </si>
  <si>
    <t>Homer</t>
  </si>
  <si>
    <t>Dubach</t>
  </si>
  <si>
    <t>Bernice</t>
  </si>
  <si>
    <t>Lillie</t>
  </si>
  <si>
    <t>Athens</t>
  </si>
  <si>
    <t>Ferriday</t>
  </si>
  <si>
    <t>Vidalia</t>
  </si>
  <si>
    <t>Acme</t>
  </si>
  <si>
    <t>Gloster</t>
  </si>
  <si>
    <t>Grand Cane</t>
  </si>
  <si>
    <t>Stonewall</t>
  </si>
  <si>
    <t>Frierson</t>
  </si>
  <si>
    <t>Mansfield</t>
  </si>
  <si>
    <t>Logansport</t>
  </si>
  <si>
    <t>Pelican</t>
  </si>
  <si>
    <t>Converse</t>
  </si>
  <si>
    <t>Baton Rouge</t>
  </si>
  <si>
    <t>Port Allen</t>
  </si>
  <si>
    <t>Baker</t>
  </si>
  <si>
    <t>Zachary</t>
  </si>
  <si>
    <t>Greenwell Springs</t>
  </si>
  <si>
    <t>Pride</t>
  </si>
  <si>
    <t>Slaughter</t>
  </si>
  <si>
    <t>Clinton</t>
  </si>
  <si>
    <t>Lake Providence</t>
  </si>
  <si>
    <t>Sondheimer</t>
  </si>
  <si>
    <t>Transylvania</t>
  </si>
  <si>
    <t>Epps</t>
  </si>
  <si>
    <t>Ethel</t>
  </si>
  <si>
    <t>Norwood</t>
  </si>
  <si>
    <t>Wilson</t>
  </si>
  <si>
    <t>Pine Prairie</t>
  </si>
  <si>
    <t>Turkey Creek</t>
  </si>
  <si>
    <t>Ville Platte</t>
  </si>
  <si>
    <t>Cheneyville</t>
  </si>
  <si>
    <t>Mamou</t>
  </si>
  <si>
    <t>Reddell</t>
  </si>
  <si>
    <t>Chataignier</t>
  </si>
  <si>
    <t>Opelousas</t>
  </si>
  <si>
    <t>Baskin</t>
  </si>
  <si>
    <t>Crowville</t>
  </si>
  <si>
    <t>Winnsboro</t>
  </si>
  <si>
    <t>Delhi</t>
  </si>
  <si>
    <t>Chase</t>
  </si>
  <si>
    <t>Gilbert</t>
  </si>
  <si>
    <t>Wisner</t>
  </si>
  <si>
    <t>Fort Necessity</t>
  </si>
  <si>
    <t>Jigger</t>
  </si>
  <si>
    <t>Colfax</t>
  </si>
  <si>
    <t>Pollock</t>
  </si>
  <si>
    <t>Dry Prong</t>
  </si>
  <si>
    <t>Georgetown</t>
  </si>
  <si>
    <t>Montgomery</t>
  </si>
  <si>
    <t>Atlanta</t>
  </si>
  <si>
    <t>Bentley</t>
  </si>
  <si>
    <t>Jeanerette</t>
  </si>
  <si>
    <t>New Iberia</t>
  </si>
  <si>
    <t>Loreauville</t>
  </si>
  <si>
    <t>St Martin</t>
  </si>
  <si>
    <t>Saint Martinville</t>
  </si>
  <si>
    <t>Broussard</t>
  </si>
  <si>
    <t>Delcambre</t>
  </si>
  <si>
    <t>Youngsville</t>
  </si>
  <si>
    <t>Erath</t>
  </si>
  <si>
    <t>Avery Island</t>
  </si>
  <si>
    <t>Lydia</t>
  </si>
  <si>
    <t>Grosse Tete</t>
  </si>
  <si>
    <t>Maringouin</t>
  </si>
  <si>
    <t>Rosedale</t>
  </si>
  <si>
    <t>Plaquemine</t>
  </si>
  <si>
    <t>White Castle</t>
  </si>
  <si>
    <t>Carville</t>
  </si>
  <si>
    <t>Saint Gabriel</t>
  </si>
  <si>
    <t>Sunshine</t>
  </si>
  <si>
    <t>Chatham</t>
  </si>
  <si>
    <t>Eros</t>
  </si>
  <si>
    <t>Calhoun</t>
  </si>
  <si>
    <t>Choudrant</t>
  </si>
  <si>
    <t>Ruston</t>
  </si>
  <si>
    <t>Hodge</t>
  </si>
  <si>
    <t>Metairie</t>
  </si>
  <si>
    <t>Kenner</t>
  </si>
  <si>
    <t>New Orleans</t>
  </si>
  <si>
    <t>Gretna</t>
  </si>
  <si>
    <t>Harvey</t>
  </si>
  <si>
    <t>Marrero</t>
  </si>
  <si>
    <t>Westwego</t>
  </si>
  <si>
    <t>St Charles</t>
  </si>
  <si>
    <t>Ama</t>
  </si>
  <si>
    <t>Barataria</t>
  </si>
  <si>
    <t>Lafitte</t>
  </si>
  <si>
    <t>Grand Isle</t>
  </si>
  <si>
    <t>Roanoke</t>
  </si>
  <si>
    <t>Welsh</t>
  </si>
  <si>
    <t>Lacassine</t>
  </si>
  <si>
    <t>Carencro</t>
  </si>
  <si>
    <t>Breaux Bridge</t>
  </si>
  <si>
    <t>Maurice</t>
  </si>
  <si>
    <t>Milton</t>
  </si>
  <si>
    <t>Kraemer</t>
  </si>
  <si>
    <t>Raceland</t>
  </si>
  <si>
    <t>Des Allemands</t>
  </si>
  <si>
    <t>Gheens</t>
  </si>
  <si>
    <t>Larose</t>
  </si>
  <si>
    <t>Lockport</t>
  </si>
  <si>
    <t>Mathews</t>
  </si>
  <si>
    <t>Cut Off</t>
  </si>
  <si>
    <t>Galliano</t>
  </si>
  <si>
    <t>Golden Meadow</t>
  </si>
  <si>
    <t>Bourg</t>
  </si>
  <si>
    <t>Houma</t>
  </si>
  <si>
    <t>Montegut</t>
  </si>
  <si>
    <t>Gray</t>
  </si>
  <si>
    <t>Tullos</t>
  </si>
  <si>
    <t>Urania</t>
  </si>
  <si>
    <t>Jena</t>
  </si>
  <si>
    <t>Trout</t>
  </si>
  <si>
    <t>Grambling</t>
  </si>
  <si>
    <t>Downsville</t>
  </si>
  <si>
    <t>Farmerville</t>
  </si>
  <si>
    <t>Hammond</t>
  </si>
  <si>
    <t>Independence</t>
  </si>
  <si>
    <t>Tickfaw</t>
  </si>
  <si>
    <t>Albany</t>
  </si>
  <si>
    <t>Holden</t>
  </si>
  <si>
    <t>Walker</t>
  </si>
  <si>
    <t>Amite</t>
  </si>
  <si>
    <t>St Helena</t>
  </si>
  <si>
    <t>Pine Grove</t>
  </si>
  <si>
    <t>Denham Springs</t>
  </si>
  <si>
    <t>Watson</t>
  </si>
  <si>
    <t>French Settlement</t>
  </si>
  <si>
    <t>Springfield</t>
  </si>
  <si>
    <t>Delta</t>
  </si>
  <si>
    <t>Tallulah</t>
  </si>
  <si>
    <t>Bastrop</t>
  </si>
  <si>
    <t>Bonita</t>
  </si>
  <si>
    <t>Jones</t>
  </si>
  <si>
    <t>Mer Rouge</t>
  </si>
  <si>
    <t>Sterlington</t>
  </si>
  <si>
    <t>Oak Ridge</t>
  </si>
  <si>
    <t>Rayville</t>
  </si>
  <si>
    <t>Collinston</t>
  </si>
  <si>
    <t>Ashland</t>
  </si>
  <si>
    <t>Campti</t>
  </si>
  <si>
    <t>Clarence</t>
  </si>
  <si>
    <t>Goldonna</t>
  </si>
  <si>
    <t>Coushatta</t>
  </si>
  <si>
    <t>Powhatan</t>
  </si>
  <si>
    <t>Pleasant Hill</t>
  </si>
  <si>
    <t>Marthaville</t>
  </si>
  <si>
    <t>Robeline</t>
  </si>
  <si>
    <t>Flora</t>
  </si>
  <si>
    <t>Provencal</t>
  </si>
  <si>
    <t>Flatwoods</t>
  </si>
  <si>
    <t>Lena</t>
  </si>
  <si>
    <t>Mora</t>
  </si>
  <si>
    <t>Natchez</t>
  </si>
  <si>
    <t>Cloutierville</t>
  </si>
  <si>
    <t>Gorum</t>
  </si>
  <si>
    <t>Melrose</t>
  </si>
  <si>
    <t>Monroe</t>
  </si>
  <si>
    <t>West Monroe</t>
  </si>
  <si>
    <t>Fairbanks</t>
  </si>
  <si>
    <t>Swartz</t>
  </si>
  <si>
    <t>Pointe a la Hache</t>
  </si>
  <si>
    <t>Braithwaite</t>
  </si>
  <si>
    <t>Belle Chasse</t>
  </si>
  <si>
    <t>Port Sulphur</t>
  </si>
  <si>
    <t>Empire</t>
  </si>
  <si>
    <t>Buras</t>
  </si>
  <si>
    <t>Venice</t>
  </si>
  <si>
    <t>Morganza</t>
  </si>
  <si>
    <t>New Roads</t>
  </si>
  <si>
    <t>Ventress</t>
  </si>
  <si>
    <t>Batchelor</t>
  </si>
  <si>
    <t>Innis</t>
  </si>
  <si>
    <t>Lettsworth</t>
  </si>
  <si>
    <t>Fordoche</t>
  </si>
  <si>
    <t>Glynn</t>
  </si>
  <si>
    <t>Lakeland</t>
  </si>
  <si>
    <t>Livonia</t>
  </si>
  <si>
    <t>Oscar</t>
  </si>
  <si>
    <t>Rougon</t>
  </si>
  <si>
    <t>Erwinville</t>
  </si>
  <si>
    <t>Jarreau</t>
  </si>
  <si>
    <t>Lottie</t>
  </si>
  <si>
    <t>Ball</t>
  </si>
  <si>
    <t>Tioga</t>
  </si>
  <si>
    <t>Alexandria</t>
  </si>
  <si>
    <t>Boyce</t>
  </si>
  <si>
    <t>Elmer</t>
  </si>
  <si>
    <t>Hineston</t>
  </si>
  <si>
    <t>Otis</t>
  </si>
  <si>
    <t>Sieper</t>
  </si>
  <si>
    <t>Woodworth</t>
  </si>
  <si>
    <t>Libuse</t>
  </si>
  <si>
    <t>Ruby</t>
  </si>
  <si>
    <t>Lecompte</t>
  </si>
  <si>
    <t>Echo</t>
  </si>
  <si>
    <t>Forest Hill</t>
  </si>
  <si>
    <t>Longleaf</t>
  </si>
  <si>
    <t>Hall Summit</t>
  </si>
  <si>
    <t>Start</t>
  </si>
  <si>
    <t>Archibald</t>
  </si>
  <si>
    <t>Mangham</t>
  </si>
  <si>
    <t>Zwolle</t>
  </si>
  <si>
    <t>Belmont</t>
  </si>
  <si>
    <t>Noble</t>
  </si>
  <si>
    <t>Many</t>
  </si>
  <si>
    <t>Fisher</t>
  </si>
  <si>
    <t>Florien</t>
  </si>
  <si>
    <t>Negreet</t>
  </si>
  <si>
    <t>Hornbeck</t>
  </si>
  <si>
    <t>Anacoco</t>
  </si>
  <si>
    <t>St Bernard</t>
  </si>
  <si>
    <t>Saint Bernard</t>
  </si>
  <si>
    <t>Violet</t>
  </si>
  <si>
    <t>Chalmette</t>
  </si>
  <si>
    <t>Meraux</t>
  </si>
  <si>
    <t>Arabi</t>
  </si>
  <si>
    <t>St John the Baptist</t>
  </si>
  <si>
    <t>La Place</t>
  </si>
  <si>
    <t>Saint Rose</t>
  </si>
  <si>
    <t>Destrehan</t>
  </si>
  <si>
    <t>New Sarpy</t>
  </si>
  <si>
    <t>Norco</t>
  </si>
  <si>
    <t>Hahnville</t>
  </si>
  <si>
    <t>Luling</t>
  </si>
  <si>
    <t>Boutte</t>
  </si>
  <si>
    <t>Paradis</t>
  </si>
  <si>
    <t>Kentwood</t>
  </si>
  <si>
    <t>Greensburg</t>
  </si>
  <si>
    <t>Fluker</t>
  </si>
  <si>
    <t>St James</t>
  </si>
  <si>
    <t>Gramercy</t>
  </si>
  <si>
    <t>Lutcher</t>
  </si>
  <si>
    <t>Paulina</t>
  </si>
  <si>
    <t>Convent</t>
  </si>
  <si>
    <t>Hester</t>
  </si>
  <si>
    <t>Uncle Sam</t>
  </si>
  <si>
    <t>Saint James</t>
  </si>
  <si>
    <t>Vacherie</t>
  </si>
  <si>
    <t>Reserve</t>
  </si>
  <si>
    <t>Garyville</t>
  </si>
  <si>
    <t>Mount Airy</t>
  </si>
  <si>
    <t>Edgard</t>
  </si>
  <si>
    <t>Palmetto</t>
  </si>
  <si>
    <t>Lebeau</t>
  </si>
  <si>
    <t>Port Barre</t>
  </si>
  <si>
    <t>Krotz Springs</t>
  </si>
  <si>
    <t>Arnaudville</t>
  </si>
  <si>
    <t>Lawtell</t>
  </si>
  <si>
    <t>Sunset</t>
  </si>
  <si>
    <t>Leonville</t>
  </si>
  <si>
    <t>Grand Coteau</t>
  </si>
  <si>
    <t>Cecilia</t>
  </si>
  <si>
    <t>Cade</t>
  </si>
  <si>
    <t>Amelia</t>
  </si>
  <si>
    <t>Berwick</t>
  </si>
  <si>
    <t>Patterson</t>
  </si>
  <si>
    <t>Garden City</t>
  </si>
  <si>
    <t>Baldwin</t>
  </si>
  <si>
    <t>Charenton</t>
  </si>
  <si>
    <t>Centerville</t>
  </si>
  <si>
    <t>St Tammany</t>
  </si>
  <si>
    <t>Abita Springs</t>
  </si>
  <si>
    <t>Bush</t>
  </si>
  <si>
    <t>Covington</t>
  </si>
  <si>
    <t>Lacombe</t>
  </si>
  <si>
    <t>Pearl River</t>
  </si>
  <si>
    <t>Bogalusa</t>
  </si>
  <si>
    <t>Sun</t>
  </si>
  <si>
    <t>Talisheek</t>
  </si>
  <si>
    <t>Franklinton</t>
  </si>
  <si>
    <t>Folsom</t>
  </si>
  <si>
    <t>Saint Benedict</t>
  </si>
  <si>
    <t>Madisonville</t>
  </si>
  <si>
    <t>Mandeville</t>
  </si>
  <si>
    <t>Slidell</t>
  </si>
  <si>
    <t>Roseland</t>
  </si>
  <si>
    <t>Husser</t>
  </si>
  <si>
    <t>Loranger</t>
  </si>
  <si>
    <t>Robert</t>
  </si>
  <si>
    <t>Natalbany</t>
  </si>
  <si>
    <t>Ponchatoula</t>
  </si>
  <si>
    <t>Akers</t>
  </si>
  <si>
    <t>Newellton</t>
  </si>
  <si>
    <t>Saint Joseph</t>
  </si>
  <si>
    <t>Waterproof</t>
  </si>
  <si>
    <t>Schriever</t>
  </si>
  <si>
    <t>Chauvin</t>
  </si>
  <si>
    <t>Dulac</t>
  </si>
  <si>
    <t>Theriot</t>
  </si>
  <si>
    <t>Gibson</t>
  </si>
  <si>
    <t>Donner</t>
  </si>
  <si>
    <t>Marion</t>
  </si>
  <si>
    <t>Spearsville</t>
  </si>
  <si>
    <t>Abbeville</t>
  </si>
  <si>
    <t>Kaplan</t>
  </si>
  <si>
    <t>Perry</t>
  </si>
  <si>
    <t>Leesville</t>
  </si>
  <si>
    <t>Simpson</t>
  </si>
  <si>
    <t>Slagle</t>
  </si>
  <si>
    <t>Evans</t>
  </si>
  <si>
    <t>Kurthwood</t>
  </si>
  <si>
    <t>Newllano</t>
  </si>
  <si>
    <t>Fort Polk</t>
  </si>
  <si>
    <t>Rosepine</t>
  </si>
  <si>
    <t>Angie</t>
  </si>
  <si>
    <t>Mount Hermon</t>
  </si>
  <si>
    <t>Shongaloo</t>
  </si>
  <si>
    <t>Cullen</t>
  </si>
  <si>
    <t>Sibley</t>
  </si>
  <si>
    <t>Addis</t>
  </si>
  <si>
    <t>Brusly</t>
  </si>
  <si>
    <t>Kilbourne</t>
  </si>
  <si>
    <t>Oak Grove</t>
  </si>
  <si>
    <t>Forest</t>
  </si>
  <si>
    <t>Pioneer</t>
  </si>
  <si>
    <t>West Feliciana</t>
  </si>
  <si>
    <t>Saint Francisville</t>
  </si>
  <si>
    <t>Weyanoke</t>
  </si>
  <si>
    <t>Angola</t>
  </si>
  <si>
    <t>Tunica</t>
  </si>
  <si>
    <t>Wakefield</t>
  </si>
  <si>
    <t>Dodson</t>
  </si>
  <si>
    <t>Joyce</t>
  </si>
  <si>
    <t>Sikes</t>
  </si>
  <si>
    <t>Winnfield</t>
  </si>
  <si>
    <t>Calvin</t>
  </si>
  <si>
    <t>Saint Maurice</t>
  </si>
  <si>
    <t xml:space="preserve">   Census Tract Unique Identifier</t>
  </si>
  <si>
    <t>Census Tract</t>
  </si>
  <si>
    <t xml:space="preserve">   Project City</t>
  </si>
  <si>
    <t xml:space="preserve">   Project Street Address </t>
  </si>
  <si>
    <t>HHMI Perc</t>
  </si>
  <si>
    <t>Louisiana Poverty</t>
  </si>
  <si>
    <t>Cities Towns Villages Poverty</t>
  </si>
  <si>
    <t>Poverty Perc</t>
  </si>
  <si>
    <t>Cities Towns Villages. MHHI</t>
  </si>
  <si>
    <t>Cities Towns Villages MHV</t>
  </si>
  <si>
    <t>Louisiana MHHI</t>
  </si>
  <si>
    <t>AREA OF DEMONSTRATED NEED</t>
  </si>
  <si>
    <t>CITY</t>
  </si>
  <si>
    <t>CENSUS TRACT</t>
  </si>
  <si>
    <t>UNIQUE ID</t>
  </si>
  <si>
    <t>AODN</t>
  </si>
  <si>
    <t xml:space="preserve">   Is Project in an AODN</t>
  </si>
  <si>
    <t>HOME and Housing Trust Fund Homeownership Sales Price Limits - FY 2019</t>
  </si>
  <si>
    <t>05072019.SA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</si>
</sst>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_);[Red]\(0\)"/>
    <numFmt numFmtId="166" formatCode="[$-409]m/d/yy\ h:mm\ AM/PM;@"/>
    <numFmt numFmtId="167" formatCode="mm/dd/yy"/>
    <numFmt numFmtId="168" formatCode="[&lt;=9999999]###\-####;\(###\)\ ###\-####"/>
    <numFmt numFmtId="169" formatCode="&quot;$&quot;#,##0"/>
    <numFmt numFmtId="170" formatCode="&quot;$&quot;#,##0.00"/>
    <numFmt numFmtId="171" formatCode="General_)"/>
    <numFmt numFmtId="172" formatCode=";;;"/>
    <numFmt numFmtId="173" formatCode="0.0000"/>
    <numFmt numFmtId="174" formatCode="_(&quot;$&quot;* #,##0_);_(&quot;$&quot;* \(#,##0\);_(&quot;$&quot;* &quot;-&quot;??_);_(@_)"/>
    <numFmt numFmtId="175" formatCode="0.0000%"/>
    <numFmt numFmtId="176" formatCode="m/d/yyyy;@"/>
    <numFmt numFmtId="177" formatCode="\$#,##0.00;\(\$#,##0.00\)"/>
    <numFmt numFmtId="178" formatCode="_(* #,##0_);_(* \(#,##0\);_(* &quot;-&quot;??_);_(@_)"/>
  </numFmts>
  <fonts count="80" x14ac:knownFonts="1">
    <font>
      <sz val="11"/>
      <color theme="1"/>
      <name val="Calibri"/>
      <family val="2"/>
      <scheme val="minor"/>
    </font>
    <font>
      <b/>
      <i/>
      <sz val="10"/>
      <name val="Times New Roman"/>
      <family val="1"/>
    </font>
    <font>
      <i/>
      <sz val="10"/>
      <name val="Times New Roman"/>
      <family val="1"/>
    </font>
    <font>
      <sz val="10"/>
      <name val="Times New Roman"/>
      <family val="1"/>
    </font>
    <font>
      <i/>
      <sz val="8"/>
      <name val="Times New Roman"/>
      <family val="1"/>
    </font>
    <font>
      <b/>
      <sz val="28"/>
      <name val="Times New Roman"/>
      <family val="1"/>
    </font>
    <font>
      <b/>
      <sz val="20"/>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b/>
      <sz val="22"/>
      <name val="Times New Roman"/>
      <family val="1"/>
    </font>
    <font>
      <i/>
      <sz val="24"/>
      <name val="Times New Roman"/>
      <family val="1"/>
    </font>
    <font>
      <b/>
      <sz val="14"/>
      <name val="Times New Roman"/>
      <family val="1"/>
    </font>
    <font>
      <sz val="12"/>
      <name val="Times New Roman"/>
      <family val="1"/>
    </font>
    <font>
      <sz val="10"/>
      <color indexed="9"/>
      <name val="Times New Roman"/>
      <family val="1"/>
    </font>
    <font>
      <sz val="9"/>
      <color indexed="9"/>
      <name val="Times New Roman"/>
      <family val="1"/>
    </font>
    <font>
      <i/>
      <sz val="10"/>
      <color indexed="9"/>
      <name val="Times New Roman"/>
      <family val="1"/>
    </font>
    <font>
      <sz val="12"/>
      <color indexed="9"/>
      <name val="Times New Roman"/>
      <family val="1"/>
    </font>
    <font>
      <b/>
      <sz val="10"/>
      <color indexed="10"/>
      <name val="Times New Roman"/>
      <family val="1"/>
    </font>
    <font>
      <sz val="9"/>
      <name val="Times New Roman"/>
      <family val="1"/>
    </font>
    <font>
      <b/>
      <sz val="8"/>
      <name val="Times New Roman"/>
      <family val="1"/>
    </font>
    <font>
      <b/>
      <sz val="10"/>
      <name val="Times New Roman"/>
      <family val="1"/>
    </font>
    <font>
      <b/>
      <i/>
      <sz val="8"/>
      <name val="Times New Roman"/>
      <family val="1"/>
    </font>
    <font>
      <sz val="8"/>
      <name val="Times New Roman"/>
      <family val="1"/>
    </font>
    <font>
      <sz val="9"/>
      <color indexed="12"/>
      <name val="Times New Roman"/>
      <family val="1"/>
    </font>
    <font>
      <b/>
      <sz val="9"/>
      <name val="Times New Roman"/>
      <family val="1"/>
    </font>
    <font>
      <u/>
      <sz val="10"/>
      <color indexed="12"/>
      <name val="Helv"/>
    </font>
    <font>
      <u/>
      <sz val="10"/>
      <color indexed="12"/>
      <name val="Arial"/>
      <family val="2"/>
    </font>
    <font>
      <b/>
      <sz val="10"/>
      <color rgb="FFFF0000"/>
      <name val="Times New Roman"/>
      <family val="1"/>
    </font>
    <font>
      <b/>
      <sz val="8"/>
      <color rgb="FFFF0000"/>
      <name val="Times New Roman"/>
      <family val="1"/>
    </font>
    <font>
      <sz val="10"/>
      <color theme="0"/>
      <name val="Times New Roman"/>
      <family val="1"/>
    </font>
    <font>
      <sz val="14"/>
      <color indexed="10"/>
      <name val="Times New Roman"/>
      <family val="1"/>
    </font>
    <font>
      <b/>
      <sz val="8"/>
      <color indexed="81"/>
      <name val="Tahoma"/>
      <family val="2"/>
    </font>
    <font>
      <b/>
      <sz val="10"/>
      <color indexed="81"/>
      <name val="Times New Roman"/>
      <family val="1"/>
    </font>
    <font>
      <sz val="8"/>
      <color indexed="81"/>
      <name val="Tahoma"/>
      <family val="2"/>
    </font>
    <font>
      <b/>
      <sz val="11"/>
      <color theme="1"/>
      <name val="Calibri"/>
      <family val="2"/>
      <scheme val="minor"/>
    </font>
    <font>
      <b/>
      <sz val="16"/>
      <color theme="1"/>
      <name val="Calibri"/>
      <family val="2"/>
      <scheme val="minor"/>
    </font>
    <font>
      <b/>
      <u/>
      <sz val="11"/>
      <color theme="1"/>
      <name val="Calibri"/>
      <family val="2"/>
      <scheme val="minor"/>
    </font>
    <font>
      <b/>
      <sz val="10"/>
      <name val="Helv"/>
    </font>
    <font>
      <b/>
      <sz val="14"/>
      <name val="Helv"/>
    </font>
    <font>
      <sz val="11"/>
      <color theme="1"/>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0"/>
      <name val="Arial"/>
      <family val="2"/>
    </font>
    <font>
      <b/>
      <sz val="11"/>
      <name val="Calibri"/>
      <family val="2"/>
      <scheme val="minor"/>
    </font>
    <font>
      <sz val="11"/>
      <name val="Helv"/>
    </font>
    <font>
      <b/>
      <u/>
      <sz val="10"/>
      <name val="Helv"/>
    </font>
    <font>
      <b/>
      <sz val="10"/>
      <color indexed="10"/>
      <name val="Helv"/>
    </font>
    <font>
      <b/>
      <sz val="10"/>
      <color indexed="12"/>
      <name val="Helv"/>
    </font>
    <font>
      <b/>
      <sz val="10"/>
      <name val="Arial"/>
      <family val="2"/>
    </font>
    <font>
      <sz val="9"/>
      <name val="Helv"/>
    </font>
    <font>
      <u/>
      <sz val="10"/>
      <name val="Helv"/>
    </font>
    <font>
      <u/>
      <sz val="10"/>
      <name val="Arial"/>
      <family val="2"/>
    </font>
    <font>
      <i/>
      <sz val="10"/>
      <name val="Arial"/>
      <family val="2"/>
    </font>
    <font>
      <sz val="14"/>
      <name val="Calibri"/>
      <family val="2"/>
      <scheme val="minor"/>
    </font>
    <font>
      <sz val="14"/>
      <color theme="1"/>
      <name val="Calibri"/>
      <family val="2"/>
      <scheme val="minor"/>
    </font>
    <font>
      <b/>
      <sz val="10"/>
      <name val="Calibri"/>
      <family val="2"/>
      <scheme val="minor"/>
    </font>
    <font>
      <b/>
      <sz val="9"/>
      <name val="Calibri"/>
      <family val="2"/>
      <scheme val="minor"/>
    </font>
    <font>
      <b/>
      <sz val="24"/>
      <name val="Times New Roman"/>
      <family val="1"/>
    </font>
    <font>
      <b/>
      <sz val="16"/>
      <name val="Times New Roman"/>
      <family val="1"/>
    </font>
    <font>
      <b/>
      <sz val="12"/>
      <name val="Arial"/>
      <family val="2"/>
    </font>
    <font>
      <b/>
      <sz val="14"/>
      <color theme="1"/>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0"/>
      <name val="Arial"/>
      <family val="2"/>
    </font>
    <font>
      <b/>
      <u val="singleAccounting"/>
      <sz val="10"/>
      <name val="Arial"/>
      <family val="2"/>
    </font>
    <font>
      <sz val="11"/>
      <color rgb="FFFF0000"/>
      <name val="Calibri"/>
      <family val="2"/>
      <scheme val="minor"/>
    </font>
    <font>
      <sz val="16"/>
      <name val="Arial"/>
      <family val="2"/>
    </font>
    <font>
      <b/>
      <sz val="11"/>
      <color rgb="FF000000"/>
      <name val="Calibri"/>
      <family val="2"/>
    </font>
    <font>
      <sz val="11"/>
      <color rgb="FF000000"/>
      <name val="Calibri"/>
      <family val="2"/>
    </font>
    <font>
      <sz val="11"/>
      <color rgb="FF000000"/>
      <name val="Calibri"/>
      <family val="2"/>
    </font>
    <font>
      <sz val="11"/>
      <color rgb="FFFF0000"/>
      <name val="Calibri"/>
      <family val="2"/>
    </font>
    <font>
      <sz val="11"/>
      <color rgb="FFFF0000"/>
      <name val="Calibri"/>
      <family val="2"/>
    </font>
    <font>
      <sz val="10"/>
      <color rgb="FFFF0000"/>
      <name val="Arial"/>
      <family val="2"/>
    </font>
    <font>
      <b/>
      <sz val="11"/>
      <color rgb="FF000000"/>
      <name val="Calibri"/>
      <family val="2"/>
    </font>
  </fonts>
  <fills count="36">
    <fill>
      <patternFill patternType="none"/>
    </fill>
    <fill>
      <patternFill patternType="gray125"/>
    </fill>
    <fill>
      <patternFill patternType="solid">
        <fgColor theme="2" tint="-9.9978637043366805E-2"/>
        <bgColor indexed="64"/>
      </patternFill>
    </fill>
    <fill>
      <patternFill patternType="solid">
        <fgColor indexed="43"/>
        <bgColor indexed="64"/>
      </patternFill>
    </fill>
    <fill>
      <patternFill patternType="solid">
        <fgColor rgb="FFE6B9B8"/>
        <bgColor indexed="64"/>
      </patternFill>
    </fill>
    <fill>
      <patternFill patternType="solid">
        <fgColor theme="5" tint="0.59999389629810485"/>
        <bgColor indexed="64"/>
      </patternFill>
    </fill>
    <fill>
      <patternFill patternType="solid">
        <fgColor theme="2" tint="-9.9978637043366805E-2"/>
        <bgColor indexed="9"/>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AAF6CC"/>
        <bgColor indexed="64"/>
      </patternFill>
    </fill>
    <fill>
      <patternFill patternType="solid">
        <fgColor rgb="FFDDD9C4"/>
        <bgColor rgb="FF000000"/>
      </patternFill>
    </fill>
    <fill>
      <patternFill patternType="solid">
        <fgColor rgb="FFFFFFCC"/>
        <bgColor rgb="FF000000"/>
      </patternFill>
    </fill>
    <fill>
      <patternFill patternType="solid">
        <fgColor rgb="FFEBF1DE"/>
        <bgColor rgb="FF000000"/>
      </patternFill>
    </fill>
    <fill>
      <patternFill patternType="solid">
        <fgColor indexed="9"/>
        <bgColor indexed="8"/>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66FFFF"/>
        <bgColor indexed="64"/>
      </patternFill>
    </fill>
    <fill>
      <patternFill patternType="solid">
        <fgColor rgb="FFEFECE1"/>
        <bgColor indexed="64"/>
      </patternFill>
    </fill>
    <fill>
      <patternFill patternType="solid">
        <fgColor rgb="FFFF7C80"/>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rgb="FFEFEBE1"/>
        <bgColor indexed="64"/>
      </patternFill>
    </fill>
    <fill>
      <patternFill patternType="solid">
        <fgColor rgb="FFFFFF00"/>
        <bgColor rgb="FFC0C0C0"/>
      </patternFill>
    </fill>
    <fill>
      <patternFill patternType="solid">
        <fgColor rgb="FFE7BAB7"/>
        <bgColor indexed="64"/>
      </patternFill>
    </fill>
  </fills>
  <borders count="10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dashed">
        <color indexed="64"/>
      </left>
      <right/>
      <top style="thick">
        <color indexed="64"/>
      </top>
      <bottom/>
      <diagonal/>
    </border>
    <border>
      <left/>
      <right style="thin">
        <color indexed="64"/>
      </right>
      <top style="thick">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style="thin">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ed">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double">
        <color indexed="64"/>
      </right>
      <top/>
      <bottom/>
      <diagonal/>
    </border>
  </borders>
  <cellStyleXfs count="7">
    <xf numFmtId="0" fontId="0" fillId="0" borderId="0"/>
    <xf numFmtId="0" fontId="3" fillId="0" borderId="0"/>
    <xf numFmtId="0" fontId="28" fillId="0" borderId="0" applyNumberFormat="0" applyFill="0" applyBorder="0" applyAlignment="0" applyProtection="0">
      <alignment vertical="top"/>
      <protection locked="0"/>
    </xf>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42" fillId="0" borderId="0"/>
  </cellStyleXfs>
  <cellXfs count="845">
    <xf numFmtId="0" fontId="0" fillId="0" borderId="0" xfId="0"/>
    <xf numFmtId="0" fontId="1" fillId="2" borderId="1" xfId="0" applyNumberFormat="1" applyFont="1" applyFill="1" applyBorder="1" applyProtection="1"/>
    <xf numFmtId="0" fontId="2" fillId="2" borderId="2" xfId="0" applyNumberFormat="1" applyFont="1" applyFill="1" applyBorder="1" applyProtection="1"/>
    <xf numFmtId="0" fontId="3" fillId="2" borderId="2" xfId="0" applyNumberFormat="1" applyFont="1" applyFill="1" applyBorder="1" applyProtection="1"/>
    <xf numFmtId="0" fontId="4" fillId="2" borderId="2" xfId="0" applyNumberFormat="1" applyFont="1" applyFill="1" applyBorder="1" applyAlignment="1" applyProtection="1">
      <alignment horizontal="right"/>
    </xf>
    <xf numFmtId="0" fontId="3" fillId="2" borderId="3" xfId="0" applyNumberFormat="1" applyFont="1" applyFill="1" applyBorder="1" applyProtection="1"/>
    <xf numFmtId="0" fontId="3" fillId="2" borderId="4" xfId="0" applyNumberFormat="1" applyFont="1" applyFill="1" applyBorder="1" applyProtection="1"/>
    <xf numFmtId="0" fontId="3" fillId="2" borderId="0" xfId="0" applyNumberFormat="1" applyFont="1" applyFill="1" applyBorder="1" applyProtection="1"/>
    <xf numFmtId="0" fontId="3" fillId="2" borderId="8" xfId="0" applyNumberFormat="1" applyFont="1" applyFill="1" applyBorder="1" applyProtection="1"/>
    <xf numFmtId="0" fontId="7"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left"/>
    </xf>
    <xf numFmtId="0" fontId="9" fillId="2" borderId="0" xfId="0" applyNumberFormat="1" applyFont="1" applyFill="1" applyBorder="1" applyProtection="1"/>
    <xf numFmtId="0" fontId="10"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xf>
    <xf numFmtId="0" fontId="12" fillId="2" borderId="0" xfId="0" applyNumberFormat="1" applyFont="1" applyFill="1" applyBorder="1" applyProtection="1"/>
    <xf numFmtId="0" fontId="13" fillId="2" borderId="0" xfId="0" applyNumberFormat="1" applyFont="1" applyFill="1" applyBorder="1" applyAlignment="1" applyProtection="1">
      <alignment horizontal="left"/>
    </xf>
    <xf numFmtId="0" fontId="14" fillId="2" borderId="0" xfId="0" applyNumberFormat="1" applyFont="1" applyFill="1" applyBorder="1" applyAlignment="1" applyProtection="1">
      <alignment horizontal="right"/>
    </xf>
    <xf numFmtId="0" fontId="15" fillId="2" borderId="0" xfId="0" applyNumberFormat="1" applyFont="1" applyFill="1" applyBorder="1" applyProtection="1"/>
    <xf numFmtId="0" fontId="16" fillId="2" borderId="0" xfId="0" applyNumberFormat="1" applyFont="1" applyFill="1" applyBorder="1" applyProtection="1"/>
    <xf numFmtId="0" fontId="17" fillId="2" borderId="0" xfId="0" applyNumberFormat="1" applyFont="1" applyFill="1" applyBorder="1" applyProtection="1"/>
    <xf numFmtId="0" fontId="18" fillId="2" borderId="0" xfId="0" applyNumberFormat="1" applyFont="1" applyFill="1" applyBorder="1" applyProtection="1"/>
    <xf numFmtId="0" fontId="19" fillId="2" borderId="0" xfId="0" applyNumberFormat="1" applyFont="1" applyFill="1" applyBorder="1" applyProtection="1"/>
    <xf numFmtId="0" fontId="3" fillId="2" borderId="0" xfId="0" applyNumberFormat="1" applyFont="1" applyFill="1" applyBorder="1" applyAlignment="1" applyProtection="1">
      <alignment horizontal="center"/>
    </xf>
    <xf numFmtId="0" fontId="20" fillId="2" borderId="0" xfId="0" applyNumberFormat="1" applyFont="1" applyFill="1" applyBorder="1" applyProtection="1"/>
    <xf numFmtId="0" fontId="21" fillId="2" borderId="0" xfId="0" applyNumberFormat="1" applyFont="1" applyFill="1" applyBorder="1" applyProtection="1"/>
    <xf numFmtId="0" fontId="3" fillId="6" borderId="0" xfId="1" applyFont="1" applyFill="1" applyBorder="1" applyAlignment="1">
      <alignment horizontal="left"/>
    </xf>
    <xf numFmtId="0" fontId="3" fillId="2" borderId="9" xfId="0" applyNumberFormat="1" applyFont="1" applyFill="1" applyBorder="1" applyProtection="1"/>
    <xf numFmtId="0" fontId="3" fillId="2" borderId="10" xfId="0" applyNumberFormat="1" applyFont="1" applyFill="1" applyBorder="1" applyProtection="1"/>
    <xf numFmtId="0" fontId="3" fillId="2" borderId="10" xfId="0" applyNumberFormat="1" applyFont="1" applyFill="1" applyBorder="1" applyAlignment="1" applyProtection="1">
      <alignment horizontal="center"/>
    </xf>
    <xf numFmtId="0" fontId="20" fillId="2" borderId="10" xfId="0" applyNumberFormat="1" applyFont="1" applyFill="1" applyBorder="1" applyProtection="1"/>
    <xf numFmtId="0" fontId="21" fillId="2" borderId="10" xfId="0" applyNumberFormat="1" applyFont="1" applyFill="1" applyBorder="1" applyProtection="1"/>
    <xf numFmtId="0" fontId="3" fillId="2" borderId="11" xfId="0" applyNumberFormat="1" applyFont="1" applyFill="1" applyBorder="1" applyProtection="1"/>
    <xf numFmtId="0" fontId="11" fillId="2" borderId="2" xfId="0" applyNumberFormat="1" applyFont="1" applyFill="1" applyBorder="1" applyProtection="1"/>
    <xf numFmtId="0" fontId="22" fillId="2" borderId="0" xfId="0" applyNumberFormat="1" applyFont="1" applyFill="1" applyBorder="1" applyProtection="1"/>
    <xf numFmtId="0" fontId="2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166" fontId="24" fillId="2" borderId="0" xfId="0" applyNumberFormat="1" applyFont="1" applyFill="1" applyBorder="1" applyAlignment="1" applyProtection="1">
      <alignment horizontal="left"/>
    </xf>
    <xf numFmtId="0" fontId="3" fillId="2" borderId="12" xfId="0" applyNumberFormat="1" applyFont="1" applyFill="1" applyBorder="1" applyAlignment="1" applyProtection="1">
      <alignment horizontal="right"/>
    </xf>
    <xf numFmtId="14" fontId="25" fillId="7" borderId="12" xfId="0" applyNumberFormat="1" applyFont="1" applyFill="1" applyBorder="1" applyAlignment="1" applyProtection="1">
      <alignment horizontal="left"/>
    </xf>
    <xf numFmtId="0" fontId="2" fillId="2" borderId="0" xfId="0" applyNumberFormat="1" applyFont="1" applyFill="1" applyBorder="1" applyProtection="1"/>
    <xf numFmtId="0" fontId="4" fillId="2" borderId="0" xfId="0" applyNumberFormat="1" applyFont="1" applyFill="1" applyBorder="1" applyProtection="1"/>
    <xf numFmtId="0" fontId="23" fillId="2" borderId="0" xfId="0" applyNumberFormat="1" applyFont="1" applyFill="1" applyBorder="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Continuous" vertical="center"/>
    </xf>
    <xf numFmtId="0" fontId="23" fillId="3" borderId="13" xfId="0" applyNumberFormat="1" applyFont="1" applyFill="1" applyBorder="1" applyProtection="1"/>
    <xf numFmtId="0" fontId="23" fillId="3" borderId="14" xfId="0" applyNumberFormat="1" applyFont="1" applyFill="1" applyBorder="1" applyProtection="1"/>
    <xf numFmtId="0" fontId="3" fillId="3" borderId="15" xfId="0" applyNumberFormat="1" applyFont="1" applyFill="1" applyBorder="1" applyAlignment="1" applyProtection="1">
      <alignment horizontal="center"/>
    </xf>
    <xf numFmtId="0" fontId="3" fillId="3" borderId="14" xfId="0" applyNumberFormat="1" applyFont="1" applyFill="1" applyBorder="1" applyAlignment="1" applyProtection="1">
      <alignment horizontal="center"/>
    </xf>
    <xf numFmtId="0" fontId="3" fillId="3" borderId="16" xfId="0" applyNumberFormat="1" applyFont="1" applyFill="1" applyBorder="1" applyAlignment="1" applyProtection="1">
      <alignment horizontal="center"/>
    </xf>
    <xf numFmtId="0" fontId="3" fillId="3" borderId="17" xfId="0" applyNumberFormat="1" applyFont="1" applyFill="1" applyBorder="1" applyAlignment="1" applyProtection="1">
      <alignment horizontal="left"/>
    </xf>
    <xf numFmtId="0" fontId="3" fillId="8" borderId="18" xfId="0" applyNumberFormat="1" applyFont="1" applyFill="1" applyBorder="1" applyProtection="1">
      <protection locked="0"/>
    </xf>
    <xf numFmtId="0" fontId="23" fillId="3" borderId="0" xfId="0" applyNumberFormat="1" applyFont="1" applyFill="1" applyBorder="1" applyProtection="1"/>
    <xf numFmtId="0" fontId="3" fillId="3" borderId="19" xfId="0" applyNumberFormat="1" applyFont="1" applyFill="1" applyBorder="1" applyAlignment="1" applyProtection="1">
      <alignment horizontal="left"/>
    </xf>
    <xf numFmtId="0" fontId="26" fillId="2" borderId="0" xfId="0" applyNumberFormat="1" applyFont="1" applyFill="1" applyBorder="1" applyAlignment="1" applyProtection="1">
      <alignment horizontal="center"/>
    </xf>
    <xf numFmtId="0" fontId="21" fillId="2" borderId="23" xfId="0" applyNumberFormat="1" applyFont="1" applyFill="1" applyBorder="1" applyAlignment="1" applyProtection="1">
      <alignment horizontal="left"/>
    </xf>
    <xf numFmtId="3" fontId="25" fillId="7" borderId="23" xfId="0" applyNumberFormat="1" applyFont="1" applyFill="1" applyBorder="1" applyAlignment="1" applyProtection="1">
      <alignment horizontal="left"/>
      <protection locked="0"/>
    </xf>
    <xf numFmtId="0" fontId="21" fillId="2" borderId="12" xfId="0" applyNumberFormat="1" applyFont="1" applyFill="1" applyBorder="1" applyAlignment="1" applyProtection="1">
      <alignment horizontal="left"/>
    </xf>
    <xf numFmtId="3" fontId="25" fillId="7" borderId="12" xfId="0" applyNumberFormat="1" applyFont="1" applyFill="1" applyBorder="1" applyAlignment="1" applyProtection="1">
      <alignment horizontal="left"/>
      <protection locked="0"/>
    </xf>
    <xf numFmtId="0" fontId="25" fillId="7" borderId="12" xfId="0" applyNumberFormat="1" applyFont="1" applyFill="1" applyBorder="1" applyAlignment="1" applyProtection="1">
      <alignment horizontal="left"/>
      <protection locked="0"/>
    </xf>
    <xf numFmtId="0" fontId="21" fillId="2" borderId="24" xfId="0" applyNumberFormat="1" applyFont="1" applyFill="1" applyBorder="1" applyAlignment="1" applyProtection="1">
      <alignment horizontal="left"/>
    </xf>
    <xf numFmtId="0" fontId="25" fillId="7" borderId="24" xfId="0" applyNumberFormat="1" applyFont="1" applyFill="1" applyBorder="1" applyAlignment="1" applyProtection="1">
      <alignment horizontal="left"/>
      <protection locked="0"/>
    </xf>
    <xf numFmtId="0" fontId="27" fillId="3" borderId="13" xfId="0" applyNumberFormat="1" applyFont="1" applyFill="1" applyBorder="1" applyAlignment="1" applyProtection="1"/>
    <xf numFmtId="0" fontId="25" fillId="3" borderId="17" xfId="0" applyNumberFormat="1" applyFont="1" applyFill="1" applyBorder="1" applyAlignment="1" applyProtection="1">
      <alignment horizontal="left"/>
    </xf>
    <xf numFmtId="167" fontId="21" fillId="2" borderId="12" xfId="0" applyNumberFormat="1" applyFont="1" applyFill="1" applyBorder="1" applyAlignment="1" applyProtection="1">
      <alignment horizontal="left"/>
    </xf>
    <xf numFmtId="0" fontId="21" fillId="2" borderId="8" xfId="0" applyNumberFormat="1" applyFont="1" applyFill="1" applyBorder="1" applyProtection="1"/>
    <xf numFmtId="0" fontId="17" fillId="2" borderId="0" xfId="0" applyNumberFormat="1" applyFont="1" applyFill="1" applyBorder="1" applyAlignment="1" applyProtection="1">
      <alignment horizontal="center"/>
    </xf>
    <xf numFmtId="167" fontId="27" fillId="2" borderId="12" xfId="0" applyNumberFormat="1" applyFont="1" applyFill="1" applyBorder="1" applyAlignment="1" applyProtection="1">
      <alignment horizontal="left"/>
    </xf>
    <xf numFmtId="0" fontId="30" fillId="2" borderId="0" xfId="0" applyNumberFormat="1" applyFont="1" applyFill="1" applyBorder="1" applyProtection="1"/>
    <xf numFmtId="169" fontId="31" fillId="7" borderId="12" xfId="0" applyNumberFormat="1" applyFont="1" applyFill="1" applyBorder="1" applyAlignment="1" applyProtection="1">
      <alignment horizontal="left"/>
      <protection locked="0"/>
    </xf>
    <xf numFmtId="0" fontId="32" fillId="2" borderId="0" xfId="0" applyNumberFormat="1" applyFont="1" applyFill="1" applyBorder="1" applyProtection="1"/>
    <xf numFmtId="0" fontId="23" fillId="3" borderId="13" xfId="0" applyNumberFormat="1" applyFont="1" applyFill="1" applyBorder="1" applyAlignment="1" applyProtection="1">
      <alignment horizontal="left"/>
    </xf>
    <xf numFmtId="0" fontId="21" fillId="3" borderId="17" xfId="0" applyNumberFormat="1" applyFont="1" applyFill="1" applyBorder="1" applyAlignment="1" applyProtection="1">
      <alignment horizontal="left"/>
    </xf>
    <xf numFmtId="2" fontId="21" fillId="2" borderId="0" xfId="0" applyNumberFormat="1" applyFont="1" applyFill="1" applyBorder="1" applyProtection="1"/>
    <xf numFmtId="0" fontId="3" fillId="2" borderId="23" xfId="0" applyNumberFormat="1" applyFont="1" applyFill="1" applyBorder="1" applyAlignment="1" applyProtection="1">
      <alignment horizontal="left"/>
    </xf>
    <xf numFmtId="14" fontId="25" fillId="7" borderId="23"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wrapText="1"/>
    </xf>
    <xf numFmtId="0" fontId="3" fillId="0" borderId="0" xfId="0" applyNumberFormat="1" applyFont="1" applyBorder="1" applyProtection="1"/>
    <xf numFmtId="0" fontId="21" fillId="0" borderId="0" xfId="0" applyNumberFormat="1" applyFont="1" applyFill="1" applyBorder="1" applyProtection="1"/>
    <xf numFmtId="0" fontId="23" fillId="0" borderId="0" xfId="0" applyNumberFormat="1" applyFont="1" applyBorder="1" applyAlignment="1" applyProtection="1">
      <alignment horizontal="left"/>
    </xf>
    <xf numFmtId="0" fontId="23" fillId="2" borderId="10" xfId="0" applyNumberFormat="1" applyFont="1" applyFill="1" applyBorder="1" applyAlignment="1" applyProtection="1">
      <alignment horizontal="left"/>
    </xf>
    <xf numFmtId="0" fontId="21" fillId="2" borderId="11" xfId="0" applyNumberFormat="1" applyFont="1" applyFill="1" applyBorder="1" applyProtection="1"/>
    <xf numFmtId="0" fontId="38" fillId="0" borderId="0" xfId="0" applyFont="1" applyFill="1"/>
    <xf numFmtId="0" fontId="38" fillId="0" borderId="0" xfId="0" applyFont="1" applyFill="1" applyBorder="1"/>
    <xf numFmtId="0" fontId="0" fillId="0" borderId="0" xfId="0" applyFill="1" applyAlignment="1">
      <alignment horizontal="center"/>
    </xf>
    <xf numFmtId="0" fontId="0" fillId="0" borderId="0" xfId="0" applyFill="1" applyBorder="1" applyAlignment="1">
      <alignment horizontal="center"/>
    </xf>
    <xf numFmtId="0" fontId="0" fillId="0" borderId="0" xfId="0" applyFill="1"/>
    <xf numFmtId="0" fontId="0" fillId="0" borderId="0" xfId="0" applyFill="1" applyBorder="1"/>
    <xf numFmtId="0" fontId="37" fillId="0" borderId="12" xfId="0" applyFont="1" applyFill="1" applyBorder="1"/>
    <xf numFmtId="169" fontId="37" fillId="0" borderId="12" xfId="0" applyNumberFormat="1" applyFont="1" applyFill="1" applyBorder="1" applyAlignment="1">
      <alignment horizontal="center" wrapText="1"/>
    </xf>
    <xf numFmtId="0" fontId="37" fillId="0" borderId="12" xfId="0" applyFont="1" applyFill="1" applyBorder="1" applyAlignment="1">
      <alignment horizontal="center" wrapText="1"/>
    </xf>
    <xf numFmtId="0" fontId="37" fillId="0" borderId="5" xfId="0" applyFont="1" applyFill="1" applyBorder="1" applyAlignment="1">
      <alignment horizontal="center" wrapText="1"/>
    </xf>
    <xf numFmtId="0" fontId="37" fillId="0" borderId="5" xfId="0" applyFont="1" applyFill="1" applyBorder="1" applyAlignment="1">
      <alignment wrapText="1"/>
    </xf>
    <xf numFmtId="169" fontId="37" fillId="0" borderId="25" xfId="0" applyNumberFormat="1" applyFont="1" applyFill="1" applyBorder="1" applyAlignment="1">
      <alignment horizontal="center" wrapText="1"/>
    </xf>
    <xf numFmtId="0" fontId="37" fillId="0" borderId="12" xfId="0" applyFont="1" applyFill="1" applyBorder="1" applyAlignment="1">
      <alignment wrapText="1"/>
    </xf>
    <xf numFmtId="0" fontId="0" fillId="0" borderId="26" xfId="0" applyBorder="1"/>
    <xf numFmtId="0" fontId="0" fillId="0" borderId="27" xfId="0" applyBorder="1"/>
    <xf numFmtId="0" fontId="0" fillId="0" borderId="18" xfId="0" applyBorder="1"/>
    <xf numFmtId="0" fontId="0" fillId="0" borderId="28" xfId="0" applyBorder="1"/>
    <xf numFmtId="0" fontId="0" fillId="0" borderId="29" xfId="0" applyBorder="1"/>
    <xf numFmtId="0" fontId="0" fillId="0" borderId="12" xfId="0" applyBorder="1"/>
    <xf numFmtId="0" fontId="0" fillId="0" borderId="5" xfId="0" applyBorder="1"/>
    <xf numFmtId="0" fontId="0" fillId="0" borderId="30" xfId="0" applyBorder="1"/>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5" xfId="0" applyNumberForma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Alignment="1">
      <alignment horizontal="center" wrapText="1"/>
    </xf>
    <xf numFmtId="170" fontId="0" fillId="0" borderId="0" xfId="0" applyNumberFormat="1" applyAlignment="1">
      <alignment wrapText="1"/>
    </xf>
    <xf numFmtId="0" fontId="0" fillId="0" borderId="0" xfId="0" applyAlignment="1">
      <alignment wrapText="1"/>
    </xf>
    <xf numFmtId="0" fontId="0" fillId="0" borderId="26"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5"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36" xfId="0" applyBorder="1" applyAlignment="1">
      <alignment wrapText="1"/>
    </xf>
    <xf numFmtId="170" fontId="0" fillId="0" borderId="12" xfId="0" applyNumberFormat="1" applyBorder="1" applyAlignment="1">
      <alignment wrapText="1"/>
    </xf>
    <xf numFmtId="170" fontId="0" fillId="0" borderId="0" xfId="0" applyNumberFormat="1"/>
    <xf numFmtId="0" fontId="0" fillId="0" borderId="37" xfId="0" applyBorder="1"/>
    <xf numFmtId="170" fontId="0" fillId="0" borderId="12" xfId="0" applyNumberFormat="1" applyBorder="1"/>
    <xf numFmtId="0" fontId="0" fillId="0" borderId="38" xfId="0" applyBorder="1"/>
    <xf numFmtId="0" fontId="0" fillId="0" borderId="24" xfId="0" applyBorder="1"/>
    <xf numFmtId="0" fontId="0" fillId="0" borderId="39" xfId="0" applyBorder="1"/>
    <xf numFmtId="0" fontId="0" fillId="0" borderId="31" xfId="0" applyBorder="1" applyAlignment="1">
      <alignment wrapText="1"/>
    </xf>
    <xf numFmtId="0" fontId="0" fillId="0" borderId="32" xfId="0" applyBorder="1" applyAlignment="1">
      <alignment wrapText="1"/>
    </xf>
    <xf numFmtId="0" fontId="3" fillId="2" borderId="0" xfId="0" applyNumberFormat="1" applyFont="1" applyFill="1" applyBorder="1" applyAlignment="1" applyProtection="1">
      <alignment wrapText="1"/>
    </xf>
    <xf numFmtId="169" fontId="25" fillId="7" borderId="12" xfId="0" applyNumberFormat="1" applyFont="1" applyFill="1" applyBorder="1" applyAlignment="1" applyProtection="1">
      <alignment horizontal="left" wrapText="1"/>
      <protection locked="0"/>
    </xf>
    <xf numFmtId="0" fontId="0" fillId="2" borderId="1"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8" xfId="0" applyFill="1" applyBorder="1"/>
    <xf numFmtId="0" fontId="40" fillId="10" borderId="25" xfId="0" applyFont="1" applyFill="1" applyBorder="1" applyAlignment="1">
      <alignment horizontal="center"/>
    </xf>
    <xf numFmtId="0" fontId="40" fillId="10" borderId="12" xfId="0" applyFont="1" applyFill="1" applyBorder="1" applyAlignment="1">
      <alignment horizontal="center"/>
    </xf>
    <xf numFmtId="0" fontId="0" fillId="10" borderId="12" xfId="0" applyFill="1" applyBorder="1" applyAlignment="1">
      <alignment horizontal="center"/>
    </xf>
    <xf numFmtId="0" fontId="0" fillId="10" borderId="43" xfId="0" applyFill="1" applyBorder="1" applyAlignment="1">
      <alignment horizontal="center"/>
    </xf>
    <xf numFmtId="0" fontId="0" fillId="10" borderId="25" xfId="0" applyFill="1" applyBorder="1"/>
    <xf numFmtId="170" fontId="0" fillId="10" borderId="12" xfId="0" applyNumberFormat="1" applyFill="1" applyBorder="1" applyProtection="1">
      <protection hidden="1"/>
    </xf>
    <xf numFmtId="0" fontId="0" fillId="10" borderId="12" xfId="0" applyFill="1" applyBorder="1"/>
    <xf numFmtId="0" fontId="0" fillId="10" borderId="43" xfId="0" applyFill="1" applyBorder="1"/>
    <xf numFmtId="0" fontId="0" fillId="10" borderId="44" xfId="0" applyFill="1" applyBorder="1"/>
    <xf numFmtId="170" fontId="0" fillId="10" borderId="45" xfId="0" applyNumberFormat="1" applyFill="1" applyBorder="1" applyProtection="1">
      <protection hidden="1"/>
    </xf>
    <xf numFmtId="0" fontId="0" fillId="10" borderId="45" xfId="0" applyFill="1" applyBorder="1"/>
    <xf numFmtId="0" fontId="0" fillId="10" borderId="46" xfId="0" applyFill="1" applyBorder="1"/>
    <xf numFmtId="0" fontId="0" fillId="11" borderId="4" xfId="0" applyFill="1" applyBorder="1"/>
    <xf numFmtId="0" fontId="0" fillId="11" borderId="0" xfId="0" applyFill="1" applyBorder="1"/>
    <xf numFmtId="0" fontId="0" fillId="11" borderId="8" xfId="0" applyFill="1" applyBorder="1"/>
    <xf numFmtId="0" fontId="40" fillId="10" borderId="25" xfId="0" applyFont="1" applyFill="1" applyBorder="1"/>
    <xf numFmtId="0" fontId="40" fillId="10" borderId="12" xfId="0" applyFont="1" applyFill="1" applyBorder="1" applyAlignment="1">
      <alignment horizontal="center" wrapText="1"/>
    </xf>
    <xf numFmtId="170" fontId="0" fillId="10" borderId="12" xfId="0" applyNumberFormat="1" applyFill="1" applyBorder="1"/>
    <xf numFmtId="0" fontId="0" fillId="12" borderId="25" xfId="0" applyFill="1" applyBorder="1"/>
    <xf numFmtId="170" fontId="0" fillId="12" borderId="12" xfId="0" applyNumberFormat="1" applyFill="1" applyBorder="1" applyProtection="1">
      <protection hidden="1"/>
    </xf>
    <xf numFmtId="0" fontId="0" fillId="12" borderId="12" xfId="0" applyFill="1" applyBorder="1"/>
    <xf numFmtId="0" fontId="0" fillId="12" borderId="43" xfId="0" applyFill="1" applyBorder="1"/>
    <xf numFmtId="170" fontId="40" fillId="10" borderId="12" xfId="0" applyNumberFormat="1" applyFont="1" applyFill="1" applyBorder="1" applyAlignment="1" applyProtection="1">
      <alignment horizontal="center"/>
      <protection hidden="1"/>
    </xf>
    <xf numFmtId="170" fontId="0" fillId="10" borderId="45" xfId="0" applyNumberFormat="1" applyFill="1" applyBorder="1"/>
    <xf numFmtId="0" fontId="0" fillId="2" borderId="9" xfId="0" applyFill="1" applyBorder="1"/>
    <xf numFmtId="0" fontId="0" fillId="2" borderId="10" xfId="0" applyFill="1" applyBorder="1"/>
    <xf numFmtId="0" fontId="0" fillId="2" borderId="11" xfId="0" applyFill="1" applyBorder="1"/>
    <xf numFmtId="170" fontId="0" fillId="0" borderId="6" xfId="0" applyNumberFormat="1" applyBorder="1"/>
    <xf numFmtId="170" fontId="0" fillId="0" borderId="5" xfId="0" applyNumberFormat="1" applyBorder="1"/>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5" xfId="0" applyNumberFormat="1" applyBorder="1" applyAlignment="1">
      <alignment wrapText="1"/>
    </xf>
    <xf numFmtId="0" fontId="0" fillId="0" borderId="12" xfId="0" applyNumberFormat="1" applyBorder="1" applyAlignment="1">
      <alignment horizontal="center"/>
    </xf>
    <xf numFmtId="0" fontId="0" fillId="0" borderId="0" xfId="0" applyNumberFormat="1"/>
    <xf numFmtId="0" fontId="0" fillId="0" borderId="0" xfId="0" applyAlignment="1">
      <alignment horizontal="center" vertical="center" wrapText="1"/>
    </xf>
    <xf numFmtId="170" fontId="0" fillId="0" borderId="6" xfId="0" applyNumberFormat="1" applyBorder="1" applyAlignment="1">
      <alignment vertical="center"/>
    </xf>
    <xf numFmtId="2" fontId="45" fillId="14" borderId="0" xfId="0" applyNumberFormat="1" applyFont="1" applyFill="1" applyBorder="1" applyAlignment="1">
      <alignment wrapText="1"/>
    </xf>
    <xf numFmtId="171" fontId="45" fillId="14" borderId="0" xfId="0" applyNumberFormat="1" applyFont="1" applyFill="1" applyBorder="1" applyAlignment="1">
      <alignment wrapText="1"/>
    </xf>
    <xf numFmtId="171" fontId="45" fillId="0" borderId="0" xfId="0" applyNumberFormat="1" applyFont="1" applyFill="1" applyBorder="1"/>
    <xf numFmtId="171" fontId="45" fillId="15" borderId="25"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xf>
    <xf numFmtId="171" fontId="45" fillId="15" borderId="43" xfId="0" applyNumberFormat="1" applyFont="1" applyFill="1" applyBorder="1" applyAlignment="1">
      <alignment horizontal="center" vertical="center" wrapText="1"/>
    </xf>
    <xf numFmtId="171" fontId="45" fillId="16" borderId="12" xfId="0" applyNumberFormat="1" applyFont="1" applyFill="1" applyBorder="1" applyAlignment="1" applyProtection="1">
      <alignment wrapText="1"/>
      <protection locked="0"/>
    </xf>
    <xf numFmtId="171" fontId="45" fillId="16" borderId="12" xfId="0" applyNumberFormat="1" applyFont="1" applyFill="1" applyBorder="1" applyProtection="1">
      <protection locked="0"/>
    </xf>
    <xf numFmtId="171" fontId="45" fillId="16" borderId="43" xfId="0" applyNumberFormat="1" applyFont="1" applyFill="1" applyBorder="1" applyAlignment="1" applyProtection="1">
      <alignment wrapText="1"/>
      <protection locked="0"/>
    </xf>
    <xf numFmtId="171" fontId="45" fillId="16" borderId="25" xfId="0" applyNumberFormat="1" applyFont="1" applyFill="1" applyBorder="1" applyAlignment="1" applyProtection="1">
      <alignment wrapText="1"/>
      <protection locked="0"/>
    </xf>
    <xf numFmtId="171" fontId="45" fillId="16" borderId="44" xfId="0" applyNumberFormat="1" applyFont="1" applyFill="1" applyBorder="1" applyAlignment="1" applyProtection="1">
      <alignment wrapText="1"/>
      <protection locked="0"/>
    </xf>
    <xf numFmtId="171" fontId="45" fillId="16" borderId="45" xfId="0" applyNumberFormat="1" applyFont="1" applyFill="1" applyBorder="1" applyAlignment="1" applyProtection="1">
      <alignment wrapText="1"/>
      <protection locked="0"/>
    </xf>
    <xf numFmtId="171" fontId="45" fillId="16" borderId="45" xfId="0" applyNumberFormat="1" applyFont="1" applyFill="1" applyBorder="1" applyProtection="1">
      <protection locked="0"/>
    </xf>
    <xf numFmtId="171" fontId="45" fillId="16" borderId="46" xfId="0" applyNumberFormat="1" applyFont="1" applyFill="1" applyBorder="1" applyAlignment="1" applyProtection="1">
      <alignment wrapText="1"/>
      <protection locked="0"/>
    </xf>
    <xf numFmtId="171" fontId="45" fillId="0" borderId="0" xfId="0" applyNumberFormat="1" applyFont="1" applyFill="1" applyBorder="1" applyAlignment="1">
      <alignment wrapText="1"/>
    </xf>
    <xf numFmtId="164" fontId="0" fillId="7" borderId="0" xfId="0" applyNumberFormat="1" applyFill="1"/>
    <xf numFmtId="0" fontId="0" fillId="7" borderId="0" xfId="0" applyFill="1"/>
    <xf numFmtId="0" fontId="40" fillId="0" borderId="0" xfId="0" applyFont="1" applyFill="1" applyBorder="1" applyAlignment="1">
      <alignment horizontal="center"/>
    </xf>
    <xf numFmtId="0" fontId="0" fillId="0" borderId="0" xfId="0" applyFill="1" applyBorder="1" applyAlignment="1">
      <alignment horizontal="center" vertical="center"/>
    </xf>
    <xf numFmtId="0" fontId="0" fillId="7" borderId="48"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xf>
    <xf numFmtId="0" fontId="0" fillId="7" borderId="12" xfId="0" applyFill="1" applyBorder="1"/>
    <xf numFmtId="0" fontId="0" fillId="7" borderId="0" xfId="0" quotePrefix="1" applyFill="1" applyAlignment="1">
      <alignment horizontal="left"/>
    </xf>
    <xf numFmtId="3" fontId="0" fillId="0" borderId="12" xfId="0" applyNumberFormat="1" applyFill="1" applyBorder="1" applyProtection="1">
      <protection locked="0"/>
    </xf>
    <xf numFmtId="9" fontId="0" fillId="7" borderId="12" xfId="5" applyFont="1" applyFill="1" applyBorder="1"/>
    <xf numFmtId="3" fontId="0" fillId="7" borderId="12" xfId="0" applyNumberFormat="1" applyFill="1" applyBorder="1"/>
    <xf numFmtId="0" fontId="0" fillId="7" borderId="0" xfId="0" applyFill="1" applyAlignment="1">
      <alignment horizontal="left"/>
    </xf>
    <xf numFmtId="3" fontId="0" fillId="7" borderId="0" xfId="0" applyNumberFormat="1" applyFill="1" applyBorder="1"/>
    <xf numFmtId="0" fontId="0" fillId="7" borderId="0" xfId="0" applyFill="1" applyAlignment="1">
      <alignment wrapText="1"/>
    </xf>
    <xf numFmtId="0" fontId="0" fillId="7" borderId="12" xfId="0" applyFill="1" applyBorder="1" applyAlignment="1">
      <alignment horizontal="center" vertical="center" wrapText="1"/>
    </xf>
    <xf numFmtId="0" fontId="0" fillId="7" borderId="24" xfId="0" applyFill="1" applyBorder="1" applyAlignment="1">
      <alignment vertical="center" wrapText="1"/>
    </xf>
    <xf numFmtId="0" fontId="0" fillId="8" borderId="0" xfId="0" applyFill="1" applyAlignment="1">
      <alignment wrapText="1"/>
    </xf>
    <xf numFmtId="0" fontId="0" fillId="0" borderId="12" xfId="0" applyFill="1" applyBorder="1" applyProtection="1">
      <protection locked="0"/>
    </xf>
    <xf numFmtId="3" fontId="0" fillId="0" borderId="12" xfId="3" applyNumberFormat="1" applyFont="1" applyFill="1" applyBorder="1" applyProtection="1">
      <protection locked="0"/>
    </xf>
    <xf numFmtId="170" fontId="0" fillId="8" borderId="12" xfId="0" applyNumberFormat="1" applyFill="1" applyBorder="1" applyProtection="1">
      <protection hidden="1"/>
    </xf>
    <xf numFmtId="0" fontId="0" fillId="0" borderId="12" xfId="0" applyNumberFormat="1" applyFill="1" applyBorder="1" applyProtection="1">
      <protection locked="0"/>
    </xf>
    <xf numFmtId="0" fontId="0" fillId="7" borderId="53" xfId="0" applyFill="1" applyBorder="1"/>
    <xf numFmtId="0" fontId="0" fillId="7" borderId="0" xfId="0" applyFill="1" applyBorder="1"/>
    <xf numFmtId="171" fontId="40" fillId="3" borderId="0" xfId="0" applyNumberFormat="1" applyFont="1" applyFill="1" applyAlignment="1" applyProtection="1">
      <alignment horizontal="left"/>
    </xf>
    <xf numFmtId="171" fontId="40" fillId="3" borderId="0" xfId="0" applyNumberFormat="1" applyFont="1" applyFill="1" applyProtection="1"/>
    <xf numFmtId="171" fontId="40" fillId="3" borderId="0" xfId="0" applyNumberFormat="1" applyFont="1" applyFill="1" applyAlignment="1" applyProtection="1">
      <alignment horizontal="right"/>
    </xf>
    <xf numFmtId="171" fontId="48" fillId="3" borderId="0" xfId="0" applyNumberFormat="1" applyFont="1" applyFill="1" applyAlignment="1" applyProtection="1">
      <alignment horizontal="right"/>
    </xf>
    <xf numFmtId="171" fontId="0" fillId="3" borderId="0" xfId="0" applyNumberFormat="1" applyFont="1" applyFill="1" applyAlignment="1" applyProtection="1">
      <alignment horizontal="left"/>
    </xf>
    <xf numFmtId="9" fontId="40" fillId="17" borderId="0" xfId="0" applyNumberFormat="1" applyFont="1" applyFill="1" applyProtection="1">
      <protection locked="0"/>
    </xf>
    <xf numFmtId="9" fontId="40" fillId="3" borderId="0" xfId="0" applyNumberFormat="1" applyFont="1" applyFill="1" applyProtection="1"/>
    <xf numFmtId="5" fontId="40" fillId="18" borderId="0" xfId="0" applyNumberFormat="1" applyFont="1" applyFill="1" applyProtection="1"/>
    <xf numFmtId="171" fontId="40" fillId="3" borderId="0" xfId="0" quotePrefix="1" applyNumberFormat="1" applyFont="1" applyFill="1" applyAlignment="1" applyProtection="1">
      <alignment horizontal="left"/>
    </xf>
    <xf numFmtId="10" fontId="40" fillId="17" borderId="0" xfId="0" applyNumberFormat="1" applyFont="1" applyFill="1" applyProtection="1">
      <protection locked="0"/>
    </xf>
    <xf numFmtId="0" fontId="40" fillId="0" borderId="0" xfId="0" applyFont="1" applyProtection="1">
      <protection locked="0"/>
    </xf>
    <xf numFmtId="171" fontId="40" fillId="18" borderId="0" xfId="0" applyNumberFormat="1" applyFont="1" applyFill="1" applyProtection="1"/>
    <xf numFmtId="171" fontId="40" fillId="3" borderId="51" xfId="0" applyNumberFormat="1" applyFont="1" applyFill="1" applyBorder="1" applyProtection="1"/>
    <xf numFmtId="171" fontId="50" fillId="3" borderId="0" xfId="0" applyNumberFormat="1" applyFont="1" applyFill="1" applyAlignment="1" applyProtection="1">
      <alignment horizontal="left"/>
    </xf>
    <xf numFmtId="171" fontId="51" fillId="3" borderId="0" xfId="0" applyNumberFormat="1" applyFont="1" applyFill="1" applyProtection="1"/>
    <xf numFmtId="171" fontId="40" fillId="17" borderId="0" xfId="0" applyNumberFormat="1" applyFont="1" applyFill="1" applyProtection="1">
      <protection locked="0"/>
    </xf>
    <xf numFmtId="171" fontId="50" fillId="3" borderId="0" xfId="0" applyNumberFormat="1" applyFont="1" applyFill="1" applyProtection="1"/>
    <xf numFmtId="5" fontId="40" fillId="17" borderId="0" xfId="0" applyNumberFormat="1" applyFont="1" applyFill="1" applyProtection="1">
      <protection locked="0"/>
    </xf>
    <xf numFmtId="5" fontId="40" fillId="19" borderId="0" xfId="0" applyNumberFormat="1" applyFont="1" applyFill="1" applyProtection="1"/>
    <xf numFmtId="171" fontId="40" fillId="3" borderId="0" xfId="0" applyNumberFormat="1" applyFont="1" applyFill="1" applyAlignment="1" applyProtection="1">
      <alignment horizontal="center"/>
    </xf>
    <xf numFmtId="171" fontId="50" fillId="3" borderId="0" xfId="0" quotePrefix="1" applyNumberFormat="1" applyFont="1" applyFill="1" applyAlignment="1" applyProtection="1">
      <alignment horizontal="left"/>
    </xf>
    <xf numFmtId="172" fontId="40" fillId="3" borderId="0" xfId="0" applyNumberFormat="1" applyFont="1" applyFill="1" applyProtection="1"/>
    <xf numFmtId="5" fontId="40" fillId="3" borderId="0" xfId="0" applyNumberFormat="1" applyFont="1" applyFill="1" applyProtection="1"/>
    <xf numFmtId="0" fontId="0" fillId="3" borderId="0" xfId="0" applyFill="1" applyProtection="1"/>
    <xf numFmtId="0" fontId="0" fillId="3" borderId="0" xfId="0" applyFill="1" applyAlignment="1" applyProtection="1">
      <alignment horizontal="left"/>
    </xf>
    <xf numFmtId="171" fontId="52" fillId="3" borderId="0" xfId="0" quotePrefix="1" applyNumberFormat="1" applyFont="1" applyFill="1" applyAlignment="1" applyProtection="1">
      <alignment horizontal="left"/>
    </xf>
    <xf numFmtId="171" fontId="52" fillId="3" borderId="0" xfId="0" applyNumberFormat="1" applyFont="1" applyFill="1" applyProtection="1"/>
    <xf numFmtId="5" fontId="52" fillId="19" borderId="0" xfId="0" applyNumberFormat="1" applyFont="1" applyFill="1" applyProtection="1"/>
    <xf numFmtId="0" fontId="40" fillId="3" borderId="0" xfId="0" applyFont="1" applyFill="1" applyAlignment="1" applyProtection="1">
      <alignment horizontal="left"/>
    </xf>
    <xf numFmtId="5" fontId="52" fillId="3" borderId="0" xfId="0" applyNumberFormat="1" applyFont="1" applyFill="1" applyProtection="1"/>
    <xf numFmtId="0" fontId="0" fillId="0" borderId="0" xfId="0" applyProtection="1"/>
    <xf numFmtId="7" fontId="0" fillId="0" borderId="0" xfId="0" applyNumberFormat="1" applyProtection="1"/>
    <xf numFmtId="5" fontId="0" fillId="0" borderId="12" xfId="0" applyNumberFormat="1" applyFill="1" applyBorder="1" applyProtection="1">
      <protection locked="0"/>
    </xf>
    <xf numFmtId="9" fontId="0" fillId="0" borderId="12" xfId="5" applyNumberFormat="1" applyFont="1" applyFill="1" applyBorder="1" applyProtection="1">
      <protection locked="0"/>
    </xf>
    <xf numFmtId="10" fontId="0" fillId="0" borderId="12" xfId="5" applyNumberFormat="1" applyFont="1" applyFill="1" applyBorder="1" applyProtection="1">
      <protection locked="0"/>
    </xf>
    <xf numFmtId="5" fontId="0" fillId="20" borderId="12" xfId="0" applyNumberFormat="1" applyFill="1" applyBorder="1" applyProtection="1">
      <protection locked="0"/>
    </xf>
    <xf numFmtId="9" fontId="0" fillId="0" borderId="12" xfId="5" applyFont="1" applyFill="1" applyBorder="1" applyProtection="1">
      <protection locked="0"/>
    </xf>
    <xf numFmtId="169" fontId="0" fillId="0" borderId="12" xfId="5" applyNumberFormat="1" applyFont="1" applyFill="1" applyBorder="1" applyProtection="1">
      <protection locked="0"/>
    </xf>
    <xf numFmtId="44" fontId="56" fillId="0" borderId="12" xfId="4" applyNumberFormat="1" applyFont="1" applyFill="1" applyBorder="1" applyProtection="1">
      <protection locked="0"/>
    </xf>
    <xf numFmtId="44" fontId="0" fillId="0" borderId="12" xfId="4" applyFont="1" applyFill="1" applyBorder="1" applyProtection="1">
      <protection locked="0"/>
    </xf>
    <xf numFmtId="44" fontId="56" fillId="0" borderId="12" xfId="4" applyFont="1" applyFill="1" applyBorder="1" applyProtection="1">
      <protection locked="0"/>
    </xf>
    <xf numFmtId="174" fontId="0" fillId="0" borderId="12" xfId="4" applyNumberFormat="1" applyFont="1" applyFill="1" applyBorder="1" applyProtection="1">
      <protection locked="0"/>
    </xf>
    <xf numFmtId="0" fontId="0" fillId="21" borderId="0" xfId="0" applyFill="1" applyProtection="1"/>
    <xf numFmtId="0" fontId="53" fillId="21" borderId="0" xfId="0" applyFont="1" applyFill="1" applyProtection="1"/>
    <xf numFmtId="0" fontId="40" fillId="21" borderId="0" xfId="0" applyFont="1" applyFill="1" applyProtection="1"/>
    <xf numFmtId="0" fontId="0" fillId="21" borderId="0" xfId="0" quotePrefix="1" applyFill="1" applyAlignment="1" applyProtection="1">
      <alignment horizontal="left"/>
    </xf>
    <xf numFmtId="0" fontId="56" fillId="21" borderId="0" xfId="0" quotePrefix="1" applyFont="1" applyFill="1" applyAlignment="1" applyProtection="1">
      <alignment horizontal="left"/>
    </xf>
    <xf numFmtId="0" fontId="56" fillId="21" borderId="0" xfId="0" applyFont="1" applyFill="1" applyProtection="1"/>
    <xf numFmtId="0" fontId="40" fillId="21" borderId="0" xfId="0" quotePrefix="1" applyFont="1" applyFill="1" applyAlignment="1" applyProtection="1">
      <alignment horizontal="left"/>
    </xf>
    <xf numFmtId="0" fontId="0" fillId="21" borderId="0" xfId="0" quotePrefix="1" applyFill="1" applyProtection="1"/>
    <xf numFmtId="0" fontId="55" fillId="21" borderId="0" xfId="0" quotePrefix="1" applyFont="1" applyFill="1" applyBorder="1" applyProtection="1"/>
    <xf numFmtId="0" fontId="0" fillId="21" borderId="0" xfId="0" applyFill="1" applyBorder="1" applyProtection="1"/>
    <xf numFmtId="5" fontId="0" fillId="21" borderId="0" xfId="0" applyNumberFormat="1" applyFill="1" applyProtection="1"/>
    <xf numFmtId="9" fontId="0" fillId="21" borderId="0" xfId="0" applyNumberFormat="1" applyFill="1" applyProtection="1"/>
    <xf numFmtId="0" fontId="57" fillId="21" borderId="0" xfId="0" applyFont="1" applyFill="1" applyProtection="1"/>
    <xf numFmtId="173" fontId="0" fillId="21" borderId="0" xfId="4" applyNumberFormat="1" applyFont="1" applyFill="1" applyProtection="1"/>
    <xf numFmtId="44" fontId="0" fillId="21" borderId="0" xfId="4" applyNumberFormat="1" applyFont="1" applyFill="1" applyProtection="1"/>
    <xf numFmtId="170" fontId="0" fillId="21" borderId="0" xfId="0" applyNumberFormat="1" applyFill="1" applyProtection="1"/>
    <xf numFmtId="170" fontId="0" fillId="21" borderId="21" xfId="0" applyNumberFormat="1" applyFill="1" applyBorder="1" applyProtection="1"/>
    <xf numFmtId="44" fontId="0" fillId="21" borderId="0" xfId="4" applyFont="1" applyFill="1" applyProtection="1"/>
    <xf numFmtId="174" fontId="0" fillId="21" borderId="0" xfId="0" applyNumberFormat="1" applyFill="1" applyProtection="1"/>
    <xf numFmtId="44" fontId="0" fillId="21" borderId="0" xfId="0" applyNumberFormat="1" applyFill="1" applyProtection="1"/>
    <xf numFmtId="174" fontId="47" fillId="21" borderId="0" xfId="4" applyNumberFormat="1" applyFont="1" applyFill="1" applyProtection="1"/>
    <xf numFmtId="174" fontId="0" fillId="21" borderId="0" xfId="4" applyNumberFormat="1" applyFont="1" applyFill="1" applyProtection="1"/>
    <xf numFmtId="172" fontId="0" fillId="21" borderId="0" xfId="4" applyNumberFormat="1" applyFont="1" applyFill="1" applyProtection="1"/>
    <xf numFmtId="0" fontId="0" fillId="22" borderId="56" xfId="0" applyFill="1" applyBorder="1" applyAlignment="1">
      <alignment horizontal="left"/>
    </xf>
    <xf numFmtId="0" fontId="0" fillId="22" borderId="57" xfId="0" applyFill="1" applyBorder="1"/>
    <xf numFmtId="0" fontId="0" fillId="22" borderId="58" xfId="0" applyFill="1" applyBorder="1"/>
    <xf numFmtId="0" fontId="40" fillId="22" borderId="59" xfId="0" applyFont="1" applyFill="1" applyBorder="1" applyAlignment="1">
      <alignment horizontal="left"/>
    </xf>
    <xf numFmtId="0" fontId="0" fillId="22" borderId="0" xfId="0" applyFill="1" applyBorder="1"/>
    <xf numFmtId="0" fontId="0" fillId="22" borderId="60" xfId="0" applyFill="1" applyBorder="1"/>
    <xf numFmtId="0" fontId="0" fillId="0" borderId="6" xfId="0" applyBorder="1" applyProtection="1">
      <protection locked="0"/>
    </xf>
    <xf numFmtId="0" fontId="0" fillId="0" borderId="7" xfId="0" applyBorder="1" applyProtection="1">
      <protection locked="0"/>
    </xf>
    <xf numFmtId="0" fontId="0" fillId="22" borderId="0" xfId="0" applyFill="1"/>
    <xf numFmtId="0" fontId="0" fillId="22" borderId="68" xfId="0" applyFill="1" applyBorder="1"/>
    <xf numFmtId="0" fontId="0" fillId="22" borderId="69" xfId="0" applyFill="1" applyBorder="1"/>
    <xf numFmtId="0" fontId="3" fillId="22" borderId="70" xfId="0" applyFont="1" applyFill="1" applyBorder="1" applyAlignment="1">
      <alignment horizontal="left" vertical="top" wrapText="1"/>
    </xf>
    <xf numFmtId="0" fontId="23" fillId="22" borderId="72" xfId="0" applyFont="1" applyFill="1" applyBorder="1" applyAlignment="1">
      <alignment horizontal="center" vertical="top" wrapText="1"/>
    </xf>
    <xf numFmtId="0" fontId="23" fillId="22" borderId="71" xfId="0" applyFont="1" applyFill="1" applyBorder="1" applyAlignment="1">
      <alignment horizontal="center" vertical="top" wrapText="1"/>
    </xf>
    <xf numFmtId="0" fontId="23" fillId="22" borderId="70" xfId="0" applyFont="1" applyFill="1" applyBorder="1" applyAlignment="1">
      <alignment horizontal="center" vertical="top" wrapText="1"/>
    </xf>
    <xf numFmtId="0" fontId="60" fillId="22" borderId="73" xfId="0" applyFont="1" applyFill="1" applyBorder="1" applyAlignment="1">
      <alignment horizontal="center" vertical="center" wrapText="1"/>
    </xf>
    <xf numFmtId="0" fontId="3" fillId="0" borderId="7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8" fontId="3" fillId="0" borderId="74" xfId="0" applyNumberFormat="1" applyFont="1" applyBorder="1" applyAlignment="1" applyProtection="1">
      <alignment horizontal="right" vertical="center" wrapText="1"/>
      <protection locked="0"/>
    </xf>
    <xf numFmtId="0" fontId="3" fillId="0" borderId="0" xfId="0" applyFont="1" applyAlignment="1" applyProtection="1">
      <alignment horizontal="justify" vertical="top" wrapText="1"/>
      <protection locked="0"/>
    </xf>
    <xf numFmtId="0" fontId="60" fillId="22" borderId="75" xfId="0" applyFont="1" applyFill="1" applyBorder="1" applyAlignment="1">
      <alignment horizontal="center" vertical="center" wrapText="1"/>
    </xf>
    <xf numFmtId="0" fontId="60" fillId="22" borderId="77" xfId="0" applyFont="1" applyFill="1" applyBorder="1" applyAlignment="1">
      <alignment horizontal="center" vertical="center" wrapText="1"/>
    </xf>
    <xf numFmtId="0" fontId="61" fillId="0" borderId="72" xfId="0" applyFont="1" applyFill="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8" fontId="3" fillId="0" borderId="72" xfId="0" applyNumberFormat="1" applyFont="1" applyBorder="1" applyAlignment="1" applyProtection="1">
      <alignment horizontal="right" vertical="center" wrapText="1"/>
      <protection locked="0"/>
    </xf>
    <xf numFmtId="0" fontId="3" fillId="0" borderId="72" xfId="0" applyFont="1" applyBorder="1" applyAlignment="1" applyProtection="1">
      <alignment horizontal="justify" vertical="top" wrapText="1"/>
      <protection locked="0"/>
    </xf>
    <xf numFmtId="0" fontId="3" fillId="0" borderId="70" xfId="0" applyFont="1" applyBorder="1" applyAlignment="1" applyProtection="1">
      <alignment horizontal="justify" vertical="top" wrapText="1"/>
      <protection locked="0"/>
    </xf>
    <xf numFmtId="0" fontId="61" fillId="0" borderId="70" xfId="0" applyFont="1" applyFill="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71" xfId="0" applyFont="1" applyBorder="1" applyAlignment="1" applyProtection="1">
      <alignment horizontal="justify" vertical="top" wrapText="1"/>
      <protection locked="0"/>
    </xf>
    <xf numFmtId="0" fontId="61" fillId="0" borderId="73" xfId="0" applyFont="1" applyFill="1" applyBorder="1" applyAlignment="1" applyProtection="1">
      <alignment horizontal="center" vertical="center" wrapText="1"/>
      <protection locked="0"/>
    </xf>
    <xf numFmtId="0" fontId="3" fillId="0" borderId="73" xfId="0" applyFont="1" applyBorder="1" applyAlignment="1" applyProtection="1">
      <alignment horizontal="justify" vertical="top" wrapText="1"/>
      <protection locked="0"/>
    </xf>
    <xf numFmtId="0" fontId="60" fillId="22" borderId="70" xfId="0" applyFont="1" applyFill="1" applyBorder="1" applyAlignment="1">
      <alignment horizontal="center" vertical="center" wrapText="1"/>
    </xf>
    <xf numFmtId="0" fontId="3" fillId="22" borderId="72" xfId="0" applyFont="1" applyFill="1" applyBorder="1" applyAlignment="1" applyProtection="1">
      <alignment horizontal="center" vertical="center" wrapText="1"/>
    </xf>
    <xf numFmtId="0" fontId="3" fillId="22" borderId="71" xfId="0" applyFont="1" applyFill="1" applyBorder="1" applyAlignment="1" applyProtection="1">
      <alignment horizontal="center" vertical="center" wrapText="1"/>
    </xf>
    <xf numFmtId="8" fontId="3" fillId="22" borderId="72" xfId="0" applyNumberFormat="1" applyFont="1" applyFill="1" applyBorder="1" applyAlignment="1" applyProtection="1">
      <alignment horizontal="right" vertical="center" wrapText="1"/>
    </xf>
    <xf numFmtId="0" fontId="3" fillId="22" borderId="71" xfId="0" applyFont="1" applyFill="1" applyBorder="1" applyAlignment="1" applyProtection="1">
      <alignment horizontal="justify" vertical="top" wrapText="1"/>
    </xf>
    <xf numFmtId="0" fontId="3" fillId="22" borderId="70" xfId="0" applyFont="1" applyFill="1" applyBorder="1" applyAlignment="1" applyProtection="1">
      <alignment horizontal="justify" vertical="top" wrapText="1"/>
    </xf>
    <xf numFmtId="0" fontId="60" fillId="22" borderId="72" xfId="0" applyFont="1" applyFill="1" applyBorder="1" applyAlignment="1">
      <alignment horizontal="center" vertical="center"/>
    </xf>
    <xf numFmtId="0" fontId="3" fillId="22" borderId="72" xfId="0" applyFont="1" applyFill="1" applyBorder="1" applyAlignment="1">
      <alignment horizontal="center" vertical="center" wrapText="1"/>
    </xf>
    <xf numFmtId="8" fontId="3" fillId="9" borderId="72" xfId="0" applyNumberFormat="1" applyFont="1" applyFill="1" applyBorder="1" applyAlignment="1">
      <alignment horizontal="right" vertical="center" wrapText="1"/>
    </xf>
    <xf numFmtId="0" fontId="3" fillId="22" borderId="72" xfId="0" applyFont="1" applyFill="1" applyBorder="1" applyAlignment="1">
      <alignment horizontal="justify" vertical="top" wrapText="1"/>
    </xf>
    <xf numFmtId="0" fontId="60" fillId="22" borderId="70" xfId="0" applyFont="1" applyFill="1" applyBorder="1" applyAlignment="1">
      <alignment horizontal="center" vertical="center"/>
    </xf>
    <xf numFmtId="0" fontId="0" fillId="22" borderId="79" xfId="0" applyFill="1" applyBorder="1" applyAlignment="1">
      <alignment horizontal="center" vertical="center"/>
    </xf>
    <xf numFmtId="0" fontId="0" fillId="22" borderId="72" xfId="0" applyFill="1" applyBorder="1" applyAlignment="1">
      <alignment horizontal="center" vertical="center"/>
    </xf>
    <xf numFmtId="0" fontId="0" fillId="9" borderId="72" xfId="0" applyNumberFormat="1" applyFill="1" applyBorder="1" applyAlignment="1">
      <alignment horizontal="right" vertical="center"/>
    </xf>
    <xf numFmtId="0" fontId="0" fillId="22" borderId="72" xfId="0" applyFill="1" applyBorder="1"/>
    <xf numFmtId="0" fontId="0" fillId="22" borderId="80" xfId="0" applyFill="1" applyBorder="1"/>
    <xf numFmtId="0" fontId="44" fillId="22" borderId="81" xfId="0" applyFont="1" applyFill="1" applyBorder="1" applyAlignment="1">
      <alignment horizontal="center" vertical="top" wrapText="1"/>
    </xf>
    <xf numFmtId="0" fontId="0" fillId="22" borderId="82" xfId="0" applyFill="1" applyBorder="1"/>
    <xf numFmtId="0" fontId="44" fillId="22" borderId="83" xfId="0" applyFont="1" applyFill="1" applyBorder="1" applyAlignment="1">
      <alignment horizontal="center" vertical="top" wrapText="1"/>
    </xf>
    <xf numFmtId="0" fontId="44" fillId="0" borderId="73" xfId="0" applyFont="1" applyBorder="1" applyAlignment="1">
      <alignment horizontal="justify" vertical="top" wrapText="1"/>
    </xf>
    <xf numFmtId="0" fontId="43" fillId="0" borderId="74" xfId="0" applyFont="1" applyBorder="1" applyAlignment="1" applyProtection="1">
      <alignment horizontal="justify" vertical="top" wrapText="1"/>
      <protection locked="0"/>
    </xf>
    <xf numFmtId="0" fontId="43" fillId="0" borderId="81" xfId="0" applyFont="1" applyBorder="1" applyAlignment="1" applyProtection="1">
      <alignment horizontal="justify" vertical="top" wrapText="1"/>
      <protection locked="0"/>
    </xf>
    <xf numFmtId="0" fontId="44" fillId="0" borderId="70" xfId="0" applyFont="1" applyBorder="1" applyAlignment="1">
      <alignment horizontal="justify" vertical="top" wrapText="1"/>
    </xf>
    <xf numFmtId="0" fontId="43" fillId="0" borderId="72" xfId="0" applyFont="1" applyBorder="1" applyAlignment="1" applyProtection="1">
      <alignment horizontal="justify" vertical="top" wrapText="1"/>
      <protection locked="0"/>
    </xf>
    <xf numFmtId="0" fontId="43" fillId="0" borderId="79" xfId="0" applyFont="1" applyBorder="1" applyAlignment="1" applyProtection="1">
      <alignment horizontal="justify" vertical="top" wrapText="1"/>
      <protection locked="0"/>
    </xf>
    <xf numFmtId="170" fontId="43" fillId="9" borderId="72" xfId="0" applyNumberFormat="1" applyFont="1" applyFill="1" applyBorder="1" applyAlignment="1" applyProtection="1">
      <alignment horizontal="right" vertical="top" wrapText="1"/>
      <protection hidden="1"/>
    </xf>
    <xf numFmtId="170" fontId="43" fillId="9" borderId="79" xfId="0" applyNumberFormat="1" applyFont="1" applyFill="1" applyBorder="1" applyAlignment="1" applyProtection="1">
      <alignment horizontal="right" vertical="top" wrapText="1"/>
      <protection hidden="1"/>
    </xf>
    <xf numFmtId="0" fontId="44" fillId="22" borderId="0" xfId="0" applyNumberFormat="1" applyFont="1" applyFill="1" applyAlignment="1">
      <alignment horizontal="center" wrapText="1"/>
    </xf>
    <xf numFmtId="175" fontId="44" fillId="22" borderId="0" xfId="0" applyNumberFormat="1" applyFont="1" applyFill="1" applyAlignment="1">
      <alignment horizontal="center" wrapText="1"/>
    </xf>
    <xf numFmtId="0" fontId="0" fillId="22" borderId="0" xfId="0" applyNumberFormat="1" applyFill="1" applyAlignment="1">
      <alignment horizontal="center" wrapText="1"/>
    </xf>
    <xf numFmtId="171" fontId="0" fillId="9" borderId="0" xfId="0" applyNumberFormat="1" applyFill="1"/>
    <xf numFmtId="171" fontId="0" fillId="23" borderId="0" xfId="0" applyNumberFormat="1" applyFill="1"/>
    <xf numFmtId="175" fontId="0" fillId="9" borderId="0" xfId="0" applyNumberFormat="1" applyFill="1"/>
    <xf numFmtId="0" fontId="0" fillId="23" borderId="0" xfId="0" applyNumberFormat="1" applyFill="1"/>
    <xf numFmtId="0" fontId="0" fillId="24" borderId="0" xfId="0" applyNumberFormat="1" applyFill="1"/>
    <xf numFmtId="0" fontId="0" fillId="24" borderId="12" xfId="0" applyNumberFormat="1" applyFill="1" applyBorder="1"/>
    <xf numFmtId="6" fontId="0" fillId="24" borderId="12" xfId="0" applyNumberFormat="1" applyFill="1" applyBorder="1"/>
    <xf numFmtId="14" fontId="0" fillId="24" borderId="12" xfId="0" applyNumberFormat="1" applyFill="1" applyBorder="1"/>
    <xf numFmtId="175" fontId="0" fillId="24" borderId="12" xfId="0" applyNumberFormat="1" applyFill="1" applyBorder="1"/>
    <xf numFmtId="0" fontId="43" fillId="0" borderId="0" xfId="0" applyFont="1" applyProtection="1">
      <protection locked="0"/>
    </xf>
    <xf numFmtId="8" fontId="43" fillId="0" borderId="0" xfId="0" applyNumberFormat="1" applyFont="1" applyProtection="1">
      <protection locked="0"/>
    </xf>
    <xf numFmtId="176" fontId="43" fillId="0" borderId="0" xfId="0" applyNumberFormat="1" applyFont="1" applyProtection="1">
      <protection locked="0"/>
    </xf>
    <xf numFmtId="0" fontId="0" fillId="0" borderId="0" xfId="0" applyProtection="1">
      <protection locked="0"/>
    </xf>
    <xf numFmtId="0" fontId="1" fillId="25" borderId="56" xfId="0" applyNumberFormat="1" applyFont="1" applyFill="1" applyBorder="1" applyProtection="1"/>
    <xf numFmtId="0" fontId="0" fillId="25" borderId="57" xfId="0" applyNumberFormat="1" applyFill="1" applyBorder="1"/>
    <xf numFmtId="0" fontId="0" fillId="25" borderId="58" xfId="0" applyNumberFormat="1" applyFill="1" applyBorder="1"/>
    <xf numFmtId="0" fontId="3" fillId="25" borderId="65" xfId="0" applyNumberFormat="1" applyFont="1" applyFill="1" applyBorder="1" applyProtection="1"/>
    <xf numFmtId="0" fontId="23" fillId="25" borderId="13" xfId="0" applyNumberFormat="1" applyFont="1" applyFill="1" applyBorder="1" applyAlignment="1" applyProtection="1">
      <alignment vertical="top"/>
    </xf>
    <xf numFmtId="0" fontId="3" fillId="25" borderId="14" xfId="0" applyNumberFormat="1" applyFont="1" applyFill="1" applyBorder="1" applyAlignment="1" applyProtection="1">
      <alignment vertical="top"/>
    </xf>
    <xf numFmtId="0" fontId="3" fillId="25" borderId="14" xfId="0" applyNumberFormat="1" applyFont="1" applyFill="1" applyBorder="1" applyAlignment="1" applyProtection="1">
      <alignment horizontal="right" vertical="top"/>
    </xf>
    <xf numFmtId="0" fontId="62" fillId="25" borderId="14" xfId="0" applyNumberFormat="1" applyFont="1" applyFill="1" applyBorder="1" applyAlignment="1" applyProtection="1">
      <alignment horizontal="center" vertical="center" wrapText="1"/>
    </xf>
    <xf numFmtId="0" fontId="3" fillId="25" borderId="14" xfId="0" applyNumberFormat="1" applyFont="1" applyFill="1" applyBorder="1" applyProtection="1"/>
    <xf numFmtId="0" fontId="3" fillId="25" borderId="14" xfId="0" applyNumberFormat="1" applyFont="1" applyFill="1" applyBorder="1" applyAlignment="1" applyProtection="1">
      <alignment horizontal="center" textRotation="90"/>
    </xf>
    <xf numFmtId="0" fontId="3" fillId="25" borderId="16" xfId="0" applyNumberFormat="1" applyFont="1" applyFill="1" applyBorder="1" applyAlignment="1" applyProtection="1">
      <alignment horizontal="center" textRotation="90"/>
    </xf>
    <xf numFmtId="0" fontId="3" fillId="25" borderId="60" xfId="0" applyNumberFormat="1" applyFont="1" applyFill="1" applyBorder="1" applyProtection="1"/>
    <xf numFmtId="0" fontId="2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right" vertical="top"/>
    </xf>
    <xf numFmtId="0" fontId="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center" vertical="top"/>
    </xf>
    <xf numFmtId="0" fontId="23" fillId="25" borderId="21" xfId="0" applyNumberFormat="1" applyFont="1" applyFill="1" applyBorder="1" applyAlignment="1" applyProtection="1">
      <alignment wrapText="1"/>
    </xf>
    <xf numFmtId="0" fontId="3" fillId="25" borderId="0" xfId="0" applyNumberFormat="1" applyFont="1" applyFill="1" applyBorder="1" applyProtection="1"/>
    <xf numFmtId="0" fontId="23" fillId="26" borderId="12"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protection locked="0"/>
    </xf>
    <xf numFmtId="0" fontId="2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right" vertical="top"/>
    </xf>
    <xf numFmtId="0" fontId="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center" vertical="top"/>
    </xf>
    <xf numFmtId="0" fontId="23" fillId="25" borderId="6" xfId="0" applyNumberFormat="1" applyFont="1" applyFill="1" applyBorder="1" applyAlignment="1" applyProtection="1">
      <alignment wrapText="1"/>
    </xf>
    <xf numFmtId="0" fontId="3" fillId="25" borderId="6" xfId="0" applyNumberFormat="1" applyFont="1" applyFill="1" applyBorder="1" applyAlignment="1" applyProtection="1">
      <alignment horizontal="right" vertical="top"/>
    </xf>
    <xf numFmtId="0" fontId="23" fillId="25" borderId="6" xfId="0" quotePrefix="1" applyNumberFormat="1" applyFont="1" applyFill="1" applyBorder="1" applyAlignment="1" applyProtection="1">
      <alignment horizontal="center" vertical="top"/>
    </xf>
    <xf numFmtId="0" fontId="3" fillId="25" borderId="6" xfId="0" applyNumberFormat="1" applyFont="1" applyFill="1" applyBorder="1" applyAlignment="1" applyProtection="1">
      <alignment horizontal="center" vertical="top"/>
    </xf>
    <xf numFmtId="0" fontId="3" fillId="25" borderId="6" xfId="0" applyNumberFormat="1" applyFont="1" applyFill="1" applyBorder="1" applyAlignment="1" applyProtection="1">
      <alignment wrapText="1"/>
    </xf>
    <xf numFmtId="0" fontId="23" fillId="27" borderId="19" xfId="0" applyNumberFormat="1" applyFont="1" applyFill="1" applyBorder="1" applyAlignment="1" applyProtection="1">
      <alignment horizontal="center" vertical="center"/>
    </xf>
    <xf numFmtId="0" fontId="3" fillId="25" borderId="6" xfId="0" quotePrefix="1" applyNumberFormat="1" applyFont="1" applyFill="1" applyBorder="1" applyAlignment="1" applyProtection="1">
      <alignment horizontal="center" vertical="top"/>
    </xf>
    <xf numFmtId="0" fontId="23" fillId="7" borderId="7" xfId="0" applyNumberFormat="1" applyFont="1" applyFill="1" applyBorder="1" applyAlignment="1" applyProtection="1">
      <alignment horizontal="center"/>
      <protection locked="0"/>
    </xf>
    <xf numFmtId="0" fontId="23" fillId="26" borderId="19" xfId="0" applyNumberFormat="1" applyFont="1" applyFill="1" applyBorder="1" applyAlignment="1" applyProtection="1">
      <alignment horizontal="center" vertical="center"/>
    </xf>
    <xf numFmtId="0" fontId="3" fillId="25" borderId="65" xfId="0" applyNumberFormat="1" applyFont="1" applyFill="1" applyBorder="1" applyAlignment="1" applyProtection="1">
      <alignment horizontal="center" vertical="center"/>
    </xf>
    <xf numFmtId="0" fontId="2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xf>
    <xf numFmtId="0" fontId="3" fillId="25" borderId="6" xfId="0" quotePrefix="1"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wrapText="1"/>
    </xf>
    <xf numFmtId="0" fontId="3" fillId="25" borderId="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protection locked="0"/>
    </xf>
    <xf numFmtId="0" fontId="3" fillId="25" borderId="60"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5" borderId="6" xfId="0" applyNumberFormat="1" applyFont="1" applyFill="1" applyBorder="1" applyProtection="1"/>
    <xf numFmtId="0" fontId="3" fillId="26" borderId="12" xfId="0" applyNumberFormat="1" applyFont="1" applyFill="1" applyBorder="1" applyProtection="1"/>
    <xf numFmtId="0" fontId="0" fillId="25" borderId="65" xfId="0" applyNumberFormat="1" applyFill="1" applyBorder="1"/>
    <xf numFmtId="0" fontId="0" fillId="25" borderId="21" xfId="0" applyNumberFormat="1" applyFill="1" applyBorder="1"/>
    <xf numFmtId="0" fontId="3" fillId="25" borderId="21" xfId="0" applyNumberFormat="1" applyFont="1" applyFill="1" applyBorder="1"/>
    <xf numFmtId="0" fontId="47" fillId="25" borderId="6" xfId="0" applyNumberFormat="1" applyFont="1" applyFill="1" applyBorder="1"/>
    <xf numFmtId="0" fontId="0" fillId="25" borderId="6" xfId="0" applyNumberFormat="1" applyFill="1" applyBorder="1"/>
    <xf numFmtId="0" fontId="47" fillId="25" borderId="6" xfId="0" quotePrefix="1" applyNumberFormat="1" applyFont="1" applyFill="1" applyBorder="1"/>
    <xf numFmtId="0" fontId="0" fillId="25" borderId="0" xfId="0" applyNumberFormat="1" applyFill="1" applyBorder="1"/>
    <xf numFmtId="0" fontId="0" fillId="25" borderId="60" xfId="0" applyNumberFormat="1" applyFill="1" applyBorder="1"/>
    <xf numFmtId="0" fontId="0" fillId="25" borderId="67" xfId="0" applyNumberFormat="1" applyFill="1" applyBorder="1"/>
    <xf numFmtId="0" fontId="0" fillId="25" borderId="68" xfId="0" applyNumberFormat="1" applyFill="1" applyBorder="1"/>
    <xf numFmtId="0" fontId="53" fillId="25" borderId="68" xfId="0" applyNumberFormat="1" applyFont="1" applyFill="1" applyBorder="1" applyAlignment="1">
      <alignment wrapText="1"/>
    </xf>
    <xf numFmtId="0" fontId="0" fillId="25" borderId="69" xfId="0" applyNumberFormat="1" applyFill="1" applyBorder="1"/>
    <xf numFmtId="0" fontId="37" fillId="9" borderId="76" xfId="0" applyFont="1" applyFill="1" applyBorder="1" applyAlignment="1">
      <alignment horizontal="center" vertical="center" wrapText="1"/>
    </xf>
    <xf numFmtId="0" fontId="48" fillId="9" borderId="72" xfId="0" applyFont="1" applyFill="1" applyBorder="1" applyAlignment="1">
      <alignment horizontal="center" vertical="center"/>
    </xf>
    <xf numFmtId="0" fontId="48" fillId="9" borderId="72" xfId="0" applyFont="1" applyFill="1" applyBorder="1" applyAlignment="1">
      <alignment horizontal="center" vertical="center" wrapText="1"/>
    </xf>
    <xf numFmtId="176" fontId="0" fillId="0" borderId="72" xfId="0" applyNumberFormat="1" applyFill="1" applyBorder="1" applyProtection="1">
      <protection locked="0"/>
    </xf>
    <xf numFmtId="0" fontId="48" fillId="9" borderId="74" xfId="0" applyFont="1" applyFill="1" applyBorder="1" applyAlignment="1">
      <alignment horizontal="center" vertical="center" wrapText="1"/>
    </xf>
    <xf numFmtId="176" fontId="0" fillId="0" borderId="72" xfId="0" applyNumberFormat="1" applyFill="1" applyBorder="1" applyAlignment="1" applyProtection="1">
      <alignment wrapText="1"/>
      <protection locked="0"/>
    </xf>
    <xf numFmtId="0" fontId="0" fillId="21" borderId="0" xfId="0" applyFill="1"/>
    <xf numFmtId="164" fontId="0" fillId="21" borderId="0" xfId="0" applyNumberFormat="1" applyFill="1"/>
    <xf numFmtId="0" fontId="23" fillId="21" borderId="84" xfId="0" applyFont="1" applyFill="1" applyBorder="1" applyAlignment="1">
      <alignment horizontal="justify" vertical="top" wrapText="1"/>
    </xf>
    <xf numFmtId="0" fontId="42" fillId="0" borderId="0" xfId="6"/>
    <xf numFmtId="0" fontId="42" fillId="0" borderId="0" xfId="6" applyAlignment="1">
      <alignment horizontal="center"/>
    </xf>
    <xf numFmtId="0" fontId="42" fillId="10" borderId="9" xfId="6" applyFill="1" applyBorder="1"/>
    <xf numFmtId="0" fontId="42" fillId="10" borderId="10" xfId="6" applyFill="1" applyBorder="1"/>
    <xf numFmtId="0" fontId="42" fillId="10" borderId="11" xfId="6" applyFill="1" applyBorder="1"/>
    <xf numFmtId="0" fontId="42" fillId="10" borderId="4" xfId="6" applyFill="1" applyBorder="1"/>
    <xf numFmtId="0" fontId="42" fillId="28" borderId="2" xfId="6" applyFill="1" applyBorder="1"/>
    <xf numFmtId="0" fontId="42" fillId="28" borderId="86" xfId="6" applyFill="1" applyBorder="1"/>
    <xf numFmtId="0" fontId="42" fillId="29" borderId="66" xfId="6" applyFill="1" applyBorder="1" applyAlignment="1" applyProtection="1">
      <alignment vertical="center"/>
      <protection locked="0"/>
    </xf>
    <xf numFmtId="0" fontId="42" fillId="28" borderId="87" xfId="6" applyFill="1" applyBorder="1"/>
    <xf numFmtId="0" fontId="42" fillId="28" borderId="0" xfId="6" applyFill="1" applyBorder="1"/>
    <xf numFmtId="0" fontId="42" fillId="28" borderId="66" xfId="6" applyFill="1" applyBorder="1"/>
    <xf numFmtId="0" fontId="42" fillId="28" borderId="21" xfId="6" applyFill="1" applyBorder="1" applyProtection="1">
      <protection locked="0"/>
    </xf>
    <xf numFmtId="0" fontId="42" fillId="28" borderId="88" xfId="6" applyFill="1" applyBorder="1"/>
    <xf numFmtId="0" fontId="42" fillId="9" borderId="7" xfId="6" applyFill="1" applyBorder="1" applyAlignment="1" applyProtection="1">
      <alignment horizontal="center" vertical="center"/>
      <protection hidden="1"/>
    </xf>
    <xf numFmtId="170" fontId="42" fillId="0" borderId="19" xfId="6" applyNumberFormat="1" applyBorder="1"/>
    <xf numFmtId="0" fontId="42" fillId="9" borderId="7" xfId="6" applyNumberFormat="1" applyFill="1" applyBorder="1" applyAlignment="1" applyProtection="1">
      <alignment horizontal="center" vertical="center"/>
      <protection hidden="1"/>
    </xf>
    <xf numFmtId="170" fontId="42" fillId="9" borderId="7" xfId="6" applyNumberFormat="1" applyFill="1" applyBorder="1" applyAlignment="1" applyProtection="1">
      <alignment vertical="center"/>
      <protection locked="0"/>
    </xf>
    <xf numFmtId="170" fontId="42" fillId="9" borderId="7" xfId="6" applyNumberFormat="1" applyFill="1" applyBorder="1" applyAlignment="1" applyProtection="1">
      <alignment vertical="center"/>
      <protection hidden="1"/>
    </xf>
    <xf numFmtId="170" fontId="42" fillId="9" borderId="7" xfId="6" applyNumberFormat="1" applyFill="1" applyBorder="1" applyAlignment="1" applyProtection="1">
      <alignment horizontal="right" vertical="center"/>
      <protection hidden="1"/>
    </xf>
    <xf numFmtId="0" fontId="42" fillId="9" borderId="7" xfId="6" applyNumberFormat="1" applyFill="1" applyBorder="1" applyAlignment="1" applyProtection="1">
      <alignment horizontal="right" vertical="center"/>
      <protection hidden="1"/>
    </xf>
    <xf numFmtId="0" fontId="42" fillId="28" borderId="89" xfId="6" applyFill="1" applyBorder="1"/>
    <xf numFmtId="0" fontId="42" fillId="9" borderId="7" xfId="6" applyFill="1" applyBorder="1" applyAlignment="1" applyProtection="1">
      <alignment horizontal="right" vertical="center"/>
    </xf>
    <xf numFmtId="0" fontId="42" fillId="28" borderId="90" xfId="6" applyFill="1" applyBorder="1"/>
    <xf numFmtId="0" fontId="42" fillId="28" borderId="92" xfId="6" applyFill="1" applyBorder="1"/>
    <xf numFmtId="0" fontId="42" fillId="28" borderId="93" xfId="6" applyFill="1" applyBorder="1"/>
    <xf numFmtId="0" fontId="42" fillId="9" borderId="7" xfId="6" applyNumberFormat="1" applyFill="1" applyBorder="1" applyAlignment="1" applyProtection="1">
      <alignment horizontal="right" vertical="center"/>
    </xf>
    <xf numFmtId="0" fontId="0" fillId="9" borderId="0" xfId="0" applyFill="1"/>
    <xf numFmtId="3" fontId="42" fillId="9" borderId="7" xfId="6" applyNumberFormat="1" applyFill="1" applyBorder="1" applyAlignment="1" applyProtection="1">
      <alignment vertical="center"/>
      <protection hidden="1"/>
    </xf>
    <xf numFmtId="3" fontId="42" fillId="9" borderId="7" xfId="6" applyNumberFormat="1" applyFill="1" applyBorder="1" applyAlignment="1" applyProtection="1">
      <alignment vertical="center"/>
      <protection locked="0"/>
    </xf>
    <xf numFmtId="0" fontId="42" fillId="28" borderId="5" xfId="6" applyFill="1" applyBorder="1"/>
    <xf numFmtId="0" fontId="42" fillId="28" borderId="6" xfId="6" applyFill="1" applyBorder="1"/>
    <xf numFmtId="0" fontId="42" fillId="28" borderId="7" xfId="6" applyFill="1" applyBorder="1"/>
    <xf numFmtId="0" fontId="42" fillId="9" borderId="12" xfId="6" applyFill="1" applyBorder="1" applyAlignment="1">
      <alignment horizontal="right" vertical="center"/>
    </xf>
    <xf numFmtId="170" fontId="42" fillId="9" borderId="12" xfId="6" applyNumberFormat="1" applyFill="1" applyBorder="1" applyAlignment="1">
      <alignment horizontal="right" vertical="center"/>
    </xf>
    <xf numFmtId="0" fontId="42" fillId="9" borderId="12" xfId="6" applyFill="1" applyBorder="1" applyAlignment="1" applyProtection="1">
      <alignment horizontal="right" vertical="center"/>
    </xf>
    <xf numFmtId="0" fontId="42" fillId="10" borderId="4" xfId="6" applyFill="1" applyBorder="1" applyAlignment="1">
      <alignment wrapText="1"/>
    </xf>
    <xf numFmtId="0" fontId="42" fillId="28" borderId="89" xfId="6" applyFill="1" applyBorder="1" applyAlignment="1">
      <alignment vertical="center" wrapText="1"/>
    </xf>
    <xf numFmtId="170" fontId="42" fillId="9" borderId="12" xfId="6" applyNumberFormat="1" applyFill="1" applyBorder="1" applyAlignment="1" applyProtection="1">
      <alignment horizontal="right" vertical="center" wrapText="1"/>
    </xf>
    <xf numFmtId="0" fontId="42" fillId="0" borderId="0" xfId="6" applyAlignment="1">
      <alignment wrapText="1"/>
    </xf>
    <xf numFmtId="0" fontId="42" fillId="28" borderId="89" xfId="6" applyFill="1" applyBorder="1" applyAlignment="1">
      <alignment vertical="center"/>
    </xf>
    <xf numFmtId="170" fontId="37" fillId="9" borderId="64" xfId="6" applyNumberFormat="1" applyFont="1" applyFill="1" applyBorder="1" applyAlignment="1" applyProtection="1">
      <alignment horizontal="right" vertical="center"/>
    </xf>
    <xf numFmtId="170" fontId="42" fillId="9" borderId="64" xfId="6" applyNumberFormat="1" applyFill="1" applyBorder="1" applyAlignment="1" applyProtection="1">
      <alignment horizontal="right" vertical="center"/>
      <protection hidden="1"/>
    </xf>
    <xf numFmtId="170" fontId="42" fillId="9" borderId="12" xfId="6" applyNumberFormat="1" applyFill="1" applyBorder="1" applyAlignment="1" applyProtection="1">
      <alignment vertical="center"/>
      <protection hidden="1"/>
    </xf>
    <xf numFmtId="170" fontId="42" fillId="9" borderId="12" xfId="6" applyNumberFormat="1" applyFill="1" applyBorder="1" applyAlignment="1">
      <alignment vertical="center"/>
    </xf>
    <xf numFmtId="170" fontId="37" fillId="9" borderId="12" xfId="6" applyNumberFormat="1" applyFont="1" applyFill="1" applyBorder="1" applyAlignment="1">
      <alignment vertical="center"/>
    </xf>
    <xf numFmtId="170" fontId="37" fillId="9" borderId="63" xfId="6" applyNumberFormat="1" applyFont="1" applyFill="1" applyBorder="1" applyAlignment="1">
      <alignment vertical="center"/>
    </xf>
    <xf numFmtId="0" fontId="42" fillId="9" borderId="63" xfId="6" applyNumberFormat="1" applyFill="1" applyBorder="1" applyAlignment="1">
      <alignment vertical="center"/>
    </xf>
    <xf numFmtId="10" fontId="42" fillId="9" borderId="63" xfId="6" applyNumberFormat="1" applyFill="1" applyBorder="1" applyAlignment="1">
      <alignment vertical="center"/>
    </xf>
    <xf numFmtId="0" fontId="42" fillId="9" borderId="24" xfId="6" applyFill="1" applyBorder="1" applyAlignment="1" applyProtection="1">
      <alignment horizontal="right" vertical="center"/>
      <protection locked="0"/>
    </xf>
    <xf numFmtId="0" fontId="42" fillId="0" borderId="0" xfId="6" applyProtection="1">
      <protection hidden="1"/>
    </xf>
    <xf numFmtId="0" fontId="42" fillId="29" borderId="24" xfId="6" applyFill="1" applyBorder="1" applyAlignment="1" applyProtection="1">
      <alignment vertical="center"/>
      <protection locked="0"/>
    </xf>
    <xf numFmtId="0" fontId="42" fillId="29" borderId="94" xfId="6" applyFill="1" applyBorder="1" applyAlignment="1" applyProtection="1">
      <alignment vertical="center"/>
      <protection locked="0"/>
    </xf>
    <xf numFmtId="0" fontId="42" fillId="29" borderId="23" xfId="6" applyFill="1" applyBorder="1" applyAlignment="1" applyProtection="1">
      <alignment vertical="center"/>
      <protection locked="0"/>
    </xf>
    <xf numFmtId="0" fontId="42" fillId="28" borderId="95" xfId="6" applyFill="1" applyBorder="1"/>
    <xf numFmtId="0" fontId="42" fillId="29" borderId="12" xfId="6" applyFill="1" applyBorder="1" applyAlignment="1" applyProtection="1">
      <alignment horizontal="right" vertical="center"/>
      <protection locked="0"/>
    </xf>
    <xf numFmtId="0" fontId="42" fillId="9" borderId="12" xfId="6" applyFill="1" applyBorder="1" applyAlignment="1" applyProtection="1">
      <alignment horizontal="right" vertical="center"/>
      <protection hidden="1"/>
    </xf>
    <xf numFmtId="0" fontId="42" fillId="29" borderId="12" xfId="6" applyFill="1" applyBorder="1" applyAlignment="1" applyProtection="1">
      <alignment horizontal="left" vertical="center" wrapText="1"/>
      <protection locked="0"/>
    </xf>
    <xf numFmtId="0" fontId="42" fillId="28" borderId="95" xfId="6" applyFill="1" applyBorder="1" applyAlignment="1">
      <alignment vertical="center"/>
    </xf>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7" fillId="0" borderId="0" xfId="6" applyFont="1" applyAlignment="1">
      <alignment horizontal="center" vertical="center" wrapText="1"/>
    </xf>
    <xf numFmtId="0" fontId="42" fillId="0" borderId="0" xfId="6" applyAlignment="1">
      <alignment vertical="center"/>
    </xf>
    <xf numFmtId="0" fontId="42" fillId="28" borderId="63" xfId="6" applyFill="1" applyBorder="1"/>
    <xf numFmtId="0" fontId="42" fillId="29" borderId="24" xfId="6" applyFill="1" applyBorder="1" applyAlignment="1" applyProtection="1">
      <alignment horizontal="right" vertical="center"/>
      <protection locked="0"/>
    </xf>
    <xf numFmtId="0" fontId="42" fillId="28" borderId="21" xfId="6" applyFill="1" applyBorder="1"/>
    <xf numFmtId="0" fontId="42" fillId="29" borderId="23" xfId="6" applyFill="1" applyBorder="1" applyAlignment="1" applyProtection="1">
      <alignment horizontal="right" vertical="center"/>
      <protection locked="0"/>
    </xf>
    <xf numFmtId="0" fontId="42" fillId="28" borderId="53" xfId="6" applyFill="1" applyBorder="1"/>
    <xf numFmtId="0" fontId="42" fillId="28" borderId="64" xfId="6" applyFill="1" applyBorder="1"/>
    <xf numFmtId="0" fontId="37" fillId="28" borderId="53" xfId="6" applyFont="1" applyFill="1" applyBorder="1"/>
    <xf numFmtId="170" fontId="42" fillId="9" borderId="24" xfId="6" applyNumberFormat="1" applyFill="1" applyBorder="1" applyAlignment="1" applyProtection="1">
      <alignment horizontal="right" vertical="center"/>
      <protection hidden="1"/>
    </xf>
    <xf numFmtId="0" fontId="42" fillId="9" borderId="24" xfId="6" applyFill="1" applyBorder="1" applyAlignment="1" applyProtection="1">
      <alignment horizontal="right" vertical="center"/>
      <protection hidden="1"/>
    </xf>
    <xf numFmtId="0" fontId="68" fillId="0" borderId="0" xfId="6" applyFont="1" applyAlignment="1">
      <alignment horizontal="left" wrapText="1"/>
    </xf>
    <xf numFmtId="0" fontId="42" fillId="28" borderId="96" xfId="6" applyFill="1" applyBorder="1"/>
    <xf numFmtId="0" fontId="42" fillId="29" borderId="45" xfId="6" applyFill="1" applyBorder="1" applyAlignment="1" applyProtection="1">
      <alignment horizontal="right" vertical="center"/>
      <protection locked="0"/>
    </xf>
    <xf numFmtId="0" fontId="42" fillId="10" borderId="0" xfId="6" applyFill="1" applyBorder="1"/>
    <xf numFmtId="0" fontId="42" fillId="10" borderId="8" xfId="6" applyFill="1" applyBorder="1"/>
    <xf numFmtId="0" fontId="42" fillId="10" borderId="0" xfId="6" applyFill="1"/>
    <xf numFmtId="0" fontId="53" fillId="31" borderId="0" xfId="0" applyFont="1" applyFill="1" applyProtection="1"/>
    <xf numFmtId="0" fontId="0" fillId="31" borderId="0" xfId="0" applyFill="1" applyProtection="1"/>
    <xf numFmtId="0" fontId="53" fillId="31" borderId="0" xfId="0" quotePrefix="1" applyFont="1" applyFill="1" applyAlignment="1" applyProtection="1">
      <alignment horizontal="left"/>
    </xf>
    <xf numFmtId="0" fontId="53" fillId="31" borderId="12" xfId="0" applyFont="1" applyFill="1" applyBorder="1" applyAlignment="1" applyProtection="1">
      <alignment horizontal="center"/>
    </xf>
    <xf numFmtId="0" fontId="53" fillId="31" borderId="12" xfId="0" applyFont="1" applyFill="1" applyBorder="1" applyProtection="1"/>
    <xf numFmtId="174" fontId="53" fillId="31" borderId="12" xfId="4" applyNumberFormat="1" applyFont="1" applyFill="1" applyBorder="1" applyProtection="1"/>
    <xf numFmtId="0" fontId="0" fillId="31" borderId="0" xfId="0" applyFill="1"/>
    <xf numFmtId="0" fontId="69" fillId="31" borderId="0" xfId="0" applyFont="1" applyFill="1" applyProtection="1"/>
    <xf numFmtId="9" fontId="53" fillId="31" borderId="0" xfId="5" applyNumberFormat="1" applyFont="1" applyFill="1" applyProtection="1"/>
    <xf numFmtId="0" fontId="69" fillId="31" borderId="12" xfId="0" applyFont="1" applyFill="1" applyBorder="1" applyProtection="1"/>
    <xf numFmtId="174" fontId="69" fillId="31" borderId="12" xfId="0" applyNumberFormat="1" applyFont="1" applyFill="1" applyBorder="1" applyProtection="1"/>
    <xf numFmtId="174" fontId="53" fillId="31" borderId="12" xfId="0" applyNumberFormat="1" applyFont="1" applyFill="1" applyBorder="1" applyProtection="1"/>
    <xf numFmtId="174" fontId="53" fillId="31" borderId="0" xfId="0" applyNumberFormat="1" applyFont="1" applyFill="1" applyBorder="1" applyProtection="1"/>
    <xf numFmtId="171" fontId="40" fillId="31" borderId="0" xfId="0" applyNumberFormat="1" applyFont="1" applyFill="1" applyAlignment="1" applyProtection="1">
      <alignment horizontal="left"/>
    </xf>
    <xf numFmtId="171" fontId="40" fillId="31" borderId="0" xfId="0" applyNumberFormat="1" applyFont="1" applyFill="1" applyBorder="1" applyAlignment="1" applyProtection="1">
      <alignment horizontal="left"/>
    </xf>
    <xf numFmtId="0" fontId="40" fillId="31" borderId="0" xfId="0" applyFont="1" applyFill="1" applyProtection="1"/>
    <xf numFmtId="0" fontId="69" fillId="31" borderId="0" xfId="0" quotePrefix="1" applyFont="1" applyFill="1" applyAlignment="1" applyProtection="1">
      <alignment horizontal="left"/>
    </xf>
    <xf numFmtId="174" fontId="70" fillId="31" borderId="12" xfId="0" applyNumberFormat="1" applyFont="1" applyFill="1" applyBorder="1" applyProtection="1"/>
    <xf numFmtId="9" fontId="53" fillId="0" borderId="12" xfId="5" applyFont="1" applyFill="1" applyBorder="1" applyProtection="1">
      <protection locked="0"/>
    </xf>
    <xf numFmtId="0" fontId="40" fillId="32" borderId="61" xfId="0" applyFont="1" applyFill="1" applyBorder="1"/>
    <xf numFmtId="0" fontId="3" fillId="0" borderId="0" xfId="0" applyNumberFormat="1" applyFont="1" applyProtection="1"/>
    <xf numFmtId="0" fontId="16" fillId="0" borderId="0" xfId="0" applyNumberFormat="1" applyFont="1" applyProtection="1"/>
    <xf numFmtId="0" fontId="25" fillId="2" borderId="12" xfId="0" applyNumberFormat="1" applyFont="1" applyFill="1" applyBorder="1" applyAlignment="1" applyProtection="1">
      <alignment horizontal="left"/>
      <protection locked="0"/>
    </xf>
    <xf numFmtId="0" fontId="0" fillId="8" borderId="12" xfId="0" applyFill="1" applyBorder="1" applyAlignment="1">
      <alignment horizontal="center" vertical="center" wrapText="1"/>
    </xf>
    <xf numFmtId="0" fontId="0" fillId="8" borderId="0" xfId="0" applyFill="1"/>
    <xf numFmtId="170" fontId="0" fillId="8" borderId="0" xfId="0" applyNumberFormat="1" applyFill="1"/>
    <xf numFmtId="0" fontId="0" fillId="0" borderId="0" xfId="0" applyAlignment="1">
      <alignment horizontal="right"/>
    </xf>
    <xf numFmtId="170" fontId="67" fillId="9" borderId="7" xfId="6" applyNumberFormat="1" applyFont="1" applyFill="1" applyBorder="1" applyAlignment="1" applyProtection="1">
      <alignment vertical="center"/>
      <protection hidden="1"/>
    </xf>
    <xf numFmtId="170" fontId="42" fillId="9" borderId="64" xfId="6" applyNumberFormat="1" applyFill="1" applyBorder="1" applyAlignment="1" applyProtection="1">
      <alignment horizontal="right" vertical="center" wrapText="1"/>
    </xf>
    <xf numFmtId="3" fontId="0" fillId="0" borderId="5" xfId="0" applyNumberFormat="1" applyBorder="1"/>
    <xf numFmtId="170" fontId="0" fillId="0" borderId="32" xfId="0" applyNumberFormat="1" applyBorder="1"/>
    <xf numFmtId="170" fontId="0" fillId="0" borderId="30" xfId="0" applyNumberFormat="1" applyBorder="1"/>
    <xf numFmtId="0" fontId="0" fillId="0" borderId="35" xfId="0" applyBorder="1"/>
    <xf numFmtId="0" fontId="0" fillId="0" borderId="36" xfId="0" applyBorder="1"/>
    <xf numFmtId="170" fontId="0" fillId="0" borderId="36" xfId="0" applyNumberFormat="1" applyBorder="1"/>
    <xf numFmtId="0" fontId="0" fillId="0" borderId="36" xfId="0" applyBorder="1" applyAlignment="1">
      <alignment horizontal="center" vertical="center" wrapText="1"/>
    </xf>
    <xf numFmtId="170" fontId="0" fillId="0" borderId="34" xfId="0" applyNumberFormat="1" applyBorder="1"/>
    <xf numFmtId="170" fontId="0" fillId="0" borderId="37" xfId="0" applyNumberFormat="1" applyBorder="1"/>
    <xf numFmtId="170" fontId="0" fillId="0" borderId="33" xfId="0" applyNumberFormat="1" applyBorder="1"/>
    <xf numFmtId="10" fontId="0" fillId="9" borderId="82" xfId="0" applyNumberFormat="1" applyFill="1" applyBorder="1" applyProtection="1">
      <protection hidden="1"/>
    </xf>
    <xf numFmtId="0" fontId="0" fillId="0" borderId="0" xfId="0" applyAlignment="1">
      <alignment horizontal="center"/>
    </xf>
    <xf numFmtId="0" fontId="3" fillId="25" borderId="6" xfId="0" applyFont="1" applyFill="1" applyBorder="1" applyAlignment="1" applyProtection="1">
      <alignment horizontal="left" vertical="center" wrapText="1"/>
    </xf>
    <xf numFmtId="0" fontId="3" fillId="25" borderId="6" xfId="0" applyNumberFormat="1" applyFont="1" applyFill="1" applyBorder="1" applyAlignment="1" applyProtection="1">
      <alignment horizontal="right" vertical="center"/>
    </xf>
    <xf numFmtId="0" fontId="3" fillId="25" borderId="6" xfId="0" applyNumberFormat="1" applyFont="1" applyFill="1" applyBorder="1" applyAlignment="1" applyProtection="1">
      <alignment vertical="center"/>
    </xf>
    <xf numFmtId="0" fontId="3" fillId="25" borderId="6" xfId="0" applyNumberFormat="1" applyFont="1" applyFill="1" applyBorder="1" applyAlignment="1" applyProtection="1">
      <alignment vertical="center" wrapText="1"/>
    </xf>
    <xf numFmtId="0" fontId="3" fillId="25" borderId="7" xfId="0" applyNumberFormat="1" applyFont="1" applyFill="1" applyBorder="1" applyProtection="1"/>
    <xf numFmtId="0" fontId="23" fillId="25" borderId="7" xfId="0" applyNumberFormat="1" applyFont="1" applyFill="1" applyBorder="1" applyAlignment="1" applyProtection="1">
      <alignment horizontal="center"/>
    </xf>
    <xf numFmtId="0" fontId="3" fillId="25" borderId="12" xfId="0" applyNumberFormat="1" applyFont="1" applyFill="1" applyBorder="1" applyAlignment="1" applyProtection="1">
      <alignment wrapText="1"/>
    </xf>
    <xf numFmtId="0" fontId="3" fillId="25" borderId="12" xfId="0" applyNumberFormat="1" applyFont="1" applyFill="1" applyBorder="1" applyAlignment="1" applyProtection="1">
      <alignment horizontal="center" vertical="center"/>
    </xf>
    <xf numFmtId="0" fontId="3" fillId="25" borderId="12" xfId="0" applyNumberFormat="1" applyFont="1" applyFill="1" applyBorder="1" applyProtection="1"/>
    <xf numFmtId="0" fontId="3" fillId="25" borderId="100" xfId="0" applyNumberFormat="1" applyFont="1" applyFill="1" applyBorder="1" applyAlignment="1" applyProtection="1">
      <alignment wrapText="1"/>
      <protection hidden="1"/>
    </xf>
    <xf numFmtId="0" fontId="23" fillId="27" borderId="24" xfId="0" applyNumberFormat="1" applyFont="1" applyFill="1" applyBorder="1" applyAlignment="1" applyProtection="1">
      <alignment horizontal="center" vertical="center"/>
    </xf>
    <xf numFmtId="0" fontId="23" fillId="27" borderId="94" xfId="0" applyNumberFormat="1" applyFont="1" applyFill="1" applyBorder="1" applyAlignment="1" applyProtection="1">
      <alignment horizontal="center" vertical="center"/>
    </xf>
    <xf numFmtId="0" fontId="23" fillId="27" borderId="23" xfId="0" applyNumberFormat="1" applyFont="1" applyFill="1" applyBorder="1" applyAlignment="1" applyProtection="1">
      <alignment horizontal="center" vertical="center"/>
    </xf>
    <xf numFmtId="0" fontId="23" fillId="27" borderId="12" xfId="0" applyNumberFormat="1" applyFont="1" applyFill="1" applyBorder="1" applyAlignment="1" applyProtection="1">
      <alignment horizontal="center" vertical="center"/>
    </xf>
    <xf numFmtId="0" fontId="23" fillId="7" borderId="24" xfId="0" applyNumberFormat="1" applyFont="1" applyFill="1" applyBorder="1" applyAlignment="1" applyProtection="1">
      <alignment horizontal="center"/>
      <protection locked="0"/>
    </xf>
    <xf numFmtId="0" fontId="0" fillId="33" borderId="40" xfId="0" applyFill="1" applyBorder="1" applyAlignment="1" applyProtection="1">
      <alignment horizontal="center" vertical="center"/>
      <protection locked="0"/>
    </xf>
    <xf numFmtId="0" fontId="67" fillId="33" borderId="42" xfId="0" applyFont="1" applyFill="1" applyBorder="1" applyAlignment="1" applyProtection="1">
      <alignment horizontal="center" vertical="center"/>
      <protection locked="0"/>
    </xf>
    <xf numFmtId="0" fontId="73" fillId="34" borderId="25"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wrapText="1"/>
      <protection locked="0"/>
    </xf>
    <xf numFmtId="49" fontId="73" fillId="34" borderId="12" xfId="0" applyNumberFormat="1" applyFont="1" applyFill="1" applyBorder="1" applyAlignment="1" applyProtection="1">
      <alignment horizontal="center" vertical="center"/>
      <protection locked="0"/>
    </xf>
    <xf numFmtId="0" fontId="73" fillId="34" borderId="12" xfId="0" applyNumberFormat="1" applyFont="1" applyFill="1" applyBorder="1" applyAlignment="1" applyProtection="1">
      <alignment horizontal="center" vertical="center" wrapText="1"/>
      <protection locked="0"/>
    </xf>
    <xf numFmtId="2" fontId="73" fillId="34" borderId="12" xfId="0" applyNumberFormat="1" applyFont="1" applyFill="1" applyBorder="1" applyAlignment="1" applyProtection="1">
      <alignment horizontal="center" vertical="center"/>
      <protection locked="0"/>
    </xf>
    <xf numFmtId="0" fontId="0" fillId="9" borderId="12" xfId="0" applyFill="1" applyBorder="1" applyProtection="1">
      <protection locked="0"/>
    </xf>
    <xf numFmtId="0" fontId="67" fillId="9" borderId="12" xfId="0" applyFont="1" applyFill="1" applyBorder="1" applyAlignment="1" applyProtection="1">
      <alignment horizontal="center" vertical="center" wrapText="1"/>
      <protection locked="0"/>
    </xf>
    <xf numFmtId="0" fontId="67" fillId="9" borderId="43"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xf>
    <xf numFmtId="0" fontId="74" fillId="0" borderId="12" xfId="0" applyFont="1" applyFill="1" applyBorder="1" applyAlignment="1" applyProtection="1">
      <alignment horizontal="center" vertical="center" wrapText="1"/>
    </xf>
    <xf numFmtId="49" fontId="74" fillId="0" borderId="12" xfId="0" quotePrefix="1" applyNumberFormat="1" applyFont="1" applyFill="1" applyBorder="1" applyAlignment="1" applyProtection="1">
      <alignment horizontal="center" vertical="center" wrapText="1"/>
    </xf>
    <xf numFmtId="0" fontId="75" fillId="0" borderId="12" xfId="0" applyNumberFormat="1" applyFont="1" applyFill="1" applyBorder="1" applyAlignment="1" applyProtection="1">
      <alignment horizontal="center" vertical="center" wrapText="1"/>
    </xf>
    <xf numFmtId="177" fontId="74" fillId="0" borderId="12" xfId="0" applyNumberFormat="1" applyFont="1" applyFill="1" applyBorder="1" applyAlignment="1" applyProtection="1">
      <alignment horizontal="right" vertical="center" wrapText="1"/>
    </xf>
    <xf numFmtId="10" fontId="74" fillId="0" borderId="12" xfId="0" applyNumberFormat="1" applyFont="1" applyFill="1" applyBorder="1" applyAlignment="1" applyProtection="1">
      <alignment horizontal="right" vertical="center" wrapText="1"/>
    </xf>
    <xf numFmtId="4" fontId="74" fillId="0" borderId="12" xfId="0" applyNumberFormat="1" applyFont="1" applyFill="1" applyBorder="1" applyAlignment="1" applyProtection="1">
      <alignment horizontal="center" vertical="center" wrapText="1"/>
    </xf>
    <xf numFmtId="4" fontId="74" fillId="0" borderId="12" xfId="0" applyNumberFormat="1" applyFont="1" applyFill="1" applyBorder="1" applyAlignment="1" applyProtection="1">
      <alignment horizontal="right" vertical="center" wrapText="1"/>
    </xf>
    <xf numFmtId="0" fontId="0" fillId="0" borderId="12" xfId="0" applyBorder="1" applyProtection="1"/>
    <xf numFmtId="0" fontId="67" fillId="0" borderId="12" xfId="0" applyFont="1" applyFill="1" applyBorder="1" applyAlignment="1" applyProtection="1">
      <alignment horizontal="center" vertical="center"/>
    </xf>
    <xf numFmtId="0" fontId="67" fillId="0" borderId="43" xfId="0" applyFont="1" applyBorder="1" applyAlignment="1" applyProtection="1">
      <alignment horizontal="center" vertical="center"/>
    </xf>
    <xf numFmtId="0" fontId="75" fillId="0" borderId="12" xfId="0" applyFont="1" applyFill="1" applyBorder="1" applyAlignment="1" applyProtection="1">
      <alignment horizontal="right" vertical="center" wrapText="1"/>
    </xf>
    <xf numFmtId="49" fontId="76" fillId="0" borderId="12" xfId="0" quotePrefix="1" applyNumberFormat="1" applyFont="1" applyFill="1" applyBorder="1" applyAlignment="1" applyProtection="1">
      <alignment horizontal="center" vertical="center" wrapText="1"/>
    </xf>
    <xf numFmtId="0" fontId="76" fillId="0" borderId="12" xfId="0" applyNumberFormat="1" applyFont="1" applyFill="1" applyBorder="1" applyAlignment="1" applyProtection="1">
      <alignment horizontal="center" vertical="center" wrapText="1"/>
    </xf>
    <xf numFmtId="0" fontId="67" fillId="0" borderId="43" xfId="0" applyFont="1" applyFill="1" applyBorder="1" applyAlignment="1" applyProtection="1">
      <alignment horizontal="center" vertical="center"/>
    </xf>
    <xf numFmtId="0" fontId="76" fillId="0" borderId="12" xfId="0" applyFont="1" applyFill="1" applyBorder="1" applyAlignment="1" applyProtection="1">
      <alignment horizontal="right" vertical="center" wrapText="1"/>
    </xf>
    <xf numFmtId="0" fontId="67" fillId="8" borderId="12" xfId="0" applyFont="1" applyFill="1" applyBorder="1" applyAlignment="1" applyProtection="1">
      <alignment horizontal="center" vertical="center"/>
    </xf>
    <xf numFmtId="0" fontId="67" fillId="8" borderId="43" xfId="0" applyFont="1" applyFill="1" applyBorder="1" applyAlignment="1" applyProtection="1">
      <alignment horizontal="center" vertical="center"/>
    </xf>
    <xf numFmtId="0" fontId="76" fillId="0" borderId="12" xfId="0" applyFont="1" applyFill="1" applyBorder="1" applyAlignment="1" applyProtection="1">
      <alignment horizontal="center" vertical="center" wrapText="1"/>
    </xf>
    <xf numFmtId="49" fontId="75" fillId="0" borderId="12" xfId="0" quotePrefix="1" applyNumberFormat="1"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wrapText="1"/>
    </xf>
    <xf numFmtId="0" fontId="77" fillId="0" borderId="25" xfId="0" applyFont="1" applyFill="1" applyBorder="1" applyAlignment="1" applyProtection="1">
      <alignment horizontal="center" vertical="center" wrapText="1"/>
    </xf>
    <xf numFmtId="0" fontId="77" fillId="0" borderId="12" xfId="0" applyFont="1" applyFill="1" applyBorder="1" applyAlignment="1" applyProtection="1">
      <alignment horizontal="center" vertical="center" wrapText="1"/>
    </xf>
    <xf numFmtId="49" fontId="77" fillId="0" borderId="12" xfId="0" quotePrefix="1" applyNumberFormat="1" applyFont="1" applyFill="1" applyBorder="1" applyAlignment="1" applyProtection="1">
      <alignment horizontal="center" vertical="center" wrapText="1"/>
    </xf>
    <xf numFmtId="177" fontId="77" fillId="0" borderId="12" xfId="0" applyNumberFormat="1" applyFont="1" applyFill="1" applyBorder="1" applyAlignment="1" applyProtection="1">
      <alignment horizontal="right" vertical="center" wrapText="1"/>
    </xf>
    <xf numFmtId="10" fontId="77" fillId="0" borderId="12" xfId="0" applyNumberFormat="1" applyFont="1" applyFill="1" applyBorder="1" applyAlignment="1" applyProtection="1">
      <alignment horizontal="right" vertical="center" wrapText="1"/>
    </xf>
    <xf numFmtId="4" fontId="77" fillId="0" borderId="12" xfId="0" applyNumberFormat="1" applyFont="1" applyFill="1" applyBorder="1" applyAlignment="1" applyProtection="1">
      <alignment horizontal="center" vertical="center" wrapText="1"/>
    </xf>
    <xf numFmtId="4" fontId="77" fillId="0" borderId="12" xfId="0" applyNumberFormat="1" applyFont="1" applyFill="1" applyBorder="1" applyAlignment="1" applyProtection="1">
      <alignment horizontal="right" vertical="center" wrapText="1"/>
    </xf>
    <xf numFmtId="0" fontId="78" fillId="0" borderId="12" xfId="0" applyFont="1" applyBorder="1" applyProtection="1"/>
    <xf numFmtId="0" fontId="71" fillId="8" borderId="12" xfId="0" applyFont="1" applyFill="1" applyBorder="1" applyAlignment="1" applyProtection="1">
      <alignment horizontal="center" vertical="center"/>
    </xf>
    <xf numFmtId="0" fontId="71" fillId="8" borderId="43" xfId="0" applyFont="1" applyFill="1" applyBorder="1" applyAlignment="1" applyProtection="1">
      <alignment horizontal="center" vertical="center"/>
    </xf>
    <xf numFmtId="49" fontId="75" fillId="8" borderId="12" xfId="0" quotePrefix="1" applyNumberFormat="1" applyFont="1" applyFill="1" applyBorder="1" applyAlignment="1" applyProtection="1">
      <alignment horizontal="center" vertical="center" wrapText="1"/>
    </xf>
    <xf numFmtId="0" fontId="75" fillId="8" borderId="12" xfId="0" applyFont="1" applyFill="1" applyBorder="1" applyAlignment="1" applyProtection="1">
      <alignment horizontal="right" vertical="center" wrapText="1"/>
    </xf>
    <xf numFmtId="0" fontId="74" fillId="0" borderId="44" xfId="0" applyFont="1" applyFill="1" applyBorder="1" applyAlignment="1" applyProtection="1">
      <alignment horizontal="center" vertical="center" wrapText="1"/>
    </xf>
    <xf numFmtId="0" fontId="75" fillId="0" borderId="45" xfId="0" applyFont="1" applyFill="1" applyBorder="1" applyAlignment="1" applyProtection="1">
      <alignment horizontal="center" vertical="center" wrapText="1"/>
    </xf>
    <xf numFmtId="49" fontId="76" fillId="0" borderId="45" xfId="0" quotePrefix="1" applyNumberFormat="1" applyFont="1" applyFill="1" applyBorder="1" applyAlignment="1" applyProtection="1">
      <alignment horizontal="center" vertical="center" wrapText="1"/>
    </xf>
    <xf numFmtId="0" fontId="76" fillId="0" borderId="45" xfId="0" applyNumberFormat="1" applyFont="1" applyFill="1" applyBorder="1" applyAlignment="1" applyProtection="1">
      <alignment horizontal="center" vertical="center" wrapText="1"/>
    </xf>
    <xf numFmtId="177" fontId="74" fillId="0" borderId="45" xfId="0" applyNumberFormat="1" applyFont="1" applyFill="1" applyBorder="1" applyAlignment="1" applyProtection="1">
      <alignment horizontal="right" vertical="center" wrapText="1"/>
    </xf>
    <xf numFmtId="10" fontId="74" fillId="0" borderId="45" xfId="0" applyNumberFormat="1" applyFont="1" applyFill="1" applyBorder="1" applyAlignment="1" applyProtection="1">
      <alignment horizontal="right" vertical="center" wrapText="1"/>
    </xf>
    <xf numFmtId="4" fontId="74" fillId="0" borderId="45" xfId="0" applyNumberFormat="1" applyFont="1" applyFill="1" applyBorder="1" applyAlignment="1" applyProtection="1">
      <alignment horizontal="center" vertical="center" wrapText="1"/>
    </xf>
    <xf numFmtId="4" fontId="74" fillId="0" borderId="45" xfId="0" applyNumberFormat="1" applyFont="1" applyFill="1" applyBorder="1" applyAlignment="1" applyProtection="1">
      <alignment horizontal="right" vertical="center" wrapText="1"/>
    </xf>
    <xf numFmtId="0" fontId="0" fillId="0" borderId="45" xfId="0" applyBorder="1" applyProtection="1"/>
    <xf numFmtId="0" fontId="67" fillId="8" borderId="45" xfId="0" applyFont="1" applyFill="1" applyBorder="1" applyAlignment="1" applyProtection="1">
      <alignment horizontal="center" vertical="center"/>
    </xf>
    <xf numFmtId="0" fontId="67" fillId="8" borderId="46" xfId="0" applyFont="1" applyFill="1" applyBorder="1" applyAlignment="1" applyProtection="1">
      <alignment horizontal="center" vertical="center"/>
    </xf>
    <xf numFmtId="0" fontId="79" fillId="34" borderId="12" xfId="0" applyFont="1" applyFill="1" applyBorder="1" applyAlignment="1" applyProtection="1">
      <alignment horizontal="center" vertical="center" wrapText="1"/>
      <protection locked="0"/>
    </xf>
    <xf numFmtId="0" fontId="74" fillId="0" borderId="12" xfId="0" applyNumberFormat="1" applyFont="1" applyFill="1" applyBorder="1" applyAlignment="1" applyProtection="1">
      <alignment horizontal="center" vertical="center" wrapText="1"/>
    </xf>
    <xf numFmtId="0" fontId="77" fillId="0" borderId="12" xfId="0" applyNumberFormat="1" applyFont="1" applyFill="1" applyBorder="1" applyAlignment="1" applyProtection="1">
      <alignment horizontal="center" vertical="center" wrapText="1"/>
    </xf>
    <xf numFmtId="0" fontId="74" fillId="0" borderId="45" xfId="0" applyNumberFormat="1" applyFont="1" applyFill="1" applyBorder="1" applyAlignment="1" applyProtection="1">
      <alignment horizontal="center" vertical="center" wrapText="1"/>
    </xf>
    <xf numFmtId="0" fontId="0" fillId="0" borderId="0" xfId="0" applyAlignment="1">
      <alignment horizontal="center" vertical="center"/>
    </xf>
    <xf numFmtId="2" fontId="79" fillId="34" borderId="12" xfId="0" applyNumberFormat="1" applyFont="1" applyFill="1" applyBorder="1" applyAlignment="1" applyProtection="1">
      <alignment horizontal="center" vertical="center" wrapText="1"/>
      <protection locked="0"/>
    </xf>
    <xf numFmtId="0" fontId="74" fillId="0" borderId="45" xfId="0" applyFont="1" applyFill="1" applyBorder="1" applyAlignment="1" applyProtection="1">
      <alignment horizontal="center" vertical="center" wrapText="1"/>
    </xf>
    <xf numFmtId="0" fontId="0" fillId="0" borderId="40" xfId="0" applyBorder="1"/>
    <xf numFmtId="0" fontId="0" fillId="0" borderId="42" xfId="0" applyBorder="1"/>
    <xf numFmtId="0" fontId="0" fillId="0" borderId="25" xfId="0" applyBorder="1"/>
    <xf numFmtId="0" fontId="0" fillId="0" borderId="43" xfId="0" applyBorder="1"/>
    <xf numFmtId="0" fontId="0" fillId="0" borderId="44" xfId="0" applyBorder="1"/>
    <xf numFmtId="0" fontId="0" fillId="0" borderId="46" xfId="0" applyBorder="1" applyAlignment="1">
      <alignment horizontal="center"/>
    </xf>
    <xf numFmtId="0" fontId="0" fillId="0" borderId="43" xfId="0" applyBorder="1" applyAlignment="1">
      <alignment horizontal="center"/>
    </xf>
    <xf numFmtId="3" fontId="27" fillId="35" borderId="12" xfId="0" applyNumberFormat="1" applyFont="1" applyFill="1" applyBorder="1" applyAlignment="1" applyProtection="1">
      <alignment horizontal="left"/>
      <protection hidden="1"/>
    </xf>
    <xf numFmtId="3" fontId="25" fillId="35" borderId="12" xfId="0" applyNumberFormat="1" applyFont="1" applyFill="1" applyBorder="1" applyAlignment="1" applyProtection="1">
      <alignment horizontal="center"/>
      <protection hidden="1"/>
    </xf>
    <xf numFmtId="0" fontId="0" fillId="0" borderId="54" xfId="0" applyBorder="1"/>
    <xf numFmtId="169" fontId="0" fillId="0" borderId="0" xfId="0" applyNumberFormat="1"/>
    <xf numFmtId="178" fontId="0" fillId="0" borderId="0" xfId="3" applyNumberFormat="1" applyFont="1"/>
    <xf numFmtId="3" fontId="0" fillId="0" borderId="0" xfId="0" applyNumberFormat="1"/>
    <xf numFmtId="0" fontId="0" fillId="0" borderId="66" xfId="0" applyBorder="1"/>
    <xf numFmtId="0" fontId="8" fillId="2"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left"/>
      <protection hidden="1"/>
    </xf>
    <xf numFmtId="0" fontId="9" fillId="5" borderId="12" xfId="0" applyNumberFormat="1" applyFont="1" applyFill="1" applyBorder="1" applyAlignment="1" applyProtection="1">
      <alignment horizontal="left"/>
      <protection hidden="1"/>
    </xf>
    <xf numFmtId="0" fontId="3" fillId="2" borderId="5" xfId="0" applyNumberFormat="1" applyFont="1" applyFill="1" applyBorder="1" applyAlignment="1" applyProtection="1">
      <alignment horizontal="left" wrapText="1"/>
    </xf>
    <xf numFmtId="0" fontId="3" fillId="2" borderId="6" xfId="0" applyNumberFormat="1" applyFont="1" applyFill="1" applyBorder="1" applyAlignment="1" applyProtection="1">
      <alignment horizontal="left" wrapText="1"/>
    </xf>
    <xf numFmtId="0" fontId="3" fillId="2" borderId="7" xfId="0" applyNumberFormat="1" applyFont="1" applyFill="1" applyBorder="1" applyAlignment="1" applyProtection="1">
      <alignment horizontal="left" wrapText="1"/>
    </xf>
    <xf numFmtId="14" fontId="25" fillId="8" borderId="5" xfId="0" applyNumberFormat="1" applyFont="1" applyFill="1" applyBorder="1" applyAlignment="1" applyProtection="1">
      <alignment horizontal="left" wrapText="1"/>
      <protection locked="0"/>
    </xf>
    <xf numFmtId="14" fontId="25" fillId="8" borderId="6" xfId="0" applyNumberFormat="1" applyFont="1" applyFill="1" applyBorder="1" applyAlignment="1" applyProtection="1">
      <alignment horizontal="left" wrapText="1"/>
      <protection locked="0"/>
    </xf>
    <xf numFmtId="14" fontId="25" fillId="8" borderId="7" xfId="0" applyNumberFormat="1" applyFont="1" applyFill="1" applyBorder="1" applyAlignment="1" applyProtection="1">
      <alignment horizontal="left" wrapText="1"/>
      <protection locked="0"/>
    </xf>
    <xf numFmtId="0" fontId="33" fillId="2" borderId="0" xfId="0" applyNumberFormat="1" applyFont="1" applyFill="1" applyBorder="1" applyAlignment="1" applyProtection="1">
      <alignment horizontal="center"/>
    </xf>
    <xf numFmtId="0" fontId="3" fillId="2" borderId="5"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14" fontId="25" fillId="8" borderId="5" xfId="0" applyNumberFormat="1" applyFont="1" applyFill="1" applyBorder="1" applyAlignment="1" applyProtection="1">
      <alignment horizontal="left"/>
      <protection locked="0"/>
    </xf>
    <xf numFmtId="14" fontId="25" fillId="8" borderId="6" xfId="0" applyNumberFormat="1" applyFont="1" applyFill="1" applyBorder="1" applyAlignment="1" applyProtection="1">
      <alignment horizontal="left"/>
      <protection locked="0"/>
    </xf>
    <xf numFmtId="14" fontId="25" fillId="8"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left"/>
      <protection locked="0"/>
    </xf>
    <xf numFmtId="0" fontId="25" fillId="7" borderId="6" xfId="0" applyNumberFormat="1" applyFont="1" applyFill="1" applyBorder="1" applyAlignment="1" applyProtection="1">
      <alignment horizontal="left"/>
      <protection locked="0"/>
    </xf>
    <xf numFmtId="0" fontId="25" fillId="7"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left" wrapText="1"/>
      <protection locked="0"/>
    </xf>
    <xf numFmtId="0" fontId="25" fillId="7" borderId="6" xfId="0" applyNumberFormat="1" applyFont="1" applyFill="1" applyBorder="1" applyAlignment="1" applyProtection="1">
      <alignment horizontal="left" wrapText="1"/>
      <protection locked="0"/>
    </xf>
    <xf numFmtId="0" fontId="25" fillId="7" borderId="7" xfId="0" applyNumberFormat="1" applyFont="1" applyFill="1" applyBorder="1" applyAlignment="1" applyProtection="1">
      <alignment horizontal="left" wrapText="1"/>
      <protection locked="0"/>
    </xf>
    <xf numFmtId="169" fontId="22" fillId="7" borderId="5" xfId="0" applyNumberFormat="1" applyFont="1" applyFill="1" applyBorder="1" applyAlignment="1" applyProtection="1">
      <alignment horizontal="left"/>
      <protection locked="0"/>
    </xf>
    <xf numFmtId="169" fontId="22" fillId="7" borderId="6" xfId="0" applyNumberFormat="1" applyFont="1" applyFill="1" applyBorder="1" applyAlignment="1" applyProtection="1">
      <alignment horizontal="left"/>
      <protection locked="0"/>
    </xf>
    <xf numFmtId="169" fontId="22" fillId="7" borderId="7" xfId="0" applyNumberFormat="1" applyFont="1" applyFill="1" applyBorder="1" applyAlignment="1" applyProtection="1">
      <alignment horizontal="left"/>
      <protection locked="0"/>
    </xf>
    <xf numFmtId="1" fontId="25" fillId="7" borderId="5" xfId="0" applyNumberFormat="1" applyFont="1" applyFill="1" applyBorder="1" applyAlignment="1" applyProtection="1">
      <alignment horizontal="left"/>
      <protection locked="0"/>
    </xf>
    <xf numFmtId="1" fontId="25" fillId="7" borderId="6" xfId="0" applyNumberFormat="1" applyFont="1" applyFill="1" applyBorder="1" applyAlignment="1" applyProtection="1">
      <alignment horizontal="left"/>
      <protection locked="0"/>
    </xf>
    <xf numFmtId="1" fontId="25" fillId="7" borderId="7" xfId="0" applyNumberFormat="1" applyFont="1" applyFill="1" applyBorder="1" applyAlignment="1" applyProtection="1">
      <alignment horizontal="left"/>
      <protection locked="0"/>
    </xf>
    <xf numFmtId="0" fontId="29" fillId="7" borderId="5" xfId="2" applyFont="1" applyFill="1" applyBorder="1" applyAlignment="1" applyProtection="1">
      <alignment horizontal="left"/>
      <protection locked="0"/>
    </xf>
    <xf numFmtId="0" fontId="23" fillId="2" borderId="5" xfId="0" applyNumberFormat="1" applyFont="1" applyFill="1" applyBorder="1" applyAlignment="1" applyProtection="1">
      <alignment horizontal="left"/>
    </xf>
    <xf numFmtId="0" fontId="23" fillId="2" borderId="6" xfId="0" applyNumberFormat="1" applyFont="1" applyFill="1" applyBorder="1" applyAlignment="1" applyProtection="1">
      <alignment horizontal="left"/>
    </xf>
    <xf numFmtId="0" fontId="23" fillId="2" borderId="7" xfId="0" applyNumberFormat="1" applyFont="1" applyFill="1" applyBorder="1" applyAlignment="1" applyProtection="1">
      <alignment horizontal="left"/>
    </xf>
    <xf numFmtId="168" fontId="25" fillId="7" borderId="5" xfId="0" applyNumberFormat="1" applyFont="1" applyFill="1" applyBorder="1" applyAlignment="1" applyProtection="1">
      <alignment horizontal="left" shrinkToFit="1"/>
      <protection locked="0"/>
    </xf>
    <xf numFmtId="168" fontId="25" fillId="7" borderId="6" xfId="0" applyNumberFormat="1" applyFont="1" applyFill="1" applyBorder="1" applyAlignment="1" applyProtection="1">
      <alignment horizontal="left" shrinkToFit="1"/>
      <protection locked="0"/>
    </xf>
    <xf numFmtId="168" fontId="25" fillId="7" borderId="7" xfId="0" applyNumberFormat="1" applyFont="1" applyFill="1" applyBorder="1" applyAlignment="1" applyProtection="1">
      <alignment horizontal="left" shrinkToFit="1"/>
      <protection locked="0"/>
    </xf>
    <xf numFmtId="169" fontId="22" fillId="9" borderId="5" xfId="0" applyNumberFormat="1" applyFont="1" applyFill="1" applyBorder="1" applyAlignment="1" applyProtection="1">
      <alignment horizontal="left"/>
      <protection hidden="1"/>
    </xf>
    <xf numFmtId="169" fontId="22" fillId="9" borderId="6" xfId="0" applyNumberFormat="1" applyFont="1" applyFill="1" applyBorder="1" applyAlignment="1" applyProtection="1">
      <alignment horizontal="left"/>
      <protection hidden="1"/>
    </xf>
    <xf numFmtId="169" fontId="22" fillId="9" borderId="7" xfId="0" applyNumberFormat="1" applyFont="1" applyFill="1" applyBorder="1" applyAlignment="1" applyProtection="1">
      <alignment horizontal="left"/>
      <protection hidden="1"/>
    </xf>
    <xf numFmtId="0" fontId="3" fillId="2" borderId="19" xfId="0" applyNumberFormat="1" applyFont="1" applyFill="1" applyBorder="1" applyAlignment="1" applyProtection="1">
      <alignment horizontal="center"/>
    </xf>
    <xf numFmtId="0" fontId="3" fillId="2" borderId="8" xfId="0" applyNumberFormat="1" applyFont="1" applyFill="1" applyBorder="1" applyAlignment="1" applyProtection="1">
      <alignment horizontal="center"/>
    </xf>
    <xf numFmtId="0" fontId="3" fillId="2" borderId="18" xfId="0" applyNumberFormat="1" applyFont="1" applyFill="1" applyBorder="1" applyProtection="1"/>
    <xf numFmtId="0" fontId="3" fillId="2" borderId="12" xfId="0" applyNumberFormat="1" applyFont="1" applyFill="1" applyBorder="1" applyProtection="1"/>
    <xf numFmtId="0" fontId="3" fillId="8" borderId="12" xfId="0" applyNumberFormat="1" applyFont="1" applyFill="1" applyBorder="1" applyAlignment="1" applyProtection="1">
      <alignment horizontal="center"/>
      <protection locked="0"/>
    </xf>
    <xf numFmtId="0" fontId="3" fillId="2" borderId="20" xfId="0" applyNumberFormat="1" applyFont="1" applyFill="1" applyBorder="1" applyAlignment="1" applyProtection="1">
      <alignment horizontal="left"/>
    </xf>
    <xf numFmtId="0" fontId="3" fillId="2" borderId="21" xfId="0" applyNumberFormat="1" applyFont="1" applyFill="1" applyBorder="1" applyAlignment="1" applyProtection="1">
      <alignment horizontal="left"/>
    </xf>
    <xf numFmtId="0" fontId="3" fillId="2" borderId="22" xfId="0" applyNumberFormat="1" applyFont="1" applyFill="1" applyBorder="1" applyAlignment="1" applyProtection="1">
      <alignment horizontal="left"/>
    </xf>
    <xf numFmtId="0" fontId="25" fillId="7" borderId="20" xfId="0" applyNumberFormat="1" applyFont="1" applyFill="1" applyBorder="1" applyAlignment="1" applyProtection="1">
      <alignment horizontal="left"/>
      <protection locked="0"/>
    </xf>
    <xf numFmtId="0" fontId="25" fillId="7" borderId="21" xfId="0" applyNumberFormat="1" applyFont="1" applyFill="1" applyBorder="1" applyAlignment="1" applyProtection="1">
      <alignment horizontal="left"/>
      <protection locked="0"/>
    </xf>
    <xf numFmtId="0" fontId="25" fillId="7" borderId="22" xfId="0" applyNumberFormat="1" applyFont="1" applyFill="1" applyBorder="1" applyAlignment="1" applyProtection="1">
      <alignment horizontal="left"/>
      <protection locked="0"/>
    </xf>
    <xf numFmtId="0" fontId="72" fillId="33" borderId="41" xfId="0" applyFont="1"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1" xfId="0" applyNumberFormat="1" applyFill="1" applyBorder="1" applyAlignment="1" applyProtection="1">
      <alignment horizontal="center" vertical="center"/>
      <protection locked="0"/>
    </xf>
    <xf numFmtId="0" fontId="40" fillId="13" borderId="4" xfId="0" applyFont="1" applyFill="1" applyBorder="1" applyAlignment="1" applyProtection="1">
      <alignment horizontal="left" vertical="center" wrapText="1"/>
      <protection hidden="1"/>
    </xf>
    <xf numFmtId="0" fontId="40" fillId="13" borderId="0" xfId="0" applyFont="1" applyFill="1" applyBorder="1" applyAlignment="1" applyProtection="1">
      <alignment horizontal="left" vertical="center" wrapText="1"/>
      <protection hidden="1"/>
    </xf>
    <xf numFmtId="0" fontId="40" fillId="13" borderId="8" xfId="0" applyFont="1" applyFill="1" applyBorder="1" applyAlignment="1" applyProtection="1">
      <alignment horizontal="left" vertical="center" wrapText="1"/>
      <protection hidden="1"/>
    </xf>
    <xf numFmtId="0" fontId="41" fillId="10" borderId="40" xfId="0" applyFont="1" applyFill="1" applyBorder="1" applyAlignment="1">
      <alignment horizontal="center"/>
    </xf>
    <xf numFmtId="0" fontId="41" fillId="10" borderId="41" xfId="0" applyFont="1" applyFill="1" applyBorder="1" applyAlignment="1">
      <alignment horizontal="center"/>
    </xf>
    <xf numFmtId="0" fontId="41" fillId="10" borderId="42" xfId="0" applyFont="1" applyFill="1" applyBorder="1" applyAlignment="1">
      <alignment horizontal="center"/>
    </xf>
    <xf numFmtId="171" fontId="45" fillId="14" borderId="10" xfId="0" applyNumberFormat="1" applyFont="1" applyFill="1" applyBorder="1" applyAlignment="1">
      <alignment wrapText="1"/>
    </xf>
    <xf numFmtId="171" fontId="46" fillId="14" borderId="40" xfId="0" applyNumberFormat="1" applyFont="1" applyFill="1" applyBorder="1" applyAlignment="1">
      <alignment vertical="center" wrapText="1"/>
    </xf>
    <xf numFmtId="171" fontId="46" fillId="14" borderId="41" xfId="0" applyNumberFormat="1" applyFont="1" applyFill="1" applyBorder="1" applyAlignment="1">
      <alignment vertical="center" wrapText="1"/>
    </xf>
    <xf numFmtId="171" fontId="46" fillId="14" borderId="42" xfId="0" applyNumberFormat="1" applyFont="1" applyFill="1" applyBorder="1" applyAlignment="1">
      <alignment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40" fillId="7" borderId="0" xfId="0" applyFont="1" applyFill="1" applyAlignment="1">
      <alignment horizontal="center"/>
    </xf>
    <xf numFmtId="0" fontId="0" fillId="7" borderId="0" xfId="0" applyFill="1" applyAlignment="1">
      <alignment horizontal="center"/>
    </xf>
    <xf numFmtId="3" fontId="0" fillId="10" borderId="5" xfId="0" applyNumberFormat="1" applyFill="1" applyBorder="1" applyAlignment="1" applyProtection="1">
      <alignment horizontal="center"/>
    </xf>
    <xf numFmtId="3" fontId="0" fillId="10" borderId="7" xfId="0" applyNumberFormat="1" applyFill="1" applyBorder="1" applyAlignment="1" applyProtection="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40" fillId="0" borderId="49" xfId="0" applyFont="1" applyFill="1" applyBorder="1" applyAlignment="1">
      <alignment horizontal="center"/>
    </xf>
    <xf numFmtId="0" fontId="49" fillId="0" borderId="54"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0" fontId="49" fillId="0" borderId="52" xfId="0" applyFont="1" applyFill="1" applyBorder="1" applyAlignment="1">
      <alignment horizontal="center" vertical="center"/>
    </xf>
    <xf numFmtId="3" fontId="0" fillId="0" borderId="5" xfId="0" applyNumberFormat="1" applyFill="1" applyBorder="1" applyAlignment="1" applyProtection="1">
      <alignment horizontal="center" wrapText="1"/>
    </xf>
    <xf numFmtId="0" fontId="0" fillId="0" borderId="7" xfId="0" applyFill="1" applyBorder="1" applyAlignment="1" applyProtection="1">
      <alignment horizontal="center" wrapText="1"/>
    </xf>
    <xf numFmtId="0" fontId="54" fillId="0" borderId="54"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Fill="1" applyBorder="1" applyAlignment="1">
      <alignment horizontal="center" vertical="center"/>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40" fillId="0" borderId="62" xfId="0" applyFont="1"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0" fillId="0" borderId="68" xfId="0" applyFill="1" applyBorder="1" applyAlignment="1" applyProtection="1">
      <alignment horizontal="left" vertical="top"/>
      <protection locked="0"/>
    </xf>
    <xf numFmtId="0" fontId="58" fillId="22" borderId="57" xfId="0" applyFont="1" applyFill="1" applyBorder="1" applyAlignment="1">
      <alignment horizontal="center"/>
    </xf>
    <xf numFmtId="0" fontId="58" fillId="22" borderId="21" xfId="0" applyFont="1" applyFill="1" applyBorder="1" applyAlignment="1">
      <alignment horizontal="center"/>
    </xf>
    <xf numFmtId="0" fontId="58" fillId="22" borderId="57" xfId="0" applyFont="1" applyFill="1" applyBorder="1" applyAlignment="1">
      <alignment horizontal="center" wrapText="1"/>
    </xf>
    <xf numFmtId="0" fontId="58" fillId="22" borderId="21" xfId="0" applyFont="1" applyFill="1" applyBorder="1" applyAlignment="1">
      <alignment horizontal="center" wrapText="1"/>
    </xf>
    <xf numFmtId="0" fontId="58" fillId="22" borderId="70" xfId="0" applyFont="1" applyFill="1" applyBorder="1" applyAlignment="1">
      <alignment horizontal="center" vertical="center" wrapText="1"/>
    </xf>
    <xf numFmtId="0" fontId="58" fillId="22" borderId="71" xfId="0" applyFont="1" applyFill="1" applyBorder="1" applyAlignment="1">
      <alignment horizontal="center" vertical="center" wrapText="1"/>
    </xf>
    <xf numFmtId="0" fontId="58" fillId="22" borderId="79" xfId="0" applyFont="1" applyFill="1" applyBorder="1" applyAlignment="1">
      <alignment horizontal="center" vertical="center" wrapText="1"/>
    </xf>
    <xf numFmtId="0" fontId="44" fillId="22" borderId="74" xfId="0" applyFont="1" applyFill="1" applyBorder="1" applyAlignment="1">
      <alignment horizontal="justify" vertical="top" wrapText="1"/>
    </xf>
    <xf numFmtId="0" fontId="44" fillId="22" borderId="78" xfId="0" applyFont="1" applyFill="1" applyBorder="1" applyAlignment="1">
      <alignment horizontal="justify" vertical="top" wrapText="1"/>
    </xf>
    <xf numFmtId="0" fontId="44" fillId="22" borderId="74" xfId="0" applyFont="1" applyFill="1" applyBorder="1" applyAlignment="1">
      <alignment horizontal="center" vertical="top" wrapText="1"/>
    </xf>
    <xf numFmtId="0" fontId="44" fillId="22" borderId="78" xfId="0" applyFont="1" applyFill="1" applyBorder="1" applyAlignment="1">
      <alignment horizontal="center" vertical="top" wrapText="1"/>
    </xf>
    <xf numFmtId="0" fontId="59" fillId="22" borderId="70" xfId="0" applyFont="1" applyFill="1" applyBorder="1" applyAlignment="1">
      <alignment horizontal="center" vertical="center" wrapText="1"/>
    </xf>
    <xf numFmtId="0" fontId="59" fillId="22" borderId="71" xfId="0" applyFont="1" applyFill="1" applyBorder="1" applyAlignment="1">
      <alignment horizontal="center" vertical="center" wrapText="1"/>
    </xf>
    <xf numFmtId="0" fontId="3" fillId="0" borderId="76"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8" fontId="3" fillId="0" borderId="76" xfId="0" applyNumberFormat="1" applyFont="1" applyBorder="1" applyAlignment="1" applyProtection="1">
      <alignment horizontal="right" vertical="center" wrapText="1"/>
      <protection locked="0"/>
    </xf>
    <xf numFmtId="8" fontId="3" fillId="0" borderId="78" xfId="0" applyNumberFormat="1" applyFont="1" applyBorder="1" applyAlignment="1" applyProtection="1">
      <alignment horizontal="right" vertical="center" wrapText="1"/>
      <protection locked="0"/>
    </xf>
    <xf numFmtId="0" fontId="3" fillId="0" borderId="76" xfId="0" applyFont="1" applyBorder="1" applyAlignment="1" applyProtection="1">
      <alignment horizontal="justify" vertical="top" wrapText="1"/>
      <protection locked="0"/>
    </xf>
    <xf numFmtId="0" fontId="3" fillId="0" borderId="78" xfId="0" applyFont="1" applyBorder="1" applyAlignment="1" applyProtection="1">
      <alignment horizontal="justify" vertical="top" wrapText="1"/>
      <protection locked="0"/>
    </xf>
    <xf numFmtId="0" fontId="3" fillId="0" borderId="75" xfId="0" applyFont="1" applyBorder="1" applyAlignment="1" applyProtection="1">
      <alignment horizontal="justify" vertical="top" wrapText="1"/>
      <protection locked="0"/>
    </xf>
    <xf numFmtId="0" fontId="3" fillId="0" borderId="77" xfId="0" applyFont="1" applyBorder="1" applyAlignment="1" applyProtection="1">
      <alignment horizontal="justify" vertical="top" wrapText="1"/>
      <protection locked="0"/>
    </xf>
    <xf numFmtId="0" fontId="0" fillId="9" borderId="0" xfId="0" applyNumberFormat="1" applyFill="1" applyAlignment="1">
      <alignment horizontal="right"/>
    </xf>
    <xf numFmtId="0" fontId="63" fillId="25" borderId="0" xfId="0" applyNumberFormat="1" applyFont="1" applyFill="1" applyBorder="1" applyAlignment="1" applyProtection="1">
      <alignment horizontal="left" vertical="top"/>
    </xf>
    <xf numFmtId="0" fontId="63" fillId="25" borderId="60" xfId="0" applyNumberFormat="1" applyFont="1" applyFill="1" applyBorder="1" applyAlignment="1" applyProtection="1">
      <alignment horizontal="left" vertical="top"/>
    </xf>
    <xf numFmtId="0" fontId="0" fillId="0" borderId="0" xfId="0" applyAlignment="1">
      <alignment horizontal="center"/>
    </xf>
    <xf numFmtId="0" fontId="0" fillId="0" borderId="6" xfId="0" applyNumberFormat="1" applyBorder="1" applyAlignment="1">
      <alignment horizontal="center"/>
    </xf>
    <xf numFmtId="0" fontId="0" fillId="0" borderId="7" xfId="0" applyNumberFormat="1" applyBorder="1" applyAlignment="1">
      <alignment horizontal="center"/>
    </xf>
    <xf numFmtId="0" fontId="38" fillId="0" borderId="0" xfId="0" applyFont="1" applyFill="1" applyAlignment="1">
      <alignment horizontal="left"/>
    </xf>
    <xf numFmtId="0" fontId="0" fillId="0" borderId="0" xfId="0" applyFill="1" applyAlignment="1"/>
    <xf numFmtId="0" fontId="39" fillId="0" borderId="5" xfId="0" applyFont="1" applyFill="1" applyBorder="1" applyAlignment="1">
      <alignment horizontal="center" wrapText="1"/>
    </xf>
    <xf numFmtId="0" fontId="39" fillId="0" borderId="6" xfId="0" applyFont="1" applyFill="1" applyBorder="1" applyAlignment="1">
      <alignment horizontal="center" wrapText="1"/>
    </xf>
    <xf numFmtId="0" fontId="39" fillId="0" borderId="7" xfId="0" applyFont="1" applyFill="1" applyBorder="1" applyAlignment="1">
      <alignment horizontal="center" wrapText="1"/>
    </xf>
    <xf numFmtId="0" fontId="0" fillId="0" borderId="18" xfId="0" applyBorder="1" applyAlignment="1">
      <alignment horizontal="center"/>
    </xf>
    <xf numFmtId="0" fontId="42" fillId="29" borderId="4" xfId="6" applyFill="1" applyBorder="1" applyAlignment="1" applyProtection="1">
      <alignment vertical="center" wrapText="1"/>
      <protection locked="0"/>
    </xf>
    <xf numFmtId="0" fontId="42" fillId="29" borderId="0" xfId="6" applyFill="1" applyBorder="1" applyAlignment="1" applyProtection="1">
      <alignment vertical="center" wrapText="1"/>
      <protection locked="0"/>
    </xf>
    <xf numFmtId="0" fontId="42" fillId="29" borderId="8" xfId="6" applyFill="1" applyBorder="1" applyAlignment="1" applyProtection="1">
      <alignment vertical="center" wrapText="1"/>
      <protection locked="0"/>
    </xf>
    <xf numFmtId="0" fontId="42" fillId="29" borderId="9" xfId="6" applyFill="1" applyBorder="1" applyAlignment="1" applyProtection="1">
      <alignment vertical="center" wrapText="1"/>
      <protection locked="0"/>
    </xf>
    <xf numFmtId="0" fontId="42" fillId="29" borderId="10" xfId="6" applyFill="1" applyBorder="1" applyAlignment="1" applyProtection="1">
      <alignment vertical="center" wrapText="1"/>
      <protection locked="0"/>
    </xf>
    <xf numFmtId="0" fontId="42" fillId="29" borderId="11" xfId="6" applyFill="1" applyBorder="1" applyAlignment="1" applyProtection="1">
      <alignment vertical="center" wrapText="1"/>
      <protection locked="0"/>
    </xf>
    <xf numFmtId="0" fontId="42" fillId="30" borderId="97" xfId="6" applyFill="1" applyBorder="1" applyAlignment="1"/>
    <xf numFmtId="0" fontId="42" fillId="30" borderId="98" xfId="6" applyFill="1" applyBorder="1" applyAlignment="1"/>
    <xf numFmtId="0" fontId="42" fillId="30" borderId="98" xfId="6" applyFill="1" applyBorder="1"/>
    <xf numFmtId="0" fontId="42" fillId="30" borderId="99" xfId="6" applyFill="1" applyBorder="1"/>
    <xf numFmtId="0" fontId="42" fillId="28" borderId="5" xfId="6" applyFill="1" applyBorder="1" applyAlignment="1">
      <alignment vertical="center" wrapText="1"/>
    </xf>
    <xf numFmtId="0" fontId="42" fillId="28" borderId="6" xfId="6" applyFill="1" applyBorder="1" applyAlignment="1">
      <alignment vertical="center" wrapText="1"/>
    </xf>
    <xf numFmtId="0" fontId="42" fillId="28" borderId="7" xfId="6" applyFill="1" applyBorder="1" applyAlignment="1">
      <alignment vertical="center" wrapText="1"/>
    </xf>
    <xf numFmtId="0" fontId="42" fillId="28" borderId="53" xfId="6" applyFill="1" applyBorder="1"/>
    <xf numFmtId="0" fontId="42" fillId="28" borderId="63" xfId="6" applyFill="1" applyBorder="1"/>
    <xf numFmtId="0" fontId="42" fillId="28" borderId="64" xfId="6" applyFill="1" applyBorder="1"/>
    <xf numFmtId="0" fontId="42" fillId="29" borderId="1" xfId="6" applyFill="1" applyBorder="1" applyAlignment="1" applyProtection="1">
      <alignment vertical="center" wrapText="1"/>
      <protection locked="0"/>
    </xf>
    <xf numFmtId="0" fontId="42" fillId="29" borderId="2" xfId="6" applyFill="1" applyBorder="1" applyAlignment="1" applyProtection="1">
      <alignment vertical="center" wrapText="1"/>
      <protection locked="0"/>
    </xf>
    <xf numFmtId="0" fontId="42" fillId="29" borderId="3" xfId="6" applyFill="1" applyBorder="1" applyAlignment="1" applyProtection="1">
      <alignment vertical="center" wrapText="1"/>
      <protection locked="0"/>
    </xf>
    <xf numFmtId="0" fontId="42" fillId="28" borderId="5" xfId="6" applyFill="1" applyBorder="1"/>
    <xf numFmtId="0" fontId="42" fillId="28" borderId="6" xfId="6" applyFill="1" applyBorder="1"/>
    <xf numFmtId="0" fontId="42" fillId="28" borderId="7" xfId="6" applyFill="1" applyBorder="1"/>
    <xf numFmtId="0" fontId="42" fillId="28" borderId="5" xfId="6" applyFill="1" applyBorder="1" applyAlignment="1">
      <alignment wrapText="1"/>
    </xf>
    <xf numFmtId="0" fontId="42" fillId="28" borderId="6" xfId="6" applyFill="1" applyBorder="1" applyAlignment="1">
      <alignment wrapText="1"/>
    </xf>
    <xf numFmtId="0" fontId="42" fillId="28" borderId="7" xfId="6" applyFill="1" applyBorder="1" applyAlignment="1">
      <alignment wrapText="1"/>
    </xf>
    <xf numFmtId="0" fontId="37" fillId="28" borderId="0" xfId="6" applyFont="1" applyFill="1" applyBorder="1"/>
    <xf numFmtId="0" fontId="37" fillId="28" borderId="5" xfId="6" applyFont="1" applyFill="1" applyBorder="1"/>
    <xf numFmtId="0" fontId="37" fillId="28" borderId="6" xfId="6" applyFont="1" applyFill="1" applyBorder="1"/>
    <xf numFmtId="0" fontId="37" fillId="28" borderId="7" xfId="6" applyFont="1" applyFill="1" applyBorder="1"/>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5" fillId="28" borderId="5" xfId="6" applyFont="1" applyFill="1" applyBorder="1" applyAlignment="1">
      <alignment vertical="center" wrapText="1"/>
    </xf>
    <xf numFmtId="0" fontId="65" fillId="28" borderId="6" xfId="6" applyFont="1" applyFill="1" applyBorder="1" applyAlignment="1">
      <alignment vertical="center" wrapText="1"/>
    </xf>
    <xf numFmtId="0" fontId="65" fillId="28" borderId="7" xfId="6" applyFont="1" applyFill="1" applyBorder="1" applyAlignment="1">
      <alignment vertical="center" wrapText="1"/>
    </xf>
    <xf numFmtId="0" fontId="42" fillId="28" borderId="6" xfId="6" applyFont="1" applyFill="1" applyBorder="1" applyAlignment="1">
      <alignment vertical="center" wrapText="1"/>
    </xf>
    <xf numFmtId="0" fontId="42" fillId="28" borderId="7" xfId="6" applyFont="1" applyFill="1" applyBorder="1" applyAlignment="1">
      <alignment vertical="center" wrapText="1"/>
    </xf>
    <xf numFmtId="0" fontId="66" fillId="28" borderId="0" xfId="6" applyFont="1" applyFill="1" applyBorder="1"/>
    <xf numFmtId="0" fontId="66" fillId="28" borderId="5" xfId="6" applyFont="1" applyFill="1" applyBorder="1" applyAlignment="1">
      <alignment vertical="center" wrapText="1"/>
    </xf>
    <xf numFmtId="0" fontId="66" fillId="28" borderId="6" xfId="6" applyFont="1" applyFill="1" applyBorder="1" applyAlignment="1">
      <alignment vertical="center" wrapText="1"/>
    </xf>
    <xf numFmtId="0" fontId="66" fillId="28" borderId="7" xfId="6" applyFont="1" applyFill="1" applyBorder="1" applyAlignment="1">
      <alignment vertical="center" wrapText="1"/>
    </xf>
    <xf numFmtId="0" fontId="0" fillId="28" borderId="5" xfId="6" applyFont="1" applyFill="1" applyBorder="1" applyAlignment="1">
      <alignment vertical="center" wrapText="1"/>
    </xf>
    <xf numFmtId="0" fontId="42" fillId="28" borderId="20" xfId="6" applyFill="1" applyBorder="1"/>
    <xf numFmtId="0" fontId="42" fillId="28" borderId="21" xfId="6" applyFill="1" applyBorder="1"/>
    <xf numFmtId="0" fontId="42" fillId="28" borderId="22" xfId="6" applyFill="1" applyBorder="1"/>
    <xf numFmtId="0" fontId="42" fillId="28" borderId="5" xfId="6" applyFill="1" applyBorder="1" applyAlignment="1">
      <alignment horizontal="left"/>
    </xf>
    <xf numFmtId="0" fontId="42" fillId="28" borderId="6" xfId="6" applyFill="1" applyBorder="1" applyAlignment="1">
      <alignment horizontal="left"/>
    </xf>
    <xf numFmtId="0" fontId="42" fillId="28" borderId="7" xfId="6" applyFill="1" applyBorder="1" applyAlignment="1">
      <alignment horizontal="left"/>
    </xf>
    <xf numFmtId="0" fontId="37" fillId="28" borderId="91" xfId="6" applyFont="1" applyFill="1" applyBorder="1" applyAlignment="1">
      <alignment horizontal="center"/>
    </xf>
    <xf numFmtId="0" fontId="37" fillId="28" borderId="92" xfId="6" applyFont="1" applyFill="1" applyBorder="1" applyAlignment="1">
      <alignment horizontal="center"/>
    </xf>
    <xf numFmtId="0" fontId="65" fillId="10" borderId="1" xfId="6" applyFont="1" applyFill="1" applyBorder="1" applyAlignment="1">
      <alignment horizontal="center"/>
    </xf>
    <xf numFmtId="0" fontId="65" fillId="10" borderId="2" xfId="6" applyFont="1" applyFill="1" applyBorder="1" applyAlignment="1">
      <alignment horizontal="center"/>
    </xf>
    <xf numFmtId="0" fontId="65" fillId="10" borderId="3" xfId="6" applyFont="1" applyFill="1" applyBorder="1" applyAlignment="1">
      <alignment horizontal="center"/>
    </xf>
    <xf numFmtId="0" fontId="65" fillId="10" borderId="4" xfId="6" applyFont="1" applyFill="1" applyBorder="1" applyAlignment="1">
      <alignment horizontal="center"/>
    </xf>
    <xf numFmtId="0" fontId="65" fillId="10" borderId="0" xfId="6" applyFont="1" applyFill="1" applyBorder="1" applyAlignment="1">
      <alignment horizontal="center"/>
    </xf>
    <xf numFmtId="0" fontId="65" fillId="10" borderId="8" xfId="6" applyFont="1" applyFill="1" applyBorder="1" applyAlignment="1">
      <alignment horizontal="center"/>
    </xf>
    <xf numFmtId="0" fontId="66" fillId="10" borderId="4" xfId="6" applyFont="1" applyFill="1" applyBorder="1" applyAlignment="1">
      <alignment horizontal="center"/>
    </xf>
    <xf numFmtId="0" fontId="66" fillId="10" borderId="0" xfId="6" applyFont="1" applyFill="1" applyBorder="1" applyAlignment="1">
      <alignment horizontal="center"/>
    </xf>
    <xf numFmtId="0" fontId="66" fillId="10" borderId="8" xfId="6" applyFont="1" applyFill="1" applyBorder="1" applyAlignment="1">
      <alignment horizontal="center"/>
    </xf>
    <xf numFmtId="0" fontId="65" fillId="10" borderId="4" xfId="6" applyFont="1" applyFill="1" applyBorder="1" applyAlignment="1" applyProtection="1">
      <alignment horizontal="center"/>
      <protection locked="0"/>
    </xf>
    <xf numFmtId="0" fontId="65" fillId="10" borderId="0" xfId="6" applyFont="1" applyFill="1" applyBorder="1" applyAlignment="1" applyProtection="1">
      <alignment horizontal="center"/>
      <protection locked="0"/>
    </xf>
    <xf numFmtId="0" fontId="65" fillId="10" borderId="8" xfId="6" applyFont="1" applyFill="1" applyBorder="1" applyAlignment="1" applyProtection="1">
      <alignment horizontal="center"/>
      <protection locked="0"/>
    </xf>
    <xf numFmtId="0" fontId="66" fillId="28" borderId="85" xfId="6" applyFont="1" applyFill="1" applyBorder="1"/>
    <xf numFmtId="0" fontId="66" fillId="28" borderId="2" xfId="6" applyFont="1" applyFill="1" applyBorder="1"/>
    <xf numFmtId="3" fontId="53" fillId="0" borderId="5" xfId="0" applyNumberFormat="1" applyFont="1" applyFill="1" applyBorder="1" applyAlignment="1" applyProtection="1">
      <alignment horizontal="center"/>
      <protection locked="0"/>
    </xf>
    <xf numFmtId="0" fontId="53" fillId="0" borderId="6" xfId="0" applyFont="1" applyFill="1" applyBorder="1" applyAlignment="1" applyProtection="1">
      <alignment horizontal="center"/>
      <protection locked="0"/>
    </xf>
    <xf numFmtId="0" fontId="53" fillId="0" borderId="7" xfId="0" applyFont="1" applyFill="1" applyBorder="1" applyAlignment="1" applyProtection="1">
      <alignment horizontal="center"/>
      <protection locked="0"/>
    </xf>
  </cellXfs>
  <cellStyles count="7">
    <cellStyle name="Comma" xfId="3" builtinId="3"/>
    <cellStyle name="Currency" xfId="4" builtinId="4"/>
    <cellStyle name="Hyperlink" xfId="2" builtinId="8"/>
    <cellStyle name="Normal" xfId="0" builtinId="0"/>
    <cellStyle name="Normal 2" xfId="6"/>
    <cellStyle name="Normal_Cover" xfId="1"/>
    <cellStyle name="Percent" xfId="5"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E7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114300</xdr:rowOff>
    </xdr:from>
    <xdr:to>
      <xdr:col>9</xdr:col>
      <xdr:colOff>533400</xdr:colOff>
      <xdr:row>43</xdr:row>
      <xdr:rowOff>152400</xdr:rowOff>
    </xdr:to>
    <xdr:sp macro="" textlink="" fLocksText="0">
      <xdr:nvSpPr>
        <xdr:cNvPr id="4" name="Text Box 1">
          <a:extLst>
            <a:ext uri="{FF2B5EF4-FFF2-40B4-BE49-F238E27FC236}">
              <a16:creationId xmlns:a16="http://schemas.microsoft.com/office/drawing/2014/main" id="{FD0A388F-C3A9-A14A-ACF9-D77D29DEBD07}"/>
            </a:ext>
          </a:extLst>
        </xdr:cNvPr>
        <xdr:cNvSpPr txBox="1">
          <a:spLocks noChangeArrowheads="1"/>
        </xdr:cNvSpPr>
      </xdr:nvSpPr>
      <xdr:spPr bwMode="auto">
        <a:xfrm>
          <a:off x="514350" y="3990975"/>
          <a:ext cx="5505450" cy="55816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a:p>
          <a:pPr algn="l" rtl="0">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0</xdr:colOff>
      <xdr:row>41</xdr:row>
      <xdr:rowOff>133350</xdr:rowOff>
    </xdr:to>
    <xdr:sp macro="" textlink="" fLocksText="0">
      <xdr:nvSpPr>
        <xdr:cNvPr id="3" name="Text 19">
          <a:extLst>
            <a:ext uri="{FF2B5EF4-FFF2-40B4-BE49-F238E27FC236}">
              <a16:creationId xmlns:a16="http://schemas.microsoft.com/office/drawing/2014/main" id="{7F86F416-1072-0643-8537-A6E431467322}"/>
            </a:ext>
          </a:extLst>
        </xdr:cNvPr>
        <xdr:cNvSpPr txBox="1">
          <a:spLocks noChangeArrowheads="1"/>
        </xdr:cNvSpPr>
      </xdr:nvSpPr>
      <xdr:spPr bwMode="auto">
        <a:xfrm>
          <a:off x="95250" y="5448300"/>
          <a:ext cx="9124950" cy="15906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48"/>
  <sheetViews>
    <sheetView tabSelected="1" topLeftCell="A4" workbookViewId="0">
      <selection activeCell="D8" sqref="D8"/>
    </sheetView>
  </sheetViews>
  <sheetFormatPr defaultRowHeight="15" x14ac:dyDescent="0.25"/>
  <cols>
    <col min="1" max="1" width="24.5703125" customWidth="1"/>
    <col min="9" max="9" width="20.140625" customWidth="1"/>
    <col min="10" max="10" width="9.42578125" customWidth="1"/>
    <col min="11" max="11" width="13.42578125" customWidth="1"/>
  </cols>
  <sheetData>
    <row r="1" spans="1:11" ht="15.75" thickTop="1" x14ac:dyDescent="0.25">
      <c r="A1" s="1" t="s">
        <v>0</v>
      </c>
      <c r="B1" s="2"/>
      <c r="C1" s="3"/>
      <c r="D1" s="3"/>
      <c r="E1" s="3"/>
      <c r="F1" s="3"/>
      <c r="G1" s="3"/>
      <c r="H1" s="4"/>
      <c r="I1" s="3"/>
      <c r="J1" s="3"/>
      <c r="K1" s="5"/>
    </row>
    <row r="2" spans="1:11" ht="34.5" x14ac:dyDescent="0.25">
      <c r="A2" s="6"/>
      <c r="B2" s="638" t="s">
        <v>1</v>
      </c>
      <c r="C2" s="639"/>
      <c r="D2" s="639"/>
      <c r="E2" s="639"/>
      <c r="F2" s="639"/>
      <c r="G2" s="639"/>
      <c r="H2" s="639"/>
      <c r="I2" s="640"/>
      <c r="J2" s="7"/>
      <c r="K2" s="8"/>
    </row>
    <row r="3" spans="1:11" ht="15.75" thickBot="1" x14ac:dyDescent="0.3">
      <c r="A3" s="6"/>
      <c r="B3" s="7"/>
      <c r="C3" s="7"/>
      <c r="D3" s="7"/>
      <c r="E3" s="7"/>
      <c r="F3" s="7"/>
      <c r="G3" s="7"/>
      <c r="H3" s="7"/>
      <c r="I3" s="7"/>
      <c r="J3" s="7"/>
      <c r="K3" s="8"/>
    </row>
    <row r="4" spans="1:11" ht="35.25" thickTop="1" x14ac:dyDescent="0.25">
      <c r="A4" s="6"/>
      <c r="B4" s="641">
        <f>+'Primary Input'!G6</f>
        <v>0</v>
      </c>
      <c r="C4" s="642"/>
      <c r="D4" s="642"/>
      <c r="E4" s="642"/>
      <c r="F4" s="642"/>
      <c r="G4" s="642"/>
      <c r="H4" s="642"/>
      <c r="I4" s="643"/>
      <c r="J4" s="7"/>
      <c r="K4" s="8"/>
    </row>
    <row r="5" spans="1:11" ht="25.5" x14ac:dyDescent="0.25">
      <c r="A5" s="6"/>
      <c r="B5" s="644">
        <f>+'Primary Input'!E7</f>
        <v>0</v>
      </c>
      <c r="C5" s="645"/>
      <c r="D5" s="645"/>
      <c r="E5" s="645"/>
      <c r="F5" s="645"/>
      <c r="G5" s="645"/>
      <c r="H5" s="645"/>
      <c r="I5" s="646"/>
      <c r="J5" s="7"/>
      <c r="K5" s="8"/>
    </row>
    <row r="6" spans="1:11" ht="26.25" thickBot="1" x14ac:dyDescent="0.3">
      <c r="A6" s="6"/>
      <c r="B6" s="647" t="s">
        <v>2</v>
      </c>
      <c r="C6" s="648"/>
      <c r="D6" s="648"/>
      <c r="E6" s="648"/>
      <c r="F6" s="648"/>
      <c r="G6" s="648"/>
      <c r="H6" s="648"/>
      <c r="I6" s="649"/>
      <c r="J6" s="7"/>
      <c r="K6" s="8"/>
    </row>
    <row r="7" spans="1:11" ht="21" thickTop="1" x14ac:dyDescent="0.25">
      <c r="A7" s="6"/>
      <c r="B7" s="7"/>
      <c r="C7" s="9"/>
      <c r="D7" s="10"/>
      <c r="E7" s="10"/>
      <c r="F7" s="11"/>
      <c r="G7" s="11"/>
      <c r="H7" s="12"/>
      <c r="I7" s="7"/>
      <c r="J7" s="7"/>
      <c r="K7" s="8"/>
    </row>
    <row r="8" spans="1:11" ht="15.75" x14ac:dyDescent="0.25">
      <c r="A8" s="6"/>
      <c r="B8" s="7"/>
      <c r="C8" s="13" t="s">
        <v>3</v>
      </c>
      <c r="D8" s="14" t="s">
        <v>1395</v>
      </c>
      <c r="E8" s="15"/>
      <c r="F8" s="7"/>
      <c r="G8" s="16"/>
      <c r="H8" s="17"/>
      <c r="I8" s="7"/>
      <c r="J8" s="7"/>
      <c r="K8" s="8"/>
    </row>
    <row r="9" spans="1:11" ht="30.75" x14ac:dyDescent="0.45">
      <c r="A9" s="6"/>
      <c r="B9" s="7"/>
      <c r="C9" s="18"/>
      <c r="D9" s="15"/>
      <c r="E9" s="15"/>
      <c r="F9" s="7"/>
      <c r="G9" s="7"/>
      <c r="H9" s="19"/>
      <c r="I9" s="7"/>
      <c r="J9" s="7"/>
      <c r="K9" s="8"/>
    </row>
    <row r="10" spans="1:11" ht="15.75" x14ac:dyDescent="0.25">
      <c r="A10" s="6"/>
      <c r="B10" s="7"/>
      <c r="C10" s="15"/>
      <c r="D10" s="15"/>
      <c r="E10" s="15"/>
      <c r="F10" s="7"/>
      <c r="G10" s="7"/>
      <c r="H10" s="7"/>
      <c r="I10" s="7"/>
      <c r="J10" s="7"/>
      <c r="K10" s="8"/>
    </row>
    <row r="11" spans="1:11" ht="18.75" x14ac:dyDescent="0.3">
      <c r="A11" s="6"/>
      <c r="B11" s="7"/>
      <c r="C11" s="7"/>
      <c r="D11" s="20" t="s">
        <v>5</v>
      </c>
      <c r="E11" s="650">
        <f>+'Primary Input'!E8:G8</f>
        <v>0</v>
      </c>
      <c r="F11" s="650"/>
      <c r="G11" s="650"/>
      <c r="H11" s="650"/>
      <c r="I11" s="7"/>
      <c r="J11" s="7"/>
      <c r="K11" s="8"/>
    </row>
    <row r="12" spans="1:11" ht="18.75" x14ac:dyDescent="0.3">
      <c r="A12" s="6"/>
      <c r="B12" s="7"/>
      <c r="C12" s="21"/>
      <c r="D12" s="20" t="s">
        <v>6</v>
      </c>
      <c r="E12" s="651">
        <f>+'Primary Input'!E12</f>
        <v>0</v>
      </c>
      <c r="F12" s="651"/>
      <c r="G12" s="651"/>
      <c r="H12" s="651"/>
      <c r="I12" s="22"/>
      <c r="J12" s="23"/>
      <c r="K12" s="8"/>
    </row>
    <row r="13" spans="1:11" ht="15.75" x14ac:dyDescent="0.25">
      <c r="A13" s="6"/>
      <c r="B13" s="7"/>
      <c r="C13" s="24"/>
      <c r="D13" s="21"/>
      <c r="E13" s="21"/>
      <c r="F13" s="21"/>
      <c r="G13" s="21"/>
      <c r="H13" s="21"/>
      <c r="I13" s="25"/>
      <c r="J13" s="25"/>
      <c r="K13" s="8"/>
    </row>
    <row r="14" spans="1:11" ht="15.75" x14ac:dyDescent="0.25">
      <c r="A14" s="6"/>
      <c r="B14" s="7"/>
      <c r="C14" s="637"/>
      <c r="D14" s="637"/>
      <c r="E14" s="637"/>
      <c r="F14" s="637"/>
      <c r="G14" s="637"/>
      <c r="H14" s="7"/>
      <c r="I14" s="25"/>
      <c r="J14" s="25"/>
      <c r="K14" s="8"/>
    </row>
    <row r="15" spans="1:11" ht="15.75" x14ac:dyDescent="0.25">
      <c r="A15" s="6"/>
      <c r="B15" s="7"/>
      <c r="C15" s="26"/>
      <c r="D15" s="26"/>
      <c r="E15" s="27"/>
      <c r="F15" s="7"/>
      <c r="G15" s="7"/>
      <c r="H15" s="7"/>
      <c r="I15" s="25"/>
      <c r="J15" s="23"/>
      <c r="K15" s="8"/>
    </row>
    <row r="16" spans="1:11" ht="15.75" x14ac:dyDescent="0.25">
      <c r="A16" s="6"/>
      <c r="B16" s="7"/>
      <c r="C16" s="26"/>
      <c r="D16" s="26"/>
      <c r="E16" s="27"/>
      <c r="F16" s="7"/>
      <c r="G16" s="7"/>
      <c r="H16" s="7"/>
      <c r="I16" s="25"/>
      <c r="J16" s="23"/>
      <c r="K16" s="8"/>
    </row>
    <row r="17" spans="1:11" x14ac:dyDescent="0.25">
      <c r="A17" s="6"/>
      <c r="B17" s="7"/>
      <c r="C17" s="26"/>
      <c r="D17" s="26"/>
      <c r="E17" s="27"/>
      <c r="F17" s="7"/>
      <c r="G17" s="7"/>
      <c r="H17" s="7"/>
      <c r="I17" s="23"/>
      <c r="J17" s="23"/>
      <c r="K17" s="8"/>
    </row>
    <row r="18" spans="1:11" x14ac:dyDescent="0.25">
      <c r="A18" s="6"/>
      <c r="B18" s="7"/>
      <c r="C18" s="26"/>
      <c r="D18" s="26"/>
      <c r="E18" s="27"/>
      <c r="F18" s="7"/>
      <c r="G18" s="7"/>
      <c r="H18" s="7"/>
      <c r="I18" s="23"/>
      <c r="J18" s="23"/>
      <c r="K18" s="8"/>
    </row>
    <row r="19" spans="1:11" x14ac:dyDescent="0.25">
      <c r="A19" s="6"/>
      <c r="B19" s="7"/>
      <c r="C19" s="26"/>
      <c r="D19" s="26"/>
      <c r="E19" s="27"/>
      <c r="F19" s="7"/>
      <c r="G19" s="7"/>
      <c r="H19" s="7"/>
      <c r="I19" s="23"/>
      <c r="J19" s="23"/>
      <c r="K19" s="8"/>
    </row>
    <row r="20" spans="1:11" x14ac:dyDescent="0.25">
      <c r="A20" s="6"/>
      <c r="B20" s="7"/>
      <c r="C20" s="26"/>
      <c r="D20" s="26"/>
      <c r="E20" s="27"/>
      <c r="F20" s="7"/>
      <c r="G20" s="7"/>
      <c r="H20" s="7"/>
      <c r="I20" s="23"/>
      <c r="J20" s="23"/>
      <c r="K20" s="8"/>
    </row>
    <row r="21" spans="1:11" x14ac:dyDescent="0.25">
      <c r="A21" s="6"/>
      <c r="B21" s="7"/>
      <c r="C21" s="26"/>
      <c r="D21" s="26"/>
      <c r="E21" s="27"/>
      <c r="F21" s="7"/>
      <c r="G21" s="7"/>
      <c r="H21" s="7"/>
      <c r="I21" s="28"/>
      <c r="J21" s="28"/>
      <c r="K21" s="8"/>
    </row>
    <row r="22" spans="1:11" x14ac:dyDescent="0.25">
      <c r="A22" s="6"/>
      <c r="B22" s="7"/>
      <c r="C22" s="26"/>
      <c r="D22" s="26"/>
      <c r="E22" s="27"/>
      <c r="F22" s="7"/>
      <c r="G22" s="7"/>
      <c r="H22" s="7"/>
      <c r="I22" s="28"/>
      <c r="J22" s="28"/>
      <c r="K22" s="8"/>
    </row>
    <row r="23" spans="1:11" x14ac:dyDescent="0.25">
      <c r="A23" s="6"/>
      <c r="B23" s="7"/>
      <c r="C23" s="26"/>
      <c r="D23" s="26"/>
      <c r="E23" s="27"/>
      <c r="F23" s="7"/>
      <c r="G23" s="7"/>
      <c r="H23" s="7"/>
      <c r="I23" s="28"/>
      <c r="J23" s="28"/>
      <c r="K23" s="8"/>
    </row>
    <row r="24" spans="1:11" x14ac:dyDescent="0.25">
      <c r="A24" s="6"/>
      <c r="B24" s="7"/>
      <c r="C24" s="26"/>
      <c r="D24" s="26"/>
      <c r="E24" s="27"/>
      <c r="F24" s="7"/>
      <c r="G24" s="7"/>
      <c r="H24" s="7"/>
      <c r="I24" s="28"/>
      <c r="J24" s="28"/>
      <c r="K24" s="8"/>
    </row>
    <row r="25" spans="1:11" x14ac:dyDescent="0.25">
      <c r="A25" s="6"/>
      <c r="B25" s="7"/>
      <c r="C25" s="26"/>
      <c r="D25" s="26"/>
      <c r="E25" s="27"/>
      <c r="F25" s="7"/>
      <c r="G25" s="7"/>
      <c r="H25" s="7"/>
      <c r="I25" s="28"/>
      <c r="J25" s="28"/>
      <c r="K25" s="8"/>
    </row>
    <row r="26" spans="1:11" x14ac:dyDescent="0.25">
      <c r="A26" s="6"/>
      <c r="B26" s="7"/>
      <c r="C26" s="26"/>
      <c r="D26" s="26"/>
      <c r="E26" s="27"/>
      <c r="F26" s="7"/>
      <c r="G26" s="7"/>
      <c r="H26" s="7"/>
      <c r="I26" s="28"/>
      <c r="J26" s="28"/>
      <c r="K26" s="8"/>
    </row>
    <row r="27" spans="1:11" x14ac:dyDescent="0.25">
      <c r="A27" s="6"/>
      <c r="B27" s="7"/>
      <c r="C27" s="26"/>
      <c r="D27" s="26"/>
      <c r="E27" s="27"/>
      <c r="F27" s="7"/>
      <c r="G27" s="7"/>
      <c r="H27" s="7"/>
      <c r="I27" s="28"/>
      <c r="J27" s="28"/>
      <c r="K27" s="8"/>
    </row>
    <row r="28" spans="1:11" x14ac:dyDescent="0.25">
      <c r="A28" s="6"/>
      <c r="B28" s="7"/>
      <c r="C28" s="26"/>
      <c r="D28" s="26"/>
      <c r="E28" s="27"/>
      <c r="F28" s="7"/>
      <c r="G28" s="7"/>
      <c r="H28" s="7"/>
      <c r="I28" s="28"/>
      <c r="J28" s="28"/>
      <c r="K28" s="8"/>
    </row>
    <row r="29" spans="1:11" x14ac:dyDescent="0.25">
      <c r="A29" s="6"/>
      <c r="B29" s="7"/>
      <c r="C29" s="26"/>
      <c r="D29" s="26"/>
      <c r="E29" s="27"/>
      <c r="F29" s="7"/>
      <c r="G29" s="7"/>
      <c r="H29" s="7"/>
      <c r="I29" s="28"/>
      <c r="J29" s="28"/>
      <c r="K29" s="8"/>
    </row>
    <row r="30" spans="1:11" x14ac:dyDescent="0.25">
      <c r="A30" s="6"/>
      <c r="B30" s="7"/>
      <c r="C30" s="26"/>
      <c r="D30" s="26"/>
      <c r="E30" s="27"/>
      <c r="F30" s="7"/>
      <c r="G30" s="7"/>
      <c r="H30" s="7"/>
      <c r="I30" s="28"/>
      <c r="J30" s="28"/>
      <c r="K30" s="8"/>
    </row>
    <row r="31" spans="1:11" x14ac:dyDescent="0.25">
      <c r="A31" s="6"/>
      <c r="B31" s="7"/>
      <c r="C31" s="26"/>
      <c r="D31" s="26"/>
      <c r="E31" s="27"/>
      <c r="F31" s="7"/>
      <c r="G31" s="7"/>
      <c r="H31" s="7"/>
      <c r="I31" s="28"/>
      <c r="J31" s="28"/>
      <c r="K31" s="8"/>
    </row>
    <row r="32" spans="1:11" x14ac:dyDescent="0.25">
      <c r="A32" s="6"/>
      <c r="B32" s="7"/>
      <c r="C32" s="26"/>
      <c r="D32" s="26"/>
      <c r="E32" s="27"/>
      <c r="F32" s="7"/>
      <c r="G32" s="7"/>
      <c r="H32" s="7"/>
      <c r="I32" s="28"/>
      <c r="J32" s="28"/>
      <c r="K32" s="8"/>
    </row>
    <row r="33" spans="1:11" x14ac:dyDescent="0.25">
      <c r="A33" s="6"/>
      <c r="B33" s="7"/>
      <c r="C33" s="26"/>
      <c r="D33" s="26"/>
      <c r="E33" s="27"/>
      <c r="F33" s="7"/>
      <c r="G33" s="7"/>
      <c r="H33" s="7"/>
      <c r="I33" s="28"/>
      <c r="J33" s="28"/>
      <c r="K33" s="8"/>
    </row>
    <row r="34" spans="1:11" x14ac:dyDescent="0.25">
      <c r="A34" s="6"/>
      <c r="B34" s="7"/>
      <c r="C34" s="26"/>
      <c r="D34" s="26"/>
      <c r="E34" s="27"/>
      <c r="F34" s="7"/>
      <c r="G34" s="7"/>
      <c r="H34" s="7"/>
      <c r="I34" s="28"/>
      <c r="J34" s="28"/>
      <c r="K34" s="8"/>
    </row>
    <row r="35" spans="1:11" x14ac:dyDescent="0.25">
      <c r="A35" s="6"/>
      <c r="B35" s="7"/>
      <c r="C35" s="26"/>
      <c r="D35" s="26"/>
      <c r="E35" s="27"/>
      <c r="F35" s="7"/>
      <c r="G35" s="7"/>
      <c r="H35" s="7"/>
      <c r="I35" s="28"/>
      <c r="J35" s="28"/>
      <c r="K35" s="8"/>
    </row>
    <row r="36" spans="1:11" x14ac:dyDescent="0.25">
      <c r="A36" s="6"/>
      <c r="B36" s="7"/>
      <c r="C36" s="26"/>
      <c r="D36" s="26"/>
      <c r="E36" s="27"/>
      <c r="F36" s="7"/>
      <c r="G36" s="7"/>
      <c r="H36" s="7"/>
      <c r="I36" s="28"/>
      <c r="J36" s="28"/>
      <c r="K36" s="8"/>
    </row>
    <row r="37" spans="1:11" x14ac:dyDescent="0.25">
      <c r="A37" s="6"/>
      <c r="B37" s="7"/>
      <c r="C37" s="26"/>
      <c r="D37" s="26"/>
      <c r="E37" s="27"/>
      <c r="F37" s="7"/>
      <c r="G37" s="7"/>
      <c r="H37" s="7"/>
      <c r="I37" s="28"/>
      <c r="J37" s="28"/>
      <c r="K37" s="8"/>
    </row>
    <row r="38" spans="1:11" x14ac:dyDescent="0.25">
      <c r="A38" s="6"/>
      <c r="B38" s="7"/>
      <c r="C38" s="26"/>
      <c r="D38" s="26"/>
      <c r="E38" s="27"/>
      <c r="F38" s="7"/>
      <c r="G38" s="7"/>
      <c r="H38" s="7"/>
      <c r="I38" s="28"/>
      <c r="J38" s="28"/>
      <c r="K38" s="8"/>
    </row>
    <row r="39" spans="1:11" x14ac:dyDescent="0.25">
      <c r="A39" s="6"/>
      <c r="B39" s="7"/>
      <c r="C39" s="26"/>
      <c r="D39" s="26"/>
      <c r="E39" s="27"/>
      <c r="F39" s="7"/>
      <c r="G39" s="7"/>
      <c r="H39" s="7"/>
      <c r="I39" s="28"/>
      <c r="J39" s="28"/>
      <c r="K39" s="8"/>
    </row>
    <row r="40" spans="1:11" x14ac:dyDescent="0.25">
      <c r="A40" s="6"/>
      <c r="B40" s="7"/>
      <c r="C40" s="26"/>
      <c r="D40" s="26"/>
      <c r="E40" s="27"/>
      <c r="F40" s="7"/>
      <c r="G40" s="7"/>
      <c r="H40" s="7"/>
      <c r="I40" s="28"/>
      <c r="J40" s="28"/>
      <c r="K40" s="8"/>
    </row>
    <row r="41" spans="1:11" x14ac:dyDescent="0.25">
      <c r="A41" s="6"/>
      <c r="B41" s="7"/>
      <c r="C41" s="26"/>
      <c r="D41" s="26"/>
      <c r="E41" s="27"/>
      <c r="F41" s="7"/>
      <c r="G41" s="7"/>
      <c r="H41" s="7"/>
      <c r="I41" s="28"/>
      <c r="J41" s="28"/>
      <c r="K41" s="8"/>
    </row>
    <row r="42" spans="1:11" x14ac:dyDescent="0.25">
      <c r="A42" s="6"/>
      <c r="B42" s="7"/>
      <c r="C42" s="26"/>
      <c r="D42" s="26"/>
      <c r="E42" s="27"/>
      <c r="F42" s="7"/>
      <c r="G42" s="7"/>
      <c r="H42" s="7"/>
      <c r="I42" s="28"/>
      <c r="J42" s="28"/>
      <c r="K42" s="8"/>
    </row>
    <row r="43" spans="1:11" x14ac:dyDescent="0.25">
      <c r="A43" s="6"/>
      <c r="B43" s="7"/>
      <c r="C43" s="26"/>
      <c r="D43" s="26"/>
      <c r="E43" s="27"/>
      <c r="F43" s="7"/>
      <c r="G43" s="7"/>
      <c r="H43" s="7"/>
      <c r="I43" s="28"/>
      <c r="J43" s="28"/>
      <c r="K43" s="8"/>
    </row>
    <row r="44" spans="1:11" x14ac:dyDescent="0.25">
      <c r="A44" s="6"/>
      <c r="B44" s="7"/>
      <c r="C44" s="26"/>
      <c r="D44" s="26"/>
      <c r="E44" s="27"/>
      <c r="F44" s="7"/>
      <c r="G44" s="7"/>
      <c r="H44" s="7"/>
      <c r="I44" s="28"/>
      <c r="J44" s="28"/>
      <c r="K44" s="8"/>
    </row>
    <row r="45" spans="1:11" x14ac:dyDescent="0.25">
      <c r="A45" s="6"/>
      <c r="B45" s="7"/>
      <c r="C45" s="29"/>
      <c r="D45" s="26"/>
      <c r="E45" s="27"/>
      <c r="F45" s="7"/>
      <c r="G45" s="7"/>
      <c r="H45" s="7"/>
      <c r="I45" s="28"/>
      <c r="J45" s="28"/>
      <c r="K45" s="8"/>
    </row>
    <row r="46" spans="1:11" x14ac:dyDescent="0.25">
      <c r="A46" s="6"/>
      <c r="B46" s="7"/>
      <c r="C46" s="26"/>
      <c r="D46" s="26"/>
      <c r="E46" s="27"/>
      <c r="F46" s="7"/>
      <c r="G46" s="7"/>
      <c r="H46" s="7"/>
      <c r="I46" s="28"/>
      <c r="J46" s="28"/>
      <c r="K46" s="8"/>
    </row>
    <row r="47" spans="1:11" ht="15.75" thickBot="1" x14ac:dyDescent="0.3">
      <c r="A47" s="30"/>
      <c r="B47" s="31"/>
      <c r="C47" s="32"/>
      <c r="D47" s="32"/>
      <c r="E47" s="33"/>
      <c r="F47" s="31"/>
      <c r="G47" s="31"/>
      <c r="H47" s="31"/>
      <c r="I47" s="34"/>
      <c r="J47" s="34"/>
      <c r="K47" s="35"/>
    </row>
    <row r="48" spans="1:11" ht="15.75" thickTop="1" x14ac:dyDescent="0.25"/>
  </sheetData>
  <sheetProtection password="CC14" sheet="1" objects="1" scenarios="1"/>
  <mergeCells count="7">
    <mergeCell ref="C14:G14"/>
    <mergeCell ref="B2:I2"/>
    <mergeCell ref="B4:I4"/>
    <mergeCell ref="B5:I5"/>
    <mergeCell ref="B6:I6"/>
    <mergeCell ref="E11:H11"/>
    <mergeCell ref="E12:H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2"/>
      <c r="B1" s="262"/>
      <c r="C1" s="262"/>
      <c r="D1" s="262"/>
      <c r="E1" s="262"/>
      <c r="F1" s="262"/>
      <c r="G1" s="262"/>
      <c r="H1" s="262"/>
      <c r="I1" s="262"/>
      <c r="J1" s="262"/>
      <c r="K1" s="262"/>
      <c r="L1" s="262"/>
      <c r="M1" s="262"/>
    </row>
    <row r="2" spans="1:13" x14ac:dyDescent="0.25">
      <c r="A2" s="262" t="str">
        <f>+Cover!D8</f>
        <v>05072019.SA</v>
      </c>
      <c r="B2" s="262"/>
      <c r="C2" s="263" t="s">
        <v>464</v>
      </c>
      <c r="D2" s="262"/>
      <c r="E2" s="262"/>
      <c r="F2" s="262"/>
      <c r="G2" s="262"/>
      <c r="H2" s="718" t="s">
        <v>337</v>
      </c>
      <c r="I2" s="719"/>
      <c r="J2" s="720"/>
      <c r="K2" s="262"/>
      <c r="L2" s="262"/>
      <c r="M2" s="262"/>
    </row>
    <row r="3" spans="1:13" ht="33.75" customHeight="1" x14ac:dyDescent="0.25">
      <c r="A3" s="262"/>
      <c r="B3" s="262"/>
      <c r="C3" s="263" t="s">
        <v>336</v>
      </c>
      <c r="D3" s="727">
        <f>'Development Budget'!C4</f>
        <v>0</v>
      </c>
      <c r="E3" s="728"/>
      <c r="F3" s="262"/>
      <c r="G3" s="262"/>
      <c r="H3" s="729" t="s">
        <v>338</v>
      </c>
      <c r="I3" s="730"/>
      <c r="J3" s="731"/>
      <c r="K3" s="262"/>
      <c r="L3" s="262"/>
      <c r="M3" s="262"/>
    </row>
    <row r="4" spans="1:13" ht="15.75" thickBot="1" x14ac:dyDescent="0.3">
      <c r="A4" s="262"/>
      <c r="B4" s="262"/>
      <c r="C4" s="263" t="s">
        <v>465</v>
      </c>
      <c r="D4" s="735">
        <v>0</v>
      </c>
      <c r="E4" s="736"/>
      <c r="F4" s="262"/>
      <c r="G4" s="262"/>
      <c r="H4" s="732"/>
      <c r="I4" s="733"/>
      <c r="J4" s="734"/>
      <c r="K4" s="262"/>
      <c r="L4" s="262"/>
      <c r="M4" s="262"/>
    </row>
    <row r="5" spans="1:13" x14ac:dyDescent="0.25">
      <c r="A5" s="264" t="s">
        <v>466</v>
      </c>
      <c r="B5" s="262"/>
      <c r="C5" s="263"/>
      <c r="D5" s="271"/>
      <c r="E5" s="262"/>
      <c r="F5" s="262"/>
      <c r="G5" s="262"/>
      <c r="H5" s="262"/>
      <c r="I5" s="262"/>
      <c r="J5" s="262"/>
      <c r="K5" s="262"/>
      <c r="L5" s="262"/>
      <c r="M5" s="262"/>
    </row>
    <row r="6" spans="1:13" x14ac:dyDescent="0.25">
      <c r="A6" s="262" t="s">
        <v>467</v>
      </c>
      <c r="B6" s="262"/>
      <c r="C6" s="263"/>
      <c r="D6" s="252">
        <v>0</v>
      </c>
      <c r="E6" s="262"/>
      <c r="F6" s="262"/>
      <c r="G6" s="262"/>
      <c r="H6" s="262"/>
      <c r="I6" s="262"/>
      <c r="J6" s="262"/>
      <c r="K6" s="262"/>
      <c r="L6" s="262"/>
      <c r="M6" s="262"/>
    </row>
    <row r="7" spans="1:13" x14ac:dyDescent="0.25">
      <c r="A7" s="262" t="s">
        <v>468</v>
      </c>
      <c r="B7" s="262"/>
      <c r="C7" s="263"/>
      <c r="D7" s="252">
        <v>0</v>
      </c>
      <c r="E7" s="262"/>
      <c r="F7" s="262"/>
      <c r="G7" s="262"/>
      <c r="H7" s="262"/>
      <c r="I7" s="262"/>
      <c r="J7" s="262"/>
      <c r="K7" s="262"/>
      <c r="L7" s="262"/>
      <c r="M7" s="262"/>
    </row>
    <row r="8" spans="1:13" x14ac:dyDescent="0.25">
      <c r="A8" s="262"/>
      <c r="B8" s="262"/>
      <c r="C8" s="263"/>
      <c r="D8" s="262"/>
      <c r="E8" s="262"/>
      <c r="F8" s="262"/>
      <c r="G8" s="262"/>
      <c r="H8" s="262"/>
      <c r="I8" s="262"/>
      <c r="J8" s="262"/>
      <c r="K8" s="262"/>
      <c r="L8" s="262"/>
      <c r="M8" s="262"/>
    </row>
    <row r="9" spans="1:13" x14ac:dyDescent="0.25">
      <c r="A9" s="262"/>
      <c r="B9" s="262"/>
      <c r="C9" s="262"/>
      <c r="D9" s="262"/>
      <c r="E9" s="262"/>
      <c r="F9" s="262"/>
      <c r="G9" s="262"/>
      <c r="H9" s="272"/>
      <c r="I9" s="262"/>
      <c r="J9" s="262"/>
      <c r="K9" s="262"/>
      <c r="L9" s="262"/>
      <c r="M9" s="262"/>
    </row>
    <row r="10" spans="1:13" x14ac:dyDescent="0.25">
      <c r="A10" s="264" t="s">
        <v>469</v>
      </c>
      <c r="B10" s="262"/>
      <c r="C10" s="262"/>
      <c r="D10" s="262"/>
      <c r="E10" s="262"/>
      <c r="F10" s="264" t="s">
        <v>470</v>
      </c>
      <c r="G10" s="262"/>
      <c r="H10" s="262"/>
      <c r="I10" s="262"/>
      <c r="J10" s="262"/>
      <c r="K10" s="262"/>
      <c r="L10" s="262"/>
      <c r="M10" s="262"/>
    </row>
    <row r="11" spans="1:13" x14ac:dyDescent="0.25">
      <c r="A11" s="265" t="s">
        <v>471</v>
      </c>
      <c r="B11" s="262" t="s">
        <v>472</v>
      </c>
      <c r="C11" s="262"/>
      <c r="D11" s="253">
        <v>0</v>
      </c>
      <c r="E11" s="262"/>
      <c r="F11" s="262" t="s">
        <v>473</v>
      </c>
      <c r="G11" s="262"/>
      <c r="H11" s="252">
        <v>0</v>
      </c>
      <c r="I11" s="277">
        <f>H11/12</f>
        <v>0</v>
      </c>
      <c r="J11" s="262" t="s">
        <v>474</v>
      </c>
      <c r="K11" s="262"/>
      <c r="L11" s="262"/>
      <c r="M11" s="262"/>
    </row>
    <row r="12" spans="1:13" x14ac:dyDescent="0.25">
      <c r="A12" s="262"/>
      <c r="B12" s="262" t="s">
        <v>475</v>
      </c>
      <c r="C12" s="262"/>
      <c r="D12" s="253">
        <v>0</v>
      </c>
      <c r="E12" s="262"/>
      <c r="F12" s="262" t="s">
        <v>476</v>
      </c>
      <c r="G12" s="262"/>
      <c r="H12" s="252">
        <v>0</v>
      </c>
      <c r="I12" s="277">
        <f>H12/12</f>
        <v>0</v>
      </c>
      <c r="J12" s="262" t="s">
        <v>477</v>
      </c>
      <c r="K12" s="262"/>
      <c r="L12" s="262"/>
      <c r="M12" s="262"/>
    </row>
    <row r="13" spans="1:13" x14ac:dyDescent="0.25">
      <c r="A13" s="262" t="s">
        <v>478</v>
      </c>
      <c r="B13" s="262"/>
      <c r="C13" s="262"/>
      <c r="D13" s="254">
        <v>0</v>
      </c>
      <c r="E13" s="262"/>
      <c r="F13" s="262" t="s">
        <v>479</v>
      </c>
      <c r="G13" s="262"/>
      <c r="H13" s="252">
        <v>0</v>
      </c>
      <c r="I13" s="277">
        <f>H13/12</f>
        <v>0</v>
      </c>
      <c r="J13" s="262" t="s">
        <v>480</v>
      </c>
      <c r="K13" s="262"/>
      <c r="L13" s="262"/>
      <c r="M13" s="262"/>
    </row>
    <row r="14" spans="1:13" x14ac:dyDescent="0.25">
      <c r="A14" s="262" t="s">
        <v>481</v>
      </c>
      <c r="B14" s="262"/>
      <c r="C14" s="262"/>
      <c r="D14" s="215">
        <v>0</v>
      </c>
      <c r="E14" s="262"/>
      <c r="F14" s="262" t="s">
        <v>482</v>
      </c>
      <c r="G14" s="262"/>
      <c r="H14" s="255">
        <v>0</v>
      </c>
      <c r="I14" s="262"/>
      <c r="J14" s="262"/>
      <c r="K14" s="262"/>
      <c r="L14" s="262"/>
      <c r="M14" s="262"/>
    </row>
    <row r="15" spans="1:13" x14ac:dyDescent="0.25">
      <c r="A15" s="262" t="s">
        <v>483</v>
      </c>
      <c r="B15" s="262"/>
      <c r="C15" s="262"/>
      <c r="D15" s="275" t="e">
        <f>(-1)*(PMT(D13/12,D14*12,1))*12</f>
        <v>#NUM!</v>
      </c>
      <c r="E15" s="262"/>
      <c r="F15" s="262"/>
      <c r="G15" s="262"/>
      <c r="H15" s="262"/>
      <c r="I15" s="262"/>
      <c r="J15" s="262"/>
      <c r="K15" s="262"/>
      <c r="L15" s="262"/>
      <c r="M15" s="262"/>
    </row>
    <row r="16" spans="1:13" x14ac:dyDescent="0.25">
      <c r="A16" s="262" t="s">
        <v>484</v>
      </c>
      <c r="B16" s="262"/>
      <c r="C16" s="262"/>
      <c r="D16" s="256">
        <v>0</v>
      </c>
      <c r="E16" s="262"/>
      <c r="F16" s="262"/>
      <c r="G16" s="262"/>
      <c r="H16" s="262"/>
      <c r="I16" s="262"/>
      <c r="J16" s="262"/>
      <c r="K16" s="262"/>
      <c r="L16" s="262"/>
      <c r="M16" s="262"/>
    </row>
    <row r="17" spans="1:13" x14ac:dyDescent="0.25">
      <c r="A17" s="262" t="s">
        <v>485</v>
      </c>
      <c r="B17" s="262"/>
      <c r="C17" s="262"/>
      <c r="D17" s="257">
        <v>0</v>
      </c>
      <c r="E17" s="262"/>
      <c r="F17" s="262"/>
      <c r="G17" s="262"/>
      <c r="H17" s="262"/>
      <c r="I17" s="262"/>
      <c r="J17" s="262"/>
      <c r="K17" s="262"/>
      <c r="L17" s="262"/>
      <c r="M17" s="262"/>
    </row>
    <row r="18" spans="1:13" x14ac:dyDescent="0.25">
      <c r="A18" s="262"/>
      <c r="B18" s="262"/>
      <c r="C18" s="262"/>
      <c r="D18" s="262"/>
      <c r="E18" s="262"/>
      <c r="F18" s="262"/>
      <c r="G18" s="262"/>
      <c r="H18" s="262"/>
      <c r="I18" s="262"/>
      <c r="J18" s="262"/>
      <c r="K18" s="262"/>
      <c r="L18" s="262"/>
      <c r="M18" s="262"/>
    </row>
    <row r="19" spans="1:13" x14ac:dyDescent="0.25">
      <c r="A19" s="264" t="s">
        <v>486</v>
      </c>
      <c r="B19" s="262"/>
      <c r="C19" s="262"/>
      <c r="D19" s="262"/>
      <c r="E19" s="262"/>
      <c r="F19" s="262"/>
      <c r="G19" s="262"/>
      <c r="H19" s="262"/>
      <c r="I19" s="262"/>
      <c r="J19" s="262"/>
      <c r="K19" s="262"/>
      <c r="L19" s="262"/>
      <c r="M19" s="262"/>
    </row>
    <row r="20" spans="1:13" x14ac:dyDescent="0.25">
      <c r="A20" s="265" t="s">
        <v>487</v>
      </c>
      <c r="B20" s="262"/>
      <c r="C20" s="262"/>
      <c r="D20" s="276">
        <f>I11*D11</f>
        <v>0</v>
      </c>
      <c r="E20" s="262"/>
      <c r="F20" s="262" t="s">
        <v>488</v>
      </c>
      <c r="G20" s="262"/>
      <c r="H20" s="262"/>
      <c r="I20" s="277" t="e">
        <f>-PMT(D13/12,D14*12,D7*D16)</f>
        <v>#NUM!</v>
      </c>
      <c r="J20" s="262"/>
      <c r="K20" s="262"/>
      <c r="L20" s="262"/>
      <c r="M20" s="262"/>
    </row>
    <row r="21" spans="1:13" x14ac:dyDescent="0.25">
      <c r="A21" s="265" t="s">
        <v>489</v>
      </c>
      <c r="B21" s="262"/>
      <c r="C21" s="262"/>
      <c r="D21" s="276">
        <f>H12/12</f>
        <v>0</v>
      </c>
      <c r="E21" s="262"/>
      <c r="F21" s="269" t="s">
        <v>490</v>
      </c>
      <c r="G21" s="262"/>
      <c r="H21" s="262"/>
      <c r="I21" s="277">
        <f>D21</f>
        <v>0</v>
      </c>
      <c r="J21" s="262"/>
      <c r="K21" s="262"/>
      <c r="L21" s="262"/>
      <c r="M21" s="262"/>
    </row>
    <row r="22" spans="1:13" x14ac:dyDescent="0.25">
      <c r="A22" s="265" t="s">
        <v>491</v>
      </c>
      <c r="B22" s="262"/>
      <c r="C22" s="262"/>
      <c r="D22" s="276">
        <f>H13/12</f>
        <v>0</v>
      </c>
      <c r="E22" s="262"/>
      <c r="F22" s="270" t="s">
        <v>492</v>
      </c>
      <c r="G22" s="262"/>
      <c r="H22" s="262"/>
      <c r="I22" s="278">
        <f>D22</f>
        <v>0</v>
      </c>
      <c r="J22" s="262"/>
      <c r="K22" s="262"/>
      <c r="L22" s="262"/>
      <c r="M22" s="262"/>
    </row>
    <row r="23" spans="1:13" x14ac:dyDescent="0.25">
      <c r="A23" s="266" t="s">
        <v>493</v>
      </c>
      <c r="B23" s="267"/>
      <c r="C23" s="267"/>
      <c r="D23" s="258">
        <v>0</v>
      </c>
      <c r="E23" s="262"/>
      <c r="F23" s="269" t="s">
        <v>494</v>
      </c>
      <c r="G23" s="262"/>
      <c r="H23" s="262"/>
      <c r="I23" s="277" t="e">
        <f>SUM(I20:I22)</f>
        <v>#NUM!</v>
      </c>
      <c r="J23" s="262"/>
      <c r="K23" s="262"/>
      <c r="L23" s="262"/>
      <c r="M23" s="262"/>
    </row>
    <row r="24" spans="1:13" x14ac:dyDescent="0.25">
      <c r="A24" s="265" t="s">
        <v>495</v>
      </c>
      <c r="B24" s="262"/>
      <c r="C24" s="262"/>
      <c r="D24" s="276">
        <f>D20-D21-D22-D23</f>
        <v>0</v>
      </c>
      <c r="E24" s="262"/>
      <c r="F24" s="262"/>
      <c r="G24" s="262"/>
      <c r="H24" s="262"/>
      <c r="I24" s="262"/>
      <c r="J24" s="262"/>
      <c r="K24" s="262"/>
      <c r="L24" s="262"/>
      <c r="M24" s="262"/>
    </row>
    <row r="25" spans="1:13" x14ac:dyDescent="0.25">
      <c r="A25" s="262"/>
      <c r="B25" s="262"/>
      <c r="C25" s="262"/>
      <c r="D25" s="262"/>
      <c r="E25" s="262"/>
      <c r="F25" s="262"/>
      <c r="G25" s="262"/>
      <c r="H25" s="262"/>
      <c r="I25" s="262"/>
      <c r="J25" s="262"/>
      <c r="K25" s="262"/>
      <c r="L25" s="262"/>
      <c r="M25" s="262"/>
    </row>
    <row r="26" spans="1:13" x14ac:dyDescent="0.25">
      <c r="A26" s="262" t="s">
        <v>496</v>
      </c>
      <c r="B26" s="262"/>
      <c r="C26" s="262"/>
      <c r="D26" s="279">
        <f>I11*D12</f>
        <v>0</v>
      </c>
      <c r="E26" s="262"/>
      <c r="F26" s="262"/>
      <c r="G26" s="262"/>
      <c r="H26" s="262"/>
      <c r="I26" s="262"/>
      <c r="J26" s="262"/>
      <c r="K26" s="262"/>
      <c r="L26" s="262"/>
      <c r="M26" s="262"/>
    </row>
    <row r="27" spans="1:13" x14ac:dyDescent="0.25">
      <c r="A27" s="265" t="s">
        <v>489</v>
      </c>
      <c r="B27" s="262"/>
      <c r="C27" s="262"/>
      <c r="D27" s="279">
        <f>D21</f>
        <v>0</v>
      </c>
      <c r="E27" s="262"/>
      <c r="F27" s="262"/>
      <c r="G27" s="262"/>
      <c r="H27" s="262"/>
      <c r="I27" s="262"/>
      <c r="J27" s="262"/>
      <c r="K27" s="262"/>
      <c r="L27" s="262"/>
      <c r="M27" s="262"/>
    </row>
    <row r="28" spans="1:13" x14ac:dyDescent="0.25">
      <c r="A28" s="265" t="s">
        <v>491</v>
      </c>
      <c r="B28" s="262"/>
      <c r="C28" s="262"/>
      <c r="D28" s="279">
        <f>D22</f>
        <v>0</v>
      </c>
      <c r="E28" s="262"/>
      <c r="F28" s="262"/>
      <c r="G28" s="262"/>
      <c r="H28" s="262"/>
      <c r="I28" s="262"/>
      <c r="J28" s="262"/>
      <c r="K28" s="262"/>
      <c r="L28" s="262"/>
      <c r="M28" s="262"/>
    </row>
    <row r="29" spans="1:13" x14ac:dyDescent="0.25">
      <c r="A29" s="265" t="s">
        <v>493</v>
      </c>
      <c r="B29" s="262"/>
      <c r="C29" s="262"/>
      <c r="D29" s="279">
        <f>D23</f>
        <v>0</v>
      </c>
      <c r="E29" s="262"/>
      <c r="F29" s="262"/>
      <c r="G29" s="262"/>
      <c r="H29" s="262"/>
      <c r="I29" s="262"/>
      <c r="J29" s="262"/>
      <c r="K29" s="262"/>
      <c r="L29" s="262"/>
      <c r="M29" s="262"/>
    </row>
    <row r="30" spans="1:13" x14ac:dyDescent="0.25">
      <c r="A30" s="265" t="s">
        <v>497</v>
      </c>
      <c r="B30" s="262"/>
      <c r="C30" s="262"/>
      <c r="D30" s="259">
        <v>0</v>
      </c>
      <c r="E30" s="262"/>
      <c r="F30" s="262"/>
      <c r="G30" s="262"/>
      <c r="H30" s="262"/>
      <c r="I30" s="262"/>
      <c r="J30" s="262"/>
      <c r="K30" s="262"/>
      <c r="L30" s="262"/>
      <c r="M30" s="262"/>
    </row>
    <row r="31" spans="1:13" x14ac:dyDescent="0.25">
      <c r="A31" s="265" t="s">
        <v>498</v>
      </c>
      <c r="B31" s="262"/>
      <c r="C31" s="262"/>
      <c r="D31" s="279">
        <f>H14/20</f>
        <v>0</v>
      </c>
      <c r="E31" s="262"/>
      <c r="F31" s="262"/>
      <c r="G31" s="262"/>
      <c r="H31" s="262"/>
      <c r="I31" s="262"/>
      <c r="J31" s="262"/>
      <c r="K31" s="262"/>
      <c r="L31" s="262"/>
      <c r="M31" s="262"/>
    </row>
    <row r="32" spans="1:13" x14ac:dyDescent="0.25">
      <c r="A32" s="266" t="s">
        <v>499</v>
      </c>
      <c r="B32" s="267"/>
      <c r="C32" s="267"/>
      <c r="D32" s="260">
        <v>0</v>
      </c>
      <c r="E32" s="262"/>
      <c r="F32" s="262"/>
      <c r="G32" s="262"/>
      <c r="H32" s="262"/>
      <c r="I32" s="262"/>
      <c r="J32" s="262"/>
      <c r="K32" s="262"/>
      <c r="L32" s="262"/>
      <c r="M32" s="262"/>
    </row>
    <row r="33" spans="1:13" x14ac:dyDescent="0.25">
      <c r="A33" s="265" t="s">
        <v>500</v>
      </c>
      <c r="B33" s="262"/>
      <c r="C33" s="262"/>
      <c r="D33" s="279">
        <f>D26-SUM(D27:D32)</f>
        <v>0</v>
      </c>
      <c r="E33" s="262"/>
      <c r="F33" s="262"/>
      <c r="G33" s="262"/>
      <c r="H33" s="262"/>
      <c r="I33" s="262"/>
      <c r="J33" s="262"/>
      <c r="K33" s="262"/>
      <c r="L33" s="262"/>
      <c r="M33" s="262"/>
    </row>
    <row r="34" spans="1:13" x14ac:dyDescent="0.25">
      <c r="A34" s="262"/>
      <c r="B34" s="262"/>
      <c r="C34" s="262"/>
      <c r="D34" s="262"/>
      <c r="E34" s="262"/>
      <c r="F34" s="262"/>
      <c r="G34" s="262"/>
      <c r="H34" s="262"/>
      <c r="I34" s="262"/>
      <c r="J34" s="262"/>
      <c r="K34" s="262"/>
      <c r="L34" s="262"/>
      <c r="M34" s="262"/>
    </row>
    <row r="35" spans="1:13" x14ac:dyDescent="0.25">
      <c r="A35" s="262" t="s">
        <v>501</v>
      </c>
      <c r="B35" s="262"/>
      <c r="C35" s="262"/>
      <c r="D35" s="281">
        <f>MIN(D24,D33)</f>
        <v>0</v>
      </c>
      <c r="E35" s="262"/>
      <c r="F35" s="262" t="s">
        <v>502</v>
      </c>
      <c r="G35" s="262"/>
      <c r="H35" s="262"/>
      <c r="I35" s="262"/>
      <c r="J35" s="262"/>
      <c r="K35" s="262"/>
      <c r="L35" s="262"/>
      <c r="M35" s="262"/>
    </row>
    <row r="36" spans="1:13" x14ac:dyDescent="0.25">
      <c r="A36" s="262" t="s">
        <v>503</v>
      </c>
      <c r="B36" s="262"/>
      <c r="C36" s="262"/>
      <c r="D36" s="282">
        <f>-PV(D13/12,D14*12,D35,0)</f>
        <v>0</v>
      </c>
      <c r="E36" s="262"/>
      <c r="F36" s="262"/>
      <c r="G36" s="262"/>
      <c r="H36" s="262"/>
      <c r="I36" s="262"/>
      <c r="J36" s="262"/>
      <c r="K36" s="262"/>
      <c r="L36" s="262"/>
      <c r="M36" s="262"/>
    </row>
    <row r="37" spans="1:13" x14ac:dyDescent="0.25">
      <c r="A37" s="262"/>
      <c r="B37" s="262"/>
      <c r="C37" s="262"/>
      <c r="D37" s="262"/>
      <c r="E37" s="262"/>
      <c r="F37" s="262"/>
      <c r="G37" s="262"/>
      <c r="H37" s="262"/>
      <c r="I37" s="262"/>
      <c r="J37" s="262"/>
      <c r="K37" s="262"/>
      <c r="L37" s="262"/>
      <c r="M37" s="262"/>
    </row>
    <row r="38" spans="1:13" x14ac:dyDescent="0.25">
      <c r="A38" s="262" t="s">
        <v>504</v>
      </c>
      <c r="B38" s="262"/>
      <c r="C38" s="262"/>
      <c r="D38" s="280">
        <f>D16*D7</f>
        <v>0</v>
      </c>
      <c r="E38" s="262"/>
      <c r="F38" s="262"/>
      <c r="G38" s="262"/>
      <c r="H38" s="262"/>
      <c r="I38" s="262"/>
      <c r="J38" s="262"/>
      <c r="K38" s="262"/>
      <c r="L38" s="262"/>
      <c r="M38" s="262"/>
    </row>
    <row r="39" spans="1:13" x14ac:dyDescent="0.25">
      <c r="A39" s="262"/>
      <c r="B39" s="262"/>
      <c r="C39" s="262"/>
      <c r="D39" s="281"/>
      <c r="E39" s="262"/>
      <c r="F39" s="262"/>
      <c r="G39" s="262"/>
      <c r="H39" s="262"/>
      <c r="I39" s="262"/>
      <c r="J39" s="262"/>
      <c r="K39" s="262"/>
      <c r="L39" s="262"/>
      <c r="M39" s="262"/>
    </row>
    <row r="40" spans="1:13" x14ac:dyDescent="0.25">
      <c r="A40" s="262" t="s">
        <v>505</v>
      </c>
      <c r="B40" s="262"/>
      <c r="C40" s="262"/>
      <c r="D40" s="280">
        <f>MIN(D36,D38)</f>
        <v>0</v>
      </c>
      <c r="E40" s="262"/>
      <c r="F40" s="262" t="s">
        <v>502</v>
      </c>
      <c r="G40" s="262"/>
      <c r="H40" s="262"/>
      <c r="I40" s="262"/>
      <c r="J40" s="262"/>
      <c r="K40" s="262"/>
      <c r="L40" s="262"/>
      <c r="M40" s="262"/>
    </row>
    <row r="41" spans="1:13" x14ac:dyDescent="0.25">
      <c r="A41" s="262"/>
      <c r="B41" s="262"/>
      <c r="C41" s="262"/>
      <c r="D41" s="280"/>
      <c r="E41" s="262"/>
      <c r="F41" s="262"/>
      <c r="G41" s="262"/>
      <c r="H41" s="262"/>
      <c r="I41" s="262"/>
      <c r="J41" s="262"/>
      <c r="K41" s="262"/>
      <c r="L41" s="262"/>
      <c r="M41" s="262"/>
    </row>
    <row r="42" spans="1:13" x14ac:dyDescent="0.25">
      <c r="A42" s="264" t="s">
        <v>506</v>
      </c>
      <c r="B42" s="262"/>
      <c r="C42" s="262"/>
      <c r="D42" s="262"/>
      <c r="E42" s="262"/>
      <c r="F42" s="262"/>
      <c r="G42" s="262"/>
      <c r="H42" s="262"/>
      <c r="I42" s="262"/>
      <c r="J42" s="262"/>
      <c r="K42" s="262"/>
      <c r="L42" s="262"/>
      <c r="M42" s="262"/>
    </row>
    <row r="43" spans="1:13" x14ac:dyDescent="0.25">
      <c r="A43" s="265" t="s">
        <v>467</v>
      </c>
      <c r="B43" s="262"/>
      <c r="C43" s="262"/>
      <c r="D43" s="283">
        <f>D6</f>
        <v>0</v>
      </c>
      <c r="E43" s="262"/>
      <c r="F43" s="262"/>
      <c r="G43" s="262"/>
      <c r="H43" s="262"/>
      <c r="I43" s="262"/>
      <c r="J43" s="262"/>
      <c r="K43" s="262"/>
      <c r="L43" s="262"/>
      <c r="M43" s="262"/>
    </row>
    <row r="44" spans="1:13" x14ac:dyDescent="0.25">
      <c r="A44" s="265" t="s">
        <v>507</v>
      </c>
      <c r="B44" s="262"/>
      <c r="C44" s="262"/>
      <c r="D44" s="283">
        <f>D40</f>
        <v>0</v>
      </c>
      <c r="E44" s="273"/>
      <c r="F44" s="262"/>
      <c r="G44" s="262"/>
      <c r="H44" s="262"/>
      <c r="I44" s="262"/>
      <c r="J44" s="262"/>
      <c r="K44" s="262"/>
      <c r="L44" s="262"/>
      <c r="M44" s="262"/>
    </row>
    <row r="45" spans="1:13" x14ac:dyDescent="0.25">
      <c r="A45" s="265" t="s">
        <v>508</v>
      </c>
      <c r="B45" s="262"/>
      <c r="C45" s="262"/>
      <c r="D45" s="283">
        <f>D43-D44</f>
        <v>0</v>
      </c>
      <c r="E45" s="262"/>
      <c r="F45" s="262"/>
      <c r="G45" s="262"/>
      <c r="H45" s="262"/>
      <c r="I45" s="262"/>
      <c r="J45" s="262"/>
      <c r="K45" s="262"/>
      <c r="L45" s="262"/>
      <c r="M45" s="262"/>
    </row>
    <row r="46" spans="1:13" x14ac:dyDescent="0.25">
      <c r="A46" s="265" t="s">
        <v>485</v>
      </c>
      <c r="B46" s="262"/>
      <c r="C46" s="262"/>
      <c r="D46" s="283">
        <f>D17</f>
        <v>0</v>
      </c>
      <c r="E46" s="262"/>
      <c r="F46" s="262"/>
      <c r="G46" s="262"/>
      <c r="H46" s="262"/>
      <c r="I46" s="262"/>
      <c r="J46" s="262"/>
      <c r="K46" s="262"/>
      <c r="L46" s="262"/>
      <c r="M46" s="262"/>
    </row>
    <row r="47" spans="1:13" x14ac:dyDescent="0.25">
      <c r="A47" s="265" t="s">
        <v>509</v>
      </c>
      <c r="B47" s="262"/>
      <c r="C47" s="262"/>
      <c r="D47" s="261">
        <v>0</v>
      </c>
      <c r="E47" s="273"/>
      <c r="F47" s="262"/>
      <c r="G47" s="262"/>
      <c r="H47" s="262"/>
      <c r="I47" s="262"/>
      <c r="J47" s="262"/>
      <c r="K47" s="262"/>
      <c r="L47" s="262"/>
      <c r="M47" s="262"/>
    </row>
    <row r="48" spans="1:13" x14ac:dyDescent="0.25">
      <c r="A48" s="265"/>
      <c r="B48" s="262"/>
      <c r="C48" s="262"/>
      <c r="D48" s="284">
        <f>D47-D45-D46</f>
        <v>0</v>
      </c>
      <c r="E48" s="262"/>
      <c r="F48" s="262"/>
      <c r="G48" s="262"/>
      <c r="H48" s="262"/>
      <c r="I48" s="262"/>
      <c r="J48" s="262"/>
      <c r="K48" s="262"/>
      <c r="L48" s="262"/>
      <c r="M48" s="262"/>
    </row>
    <row r="49" spans="1:13" x14ac:dyDescent="0.25">
      <c r="A49" s="268" t="s">
        <v>510</v>
      </c>
      <c r="B49" s="262"/>
      <c r="C49" s="262"/>
      <c r="D49" s="283">
        <f>IF(D48&gt;=0,0,(-1)*D48)</f>
        <v>0</v>
      </c>
      <c r="E49" s="274"/>
      <c r="F49" s="262"/>
      <c r="G49" s="262"/>
      <c r="H49" s="280"/>
      <c r="I49" s="262"/>
      <c r="J49" s="262"/>
      <c r="K49" s="262"/>
      <c r="L49" s="262"/>
      <c r="M49" s="262"/>
    </row>
    <row r="50" spans="1:13" x14ac:dyDescent="0.25">
      <c r="A50" s="262"/>
      <c r="B50" s="262"/>
      <c r="C50" s="262"/>
      <c r="D50" s="262"/>
      <c r="E50" s="262"/>
      <c r="F50" s="262"/>
      <c r="G50" s="262"/>
      <c r="H50" s="262"/>
      <c r="I50" s="262"/>
      <c r="J50" s="262"/>
      <c r="K50" s="262"/>
      <c r="L50" s="262"/>
      <c r="M50" s="262"/>
    </row>
    <row r="51" spans="1:13" x14ac:dyDescent="0.25">
      <c r="A51" s="262"/>
      <c r="B51" s="262"/>
      <c r="C51" s="262"/>
      <c r="D51" s="262"/>
      <c r="E51" s="262"/>
      <c r="F51" s="262"/>
      <c r="G51" s="262"/>
      <c r="H51" s="262"/>
      <c r="I51" s="262"/>
      <c r="J51" s="262"/>
      <c r="K51" s="262"/>
      <c r="L51" s="262"/>
      <c r="M51" s="262"/>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2"/>
      <c r="B1" s="262"/>
      <c r="C1" s="262"/>
      <c r="D1" s="262"/>
      <c r="E1" s="262"/>
      <c r="F1" s="262"/>
      <c r="G1" s="262"/>
      <c r="H1" s="262"/>
      <c r="I1" s="262"/>
      <c r="J1" s="262"/>
      <c r="K1" s="262"/>
      <c r="L1" s="262"/>
      <c r="M1" s="262"/>
    </row>
    <row r="2" spans="1:13" x14ac:dyDescent="0.25">
      <c r="A2" s="262" t="str">
        <f>+Cover!D8</f>
        <v>05072019.SA</v>
      </c>
      <c r="B2" s="262"/>
      <c r="C2" s="263" t="s">
        <v>464</v>
      </c>
      <c r="D2" s="262"/>
      <c r="E2" s="262"/>
      <c r="F2" s="262"/>
      <c r="G2" s="262"/>
      <c r="H2" s="718" t="s">
        <v>337</v>
      </c>
      <c r="I2" s="719"/>
      <c r="J2" s="720"/>
      <c r="K2" s="262"/>
      <c r="L2" s="262"/>
      <c r="M2" s="262"/>
    </row>
    <row r="3" spans="1:13" ht="33.75" customHeight="1" x14ac:dyDescent="0.25">
      <c r="A3" s="262"/>
      <c r="B3" s="262"/>
      <c r="C3" s="263" t="s">
        <v>336</v>
      </c>
      <c r="D3" s="727">
        <f>'Development Budget'!C4</f>
        <v>0</v>
      </c>
      <c r="E3" s="728"/>
      <c r="F3" s="262"/>
      <c r="G3" s="262"/>
      <c r="H3" s="729" t="s">
        <v>338</v>
      </c>
      <c r="I3" s="730"/>
      <c r="J3" s="731"/>
      <c r="K3" s="262"/>
      <c r="L3" s="262"/>
      <c r="M3" s="262"/>
    </row>
    <row r="4" spans="1:13" ht="15.75" thickBot="1" x14ac:dyDescent="0.3">
      <c r="A4" s="262"/>
      <c r="B4" s="262"/>
      <c r="C4" s="263" t="s">
        <v>465</v>
      </c>
      <c r="D4" s="735">
        <v>0</v>
      </c>
      <c r="E4" s="736"/>
      <c r="F4" s="262"/>
      <c r="G4" s="262"/>
      <c r="H4" s="732"/>
      <c r="I4" s="733"/>
      <c r="J4" s="734"/>
      <c r="K4" s="262"/>
      <c r="L4" s="262"/>
      <c r="M4" s="262"/>
    </row>
    <row r="5" spans="1:13" x14ac:dyDescent="0.25">
      <c r="A5" s="264" t="s">
        <v>466</v>
      </c>
      <c r="B5" s="262"/>
      <c r="C5" s="263"/>
      <c r="D5" s="271"/>
      <c r="E5" s="262"/>
      <c r="F5" s="262"/>
      <c r="G5" s="262"/>
      <c r="H5" s="262"/>
      <c r="I5" s="262"/>
      <c r="J5" s="262"/>
      <c r="K5" s="262"/>
      <c r="L5" s="262"/>
      <c r="M5" s="262"/>
    </row>
    <row r="6" spans="1:13" x14ac:dyDescent="0.25">
      <c r="A6" s="262" t="s">
        <v>467</v>
      </c>
      <c r="B6" s="262"/>
      <c r="C6" s="263"/>
      <c r="D6" s="252">
        <v>0</v>
      </c>
      <c r="E6" s="262"/>
      <c r="F6" s="262"/>
      <c r="G6" s="262"/>
      <c r="H6" s="262"/>
      <c r="I6" s="262"/>
      <c r="J6" s="262"/>
      <c r="K6" s="262"/>
      <c r="L6" s="262"/>
      <c r="M6" s="262"/>
    </row>
    <row r="7" spans="1:13" x14ac:dyDescent="0.25">
      <c r="A7" s="262" t="s">
        <v>468</v>
      </c>
      <c r="B7" s="262"/>
      <c r="C7" s="263"/>
      <c r="D7" s="252">
        <v>0</v>
      </c>
      <c r="E7" s="262"/>
      <c r="F7" s="262"/>
      <c r="G7" s="262"/>
      <c r="H7" s="262"/>
      <c r="I7" s="262"/>
      <c r="J7" s="262"/>
      <c r="K7" s="262"/>
      <c r="L7" s="262"/>
      <c r="M7" s="262"/>
    </row>
    <row r="8" spans="1:13" x14ac:dyDescent="0.25">
      <c r="A8" s="262"/>
      <c r="B8" s="262"/>
      <c r="C8" s="263"/>
      <c r="D8" s="262"/>
      <c r="E8" s="262"/>
      <c r="F8" s="262"/>
      <c r="G8" s="262"/>
      <c r="H8" s="262"/>
      <c r="I8" s="262"/>
      <c r="J8" s="262"/>
      <c r="K8" s="262"/>
      <c r="L8" s="262"/>
      <c r="M8" s="262"/>
    </row>
    <row r="9" spans="1:13" x14ac:dyDescent="0.25">
      <c r="A9" s="262"/>
      <c r="B9" s="262"/>
      <c r="C9" s="262"/>
      <c r="D9" s="262"/>
      <c r="E9" s="262"/>
      <c r="F9" s="262"/>
      <c r="G9" s="262"/>
      <c r="H9" s="272"/>
      <c r="I9" s="262"/>
      <c r="J9" s="262"/>
      <c r="K9" s="262"/>
      <c r="L9" s="262"/>
      <c r="M9" s="262"/>
    </row>
    <row r="10" spans="1:13" x14ac:dyDescent="0.25">
      <c r="A10" s="264" t="s">
        <v>469</v>
      </c>
      <c r="B10" s="262"/>
      <c r="C10" s="262"/>
      <c r="D10" s="262"/>
      <c r="E10" s="262"/>
      <c r="F10" s="264" t="s">
        <v>470</v>
      </c>
      <c r="G10" s="262"/>
      <c r="H10" s="262"/>
      <c r="I10" s="262"/>
      <c r="J10" s="262"/>
      <c r="K10" s="262"/>
      <c r="L10" s="262"/>
      <c r="M10" s="262"/>
    </row>
    <row r="11" spans="1:13" x14ac:dyDescent="0.25">
      <c r="A11" s="265" t="s">
        <v>471</v>
      </c>
      <c r="B11" s="262" t="s">
        <v>472</v>
      </c>
      <c r="C11" s="262"/>
      <c r="D11" s="253">
        <v>0</v>
      </c>
      <c r="E11" s="262"/>
      <c r="F11" s="262" t="s">
        <v>473</v>
      </c>
      <c r="G11" s="262"/>
      <c r="H11" s="252">
        <v>0</v>
      </c>
      <c r="I11" s="277">
        <f>H11/12</f>
        <v>0</v>
      </c>
      <c r="J11" s="262" t="s">
        <v>474</v>
      </c>
      <c r="K11" s="262"/>
      <c r="L11" s="262"/>
      <c r="M11" s="262"/>
    </row>
    <row r="12" spans="1:13" x14ac:dyDescent="0.25">
      <c r="A12" s="262"/>
      <c r="B12" s="262" t="s">
        <v>475</v>
      </c>
      <c r="C12" s="262"/>
      <c r="D12" s="253">
        <v>0</v>
      </c>
      <c r="E12" s="262"/>
      <c r="F12" s="262" t="s">
        <v>476</v>
      </c>
      <c r="G12" s="262"/>
      <c r="H12" s="252">
        <v>0</v>
      </c>
      <c r="I12" s="277">
        <f>H12/12</f>
        <v>0</v>
      </c>
      <c r="J12" s="262" t="s">
        <v>477</v>
      </c>
      <c r="K12" s="262"/>
      <c r="L12" s="262"/>
      <c r="M12" s="262"/>
    </row>
    <row r="13" spans="1:13" x14ac:dyDescent="0.25">
      <c r="A13" s="262" t="s">
        <v>478</v>
      </c>
      <c r="B13" s="262"/>
      <c r="C13" s="262"/>
      <c r="D13" s="254">
        <v>0</v>
      </c>
      <c r="E13" s="262"/>
      <c r="F13" s="262" t="s">
        <v>479</v>
      </c>
      <c r="G13" s="262"/>
      <c r="H13" s="252">
        <v>0</v>
      </c>
      <c r="I13" s="277">
        <f>H13/12</f>
        <v>0</v>
      </c>
      <c r="J13" s="262" t="s">
        <v>480</v>
      </c>
      <c r="K13" s="262"/>
      <c r="L13" s="262"/>
      <c r="M13" s="262"/>
    </row>
    <row r="14" spans="1:13" x14ac:dyDescent="0.25">
      <c r="A14" s="262" t="s">
        <v>481</v>
      </c>
      <c r="B14" s="262"/>
      <c r="C14" s="262"/>
      <c r="D14" s="215">
        <v>0</v>
      </c>
      <c r="E14" s="262"/>
      <c r="F14" s="262" t="s">
        <v>482</v>
      </c>
      <c r="G14" s="262"/>
      <c r="H14" s="255">
        <v>0</v>
      </c>
      <c r="I14" s="262"/>
      <c r="J14" s="262"/>
      <c r="K14" s="262"/>
      <c r="L14" s="262"/>
      <c r="M14" s="262"/>
    </row>
    <row r="15" spans="1:13" x14ac:dyDescent="0.25">
      <c r="A15" s="262" t="s">
        <v>483</v>
      </c>
      <c r="B15" s="262"/>
      <c r="C15" s="262"/>
      <c r="D15" s="275" t="e">
        <f>(-1)*(PMT(D13/12,D14*12,1))*12</f>
        <v>#NUM!</v>
      </c>
      <c r="E15" s="262"/>
      <c r="F15" s="262"/>
      <c r="G15" s="262"/>
      <c r="H15" s="262"/>
      <c r="I15" s="262"/>
      <c r="J15" s="262"/>
      <c r="K15" s="262"/>
      <c r="L15" s="262"/>
      <c r="M15" s="262"/>
    </row>
    <row r="16" spans="1:13" x14ac:dyDescent="0.25">
      <c r="A16" s="262" t="s">
        <v>484</v>
      </c>
      <c r="B16" s="262"/>
      <c r="C16" s="262"/>
      <c r="D16" s="256">
        <v>0</v>
      </c>
      <c r="E16" s="262"/>
      <c r="F16" s="262"/>
      <c r="G16" s="262"/>
      <c r="H16" s="262"/>
      <c r="I16" s="262"/>
      <c r="J16" s="262"/>
      <c r="K16" s="262"/>
      <c r="L16" s="262"/>
      <c r="M16" s="262"/>
    </row>
    <row r="17" spans="1:13" x14ac:dyDescent="0.25">
      <c r="A17" s="262" t="s">
        <v>485</v>
      </c>
      <c r="B17" s="262"/>
      <c r="C17" s="262"/>
      <c r="D17" s="257">
        <v>0</v>
      </c>
      <c r="E17" s="262"/>
      <c r="F17" s="262"/>
      <c r="G17" s="262"/>
      <c r="H17" s="262"/>
      <c r="I17" s="262"/>
      <c r="J17" s="262"/>
      <c r="K17" s="262"/>
      <c r="L17" s="262"/>
      <c r="M17" s="262"/>
    </row>
    <row r="18" spans="1:13" x14ac:dyDescent="0.25">
      <c r="A18" s="262"/>
      <c r="B18" s="262"/>
      <c r="C18" s="262"/>
      <c r="D18" s="262"/>
      <c r="E18" s="262"/>
      <c r="F18" s="262"/>
      <c r="G18" s="262"/>
      <c r="H18" s="262"/>
      <c r="I18" s="262"/>
      <c r="J18" s="262"/>
      <c r="K18" s="262"/>
      <c r="L18" s="262"/>
      <c r="M18" s="262"/>
    </row>
    <row r="19" spans="1:13" x14ac:dyDescent="0.25">
      <c r="A19" s="264" t="s">
        <v>486</v>
      </c>
      <c r="B19" s="262"/>
      <c r="C19" s="262"/>
      <c r="D19" s="262"/>
      <c r="E19" s="262"/>
      <c r="F19" s="262"/>
      <c r="G19" s="262"/>
      <c r="H19" s="262"/>
      <c r="I19" s="262"/>
      <c r="J19" s="262"/>
      <c r="K19" s="262"/>
      <c r="L19" s="262"/>
      <c r="M19" s="262"/>
    </row>
    <row r="20" spans="1:13" x14ac:dyDescent="0.25">
      <c r="A20" s="265" t="s">
        <v>487</v>
      </c>
      <c r="B20" s="262"/>
      <c r="C20" s="262"/>
      <c r="D20" s="276">
        <f>I11*D11</f>
        <v>0</v>
      </c>
      <c r="E20" s="262"/>
      <c r="F20" s="262" t="s">
        <v>488</v>
      </c>
      <c r="G20" s="262"/>
      <c r="H20" s="262"/>
      <c r="I20" s="277" t="e">
        <f>-PMT(D13/12,D14*12,D7*D16)</f>
        <v>#NUM!</v>
      </c>
      <c r="J20" s="262"/>
      <c r="K20" s="262"/>
      <c r="L20" s="262"/>
      <c r="M20" s="262"/>
    </row>
    <row r="21" spans="1:13" x14ac:dyDescent="0.25">
      <c r="A21" s="265" t="s">
        <v>489</v>
      </c>
      <c r="B21" s="262"/>
      <c r="C21" s="262"/>
      <c r="D21" s="276">
        <f>H12/12</f>
        <v>0</v>
      </c>
      <c r="E21" s="262"/>
      <c r="F21" s="269" t="s">
        <v>490</v>
      </c>
      <c r="G21" s="262"/>
      <c r="H21" s="262"/>
      <c r="I21" s="277">
        <f>D21</f>
        <v>0</v>
      </c>
      <c r="J21" s="262"/>
      <c r="K21" s="262"/>
      <c r="L21" s="262"/>
      <c r="M21" s="262"/>
    </row>
    <row r="22" spans="1:13" x14ac:dyDescent="0.25">
      <c r="A22" s="265" t="s">
        <v>491</v>
      </c>
      <c r="B22" s="262"/>
      <c r="C22" s="262"/>
      <c r="D22" s="276">
        <f>H13/12</f>
        <v>0</v>
      </c>
      <c r="E22" s="262"/>
      <c r="F22" s="270" t="s">
        <v>492</v>
      </c>
      <c r="G22" s="262"/>
      <c r="H22" s="262"/>
      <c r="I22" s="278">
        <f>D22</f>
        <v>0</v>
      </c>
      <c r="J22" s="262"/>
      <c r="K22" s="262"/>
      <c r="L22" s="262"/>
      <c r="M22" s="262"/>
    </row>
    <row r="23" spans="1:13" x14ac:dyDescent="0.25">
      <c r="A23" s="266" t="s">
        <v>493</v>
      </c>
      <c r="B23" s="267"/>
      <c r="C23" s="267"/>
      <c r="D23" s="258">
        <v>0</v>
      </c>
      <c r="E23" s="262"/>
      <c r="F23" s="269" t="s">
        <v>494</v>
      </c>
      <c r="G23" s="262"/>
      <c r="H23" s="262"/>
      <c r="I23" s="277" t="e">
        <f>SUM(I20:I22)</f>
        <v>#NUM!</v>
      </c>
      <c r="J23" s="262"/>
      <c r="K23" s="262"/>
      <c r="L23" s="262"/>
      <c r="M23" s="262"/>
    </row>
    <row r="24" spans="1:13" x14ac:dyDescent="0.25">
      <c r="A24" s="265" t="s">
        <v>495</v>
      </c>
      <c r="B24" s="262"/>
      <c r="C24" s="262"/>
      <c r="D24" s="276">
        <f>D20-D21-D22-D23</f>
        <v>0</v>
      </c>
      <c r="E24" s="262"/>
      <c r="F24" s="262"/>
      <c r="G24" s="262"/>
      <c r="H24" s="262"/>
      <c r="I24" s="262"/>
      <c r="J24" s="262"/>
      <c r="K24" s="262"/>
      <c r="L24" s="262"/>
      <c r="M24" s="262"/>
    </row>
    <row r="25" spans="1:13" x14ac:dyDescent="0.25">
      <c r="A25" s="262"/>
      <c r="B25" s="262"/>
      <c r="C25" s="262"/>
      <c r="D25" s="262"/>
      <c r="E25" s="262"/>
      <c r="F25" s="262"/>
      <c r="G25" s="262"/>
      <c r="H25" s="262"/>
      <c r="I25" s="262"/>
      <c r="J25" s="262"/>
      <c r="K25" s="262"/>
      <c r="L25" s="262"/>
      <c r="M25" s="262"/>
    </row>
    <row r="26" spans="1:13" x14ac:dyDescent="0.25">
      <c r="A26" s="262" t="s">
        <v>496</v>
      </c>
      <c r="B26" s="262"/>
      <c r="C26" s="262"/>
      <c r="D26" s="279">
        <f>I11*D12</f>
        <v>0</v>
      </c>
      <c r="E26" s="262"/>
      <c r="F26" s="262"/>
      <c r="G26" s="262"/>
      <c r="H26" s="262"/>
      <c r="I26" s="262"/>
      <c r="J26" s="262"/>
      <c r="K26" s="262"/>
      <c r="L26" s="262"/>
      <c r="M26" s="262"/>
    </row>
    <row r="27" spans="1:13" x14ac:dyDescent="0.25">
      <c r="A27" s="265" t="s">
        <v>489</v>
      </c>
      <c r="B27" s="262"/>
      <c r="C27" s="262"/>
      <c r="D27" s="279">
        <f>D21</f>
        <v>0</v>
      </c>
      <c r="E27" s="262"/>
      <c r="F27" s="262"/>
      <c r="G27" s="262"/>
      <c r="H27" s="262"/>
      <c r="I27" s="262"/>
      <c r="J27" s="262"/>
      <c r="K27" s="262"/>
      <c r="L27" s="262"/>
      <c r="M27" s="262"/>
    </row>
    <row r="28" spans="1:13" x14ac:dyDescent="0.25">
      <c r="A28" s="265" t="s">
        <v>491</v>
      </c>
      <c r="B28" s="262"/>
      <c r="C28" s="262"/>
      <c r="D28" s="279">
        <f>D22</f>
        <v>0</v>
      </c>
      <c r="E28" s="262"/>
      <c r="F28" s="262"/>
      <c r="G28" s="262"/>
      <c r="H28" s="262"/>
      <c r="I28" s="262"/>
      <c r="J28" s="262"/>
      <c r="K28" s="262"/>
      <c r="L28" s="262"/>
      <c r="M28" s="262"/>
    </row>
    <row r="29" spans="1:13" x14ac:dyDescent="0.25">
      <c r="A29" s="265" t="s">
        <v>493</v>
      </c>
      <c r="B29" s="262"/>
      <c r="C29" s="262"/>
      <c r="D29" s="279">
        <f>D23</f>
        <v>0</v>
      </c>
      <c r="E29" s="262"/>
      <c r="F29" s="262"/>
      <c r="G29" s="262"/>
      <c r="H29" s="262"/>
      <c r="I29" s="262"/>
      <c r="J29" s="262"/>
      <c r="K29" s="262"/>
      <c r="L29" s="262"/>
      <c r="M29" s="262"/>
    </row>
    <row r="30" spans="1:13" x14ac:dyDescent="0.25">
      <c r="A30" s="265" t="s">
        <v>497</v>
      </c>
      <c r="B30" s="262"/>
      <c r="C30" s="262"/>
      <c r="D30" s="259">
        <v>0</v>
      </c>
      <c r="E30" s="262"/>
      <c r="F30" s="262"/>
      <c r="G30" s="262"/>
      <c r="H30" s="262"/>
      <c r="I30" s="262"/>
      <c r="J30" s="262"/>
      <c r="K30" s="262"/>
      <c r="L30" s="262"/>
      <c r="M30" s="262"/>
    </row>
    <row r="31" spans="1:13" x14ac:dyDescent="0.25">
      <c r="A31" s="265" t="s">
        <v>498</v>
      </c>
      <c r="B31" s="262"/>
      <c r="C31" s="262"/>
      <c r="D31" s="279">
        <f>H14/20</f>
        <v>0</v>
      </c>
      <c r="E31" s="262"/>
      <c r="F31" s="262"/>
      <c r="G31" s="262"/>
      <c r="H31" s="262"/>
      <c r="I31" s="262"/>
      <c r="J31" s="262"/>
      <c r="K31" s="262"/>
      <c r="L31" s="262"/>
      <c r="M31" s="262"/>
    </row>
    <row r="32" spans="1:13" x14ac:dyDescent="0.25">
      <c r="A32" s="266" t="s">
        <v>499</v>
      </c>
      <c r="B32" s="267"/>
      <c r="C32" s="267"/>
      <c r="D32" s="260">
        <v>0</v>
      </c>
      <c r="E32" s="262"/>
      <c r="F32" s="262"/>
      <c r="G32" s="262"/>
      <c r="H32" s="262"/>
      <c r="I32" s="262"/>
      <c r="J32" s="262"/>
      <c r="K32" s="262"/>
      <c r="L32" s="262"/>
      <c r="M32" s="262"/>
    </row>
    <row r="33" spans="1:13" x14ac:dyDescent="0.25">
      <c r="A33" s="265" t="s">
        <v>500</v>
      </c>
      <c r="B33" s="262"/>
      <c r="C33" s="262"/>
      <c r="D33" s="279">
        <f>D26-SUM(D27:D32)</f>
        <v>0</v>
      </c>
      <c r="E33" s="262"/>
      <c r="F33" s="262"/>
      <c r="G33" s="262"/>
      <c r="H33" s="262"/>
      <c r="I33" s="262"/>
      <c r="J33" s="262"/>
      <c r="K33" s="262"/>
      <c r="L33" s="262"/>
      <c r="M33" s="262"/>
    </row>
    <row r="34" spans="1:13" x14ac:dyDescent="0.25">
      <c r="A34" s="262"/>
      <c r="B34" s="262"/>
      <c r="C34" s="262"/>
      <c r="D34" s="262"/>
      <c r="E34" s="262"/>
      <c r="F34" s="262"/>
      <c r="G34" s="262"/>
      <c r="H34" s="262"/>
      <c r="I34" s="262"/>
      <c r="J34" s="262"/>
      <c r="K34" s="262"/>
      <c r="L34" s="262"/>
      <c r="M34" s="262"/>
    </row>
    <row r="35" spans="1:13" x14ac:dyDescent="0.25">
      <c r="A35" s="262" t="s">
        <v>501</v>
      </c>
      <c r="B35" s="262"/>
      <c r="C35" s="262"/>
      <c r="D35" s="281">
        <f>MIN(D24,D33)</f>
        <v>0</v>
      </c>
      <c r="E35" s="262"/>
      <c r="F35" s="262" t="s">
        <v>502</v>
      </c>
      <c r="G35" s="262"/>
      <c r="H35" s="262"/>
      <c r="I35" s="262"/>
      <c r="J35" s="262"/>
      <c r="K35" s="262"/>
      <c r="L35" s="262"/>
      <c r="M35" s="262"/>
    </row>
    <row r="36" spans="1:13" x14ac:dyDescent="0.25">
      <c r="A36" s="262" t="s">
        <v>503</v>
      </c>
      <c r="B36" s="262"/>
      <c r="C36" s="262"/>
      <c r="D36" s="282">
        <f>-PV(D13/12,D14*12,D35,0)</f>
        <v>0</v>
      </c>
      <c r="E36" s="262"/>
      <c r="F36" s="262"/>
      <c r="G36" s="262"/>
      <c r="H36" s="262"/>
      <c r="I36" s="262"/>
      <c r="J36" s="262"/>
      <c r="K36" s="262"/>
      <c r="L36" s="262"/>
      <c r="M36" s="262"/>
    </row>
    <row r="37" spans="1:13" x14ac:dyDescent="0.25">
      <c r="A37" s="262"/>
      <c r="B37" s="262"/>
      <c r="C37" s="262"/>
      <c r="D37" s="262"/>
      <c r="E37" s="262"/>
      <c r="F37" s="262"/>
      <c r="G37" s="262"/>
      <c r="H37" s="262"/>
      <c r="I37" s="262"/>
      <c r="J37" s="262"/>
      <c r="K37" s="262"/>
      <c r="L37" s="262"/>
      <c r="M37" s="262"/>
    </row>
    <row r="38" spans="1:13" x14ac:dyDescent="0.25">
      <c r="A38" s="262" t="s">
        <v>504</v>
      </c>
      <c r="B38" s="262"/>
      <c r="C38" s="262"/>
      <c r="D38" s="280">
        <f>D16*D7</f>
        <v>0</v>
      </c>
      <c r="E38" s="262"/>
      <c r="F38" s="262"/>
      <c r="G38" s="262"/>
      <c r="H38" s="262"/>
      <c r="I38" s="262"/>
      <c r="J38" s="262"/>
      <c r="K38" s="262"/>
      <c r="L38" s="262"/>
      <c r="M38" s="262"/>
    </row>
    <row r="39" spans="1:13" x14ac:dyDescent="0.25">
      <c r="A39" s="262"/>
      <c r="B39" s="262"/>
      <c r="C39" s="262"/>
      <c r="D39" s="281"/>
      <c r="E39" s="262"/>
      <c r="F39" s="262"/>
      <c r="G39" s="262"/>
      <c r="H39" s="262"/>
      <c r="I39" s="262"/>
      <c r="J39" s="262"/>
      <c r="K39" s="262"/>
      <c r="L39" s="262"/>
      <c r="M39" s="262"/>
    </row>
    <row r="40" spans="1:13" x14ac:dyDescent="0.25">
      <c r="A40" s="262" t="s">
        <v>505</v>
      </c>
      <c r="B40" s="262"/>
      <c r="C40" s="262"/>
      <c r="D40" s="280">
        <f>MIN(D36,D38)</f>
        <v>0</v>
      </c>
      <c r="E40" s="262"/>
      <c r="F40" s="262" t="s">
        <v>502</v>
      </c>
      <c r="G40" s="262"/>
      <c r="H40" s="262"/>
      <c r="I40" s="262"/>
      <c r="J40" s="262"/>
      <c r="K40" s="262"/>
      <c r="L40" s="262"/>
      <c r="M40" s="262"/>
    </row>
    <row r="41" spans="1:13" x14ac:dyDescent="0.25">
      <c r="A41" s="262"/>
      <c r="B41" s="262"/>
      <c r="C41" s="262"/>
      <c r="D41" s="280"/>
      <c r="E41" s="262"/>
      <c r="F41" s="262"/>
      <c r="G41" s="262"/>
      <c r="H41" s="262"/>
      <c r="I41" s="262"/>
      <c r="J41" s="262"/>
      <c r="K41" s="262"/>
      <c r="L41" s="262"/>
      <c r="M41" s="262"/>
    </row>
    <row r="42" spans="1:13" x14ac:dyDescent="0.25">
      <c r="A42" s="264" t="s">
        <v>506</v>
      </c>
      <c r="B42" s="262"/>
      <c r="C42" s="262"/>
      <c r="D42" s="262"/>
      <c r="E42" s="262"/>
      <c r="F42" s="262"/>
      <c r="G42" s="262"/>
      <c r="H42" s="262"/>
      <c r="I42" s="262"/>
      <c r="J42" s="262"/>
      <c r="K42" s="262"/>
      <c r="L42" s="262"/>
      <c r="M42" s="262"/>
    </row>
    <row r="43" spans="1:13" x14ac:dyDescent="0.25">
      <c r="A43" s="265" t="s">
        <v>467</v>
      </c>
      <c r="B43" s="262"/>
      <c r="C43" s="262"/>
      <c r="D43" s="283">
        <f>D6</f>
        <v>0</v>
      </c>
      <c r="E43" s="262"/>
      <c r="F43" s="262"/>
      <c r="G43" s="262"/>
      <c r="H43" s="262"/>
      <c r="I43" s="262"/>
      <c r="J43" s="262"/>
      <c r="K43" s="262"/>
      <c r="L43" s="262"/>
      <c r="M43" s="262"/>
    </row>
    <row r="44" spans="1:13" x14ac:dyDescent="0.25">
      <c r="A44" s="265" t="s">
        <v>507</v>
      </c>
      <c r="B44" s="262"/>
      <c r="C44" s="262"/>
      <c r="D44" s="283">
        <f>D40</f>
        <v>0</v>
      </c>
      <c r="E44" s="273"/>
      <c r="F44" s="262"/>
      <c r="G44" s="262"/>
      <c r="H44" s="262"/>
      <c r="I44" s="262"/>
      <c r="J44" s="262"/>
      <c r="K44" s="262"/>
      <c r="L44" s="262"/>
      <c r="M44" s="262"/>
    </row>
    <row r="45" spans="1:13" x14ac:dyDescent="0.25">
      <c r="A45" s="265" t="s">
        <v>508</v>
      </c>
      <c r="B45" s="262"/>
      <c r="C45" s="262"/>
      <c r="D45" s="283">
        <f>D43-D44</f>
        <v>0</v>
      </c>
      <c r="E45" s="262"/>
      <c r="F45" s="262"/>
      <c r="G45" s="262"/>
      <c r="H45" s="262"/>
      <c r="I45" s="262"/>
      <c r="J45" s="262"/>
      <c r="K45" s="262"/>
      <c r="L45" s="262"/>
      <c r="M45" s="262"/>
    </row>
    <row r="46" spans="1:13" x14ac:dyDescent="0.25">
      <c r="A46" s="265" t="s">
        <v>485</v>
      </c>
      <c r="B46" s="262"/>
      <c r="C46" s="262"/>
      <c r="D46" s="283">
        <f>D17</f>
        <v>0</v>
      </c>
      <c r="E46" s="262"/>
      <c r="F46" s="262"/>
      <c r="G46" s="262"/>
      <c r="H46" s="262"/>
      <c r="I46" s="262"/>
      <c r="J46" s="262"/>
      <c r="K46" s="262"/>
      <c r="L46" s="262"/>
      <c r="M46" s="262"/>
    </row>
    <row r="47" spans="1:13" x14ac:dyDescent="0.25">
      <c r="A47" s="265" t="s">
        <v>509</v>
      </c>
      <c r="B47" s="262"/>
      <c r="C47" s="262"/>
      <c r="D47" s="261">
        <v>0</v>
      </c>
      <c r="E47" s="273"/>
      <c r="F47" s="262"/>
      <c r="G47" s="262"/>
      <c r="H47" s="262"/>
      <c r="I47" s="262"/>
      <c r="J47" s="262"/>
      <c r="K47" s="262"/>
      <c r="L47" s="262"/>
      <c r="M47" s="262"/>
    </row>
    <row r="48" spans="1:13" x14ac:dyDescent="0.25">
      <c r="A48" s="265"/>
      <c r="B48" s="262"/>
      <c r="C48" s="262"/>
      <c r="D48" s="284">
        <f>D47-D45-D46</f>
        <v>0</v>
      </c>
      <c r="E48" s="262"/>
      <c r="F48" s="262"/>
      <c r="G48" s="262"/>
      <c r="H48" s="262"/>
      <c r="I48" s="262"/>
      <c r="J48" s="262"/>
      <c r="K48" s="262"/>
      <c r="L48" s="262"/>
      <c r="M48" s="262"/>
    </row>
    <row r="49" spans="1:13" x14ac:dyDescent="0.25">
      <c r="A49" s="268" t="s">
        <v>510</v>
      </c>
      <c r="B49" s="262"/>
      <c r="C49" s="262"/>
      <c r="D49" s="283">
        <f>IF(D48&gt;=0,0,(-1)*D48)</f>
        <v>0</v>
      </c>
      <c r="E49" s="274"/>
      <c r="F49" s="262"/>
      <c r="G49" s="262"/>
      <c r="H49" s="280"/>
      <c r="I49" s="262"/>
      <c r="J49" s="262"/>
      <c r="K49" s="262"/>
      <c r="L49" s="262"/>
      <c r="M49" s="262"/>
    </row>
    <row r="50" spans="1:13" x14ac:dyDescent="0.25">
      <c r="A50" s="262"/>
      <c r="B50" s="262"/>
      <c r="C50" s="262"/>
      <c r="D50" s="262"/>
      <c r="E50" s="262"/>
      <c r="F50" s="262"/>
      <c r="G50" s="262"/>
      <c r="H50" s="262"/>
      <c r="I50" s="262"/>
      <c r="J50" s="262"/>
      <c r="K50" s="262"/>
      <c r="L50" s="262"/>
      <c r="M50" s="262"/>
    </row>
    <row r="51" spans="1:13" x14ac:dyDescent="0.25">
      <c r="A51" s="262"/>
      <c r="B51" s="262"/>
      <c r="C51" s="262"/>
      <c r="D51" s="262"/>
      <c r="E51" s="262"/>
      <c r="F51" s="262"/>
      <c r="G51" s="262"/>
      <c r="H51" s="262"/>
      <c r="I51" s="262"/>
      <c r="J51" s="262"/>
      <c r="K51" s="262"/>
      <c r="L51" s="262"/>
      <c r="M51" s="262"/>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2"/>
      <c r="B1" s="262"/>
      <c r="C1" s="262"/>
      <c r="D1" s="262"/>
      <c r="E1" s="262"/>
      <c r="F1" s="262"/>
      <c r="G1" s="262"/>
      <c r="H1" s="262"/>
      <c r="I1" s="262"/>
      <c r="J1" s="262"/>
      <c r="K1" s="262"/>
      <c r="L1" s="262"/>
      <c r="M1" s="262"/>
    </row>
    <row r="2" spans="1:13" x14ac:dyDescent="0.25">
      <c r="A2" s="262" t="str">
        <f>+Cover!D8</f>
        <v>05072019.SA</v>
      </c>
      <c r="B2" s="262"/>
      <c r="C2" s="263" t="s">
        <v>464</v>
      </c>
      <c r="D2" s="262"/>
      <c r="E2" s="262"/>
      <c r="F2" s="262"/>
      <c r="G2" s="262"/>
      <c r="H2" s="718" t="s">
        <v>337</v>
      </c>
      <c r="I2" s="719"/>
      <c r="J2" s="720"/>
      <c r="K2" s="262"/>
      <c r="L2" s="262"/>
      <c r="M2" s="262"/>
    </row>
    <row r="3" spans="1:13" ht="30" customHeight="1" x14ac:dyDescent="0.25">
      <c r="A3" s="262"/>
      <c r="B3" s="262"/>
      <c r="C3" s="263" t="s">
        <v>336</v>
      </c>
      <c r="D3" s="727">
        <f>'Development Budget'!C4</f>
        <v>0</v>
      </c>
      <c r="E3" s="728"/>
      <c r="F3" s="262"/>
      <c r="G3" s="262"/>
      <c r="H3" s="729" t="s">
        <v>338</v>
      </c>
      <c r="I3" s="730"/>
      <c r="J3" s="731"/>
      <c r="K3" s="262"/>
      <c r="L3" s="262"/>
      <c r="M3" s="262"/>
    </row>
    <row r="4" spans="1:13" ht="15.75" thickBot="1" x14ac:dyDescent="0.3">
      <c r="A4" s="262"/>
      <c r="B4" s="262"/>
      <c r="C4" s="263" t="s">
        <v>465</v>
      </c>
      <c r="D4" s="735">
        <v>0</v>
      </c>
      <c r="E4" s="736"/>
      <c r="F4" s="262"/>
      <c r="G4" s="262"/>
      <c r="H4" s="732"/>
      <c r="I4" s="733"/>
      <c r="J4" s="734"/>
      <c r="K4" s="262"/>
      <c r="L4" s="262"/>
      <c r="M4" s="262"/>
    </row>
    <row r="5" spans="1:13" x14ac:dyDescent="0.25">
      <c r="A5" s="264" t="s">
        <v>466</v>
      </c>
      <c r="B5" s="262"/>
      <c r="C5" s="263"/>
      <c r="D5" s="271"/>
      <c r="E5" s="262"/>
      <c r="F5" s="262"/>
      <c r="G5" s="262"/>
      <c r="H5" s="262"/>
      <c r="I5" s="262"/>
      <c r="J5" s="262"/>
      <c r="K5" s="262"/>
      <c r="L5" s="262"/>
      <c r="M5" s="262"/>
    </row>
    <row r="6" spans="1:13" x14ac:dyDescent="0.25">
      <c r="A6" s="262" t="s">
        <v>467</v>
      </c>
      <c r="B6" s="262"/>
      <c r="C6" s="263"/>
      <c r="D6" s="252">
        <v>0</v>
      </c>
      <c r="E6" s="262"/>
      <c r="F6" s="262"/>
      <c r="G6" s="262"/>
      <c r="H6" s="262"/>
      <c r="I6" s="262"/>
      <c r="J6" s="262"/>
      <c r="K6" s="262"/>
      <c r="L6" s="262"/>
      <c r="M6" s="262"/>
    </row>
    <row r="7" spans="1:13" x14ac:dyDescent="0.25">
      <c r="A7" s="262" t="s">
        <v>468</v>
      </c>
      <c r="B7" s="262"/>
      <c r="C7" s="263"/>
      <c r="D7" s="252">
        <v>0</v>
      </c>
      <c r="E7" s="262"/>
      <c r="F7" s="262"/>
      <c r="G7" s="262"/>
      <c r="H7" s="262"/>
      <c r="I7" s="262"/>
      <c r="J7" s="262"/>
      <c r="K7" s="262"/>
      <c r="L7" s="262"/>
      <c r="M7" s="262"/>
    </row>
    <row r="8" spans="1:13" x14ac:dyDescent="0.25">
      <c r="A8" s="262"/>
      <c r="B8" s="262"/>
      <c r="C8" s="263"/>
      <c r="D8" s="262"/>
      <c r="E8" s="262"/>
      <c r="F8" s="262"/>
      <c r="G8" s="262"/>
      <c r="H8" s="262"/>
      <c r="I8" s="262"/>
      <c r="J8" s="262"/>
      <c r="K8" s="262"/>
      <c r="L8" s="262"/>
      <c r="M8" s="262"/>
    </row>
    <row r="9" spans="1:13" x14ac:dyDescent="0.25">
      <c r="A9" s="262"/>
      <c r="B9" s="262"/>
      <c r="C9" s="262"/>
      <c r="D9" s="262"/>
      <c r="E9" s="262"/>
      <c r="F9" s="262"/>
      <c r="G9" s="262"/>
      <c r="H9" s="272"/>
      <c r="I9" s="262"/>
      <c r="J9" s="262"/>
      <c r="K9" s="262"/>
      <c r="L9" s="262"/>
      <c r="M9" s="262"/>
    </row>
    <row r="10" spans="1:13" x14ac:dyDescent="0.25">
      <c r="A10" s="264" t="s">
        <v>469</v>
      </c>
      <c r="B10" s="262"/>
      <c r="C10" s="262"/>
      <c r="D10" s="262"/>
      <c r="E10" s="262"/>
      <c r="F10" s="264" t="s">
        <v>470</v>
      </c>
      <c r="G10" s="262"/>
      <c r="H10" s="262"/>
      <c r="I10" s="262"/>
      <c r="J10" s="262"/>
      <c r="K10" s="262"/>
      <c r="L10" s="262"/>
      <c r="M10" s="262"/>
    </row>
    <row r="11" spans="1:13" x14ac:dyDescent="0.25">
      <c r="A11" s="265" t="s">
        <v>471</v>
      </c>
      <c r="B11" s="262" t="s">
        <v>472</v>
      </c>
      <c r="C11" s="262"/>
      <c r="D11" s="253">
        <v>0</v>
      </c>
      <c r="E11" s="262"/>
      <c r="F11" s="262" t="s">
        <v>473</v>
      </c>
      <c r="G11" s="262"/>
      <c r="H11" s="252">
        <v>0</v>
      </c>
      <c r="I11" s="277">
        <f>H11/12</f>
        <v>0</v>
      </c>
      <c r="J11" s="262" t="s">
        <v>474</v>
      </c>
      <c r="K11" s="262"/>
      <c r="L11" s="262"/>
      <c r="M11" s="262"/>
    </row>
    <row r="12" spans="1:13" x14ac:dyDescent="0.25">
      <c r="A12" s="262"/>
      <c r="B12" s="262" t="s">
        <v>475</v>
      </c>
      <c r="C12" s="262"/>
      <c r="D12" s="253">
        <v>0</v>
      </c>
      <c r="E12" s="262"/>
      <c r="F12" s="262" t="s">
        <v>476</v>
      </c>
      <c r="G12" s="262"/>
      <c r="H12" s="252">
        <v>0</v>
      </c>
      <c r="I12" s="277">
        <f>H12/12</f>
        <v>0</v>
      </c>
      <c r="J12" s="262" t="s">
        <v>477</v>
      </c>
      <c r="K12" s="262"/>
      <c r="L12" s="262"/>
      <c r="M12" s="262"/>
    </row>
    <row r="13" spans="1:13" x14ac:dyDescent="0.25">
      <c r="A13" s="262" t="s">
        <v>478</v>
      </c>
      <c r="B13" s="262"/>
      <c r="C13" s="262"/>
      <c r="D13" s="254">
        <v>0</v>
      </c>
      <c r="E13" s="262"/>
      <c r="F13" s="262" t="s">
        <v>479</v>
      </c>
      <c r="G13" s="262"/>
      <c r="H13" s="252">
        <v>0</v>
      </c>
      <c r="I13" s="277">
        <f>H13/12</f>
        <v>0</v>
      </c>
      <c r="J13" s="262" t="s">
        <v>480</v>
      </c>
      <c r="K13" s="262"/>
      <c r="L13" s="262"/>
      <c r="M13" s="262"/>
    </row>
    <row r="14" spans="1:13" x14ac:dyDescent="0.25">
      <c r="A14" s="262" t="s">
        <v>481</v>
      </c>
      <c r="B14" s="262"/>
      <c r="C14" s="262"/>
      <c r="D14" s="215">
        <v>0</v>
      </c>
      <c r="E14" s="262"/>
      <c r="F14" s="262" t="s">
        <v>482</v>
      </c>
      <c r="G14" s="262"/>
      <c r="H14" s="255">
        <v>0</v>
      </c>
      <c r="I14" s="262"/>
      <c r="J14" s="262"/>
      <c r="K14" s="262"/>
      <c r="L14" s="262"/>
      <c r="M14" s="262"/>
    </row>
    <row r="15" spans="1:13" x14ac:dyDescent="0.25">
      <c r="A15" s="262" t="s">
        <v>483</v>
      </c>
      <c r="B15" s="262"/>
      <c r="C15" s="262"/>
      <c r="D15" s="275" t="e">
        <f>(-1)*(PMT(D13/12,D14*12,1))*12</f>
        <v>#NUM!</v>
      </c>
      <c r="E15" s="262"/>
      <c r="F15" s="262"/>
      <c r="G15" s="262"/>
      <c r="H15" s="262"/>
      <c r="I15" s="262"/>
      <c r="J15" s="262"/>
      <c r="K15" s="262"/>
      <c r="L15" s="262"/>
      <c r="M15" s="262"/>
    </row>
    <row r="16" spans="1:13" x14ac:dyDescent="0.25">
      <c r="A16" s="262" t="s">
        <v>484</v>
      </c>
      <c r="B16" s="262"/>
      <c r="C16" s="262"/>
      <c r="D16" s="256">
        <v>0</v>
      </c>
      <c r="E16" s="262"/>
      <c r="F16" s="262"/>
      <c r="G16" s="262"/>
      <c r="H16" s="262"/>
      <c r="I16" s="262"/>
      <c r="J16" s="262"/>
      <c r="K16" s="262"/>
      <c r="L16" s="262"/>
      <c r="M16" s="262"/>
    </row>
    <row r="17" spans="1:13" x14ac:dyDescent="0.25">
      <c r="A17" s="262" t="s">
        <v>485</v>
      </c>
      <c r="B17" s="262"/>
      <c r="C17" s="262"/>
      <c r="D17" s="257">
        <v>0</v>
      </c>
      <c r="E17" s="262"/>
      <c r="F17" s="262"/>
      <c r="G17" s="262"/>
      <c r="H17" s="262"/>
      <c r="I17" s="262"/>
      <c r="J17" s="262"/>
      <c r="K17" s="262"/>
      <c r="L17" s="262"/>
      <c r="M17" s="262"/>
    </row>
    <row r="18" spans="1:13" x14ac:dyDescent="0.25">
      <c r="A18" s="262"/>
      <c r="B18" s="262"/>
      <c r="C18" s="262"/>
      <c r="D18" s="262"/>
      <c r="E18" s="262"/>
      <c r="F18" s="262"/>
      <c r="G18" s="262"/>
      <c r="H18" s="262"/>
      <c r="I18" s="262"/>
      <c r="J18" s="262"/>
      <c r="K18" s="262"/>
      <c r="L18" s="262"/>
      <c r="M18" s="262"/>
    </row>
    <row r="19" spans="1:13" x14ac:dyDescent="0.25">
      <c r="A19" s="264" t="s">
        <v>486</v>
      </c>
      <c r="B19" s="262"/>
      <c r="C19" s="262"/>
      <c r="D19" s="262"/>
      <c r="E19" s="262"/>
      <c r="F19" s="262"/>
      <c r="G19" s="262"/>
      <c r="H19" s="262"/>
      <c r="I19" s="262"/>
      <c r="J19" s="262"/>
      <c r="K19" s="262"/>
      <c r="L19" s="262"/>
      <c r="M19" s="262"/>
    </row>
    <row r="20" spans="1:13" x14ac:dyDescent="0.25">
      <c r="A20" s="265" t="s">
        <v>487</v>
      </c>
      <c r="B20" s="262"/>
      <c r="C20" s="262"/>
      <c r="D20" s="276">
        <f>I11*D11</f>
        <v>0</v>
      </c>
      <c r="E20" s="262"/>
      <c r="F20" s="262" t="s">
        <v>488</v>
      </c>
      <c r="G20" s="262"/>
      <c r="H20" s="262"/>
      <c r="I20" s="277" t="e">
        <f>-PMT(D13/12,D14*12,D7*D16)</f>
        <v>#NUM!</v>
      </c>
      <c r="J20" s="262"/>
      <c r="K20" s="262"/>
      <c r="L20" s="262"/>
      <c r="M20" s="262"/>
    </row>
    <row r="21" spans="1:13" x14ac:dyDescent="0.25">
      <c r="A21" s="265" t="s">
        <v>489</v>
      </c>
      <c r="B21" s="262"/>
      <c r="C21" s="262"/>
      <c r="D21" s="276">
        <f>H12/12</f>
        <v>0</v>
      </c>
      <c r="E21" s="262"/>
      <c r="F21" s="269" t="s">
        <v>490</v>
      </c>
      <c r="G21" s="262"/>
      <c r="H21" s="262"/>
      <c r="I21" s="277">
        <f>D21</f>
        <v>0</v>
      </c>
      <c r="J21" s="262"/>
      <c r="K21" s="262"/>
      <c r="L21" s="262"/>
      <c r="M21" s="262"/>
    </row>
    <row r="22" spans="1:13" x14ac:dyDescent="0.25">
      <c r="A22" s="265" t="s">
        <v>491</v>
      </c>
      <c r="B22" s="262"/>
      <c r="C22" s="262"/>
      <c r="D22" s="276">
        <f>H13/12</f>
        <v>0</v>
      </c>
      <c r="E22" s="262"/>
      <c r="F22" s="270" t="s">
        <v>492</v>
      </c>
      <c r="G22" s="262"/>
      <c r="H22" s="262"/>
      <c r="I22" s="278">
        <f>D22</f>
        <v>0</v>
      </c>
      <c r="J22" s="262"/>
      <c r="K22" s="262"/>
      <c r="L22" s="262"/>
      <c r="M22" s="262"/>
    </row>
    <row r="23" spans="1:13" x14ac:dyDescent="0.25">
      <c r="A23" s="266" t="s">
        <v>493</v>
      </c>
      <c r="B23" s="267"/>
      <c r="C23" s="267"/>
      <c r="D23" s="258">
        <v>0</v>
      </c>
      <c r="E23" s="262"/>
      <c r="F23" s="269" t="s">
        <v>494</v>
      </c>
      <c r="G23" s="262"/>
      <c r="H23" s="262"/>
      <c r="I23" s="277" t="e">
        <f>SUM(I20:I22)</f>
        <v>#NUM!</v>
      </c>
      <c r="J23" s="262"/>
      <c r="K23" s="262"/>
      <c r="L23" s="262"/>
      <c r="M23" s="262"/>
    </row>
    <row r="24" spans="1:13" x14ac:dyDescent="0.25">
      <c r="A24" s="265" t="s">
        <v>495</v>
      </c>
      <c r="B24" s="262"/>
      <c r="C24" s="262"/>
      <c r="D24" s="276">
        <f>D20-D21-D22-D23</f>
        <v>0</v>
      </c>
      <c r="E24" s="262"/>
      <c r="F24" s="262"/>
      <c r="G24" s="262"/>
      <c r="H24" s="262"/>
      <c r="I24" s="262"/>
      <c r="J24" s="262"/>
      <c r="K24" s="262"/>
      <c r="L24" s="262"/>
      <c r="M24" s="262"/>
    </row>
    <row r="25" spans="1:13" x14ac:dyDescent="0.25">
      <c r="A25" s="262"/>
      <c r="B25" s="262"/>
      <c r="C25" s="262"/>
      <c r="D25" s="262"/>
      <c r="E25" s="262"/>
      <c r="F25" s="262"/>
      <c r="G25" s="262"/>
      <c r="H25" s="262"/>
      <c r="I25" s="262"/>
      <c r="J25" s="262"/>
      <c r="K25" s="262"/>
      <c r="L25" s="262"/>
      <c r="M25" s="262"/>
    </row>
    <row r="26" spans="1:13" x14ac:dyDescent="0.25">
      <c r="A26" s="262" t="s">
        <v>496</v>
      </c>
      <c r="B26" s="262"/>
      <c r="C26" s="262"/>
      <c r="D26" s="279">
        <f>I11*D12</f>
        <v>0</v>
      </c>
      <c r="E26" s="262"/>
      <c r="F26" s="262"/>
      <c r="G26" s="262"/>
      <c r="H26" s="262"/>
      <c r="I26" s="262"/>
      <c r="J26" s="262"/>
      <c r="K26" s="262"/>
      <c r="L26" s="262"/>
      <c r="M26" s="262"/>
    </row>
    <row r="27" spans="1:13" x14ac:dyDescent="0.25">
      <c r="A27" s="265" t="s">
        <v>489</v>
      </c>
      <c r="B27" s="262"/>
      <c r="C27" s="262"/>
      <c r="D27" s="279">
        <f>D21</f>
        <v>0</v>
      </c>
      <c r="E27" s="262"/>
      <c r="F27" s="262"/>
      <c r="G27" s="262"/>
      <c r="H27" s="262"/>
      <c r="I27" s="262"/>
      <c r="J27" s="262"/>
      <c r="K27" s="262"/>
      <c r="L27" s="262"/>
      <c r="M27" s="262"/>
    </row>
    <row r="28" spans="1:13" x14ac:dyDescent="0.25">
      <c r="A28" s="265" t="s">
        <v>491</v>
      </c>
      <c r="B28" s="262"/>
      <c r="C28" s="262"/>
      <c r="D28" s="279">
        <f>D22</f>
        <v>0</v>
      </c>
      <c r="E28" s="262"/>
      <c r="F28" s="262"/>
      <c r="G28" s="262"/>
      <c r="H28" s="262"/>
      <c r="I28" s="262"/>
      <c r="J28" s="262"/>
      <c r="K28" s="262"/>
      <c r="L28" s="262"/>
      <c r="M28" s="262"/>
    </row>
    <row r="29" spans="1:13" x14ac:dyDescent="0.25">
      <c r="A29" s="265" t="s">
        <v>493</v>
      </c>
      <c r="B29" s="262"/>
      <c r="C29" s="262"/>
      <c r="D29" s="279">
        <f>D23</f>
        <v>0</v>
      </c>
      <c r="E29" s="262"/>
      <c r="F29" s="262"/>
      <c r="G29" s="262"/>
      <c r="H29" s="262"/>
      <c r="I29" s="262"/>
      <c r="J29" s="262"/>
      <c r="K29" s="262"/>
      <c r="L29" s="262"/>
      <c r="M29" s="262"/>
    </row>
    <row r="30" spans="1:13" x14ac:dyDescent="0.25">
      <c r="A30" s="265" t="s">
        <v>497</v>
      </c>
      <c r="B30" s="262"/>
      <c r="C30" s="262"/>
      <c r="D30" s="259">
        <v>0</v>
      </c>
      <c r="E30" s="262"/>
      <c r="F30" s="262"/>
      <c r="G30" s="262"/>
      <c r="H30" s="262"/>
      <c r="I30" s="262"/>
      <c r="J30" s="262"/>
      <c r="K30" s="262"/>
      <c r="L30" s="262"/>
      <c r="M30" s="262"/>
    </row>
    <row r="31" spans="1:13" x14ac:dyDescent="0.25">
      <c r="A31" s="265" t="s">
        <v>498</v>
      </c>
      <c r="B31" s="262"/>
      <c r="C31" s="262"/>
      <c r="D31" s="279">
        <f>H14/20</f>
        <v>0</v>
      </c>
      <c r="E31" s="262"/>
      <c r="F31" s="262"/>
      <c r="G31" s="262"/>
      <c r="H31" s="262"/>
      <c r="I31" s="262"/>
      <c r="J31" s="262"/>
      <c r="K31" s="262"/>
      <c r="L31" s="262"/>
      <c r="M31" s="262"/>
    </row>
    <row r="32" spans="1:13" x14ac:dyDescent="0.25">
      <c r="A32" s="266" t="s">
        <v>499</v>
      </c>
      <c r="B32" s="267"/>
      <c r="C32" s="267"/>
      <c r="D32" s="260">
        <v>0</v>
      </c>
      <c r="E32" s="262"/>
      <c r="F32" s="262"/>
      <c r="G32" s="262"/>
      <c r="H32" s="262"/>
      <c r="I32" s="262"/>
      <c r="J32" s="262"/>
      <c r="K32" s="262"/>
      <c r="L32" s="262"/>
      <c r="M32" s="262"/>
    </row>
    <row r="33" spans="1:13" x14ac:dyDescent="0.25">
      <c r="A33" s="265" t="s">
        <v>500</v>
      </c>
      <c r="B33" s="262"/>
      <c r="C33" s="262"/>
      <c r="D33" s="279">
        <f>D26-SUM(D27:D32)</f>
        <v>0</v>
      </c>
      <c r="E33" s="262"/>
      <c r="F33" s="262"/>
      <c r="G33" s="262"/>
      <c r="H33" s="262"/>
      <c r="I33" s="262"/>
      <c r="J33" s="262"/>
      <c r="K33" s="262"/>
      <c r="L33" s="262"/>
      <c r="M33" s="262"/>
    </row>
    <row r="34" spans="1:13" x14ac:dyDescent="0.25">
      <c r="A34" s="262"/>
      <c r="B34" s="262"/>
      <c r="C34" s="262"/>
      <c r="D34" s="262"/>
      <c r="E34" s="262"/>
      <c r="F34" s="262"/>
      <c r="G34" s="262"/>
      <c r="H34" s="262"/>
      <c r="I34" s="262"/>
      <c r="J34" s="262"/>
      <c r="K34" s="262"/>
      <c r="L34" s="262"/>
      <c r="M34" s="262"/>
    </row>
    <row r="35" spans="1:13" x14ac:dyDescent="0.25">
      <c r="A35" s="262" t="s">
        <v>501</v>
      </c>
      <c r="B35" s="262"/>
      <c r="C35" s="262"/>
      <c r="D35" s="281">
        <f>MIN(D24,D33)</f>
        <v>0</v>
      </c>
      <c r="E35" s="262"/>
      <c r="F35" s="262" t="s">
        <v>502</v>
      </c>
      <c r="G35" s="262"/>
      <c r="H35" s="262"/>
      <c r="I35" s="262"/>
      <c r="J35" s="262"/>
      <c r="K35" s="262"/>
      <c r="L35" s="262"/>
      <c r="M35" s="262"/>
    </row>
    <row r="36" spans="1:13" x14ac:dyDescent="0.25">
      <c r="A36" s="262" t="s">
        <v>503</v>
      </c>
      <c r="B36" s="262"/>
      <c r="C36" s="262"/>
      <c r="D36" s="282">
        <f>-PV(D13/12,D14*12,D35,0)</f>
        <v>0</v>
      </c>
      <c r="E36" s="262"/>
      <c r="F36" s="262"/>
      <c r="G36" s="262"/>
      <c r="H36" s="262"/>
      <c r="I36" s="262"/>
      <c r="J36" s="262"/>
      <c r="K36" s="262"/>
      <c r="L36" s="262"/>
      <c r="M36" s="262"/>
    </row>
    <row r="37" spans="1:13" x14ac:dyDescent="0.25">
      <c r="A37" s="262"/>
      <c r="B37" s="262"/>
      <c r="C37" s="262"/>
      <c r="D37" s="262"/>
      <c r="E37" s="262"/>
      <c r="F37" s="262"/>
      <c r="G37" s="262"/>
      <c r="H37" s="262"/>
      <c r="I37" s="262"/>
      <c r="J37" s="262"/>
      <c r="K37" s="262"/>
      <c r="L37" s="262"/>
      <c r="M37" s="262"/>
    </row>
    <row r="38" spans="1:13" x14ac:dyDescent="0.25">
      <c r="A38" s="262" t="s">
        <v>504</v>
      </c>
      <c r="B38" s="262"/>
      <c r="C38" s="262"/>
      <c r="D38" s="280">
        <f>D16*D7</f>
        <v>0</v>
      </c>
      <c r="E38" s="262"/>
      <c r="F38" s="262"/>
      <c r="G38" s="262"/>
      <c r="H38" s="262"/>
      <c r="I38" s="262"/>
      <c r="J38" s="262"/>
      <c r="K38" s="262"/>
      <c r="L38" s="262"/>
      <c r="M38" s="262"/>
    </row>
    <row r="39" spans="1:13" x14ac:dyDescent="0.25">
      <c r="A39" s="262"/>
      <c r="B39" s="262"/>
      <c r="C39" s="262"/>
      <c r="D39" s="281"/>
      <c r="E39" s="262"/>
      <c r="F39" s="262"/>
      <c r="G39" s="262"/>
      <c r="H39" s="262"/>
      <c r="I39" s="262"/>
      <c r="J39" s="262"/>
      <c r="K39" s="262"/>
      <c r="L39" s="262"/>
      <c r="M39" s="262"/>
    </row>
    <row r="40" spans="1:13" x14ac:dyDescent="0.25">
      <c r="A40" s="262" t="s">
        <v>505</v>
      </c>
      <c r="B40" s="262"/>
      <c r="C40" s="262"/>
      <c r="D40" s="280">
        <f>MIN(D36,D38)</f>
        <v>0</v>
      </c>
      <c r="E40" s="262"/>
      <c r="F40" s="262" t="s">
        <v>502</v>
      </c>
      <c r="G40" s="262"/>
      <c r="H40" s="262"/>
      <c r="I40" s="262"/>
      <c r="J40" s="262"/>
      <c r="K40" s="262"/>
      <c r="L40" s="262"/>
      <c r="M40" s="262"/>
    </row>
    <row r="41" spans="1:13" x14ac:dyDescent="0.25">
      <c r="A41" s="262"/>
      <c r="B41" s="262"/>
      <c r="C41" s="262"/>
      <c r="D41" s="280"/>
      <c r="E41" s="262"/>
      <c r="F41" s="262"/>
      <c r="G41" s="262"/>
      <c r="H41" s="262"/>
      <c r="I41" s="262"/>
      <c r="J41" s="262"/>
      <c r="K41" s="262"/>
      <c r="L41" s="262"/>
      <c r="M41" s="262"/>
    </row>
    <row r="42" spans="1:13" x14ac:dyDescent="0.25">
      <c r="A42" s="264" t="s">
        <v>506</v>
      </c>
      <c r="B42" s="262"/>
      <c r="C42" s="262"/>
      <c r="D42" s="262"/>
      <c r="E42" s="262"/>
      <c r="F42" s="262"/>
      <c r="G42" s="262"/>
      <c r="H42" s="262"/>
      <c r="I42" s="262"/>
      <c r="J42" s="262"/>
      <c r="K42" s="262"/>
      <c r="L42" s="262"/>
      <c r="M42" s="262"/>
    </row>
    <row r="43" spans="1:13" x14ac:dyDescent="0.25">
      <c r="A43" s="265" t="s">
        <v>467</v>
      </c>
      <c r="B43" s="262"/>
      <c r="C43" s="262"/>
      <c r="D43" s="283">
        <f>D6</f>
        <v>0</v>
      </c>
      <c r="E43" s="262"/>
      <c r="F43" s="262"/>
      <c r="G43" s="262"/>
      <c r="H43" s="262"/>
      <c r="I43" s="262"/>
      <c r="J43" s="262"/>
      <c r="K43" s="262"/>
      <c r="L43" s="262"/>
      <c r="M43" s="262"/>
    </row>
    <row r="44" spans="1:13" x14ac:dyDescent="0.25">
      <c r="A44" s="265" t="s">
        <v>507</v>
      </c>
      <c r="B44" s="262"/>
      <c r="C44" s="262"/>
      <c r="D44" s="283">
        <f>D40</f>
        <v>0</v>
      </c>
      <c r="E44" s="273"/>
      <c r="F44" s="262"/>
      <c r="G44" s="262"/>
      <c r="H44" s="262"/>
      <c r="I44" s="262"/>
      <c r="J44" s="262"/>
      <c r="K44" s="262"/>
      <c r="L44" s="262"/>
      <c r="M44" s="262"/>
    </row>
    <row r="45" spans="1:13" x14ac:dyDescent="0.25">
      <c r="A45" s="265" t="s">
        <v>508</v>
      </c>
      <c r="B45" s="262"/>
      <c r="C45" s="262"/>
      <c r="D45" s="283">
        <f>D43-D44</f>
        <v>0</v>
      </c>
      <c r="E45" s="262"/>
      <c r="F45" s="262"/>
      <c r="G45" s="262"/>
      <c r="H45" s="262"/>
      <c r="I45" s="262"/>
      <c r="J45" s="262"/>
      <c r="K45" s="262"/>
      <c r="L45" s="262"/>
      <c r="M45" s="262"/>
    </row>
    <row r="46" spans="1:13" x14ac:dyDescent="0.25">
      <c r="A46" s="265" t="s">
        <v>485</v>
      </c>
      <c r="B46" s="262"/>
      <c r="C46" s="262"/>
      <c r="D46" s="283">
        <f>D17</f>
        <v>0</v>
      </c>
      <c r="E46" s="262"/>
      <c r="F46" s="262"/>
      <c r="G46" s="262"/>
      <c r="H46" s="262"/>
      <c r="I46" s="262"/>
      <c r="J46" s="262"/>
      <c r="K46" s="262"/>
      <c r="L46" s="262"/>
      <c r="M46" s="262"/>
    </row>
    <row r="47" spans="1:13" x14ac:dyDescent="0.25">
      <c r="A47" s="265" t="s">
        <v>509</v>
      </c>
      <c r="B47" s="262"/>
      <c r="C47" s="262"/>
      <c r="D47" s="261">
        <v>0</v>
      </c>
      <c r="E47" s="273"/>
      <c r="F47" s="262"/>
      <c r="G47" s="262"/>
      <c r="H47" s="262"/>
      <c r="I47" s="262"/>
      <c r="J47" s="262"/>
      <c r="K47" s="262"/>
      <c r="L47" s="262"/>
      <c r="M47" s="262"/>
    </row>
    <row r="48" spans="1:13" x14ac:dyDescent="0.25">
      <c r="A48" s="265"/>
      <c r="B48" s="262"/>
      <c r="C48" s="262"/>
      <c r="D48" s="284">
        <f>D47-D45-D46</f>
        <v>0</v>
      </c>
      <c r="E48" s="262"/>
      <c r="F48" s="262"/>
      <c r="G48" s="262"/>
      <c r="H48" s="262"/>
      <c r="I48" s="262"/>
      <c r="J48" s="262"/>
      <c r="K48" s="262"/>
      <c r="L48" s="262"/>
      <c r="M48" s="262"/>
    </row>
    <row r="49" spans="1:13" x14ac:dyDescent="0.25">
      <c r="A49" s="268" t="s">
        <v>510</v>
      </c>
      <c r="B49" s="262"/>
      <c r="C49" s="262"/>
      <c r="D49" s="283">
        <f>IF(D48&gt;=0,0,(-1)*D48)</f>
        <v>0</v>
      </c>
      <c r="E49" s="274"/>
      <c r="F49" s="262"/>
      <c r="G49" s="262"/>
      <c r="H49" s="280"/>
      <c r="I49" s="262"/>
      <c r="J49" s="262"/>
      <c r="K49" s="262"/>
      <c r="L49" s="262"/>
      <c r="M49" s="262"/>
    </row>
    <row r="50" spans="1:13" x14ac:dyDescent="0.25">
      <c r="A50" s="262"/>
      <c r="B50" s="262"/>
      <c r="C50" s="262"/>
      <c r="D50" s="262"/>
      <c r="E50" s="262"/>
      <c r="F50" s="262"/>
      <c r="G50" s="262"/>
      <c r="H50" s="262"/>
      <c r="I50" s="262"/>
      <c r="J50" s="262"/>
      <c r="K50" s="262"/>
      <c r="L50" s="262"/>
      <c r="M50" s="262"/>
    </row>
    <row r="51" spans="1:13" x14ac:dyDescent="0.25">
      <c r="A51" s="262"/>
      <c r="B51" s="262"/>
      <c r="C51" s="262"/>
      <c r="D51" s="262"/>
      <c r="E51" s="262"/>
      <c r="F51" s="262"/>
      <c r="G51" s="262"/>
      <c r="H51" s="262"/>
      <c r="I51" s="262"/>
      <c r="J51" s="262"/>
      <c r="K51" s="262"/>
      <c r="L51" s="262"/>
      <c r="M51" s="262"/>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33"/>
  <sheetViews>
    <sheetView workbookViewId="0"/>
  </sheetViews>
  <sheetFormatPr defaultColWidth="8.85546875" defaultRowHeight="15" x14ac:dyDescent="0.25"/>
  <cols>
    <col min="1" max="1" width="42.140625" customWidth="1"/>
    <col min="2" max="2" width="37.42578125" customWidth="1"/>
    <col min="3" max="3" width="29.85546875" customWidth="1"/>
    <col min="4" max="4" width="14.28515625" customWidth="1"/>
    <col min="257" max="257" width="42.140625" customWidth="1"/>
    <col min="258" max="258" width="37.42578125" customWidth="1"/>
    <col min="259" max="259" width="29.85546875" customWidth="1"/>
    <col min="260" max="260" width="14.28515625" customWidth="1"/>
    <col min="513" max="513" width="42.140625" customWidth="1"/>
    <col min="514" max="514" width="37.42578125" customWidth="1"/>
    <col min="515" max="515" width="29.85546875" customWidth="1"/>
    <col min="516" max="516" width="14.28515625" customWidth="1"/>
    <col min="769" max="769" width="42.140625" customWidth="1"/>
    <col min="770" max="770" width="37.42578125" customWidth="1"/>
    <col min="771" max="771" width="29.85546875" customWidth="1"/>
    <col min="772" max="772" width="14.28515625" customWidth="1"/>
    <col min="1025" max="1025" width="42.140625" customWidth="1"/>
    <col min="1026" max="1026" width="37.42578125" customWidth="1"/>
    <col min="1027" max="1027" width="29.85546875" customWidth="1"/>
    <col min="1028" max="1028" width="14.28515625" customWidth="1"/>
    <col min="1281" max="1281" width="42.140625" customWidth="1"/>
    <col min="1282" max="1282" width="37.42578125" customWidth="1"/>
    <col min="1283" max="1283" width="29.85546875" customWidth="1"/>
    <col min="1284" max="1284" width="14.28515625" customWidth="1"/>
    <col min="1537" max="1537" width="42.140625" customWidth="1"/>
    <col min="1538" max="1538" width="37.42578125" customWidth="1"/>
    <col min="1539" max="1539" width="29.85546875" customWidth="1"/>
    <col min="1540" max="1540" width="14.28515625" customWidth="1"/>
    <col min="1793" max="1793" width="42.140625" customWidth="1"/>
    <col min="1794" max="1794" width="37.42578125" customWidth="1"/>
    <col min="1795" max="1795" width="29.85546875" customWidth="1"/>
    <col min="1796" max="1796" width="14.28515625" customWidth="1"/>
    <col min="2049" max="2049" width="42.140625" customWidth="1"/>
    <col min="2050" max="2050" width="37.42578125" customWidth="1"/>
    <col min="2051" max="2051" width="29.85546875" customWidth="1"/>
    <col min="2052" max="2052" width="14.28515625" customWidth="1"/>
    <col min="2305" max="2305" width="42.140625" customWidth="1"/>
    <col min="2306" max="2306" width="37.42578125" customWidth="1"/>
    <col min="2307" max="2307" width="29.85546875" customWidth="1"/>
    <col min="2308" max="2308" width="14.28515625" customWidth="1"/>
    <col min="2561" max="2561" width="42.140625" customWidth="1"/>
    <col min="2562" max="2562" width="37.42578125" customWidth="1"/>
    <col min="2563" max="2563" width="29.85546875" customWidth="1"/>
    <col min="2564" max="2564" width="14.28515625" customWidth="1"/>
    <col min="2817" max="2817" width="42.140625" customWidth="1"/>
    <col min="2818" max="2818" width="37.42578125" customWidth="1"/>
    <col min="2819" max="2819" width="29.85546875" customWidth="1"/>
    <col min="2820" max="2820" width="14.28515625" customWidth="1"/>
    <col min="3073" max="3073" width="42.140625" customWidth="1"/>
    <col min="3074" max="3074" width="37.42578125" customWidth="1"/>
    <col min="3075" max="3075" width="29.85546875" customWidth="1"/>
    <col min="3076" max="3076" width="14.28515625" customWidth="1"/>
    <col min="3329" max="3329" width="42.140625" customWidth="1"/>
    <col min="3330" max="3330" width="37.42578125" customWidth="1"/>
    <col min="3331" max="3331" width="29.85546875" customWidth="1"/>
    <col min="3332" max="3332" width="14.28515625" customWidth="1"/>
    <col min="3585" max="3585" width="42.140625" customWidth="1"/>
    <col min="3586" max="3586" width="37.42578125" customWidth="1"/>
    <col min="3587" max="3587" width="29.85546875" customWidth="1"/>
    <col min="3588" max="3588" width="14.28515625" customWidth="1"/>
    <col min="3841" max="3841" width="42.140625" customWidth="1"/>
    <col min="3842" max="3842" width="37.42578125" customWidth="1"/>
    <col min="3843" max="3843" width="29.85546875" customWidth="1"/>
    <col min="3844" max="3844" width="14.28515625" customWidth="1"/>
    <col min="4097" max="4097" width="42.140625" customWidth="1"/>
    <col min="4098" max="4098" width="37.42578125" customWidth="1"/>
    <col min="4099" max="4099" width="29.85546875" customWidth="1"/>
    <col min="4100" max="4100" width="14.28515625" customWidth="1"/>
    <col min="4353" max="4353" width="42.140625" customWidth="1"/>
    <col min="4354" max="4354" width="37.42578125" customWidth="1"/>
    <col min="4355" max="4355" width="29.85546875" customWidth="1"/>
    <col min="4356" max="4356" width="14.28515625" customWidth="1"/>
    <col min="4609" max="4609" width="42.140625" customWidth="1"/>
    <col min="4610" max="4610" width="37.42578125" customWidth="1"/>
    <col min="4611" max="4611" width="29.85546875" customWidth="1"/>
    <col min="4612" max="4612" width="14.28515625" customWidth="1"/>
    <col min="4865" max="4865" width="42.140625" customWidth="1"/>
    <col min="4866" max="4866" width="37.42578125" customWidth="1"/>
    <col min="4867" max="4867" width="29.85546875" customWidth="1"/>
    <col min="4868" max="4868" width="14.28515625" customWidth="1"/>
    <col min="5121" max="5121" width="42.140625" customWidth="1"/>
    <col min="5122" max="5122" width="37.42578125" customWidth="1"/>
    <col min="5123" max="5123" width="29.85546875" customWidth="1"/>
    <col min="5124" max="5124" width="14.28515625" customWidth="1"/>
    <col min="5377" max="5377" width="42.140625" customWidth="1"/>
    <col min="5378" max="5378" width="37.42578125" customWidth="1"/>
    <col min="5379" max="5379" width="29.85546875" customWidth="1"/>
    <col min="5380" max="5380" width="14.28515625" customWidth="1"/>
    <col min="5633" max="5633" width="42.140625" customWidth="1"/>
    <col min="5634" max="5634" width="37.42578125" customWidth="1"/>
    <col min="5635" max="5635" width="29.85546875" customWidth="1"/>
    <col min="5636" max="5636" width="14.28515625" customWidth="1"/>
    <col min="5889" max="5889" width="42.140625" customWidth="1"/>
    <col min="5890" max="5890" width="37.42578125" customWidth="1"/>
    <col min="5891" max="5891" width="29.85546875" customWidth="1"/>
    <col min="5892" max="5892" width="14.28515625" customWidth="1"/>
    <col min="6145" max="6145" width="42.140625" customWidth="1"/>
    <col min="6146" max="6146" width="37.42578125" customWidth="1"/>
    <col min="6147" max="6147" width="29.85546875" customWidth="1"/>
    <col min="6148" max="6148" width="14.28515625" customWidth="1"/>
    <col min="6401" max="6401" width="42.140625" customWidth="1"/>
    <col min="6402" max="6402" width="37.42578125" customWidth="1"/>
    <col min="6403" max="6403" width="29.85546875" customWidth="1"/>
    <col min="6404" max="6404" width="14.28515625" customWidth="1"/>
    <col min="6657" max="6657" width="42.140625" customWidth="1"/>
    <col min="6658" max="6658" width="37.42578125" customWidth="1"/>
    <col min="6659" max="6659" width="29.85546875" customWidth="1"/>
    <col min="6660" max="6660" width="14.28515625" customWidth="1"/>
    <col min="6913" max="6913" width="42.140625" customWidth="1"/>
    <col min="6914" max="6914" width="37.42578125" customWidth="1"/>
    <col min="6915" max="6915" width="29.85546875" customWidth="1"/>
    <col min="6916" max="6916" width="14.28515625" customWidth="1"/>
    <col min="7169" max="7169" width="42.140625" customWidth="1"/>
    <col min="7170" max="7170" width="37.42578125" customWidth="1"/>
    <col min="7171" max="7171" width="29.85546875" customWidth="1"/>
    <col min="7172" max="7172" width="14.28515625" customWidth="1"/>
    <col min="7425" max="7425" width="42.140625" customWidth="1"/>
    <col min="7426" max="7426" width="37.42578125" customWidth="1"/>
    <col min="7427" max="7427" width="29.85546875" customWidth="1"/>
    <col min="7428" max="7428" width="14.28515625" customWidth="1"/>
    <col min="7681" max="7681" width="42.140625" customWidth="1"/>
    <col min="7682" max="7682" width="37.42578125" customWidth="1"/>
    <col min="7683" max="7683" width="29.85546875" customWidth="1"/>
    <col min="7684" max="7684" width="14.28515625" customWidth="1"/>
    <col min="7937" max="7937" width="42.140625" customWidth="1"/>
    <col min="7938" max="7938" width="37.42578125" customWidth="1"/>
    <col min="7939" max="7939" width="29.85546875" customWidth="1"/>
    <col min="7940" max="7940" width="14.28515625" customWidth="1"/>
    <col min="8193" max="8193" width="42.140625" customWidth="1"/>
    <col min="8194" max="8194" width="37.42578125" customWidth="1"/>
    <col min="8195" max="8195" width="29.85546875" customWidth="1"/>
    <col min="8196" max="8196" width="14.28515625" customWidth="1"/>
    <col min="8449" max="8449" width="42.140625" customWidth="1"/>
    <col min="8450" max="8450" width="37.42578125" customWidth="1"/>
    <col min="8451" max="8451" width="29.85546875" customWidth="1"/>
    <col min="8452" max="8452" width="14.28515625" customWidth="1"/>
    <col min="8705" max="8705" width="42.140625" customWidth="1"/>
    <col min="8706" max="8706" width="37.42578125" customWidth="1"/>
    <col min="8707" max="8707" width="29.85546875" customWidth="1"/>
    <col min="8708" max="8708" width="14.28515625" customWidth="1"/>
    <col min="8961" max="8961" width="42.140625" customWidth="1"/>
    <col min="8962" max="8962" width="37.42578125" customWidth="1"/>
    <col min="8963" max="8963" width="29.85546875" customWidth="1"/>
    <col min="8964" max="8964" width="14.28515625" customWidth="1"/>
    <col min="9217" max="9217" width="42.140625" customWidth="1"/>
    <col min="9218" max="9218" width="37.42578125" customWidth="1"/>
    <col min="9219" max="9219" width="29.85546875" customWidth="1"/>
    <col min="9220" max="9220" width="14.28515625" customWidth="1"/>
    <col min="9473" max="9473" width="42.140625" customWidth="1"/>
    <col min="9474" max="9474" width="37.42578125" customWidth="1"/>
    <col min="9475" max="9475" width="29.85546875" customWidth="1"/>
    <col min="9476" max="9476" width="14.28515625" customWidth="1"/>
    <col min="9729" max="9729" width="42.140625" customWidth="1"/>
    <col min="9730" max="9730" width="37.42578125" customWidth="1"/>
    <col min="9731" max="9731" width="29.85546875" customWidth="1"/>
    <col min="9732" max="9732" width="14.28515625" customWidth="1"/>
    <col min="9985" max="9985" width="42.140625" customWidth="1"/>
    <col min="9986" max="9986" width="37.42578125" customWidth="1"/>
    <col min="9987" max="9987" width="29.85546875" customWidth="1"/>
    <col min="9988" max="9988" width="14.28515625" customWidth="1"/>
    <col min="10241" max="10241" width="42.140625" customWidth="1"/>
    <col min="10242" max="10242" width="37.42578125" customWidth="1"/>
    <col min="10243" max="10243" width="29.85546875" customWidth="1"/>
    <col min="10244" max="10244" width="14.28515625" customWidth="1"/>
    <col min="10497" max="10497" width="42.140625" customWidth="1"/>
    <col min="10498" max="10498" width="37.42578125" customWidth="1"/>
    <col min="10499" max="10499" width="29.85546875" customWidth="1"/>
    <col min="10500" max="10500" width="14.28515625" customWidth="1"/>
    <col min="10753" max="10753" width="42.140625" customWidth="1"/>
    <col min="10754" max="10754" width="37.42578125" customWidth="1"/>
    <col min="10755" max="10755" width="29.85546875" customWidth="1"/>
    <col min="10756" max="10756" width="14.28515625" customWidth="1"/>
    <col min="11009" max="11009" width="42.140625" customWidth="1"/>
    <col min="11010" max="11010" width="37.42578125" customWidth="1"/>
    <col min="11011" max="11011" width="29.85546875" customWidth="1"/>
    <col min="11012" max="11012" width="14.28515625" customWidth="1"/>
    <col min="11265" max="11265" width="42.140625" customWidth="1"/>
    <col min="11266" max="11266" width="37.42578125" customWidth="1"/>
    <col min="11267" max="11267" width="29.85546875" customWidth="1"/>
    <col min="11268" max="11268" width="14.28515625" customWidth="1"/>
    <col min="11521" max="11521" width="42.140625" customWidth="1"/>
    <col min="11522" max="11522" width="37.42578125" customWidth="1"/>
    <col min="11523" max="11523" width="29.85546875" customWidth="1"/>
    <col min="11524" max="11524" width="14.28515625" customWidth="1"/>
    <col min="11777" max="11777" width="42.140625" customWidth="1"/>
    <col min="11778" max="11778" width="37.42578125" customWidth="1"/>
    <col min="11779" max="11779" width="29.85546875" customWidth="1"/>
    <col min="11780" max="11780" width="14.28515625" customWidth="1"/>
    <col min="12033" max="12033" width="42.140625" customWidth="1"/>
    <col min="12034" max="12034" width="37.42578125" customWidth="1"/>
    <col min="12035" max="12035" width="29.85546875" customWidth="1"/>
    <col min="12036" max="12036" width="14.28515625" customWidth="1"/>
    <col min="12289" max="12289" width="42.140625" customWidth="1"/>
    <col min="12290" max="12290" width="37.42578125" customWidth="1"/>
    <col min="12291" max="12291" width="29.85546875" customWidth="1"/>
    <col min="12292" max="12292" width="14.28515625" customWidth="1"/>
    <col min="12545" max="12545" width="42.140625" customWidth="1"/>
    <col min="12546" max="12546" width="37.42578125" customWidth="1"/>
    <col min="12547" max="12547" width="29.85546875" customWidth="1"/>
    <col min="12548" max="12548" width="14.28515625" customWidth="1"/>
    <col min="12801" max="12801" width="42.140625" customWidth="1"/>
    <col min="12802" max="12802" width="37.42578125" customWidth="1"/>
    <col min="12803" max="12803" width="29.85546875" customWidth="1"/>
    <col min="12804" max="12804" width="14.28515625" customWidth="1"/>
    <col min="13057" max="13057" width="42.140625" customWidth="1"/>
    <col min="13058" max="13058" width="37.42578125" customWidth="1"/>
    <col min="13059" max="13059" width="29.85546875" customWidth="1"/>
    <col min="13060" max="13060" width="14.28515625" customWidth="1"/>
    <col min="13313" max="13313" width="42.140625" customWidth="1"/>
    <col min="13314" max="13314" width="37.42578125" customWidth="1"/>
    <col min="13315" max="13315" width="29.85546875" customWidth="1"/>
    <col min="13316" max="13316" width="14.28515625" customWidth="1"/>
    <col min="13569" max="13569" width="42.140625" customWidth="1"/>
    <col min="13570" max="13570" width="37.42578125" customWidth="1"/>
    <col min="13571" max="13571" width="29.85546875" customWidth="1"/>
    <col min="13572" max="13572" width="14.28515625" customWidth="1"/>
    <col min="13825" max="13825" width="42.140625" customWidth="1"/>
    <col min="13826" max="13826" width="37.42578125" customWidth="1"/>
    <col min="13827" max="13827" width="29.85546875" customWidth="1"/>
    <col min="13828" max="13828" width="14.28515625" customWidth="1"/>
    <col min="14081" max="14081" width="42.140625" customWidth="1"/>
    <col min="14082" max="14082" width="37.42578125" customWidth="1"/>
    <col min="14083" max="14083" width="29.85546875" customWidth="1"/>
    <col min="14084" max="14084" width="14.28515625" customWidth="1"/>
    <col min="14337" max="14337" width="42.140625" customWidth="1"/>
    <col min="14338" max="14338" width="37.42578125" customWidth="1"/>
    <col min="14339" max="14339" width="29.85546875" customWidth="1"/>
    <col min="14340" max="14340" width="14.28515625" customWidth="1"/>
    <col min="14593" max="14593" width="42.140625" customWidth="1"/>
    <col min="14594" max="14594" width="37.42578125" customWidth="1"/>
    <col min="14595" max="14595" width="29.85546875" customWidth="1"/>
    <col min="14596" max="14596" width="14.28515625" customWidth="1"/>
    <col min="14849" max="14849" width="42.140625" customWidth="1"/>
    <col min="14850" max="14850" width="37.42578125" customWidth="1"/>
    <col min="14851" max="14851" width="29.85546875" customWidth="1"/>
    <col min="14852" max="14852" width="14.28515625" customWidth="1"/>
    <col min="15105" max="15105" width="42.140625" customWidth="1"/>
    <col min="15106" max="15106" width="37.42578125" customWidth="1"/>
    <col min="15107" max="15107" width="29.85546875" customWidth="1"/>
    <col min="15108" max="15108" width="14.28515625" customWidth="1"/>
    <col min="15361" max="15361" width="42.140625" customWidth="1"/>
    <col min="15362" max="15362" width="37.42578125" customWidth="1"/>
    <col min="15363" max="15363" width="29.85546875" customWidth="1"/>
    <col min="15364" max="15364" width="14.28515625" customWidth="1"/>
    <col min="15617" max="15617" width="42.140625" customWidth="1"/>
    <col min="15618" max="15618" width="37.42578125" customWidth="1"/>
    <col min="15619" max="15619" width="29.85546875" customWidth="1"/>
    <col min="15620" max="15620" width="14.28515625" customWidth="1"/>
    <col min="15873" max="15873" width="42.140625" customWidth="1"/>
    <col min="15874" max="15874" width="37.42578125" customWidth="1"/>
    <col min="15875" max="15875" width="29.85546875" customWidth="1"/>
    <col min="15876" max="15876" width="14.28515625" customWidth="1"/>
    <col min="16129" max="16129" width="42.140625" customWidth="1"/>
    <col min="16130" max="16130" width="37.42578125" customWidth="1"/>
    <col min="16131" max="16131" width="29.85546875" customWidth="1"/>
    <col min="16132" max="16132" width="14.28515625" customWidth="1"/>
  </cols>
  <sheetData>
    <row r="1" spans="1:10" ht="15.75" thickTop="1" x14ac:dyDescent="0.25">
      <c r="A1" s="285" t="str">
        <f>+Cover!D8</f>
        <v>05072019.SA</v>
      </c>
      <c r="B1" s="745" t="s">
        <v>511</v>
      </c>
      <c r="C1" s="745" t="s">
        <v>512</v>
      </c>
      <c r="D1" s="747" t="s">
        <v>513</v>
      </c>
      <c r="E1" s="745" t="s">
        <v>514</v>
      </c>
      <c r="F1" s="745" t="s">
        <v>515</v>
      </c>
      <c r="G1" s="745" t="s">
        <v>516</v>
      </c>
      <c r="H1" s="286">
        <f>+Cover!E11</f>
        <v>0</v>
      </c>
      <c r="I1" s="287"/>
      <c r="J1" s="90"/>
    </row>
    <row r="2" spans="1:10" x14ac:dyDescent="0.25">
      <c r="A2" s="288" t="s">
        <v>517</v>
      </c>
      <c r="B2" s="746"/>
      <c r="C2" s="746"/>
      <c r="D2" s="748"/>
      <c r="E2" s="746"/>
      <c r="F2" s="746"/>
      <c r="G2" s="746"/>
      <c r="H2" s="289"/>
      <c r="I2" s="290"/>
      <c r="J2" s="90"/>
    </row>
    <row r="3" spans="1:10" x14ac:dyDescent="0.25">
      <c r="A3" s="524" t="s">
        <v>518</v>
      </c>
      <c r="B3" s="291"/>
      <c r="C3" s="291"/>
      <c r="D3" s="291"/>
      <c r="E3" s="291"/>
      <c r="F3" s="291"/>
      <c r="G3" s="292"/>
      <c r="H3" s="289"/>
      <c r="I3" s="290"/>
      <c r="J3" s="90"/>
    </row>
    <row r="4" spans="1:10" x14ac:dyDescent="0.25">
      <c r="A4" s="524" t="s">
        <v>519</v>
      </c>
      <c r="B4" s="291"/>
      <c r="C4" s="291"/>
      <c r="D4" s="291"/>
      <c r="E4" s="291"/>
      <c r="F4" s="291"/>
      <c r="G4" s="292"/>
      <c r="H4" s="289"/>
      <c r="I4" s="290"/>
      <c r="J4" s="90"/>
    </row>
    <row r="5" spans="1:10" x14ac:dyDescent="0.25">
      <c r="A5" s="524" t="s">
        <v>520</v>
      </c>
      <c r="B5" s="291"/>
      <c r="C5" s="291"/>
      <c r="D5" s="291"/>
      <c r="E5" s="291"/>
      <c r="F5" s="291"/>
      <c r="G5" s="292"/>
      <c r="H5" s="289"/>
      <c r="I5" s="290"/>
      <c r="J5" s="90"/>
    </row>
    <row r="6" spans="1:10" x14ac:dyDescent="0.25">
      <c r="A6" s="524" t="s">
        <v>521</v>
      </c>
      <c r="B6" s="291"/>
      <c r="C6" s="291"/>
      <c r="D6" s="291"/>
      <c r="E6" s="291"/>
      <c r="F6" s="291"/>
      <c r="G6" s="292"/>
      <c r="H6" s="289"/>
      <c r="I6" s="290"/>
      <c r="J6" s="90"/>
    </row>
    <row r="7" spans="1:10" x14ac:dyDescent="0.25">
      <c r="A7" s="524" t="s">
        <v>522</v>
      </c>
      <c r="B7" s="291"/>
      <c r="C7" s="291"/>
      <c r="D7" s="291"/>
      <c r="E7" s="291"/>
      <c r="F7" s="291"/>
      <c r="G7" s="292"/>
      <c r="H7" s="289"/>
      <c r="I7" s="290"/>
      <c r="J7" s="90"/>
    </row>
    <row r="8" spans="1:10" x14ac:dyDescent="0.25">
      <c r="A8" s="524" t="s">
        <v>523</v>
      </c>
      <c r="B8" s="291"/>
      <c r="C8" s="291"/>
      <c r="D8" s="291"/>
      <c r="E8" s="291"/>
      <c r="F8" s="291"/>
      <c r="G8" s="292"/>
      <c r="H8" s="289"/>
      <c r="I8" s="290"/>
      <c r="J8" s="90"/>
    </row>
    <row r="9" spans="1:10" x14ac:dyDescent="0.25">
      <c r="A9" s="524" t="s">
        <v>524</v>
      </c>
      <c r="B9" s="291"/>
      <c r="C9" s="291"/>
      <c r="D9" s="291"/>
      <c r="E9" s="291"/>
      <c r="F9" s="291"/>
      <c r="G9" s="292"/>
      <c r="H9" s="289"/>
      <c r="I9" s="290"/>
      <c r="J9" s="90"/>
    </row>
    <row r="10" spans="1:10" x14ac:dyDescent="0.25">
      <c r="A10" s="524" t="s">
        <v>525</v>
      </c>
      <c r="B10" s="291"/>
      <c r="C10" s="291"/>
      <c r="D10" s="291"/>
      <c r="E10" s="291"/>
      <c r="F10" s="291"/>
      <c r="G10" s="292"/>
      <c r="H10" s="289"/>
      <c r="I10" s="290"/>
      <c r="J10" s="90"/>
    </row>
    <row r="11" spans="1:10" x14ac:dyDescent="0.25">
      <c r="A11" s="524" t="s">
        <v>526</v>
      </c>
      <c r="B11" s="291"/>
      <c r="C11" s="291"/>
      <c r="D11" s="291"/>
      <c r="E11" s="291"/>
      <c r="F11" s="291"/>
      <c r="G11" s="292"/>
      <c r="H11" s="289"/>
      <c r="I11" s="290"/>
      <c r="J11" s="90"/>
    </row>
    <row r="12" spans="1:10" x14ac:dyDescent="0.25">
      <c r="A12" s="524" t="s">
        <v>527</v>
      </c>
      <c r="B12" s="291"/>
      <c r="C12" s="291"/>
      <c r="D12" s="291"/>
      <c r="E12" s="291"/>
      <c r="F12" s="291"/>
      <c r="G12" s="292"/>
      <c r="H12" s="289"/>
      <c r="I12" s="290"/>
      <c r="J12" s="90"/>
    </row>
    <row r="13" spans="1:10" x14ac:dyDescent="0.25">
      <c r="A13" s="524" t="s">
        <v>528</v>
      </c>
      <c r="B13" s="291"/>
      <c r="C13" s="291"/>
      <c r="D13" s="291"/>
      <c r="E13" s="291"/>
      <c r="F13" s="291"/>
      <c r="G13" s="292"/>
      <c r="H13" s="289"/>
      <c r="I13" s="290"/>
      <c r="J13" s="90"/>
    </row>
    <row r="14" spans="1:10" x14ac:dyDescent="0.25">
      <c r="A14" s="524" t="s">
        <v>376</v>
      </c>
      <c r="B14" s="291"/>
      <c r="C14" s="291"/>
      <c r="D14" s="291"/>
      <c r="E14" s="291"/>
      <c r="F14" s="291"/>
      <c r="G14" s="292"/>
      <c r="H14" s="289"/>
      <c r="I14" s="290"/>
      <c r="J14" s="90"/>
    </row>
    <row r="15" spans="1:10" x14ac:dyDescent="0.25">
      <c r="A15" s="737"/>
      <c r="B15" s="738"/>
      <c r="C15" s="738"/>
      <c r="D15" s="738"/>
      <c r="E15" s="738"/>
      <c r="F15" s="738"/>
      <c r="G15" s="739"/>
      <c r="H15" s="289"/>
      <c r="I15" s="290"/>
      <c r="J15" s="90"/>
    </row>
    <row r="16" spans="1:10" x14ac:dyDescent="0.25">
      <c r="A16" s="740"/>
      <c r="B16" s="741"/>
      <c r="C16" s="741"/>
      <c r="D16" s="741"/>
      <c r="E16" s="741"/>
      <c r="F16" s="741"/>
      <c r="G16" s="742"/>
      <c r="H16" s="289"/>
      <c r="I16" s="290"/>
      <c r="J16" s="90"/>
    </row>
    <row r="17" spans="1:10" x14ac:dyDescent="0.25">
      <c r="A17" s="740"/>
      <c r="B17" s="741"/>
      <c r="C17" s="741"/>
      <c r="D17" s="741"/>
      <c r="E17" s="741"/>
      <c r="F17" s="741"/>
      <c r="G17" s="742"/>
      <c r="H17" s="289"/>
      <c r="I17" s="290"/>
      <c r="J17" s="90"/>
    </row>
    <row r="18" spans="1:10" x14ac:dyDescent="0.25">
      <c r="A18" s="740"/>
      <c r="B18" s="741"/>
      <c r="C18" s="741"/>
      <c r="D18" s="741"/>
      <c r="E18" s="741"/>
      <c r="F18" s="741"/>
      <c r="G18" s="742"/>
      <c r="H18" s="289"/>
      <c r="I18" s="290"/>
      <c r="J18" s="90"/>
    </row>
    <row r="19" spans="1:10" x14ac:dyDescent="0.25">
      <c r="A19" s="740"/>
      <c r="B19" s="741"/>
      <c r="C19" s="741"/>
      <c r="D19" s="741"/>
      <c r="E19" s="741"/>
      <c r="F19" s="741"/>
      <c r="G19" s="742"/>
      <c r="H19" s="289"/>
      <c r="I19" s="290"/>
      <c r="J19" s="90"/>
    </row>
    <row r="20" spans="1:10" x14ac:dyDescent="0.25">
      <c r="A20" s="740"/>
      <c r="B20" s="741"/>
      <c r="C20" s="741"/>
      <c r="D20" s="741"/>
      <c r="E20" s="741"/>
      <c r="F20" s="741"/>
      <c r="G20" s="742"/>
      <c r="H20" s="289"/>
      <c r="I20" s="290"/>
      <c r="J20" s="90"/>
    </row>
    <row r="21" spans="1:10" x14ac:dyDescent="0.25">
      <c r="A21" s="740"/>
      <c r="B21" s="741"/>
      <c r="C21" s="741"/>
      <c r="D21" s="741"/>
      <c r="E21" s="741"/>
      <c r="F21" s="741"/>
      <c r="G21" s="742"/>
      <c r="H21" s="289"/>
      <c r="I21" s="290"/>
      <c r="J21" s="90"/>
    </row>
    <row r="22" spans="1:10" x14ac:dyDescent="0.25">
      <c r="A22" s="740"/>
      <c r="B22" s="741"/>
      <c r="C22" s="741"/>
      <c r="D22" s="741"/>
      <c r="E22" s="741"/>
      <c r="F22" s="741"/>
      <c r="G22" s="742"/>
      <c r="H22" s="289"/>
      <c r="I22" s="290"/>
      <c r="J22" s="90"/>
    </row>
    <row r="23" spans="1:10" x14ac:dyDescent="0.25">
      <c r="A23" s="740"/>
      <c r="B23" s="741"/>
      <c r="C23" s="741"/>
      <c r="D23" s="741"/>
      <c r="E23" s="741"/>
      <c r="F23" s="741"/>
      <c r="G23" s="742"/>
      <c r="H23" s="289"/>
      <c r="I23" s="290"/>
      <c r="J23" s="90"/>
    </row>
    <row r="24" spans="1:10" x14ac:dyDescent="0.25">
      <c r="A24" s="740"/>
      <c r="B24" s="741"/>
      <c r="C24" s="741"/>
      <c r="D24" s="741"/>
      <c r="E24" s="741"/>
      <c r="F24" s="741"/>
      <c r="G24" s="742"/>
      <c r="H24" s="289"/>
      <c r="I24" s="290"/>
      <c r="J24" s="90"/>
    </row>
    <row r="25" spans="1:10" x14ac:dyDescent="0.25">
      <c r="A25" s="740"/>
      <c r="B25" s="741"/>
      <c r="C25" s="741"/>
      <c r="D25" s="741"/>
      <c r="E25" s="741"/>
      <c r="F25" s="741"/>
      <c r="G25" s="742"/>
      <c r="H25" s="289"/>
      <c r="I25" s="290"/>
      <c r="J25" s="90"/>
    </row>
    <row r="26" spans="1:10" ht="15.75" thickBot="1" x14ac:dyDescent="0.3">
      <c r="A26" s="743"/>
      <c r="B26" s="744"/>
      <c r="C26" s="744"/>
      <c r="D26" s="744"/>
      <c r="E26" s="744"/>
      <c r="F26" s="744"/>
      <c r="G26" s="744"/>
      <c r="H26" s="289"/>
      <c r="I26" s="290"/>
      <c r="J26" s="90"/>
    </row>
    <row r="27" spans="1:10" ht="15.75" thickTop="1" x14ac:dyDescent="0.25">
      <c r="A27" s="293"/>
      <c r="B27" s="293"/>
      <c r="C27" s="293"/>
      <c r="D27" s="293"/>
      <c r="E27" s="293"/>
      <c r="F27" s="293"/>
      <c r="G27" s="293"/>
      <c r="H27" s="289"/>
      <c r="I27" s="290"/>
      <c r="J27" s="90"/>
    </row>
    <row r="28" spans="1:10" x14ac:dyDescent="0.25">
      <c r="A28" s="293"/>
      <c r="B28" s="293"/>
      <c r="C28" s="293"/>
      <c r="D28" s="293"/>
      <c r="E28" s="293"/>
      <c r="F28" s="293"/>
      <c r="G28" s="293"/>
      <c r="H28" s="293"/>
      <c r="I28" s="290"/>
      <c r="J28" s="90"/>
    </row>
    <row r="29" spans="1:10" x14ac:dyDescent="0.25">
      <c r="A29" s="293"/>
      <c r="B29" s="293"/>
      <c r="C29" s="293"/>
      <c r="D29" s="293"/>
      <c r="E29" s="293"/>
      <c r="F29" s="293"/>
      <c r="G29" s="293"/>
      <c r="H29" s="293"/>
      <c r="I29" s="290"/>
    </row>
    <row r="30" spans="1:10" x14ac:dyDescent="0.25">
      <c r="A30" s="293"/>
      <c r="B30" s="289"/>
      <c r="C30" s="293"/>
      <c r="D30" s="293"/>
      <c r="E30" s="293"/>
      <c r="F30" s="293"/>
      <c r="G30" s="293"/>
      <c r="H30" s="293"/>
      <c r="I30" s="290"/>
    </row>
    <row r="31" spans="1:10" x14ac:dyDescent="0.25">
      <c r="A31" s="293"/>
      <c r="B31" s="293"/>
      <c r="C31" s="293"/>
      <c r="D31" s="293"/>
      <c r="E31" s="293"/>
      <c r="F31" s="293"/>
      <c r="G31" s="293"/>
      <c r="H31" s="293"/>
      <c r="I31" s="290"/>
    </row>
    <row r="32" spans="1:10" ht="15.75" thickBot="1" x14ac:dyDescent="0.3">
      <c r="A32" s="294"/>
      <c r="B32" s="294"/>
      <c r="C32" s="294"/>
      <c r="D32" s="294"/>
      <c r="E32" s="294"/>
      <c r="F32" s="294"/>
      <c r="G32" s="294"/>
      <c r="H32" s="294"/>
      <c r="I32" s="295"/>
    </row>
    <row r="33" ht="15.75" thickTop="1" x14ac:dyDescent="0.25"/>
  </sheetData>
  <sheetProtection password="CC14" sheet="1" objects="1" scenarios="1"/>
  <mergeCells count="7">
    <mergeCell ref="A15:G26"/>
    <mergeCell ref="B1:B2"/>
    <mergeCell ref="C1:C2"/>
    <mergeCell ref="D1:D2"/>
    <mergeCell ref="E1:E2"/>
    <mergeCell ref="F1:F2"/>
    <mergeCell ref="G1: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35"/>
  <sheetViews>
    <sheetView topLeftCell="C25" workbookViewId="0">
      <selection activeCell="E30" sqref="E30:F34"/>
    </sheetView>
  </sheetViews>
  <sheetFormatPr defaultColWidth="8.85546875" defaultRowHeight="15" x14ac:dyDescent="0.25"/>
  <cols>
    <col min="1" max="1" width="24" customWidth="1"/>
    <col min="2" max="3" width="14" customWidth="1"/>
    <col min="4" max="4" width="30.42578125" customWidth="1"/>
    <col min="5" max="5" width="26.85546875" customWidth="1"/>
    <col min="6" max="6" width="45.42578125" customWidth="1"/>
    <col min="7" max="7" width="35.42578125" customWidth="1"/>
    <col min="257" max="257" width="24" customWidth="1"/>
    <col min="258" max="259" width="14" customWidth="1"/>
    <col min="260" max="260" width="30.42578125" customWidth="1"/>
    <col min="261" max="261" width="26.85546875" customWidth="1"/>
    <col min="262" max="262" width="45.42578125" customWidth="1"/>
    <col min="263" max="263" width="35.42578125" customWidth="1"/>
    <col min="513" max="513" width="24" customWidth="1"/>
    <col min="514" max="515" width="14" customWidth="1"/>
    <col min="516" max="516" width="30.42578125" customWidth="1"/>
    <col min="517" max="517" width="26.85546875" customWidth="1"/>
    <col min="518" max="518" width="45.42578125" customWidth="1"/>
    <col min="519" max="519" width="35.42578125" customWidth="1"/>
    <col min="769" max="769" width="24" customWidth="1"/>
    <col min="770" max="771" width="14" customWidth="1"/>
    <col min="772" max="772" width="30.42578125" customWidth="1"/>
    <col min="773" max="773" width="26.85546875" customWidth="1"/>
    <col min="774" max="774" width="45.42578125" customWidth="1"/>
    <col min="775" max="775" width="35.42578125" customWidth="1"/>
    <col min="1025" max="1025" width="24" customWidth="1"/>
    <col min="1026" max="1027" width="14" customWidth="1"/>
    <col min="1028" max="1028" width="30.42578125" customWidth="1"/>
    <col min="1029" max="1029" width="26.85546875" customWidth="1"/>
    <col min="1030" max="1030" width="45.42578125" customWidth="1"/>
    <col min="1031" max="1031" width="35.42578125" customWidth="1"/>
    <col min="1281" max="1281" width="24" customWidth="1"/>
    <col min="1282" max="1283" width="14" customWidth="1"/>
    <col min="1284" max="1284" width="30.42578125" customWidth="1"/>
    <col min="1285" max="1285" width="26.85546875" customWidth="1"/>
    <col min="1286" max="1286" width="45.42578125" customWidth="1"/>
    <col min="1287" max="1287" width="35.42578125" customWidth="1"/>
    <col min="1537" max="1537" width="24" customWidth="1"/>
    <col min="1538" max="1539" width="14" customWidth="1"/>
    <col min="1540" max="1540" width="30.42578125" customWidth="1"/>
    <col min="1541" max="1541" width="26.85546875" customWidth="1"/>
    <col min="1542" max="1542" width="45.42578125" customWidth="1"/>
    <col min="1543" max="1543" width="35.42578125" customWidth="1"/>
    <col min="1793" max="1793" width="24" customWidth="1"/>
    <col min="1794" max="1795" width="14" customWidth="1"/>
    <col min="1796" max="1796" width="30.42578125" customWidth="1"/>
    <col min="1797" max="1797" width="26.85546875" customWidth="1"/>
    <col min="1798" max="1798" width="45.42578125" customWidth="1"/>
    <col min="1799" max="1799" width="35.42578125" customWidth="1"/>
    <col min="2049" max="2049" width="24" customWidth="1"/>
    <col min="2050" max="2051" width="14" customWidth="1"/>
    <col min="2052" max="2052" width="30.42578125" customWidth="1"/>
    <col min="2053" max="2053" width="26.85546875" customWidth="1"/>
    <col min="2054" max="2054" width="45.42578125" customWidth="1"/>
    <col min="2055" max="2055" width="35.42578125" customWidth="1"/>
    <col min="2305" max="2305" width="24" customWidth="1"/>
    <col min="2306" max="2307" width="14" customWidth="1"/>
    <col min="2308" max="2308" width="30.42578125" customWidth="1"/>
    <col min="2309" max="2309" width="26.85546875" customWidth="1"/>
    <col min="2310" max="2310" width="45.42578125" customWidth="1"/>
    <col min="2311" max="2311" width="35.42578125" customWidth="1"/>
    <col min="2561" max="2561" width="24" customWidth="1"/>
    <col min="2562" max="2563" width="14" customWidth="1"/>
    <col min="2564" max="2564" width="30.42578125" customWidth="1"/>
    <col min="2565" max="2565" width="26.85546875" customWidth="1"/>
    <col min="2566" max="2566" width="45.42578125" customWidth="1"/>
    <col min="2567" max="2567" width="35.42578125" customWidth="1"/>
    <col min="2817" max="2817" width="24" customWidth="1"/>
    <col min="2818" max="2819" width="14" customWidth="1"/>
    <col min="2820" max="2820" width="30.42578125" customWidth="1"/>
    <col min="2821" max="2821" width="26.85546875" customWidth="1"/>
    <col min="2822" max="2822" width="45.42578125" customWidth="1"/>
    <col min="2823" max="2823" width="35.42578125" customWidth="1"/>
    <col min="3073" max="3073" width="24" customWidth="1"/>
    <col min="3074" max="3075" width="14" customWidth="1"/>
    <col min="3076" max="3076" width="30.42578125" customWidth="1"/>
    <col min="3077" max="3077" width="26.85546875" customWidth="1"/>
    <col min="3078" max="3078" width="45.42578125" customWidth="1"/>
    <col min="3079" max="3079" width="35.42578125" customWidth="1"/>
    <col min="3329" max="3329" width="24" customWidth="1"/>
    <col min="3330" max="3331" width="14" customWidth="1"/>
    <col min="3332" max="3332" width="30.42578125" customWidth="1"/>
    <col min="3333" max="3333" width="26.85546875" customWidth="1"/>
    <col min="3334" max="3334" width="45.42578125" customWidth="1"/>
    <col min="3335" max="3335" width="35.42578125" customWidth="1"/>
    <col min="3585" max="3585" width="24" customWidth="1"/>
    <col min="3586" max="3587" width="14" customWidth="1"/>
    <col min="3588" max="3588" width="30.42578125" customWidth="1"/>
    <col min="3589" max="3589" width="26.85546875" customWidth="1"/>
    <col min="3590" max="3590" width="45.42578125" customWidth="1"/>
    <col min="3591" max="3591" width="35.42578125" customWidth="1"/>
    <col min="3841" max="3841" width="24" customWidth="1"/>
    <col min="3842" max="3843" width="14" customWidth="1"/>
    <col min="3844" max="3844" width="30.42578125" customWidth="1"/>
    <col min="3845" max="3845" width="26.85546875" customWidth="1"/>
    <col min="3846" max="3846" width="45.42578125" customWidth="1"/>
    <col min="3847" max="3847" width="35.42578125" customWidth="1"/>
    <col min="4097" max="4097" width="24" customWidth="1"/>
    <col min="4098" max="4099" width="14" customWidth="1"/>
    <col min="4100" max="4100" width="30.42578125" customWidth="1"/>
    <col min="4101" max="4101" width="26.85546875" customWidth="1"/>
    <col min="4102" max="4102" width="45.42578125" customWidth="1"/>
    <col min="4103" max="4103" width="35.42578125" customWidth="1"/>
    <col min="4353" max="4353" width="24" customWidth="1"/>
    <col min="4354" max="4355" width="14" customWidth="1"/>
    <col min="4356" max="4356" width="30.42578125" customWidth="1"/>
    <col min="4357" max="4357" width="26.85546875" customWidth="1"/>
    <col min="4358" max="4358" width="45.42578125" customWidth="1"/>
    <col min="4359" max="4359" width="35.42578125" customWidth="1"/>
    <col min="4609" max="4609" width="24" customWidth="1"/>
    <col min="4610" max="4611" width="14" customWidth="1"/>
    <col min="4612" max="4612" width="30.42578125" customWidth="1"/>
    <col min="4613" max="4613" width="26.85546875" customWidth="1"/>
    <col min="4614" max="4614" width="45.42578125" customWidth="1"/>
    <col min="4615" max="4615" width="35.42578125" customWidth="1"/>
    <col min="4865" max="4865" width="24" customWidth="1"/>
    <col min="4866" max="4867" width="14" customWidth="1"/>
    <col min="4868" max="4868" width="30.42578125" customWidth="1"/>
    <col min="4869" max="4869" width="26.85546875" customWidth="1"/>
    <col min="4870" max="4870" width="45.42578125" customWidth="1"/>
    <col min="4871" max="4871" width="35.42578125" customWidth="1"/>
    <col min="5121" max="5121" width="24" customWidth="1"/>
    <col min="5122" max="5123" width="14" customWidth="1"/>
    <col min="5124" max="5124" width="30.42578125" customWidth="1"/>
    <col min="5125" max="5125" width="26.85546875" customWidth="1"/>
    <col min="5126" max="5126" width="45.42578125" customWidth="1"/>
    <col min="5127" max="5127" width="35.42578125" customWidth="1"/>
    <col min="5377" max="5377" width="24" customWidth="1"/>
    <col min="5378" max="5379" width="14" customWidth="1"/>
    <col min="5380" max="5380" width="30.42578125" customWidth="1"/>
    <col min="5381" max="5381" width="26.85546875" customWidth="1"/>
    <col min="5382" max="5382" width="45.42578125" customWidth="1"/>
    <col min="5383" max="5383" width="35.42578125" customWidth="1"/>
    <col min="5633" max="5633" width="24" customWidth="1"/>
    <col min="5634" max="5635" width="14" customWidth="1"/>
    <col min="5636" max="5636" width="30.42578125" customWidth="1"/>
    <col min="5637" max="5637" width="26.85546875" customWidth="1"/>
    <col min="5638" max="5638" width="45.42578125" customWidth="1"/>
    <col min="5639" max="5639" width="35.42578125" customWidth="1"/>
    <col min="5889" max="5889" width="24" customWidth="1"/>
    <col min="5890" max="5891" width="14" customWidth="1"/>
    <col min="5892" max="5892" width="30.42578125" customWidth="1"/>
    <col min="5893" max="5893" width="26.85546875" customWidth="1"/>
    <col min="5894" max="5894" width="45.42578125" customWidth="1"/>
    <col min="5895" max="5895" width="35.42578125" customWidth="1"/>
    <col min="6145" max="6145" width="24" customWidth="1"/>
    <col min="6146" max="6147" width="14" customWidth="1"/>
    <col min="6148" max="6148" width="30.42578125" customWidth="1"/>
    <col min="6149" max="6149" width="26.85546875" customWidth="1"/>
    <col min="6150" max="6150" width="45.42578125" customWidth="1"/>
    <col min="6151" max="6151" width="35.42578125" customWidth="1"/>
    <col min="6401" max="6401" width="24" customWidth="1"/>
    <col min="6402" max="6403" width="14" customWidth="1"/>
    <col min="6404" max="6404" width="30.42578125" customWidth="1"/>
    <col min="6405" max="6405" width="26.85546875" customWidth="1"/>
    <col min="6406" max="6406" width="45.42578125" customWidth="1"/>
    <col min="6407" max="6407" width="35.42578125" customWidth="1"/>
    <col min="6657" max="6657" width="24" customWidth="1"/>
    <col min="6658" max="6659" width="14" customWidth="1"/>
    <col min="6660" max="6660" width="30.42578125" customWidth="1"/>
    <col min="6661" max="6661" width="26.85546875" customWidth="1"/>
    <col min="6662" max="6662" width="45.42578125" customWidth="1"/>
    <col min="6663" max="6663" width="35.42578125" customWidth="1"/>
    <col min="6913" max="6913" width="24" customWidth="1"/>
    <col min="6914" max="6915" width="14" customWidth="1"/>
    <col min="6916" max="6916" width="30.42578125" customWidth="1"/>
    <col min="6917" max="6917" width="26.85546875" customWidth="1"/>
    <col min="6918" max="6918" width="45.42578125" customWidth="1"/>
    <col min="6919" max="6919" width="35.42578125" customWidth="1"/>
    <col min="7169" max="7169" width="24" customWidth="1"/>
    <col min="7170" max="7171" width="14" customWidth="1"/>
    <col min="7172" max="7172" width="30.42578125" customWidth="1"/>
    <col min="7173" max="7173" width="26.85546875" customWidth="1"/>
    <col min="7174" max="7174" width="45.42578125" customWidth="1"/>
    <col min="7175" max="7175" width="35.42578125" customWidth="1"/>
    <col min="7425" max="7425" width="24" customWidth="1"/>
    <col min="7426" max="7427" width="14" customWidth="1"/>
    <col min="7428" max="7428" width="30.42578125" customWidth="1"/>
    <col min="7429" max="7429" width="26.85546875" customWidth="1"/>
    <col min="7430" max="7430" width="45.42578125" customWidth="1"/>
    <col min="7431" max="7431" width="35.42578125" customWidth="1"/>
    <col min="7681" max="7681" width="24" customWidth="1"/>
    <col min="7682" max="7683" width="14" customWidth="1"/>
    <col min="7684" max="7684" width="30.42578125" customWidth="1"/>
    <col min="7685" max="7685" width="26.85546875" customWidth="1"/>
    <col min="7686" max="7686" width="45.42578125" customWidth="1"/>
    <col min="7687" max="7687" width="35.42578125" customWidth="1"/>
    <col min="7937" max="7937" width="24" customWidth="1"/>
    <col min="7938" max="7939" width="14" customWidth="1"/>
    <col min="7940" max="7940" width="30.42578125" customWidth="1"/>
    <col min="7941" max="7941" width="26.85546875" customWidth="1"/>
    <col min="7942" max="7942" width="45.42578125" customWidth="1"/>
    <col min="7943" max="7943" width="35.42578125" customWidth="1"/>
    <col min="8193" max="8193" width="24" customWidth="1"/>
    <col min="8194" max="8195" width="14" customWidth="1"/>
    <col min="8196" max="8196" width="30.42578125" customWidth="1"/>
    <col min="8197" max="8197" width="26.85546875" customWidth="1"/>
    <col min="8198" max="8198" width="45.42578125" customWidth="1"/>
    <col min="8199" max="8199" width="35.42578125" customWidth="1"/>
    <col min="8449" max="8449" width="24" customWidth="1"/>
    <col min="8450" max="8451" width="14" customWidth="1"/>
    <col min="8452" max="8452" width="30.42578125" customWidth="1"/>
    <col min="8453" max="8453" width="26.85546875" customWidth="1"/>
    <col min="8454" max="8454" width="45.42578125" customWidth="1"/>
    <col min="8455" max="8455" width="35.42578125" customWidth="1"/>
    <col min="8705" max="8705" width="24" customWidth="1"/>
    <col min="8706" max="8707" width="14" customWidth="1"/>
    <col min="8708" max="8708" width="30.42578125" customWidth="1"/>
    <col min="8709" max="8709" width="26.85546875" customWidth="1"/>
    <col min="8710" max="8710" width="45.42578125" customWidth="1"/>
    <col min="8711" max="8711" width="35.42578125" customWidth="1"/>
    <col min="8961" max="8961" width="24" customWidth="1"/>
    <col min="8962" max="8963" width="14" customWidth="1"/>
    <col min="8964" max="8964" width="30.42578125" customWidth="1"/>
    <col min="8965" max="8965" width="26.85546875" customWidth="1"/>
    <col min="8966" max="8966" width="45.42578125" customWidth="1"/>
    <col min="8967" max="8967" width="35.42578125" customWidth="1"/>
    <col min="9217" max="9217" width="24" customWidth="1"/>
    <col min="9218" max="9219" width="14" customWidth="1"/>
    <col min="9220" max="9220" width="30.42578125" customWidth="1"/>
    <col min="9221" max="9221" width="26.85546875" customWidth="1"/>
    <col min="9222" max="9222" width="45.42578125" customWidth="1"/>
    <col min="9223" max="9223" width="35.42578125" customWidth="1"/>
    <col min="9473" max="9473" width="24" customWidth="1"/>
    <col min="9474" max="9475" width="14" customWidth="1"/>
    <col min="9476" max="9476" width="30.42578125" customWidth="1"/>
    <col min="9477" max="9477" width="26.85546875" customWidth="1"/>
    <col min="9478" max="9478" width="45.42578125" customWidth="1"/>
    <col min="9479" max="9479" width="35.42578125" customWidth="1"/>
    <col min="9729" max="9729" width="24" customWidth="1"/>
    <col min="9730" max="9731" width="14" customWidth="1"/>
    <col min="9732" max="9732" width="30.42578125" customWidth="1"/>
    <col min="9733" max="9733" width="26.85546875" customWidth="1"/>
    <col min="9734" max="9734" width="45.42578125" customWidth="1"/>
    <col min="9735" max="9735" width="35.42578125" customWidth="1"/>
    <col min="9985" max="9985" width="24" customWidth="1"/>
    <col min="9986" max="9987" width="14" customWidth="1"/>
    <col min="9988" max="9988" width="30.42578125" customWidth="1"/>
    <col min="9989" max="9989" width="26.85546875" customWidth="1"/>
    <col min="9990" max="9990" width="45.42578125" customWidth="1"/>
    <col min="9991" max="9991" width="35.42578125" customWidth="1"/>
    <col min="10241" max="10241" width="24" customWidth="1"/>
    <col min="10242" max="10243" width="14" customWidth="1"/>
    <col min="10244" max="10244" width="30.42578125" customWidth="1"/>
    <col min="10245" max="10245" width="26.85546875" customWidth="1"/>
    <col min="10246" max="10246" width="45.42578125" customWidth="1"/>
    <col min="10247" max="10247" width="35.42578125" customWidth="1"/>
    <col min="10497" max="10497" width="24" customWidth="1"/>
    <col min="10498" max="10499" width="14" customWidth="1"/>
    <col min="10500" max="10500" width="30.42578125" customWidth="1"/>
    <col min="10501" max="10501" width="26.85546875" customWidth="1"/>
    <col min="10502" max="10502" width="45.42578125" customWidth="1"/>
    <col min="10503" max="10503" width="35.42578125" customWidth="1"/>
    <col min="10753" max="10753" width="24" customWidth="1"/>
    <col min="10754" max="10755" width="14" customWidth="1"/>
    <col min="10756" max="10756" width="30.42578125" customWidth="1"/>
    <col min="10757" max="10757" width="26.85546875" customWidth="1"/>
    <col min="10758" max="10758" width="45.42578125" customWidth="1"/>
    <col min="10759" max="10759" width="35.42578125" customWidth="1"/>
    <col min="11009" max="11009" width="24" customWidth="1"/>
    <col min="11010" max="11011" width="14" customWidth="1"/>
    <col min="11012" max="11012" width="30.42578125" customWidth="1"/>
    <col min="11013" max="11013" width="26.85546875" customWidth="1"/>
    <col min="11014" max="11014" width="45.42578125" customWidth="1"/>
    <col min="11015" max="11015" width="35.42578125" customWidth="1"/>
    <col min="11265" max="11265" width="24" customWidth="1"/>
    <col min="11266" max="11267" width="14" customWidth="1"/>
    <col min="11268" max="11268" width="30.42578125" customWidth="1"/>
    <col min="11269" max="11269" width="26.85546875" customWidth="1"/>
    <col min="11270" max="11270" width="45.42578125" customWidth="1"/>
    <col min="11271" max="11271" width="35.42578125" customWidth="1"/>
    <col min="11521" max="11521" width="24" customWidth="1"/>
    <col min="11522" max="11523" width="14" customWidth="1"/>
    <col min="11524" max="11524" width="30.42578125" customWidth="1"/>
    <col min="11525" max="11525" width="26.85546875" customWidth="1"/>
    <col min="11526" max="11526" width="45.42578125" customWidth="1"/>
    <col min="11527" max="11527" width="35.42578125" customWidth="1"/>
    <col min="11777" max="11777" width="24" customWidth="1"/>
    <col min="11778" max="11779" width="14" customWidth="1"/>
    <col min="11780" max="11780" width="30.42578125" customWidth="1"/>
    <col min="11781" max="11781" width="26.85546875" customWidth="1"/>
    <col min="11782" max="11782" width="45.42578125" customWidth="1"/>
    <col min="11783" max="11783" width="35.42578125" customWidth="1"/>
    <col min="12033" max="12033" width="24" customWidth="1"/>
    <col min="12034" max="12035" width="14" customWidth="1"/>
    <col min="12036" max="12036" width="30.42578125" customWidth="1"/>
    <col min="12037" max="12037" width="26.85546875" customWidth="1"/>
    <col min="12038" max="12038" width="45.42578125" customWidth="1"/>
    <col min="12039" max="12039" width="35.42578125" customWidth="1"/>
    <col min="12289" max="12289" width="24" customWidth="1"/>
    <col min="12290" max="12291" width="14" customWidth="1"/>
    <col min="12292" max="12292" width="30.42578125" customWidth="1"/>
    <col min="12293" max="12293" width="26.85546875" customWidth="1"/>
    <col min="12294" max="12294" width="45.42578125" customWidth="1"/>
    <col min="12295" max="12295" width="35.42578125" customWidth="1"/>
    <col min="12545" max="12545" width="24" customWidth="1"/>
    <col min="12546" max="12547" width="14" customWidth="1"/>
    <col min="12548" max="12548" width="30.42578125" customWidth="1"/>
    <col min="12549" max="12549" width="26.85546875" customWidth="1"/>
    <col min="12550" max="12550" width="45.42578125" customWidth="1"/>
    <col min="12551" max="12551" width="35.42578125" customWidth="1"/>
    <col min="12801" max="12801" width="24" customWidth="1"/>
    <col min="12802" max="12803" width="14" customWidth="1"/>
    <col min="12804" max="12804" width="30.42578125" customWidth="1"/>
    <col min="12805" max="12805" width="26.85546875" customWidth="1"/>
    <col min="12806" max="12806" width="45.42578125" customWidth="1"/>
    <col min="12807" max="12807" width="35.42578125" customWidth="1"/>
    <col min="13057" max="13057" width="24" customWidth="1"/>
    <col min="13058" max="13059" width="14" customWidth="1"/>
    <col min="13060" max="13060" width="30.42578125" customWidth="1"/>
    <col min="13061" max="13061" width="26.85546875" customWidth="1"/>
    <col min="13062" max="13062" width="45.42578125" customWidth="1"/>
    <col min="13063" max="13063" width="35.42578125" customWidth="1"/>
    <col min="13313" max="13313" width="24" customWidth="1"/>
    <col min="13314" max="13315" width="14" customWidth="1"/>
    <col min="13316" max="13316" width="30.42578125" customWidth="1"/>
    <col min="13317" max="13317" width="26.85546875" customWidth="1"/>
    <col min="13318" max="13318" width="45.42578125" customWidth="1"/>
    <col min="13319" max="13319" width="35.42578125" customWidth="1"/>
    <col min="13569" max="13569" width="24" customWidth="1"/>
    <col min="13570" max="13571" width="14" customWidth="1"/>
    <col min="13572" max="13572" width="30.42578125" customWidth="1"/>
    <col min="13573" max="13573" width="26.85546875" customWidth="1"/>
    <col min="13574" max="13574" width="45.42578125" customWidth="1"/>
    <col min="13575" max="13575" width="35.42578125" customWidth="1"/>
    <col min="13825" max="13825" width="24" customWidth="1"/>
    <col min="13826" max="13827" width="14" customWidth="1"/>
    <col min="13828" max="13828" width="30.42578125" customWidth="1"/>
    <col min="13829" max="13829" width="26.85546875" customWidth="1"/>
    <col min="13830" max="13830" width="45.42578125" customWidth="1"/>
    <col min="13831" max="13831" width="35.42578125" customWidth="1"/>
    <col min="14081" max="14081" width="24" customWidth="1"/>
    <col min="14082" max="14083" width="14" customWidth="1"/>
    <col min="14084" max="14084" width="30.42578125" customWidth="1"/>
    <col min="14085" max="14085" width="26.85546875" customWidth="1"/>
    <col min="14086" max="14086" width="45.42578125" customWidth="1"/>
    <col min="14087" max="14087" width="35.42578125" customWidth="1"/>
    <col min="14337" max="14337" width="24" customWidth="1"/>
    <col min="14338" max="14339" width="14" customWidth="1"/>
    <col min="14340" max="14340" width="30.42578125" customWidth="1"/>
    <col min="14341" max="14341" width="26.85546875" customWidth="1"/>
    <col min="14342" max="14342" width="45.42578125" customWidth="1"/>
    <col min="14343" max="14343" width="35.42578125" customWidth="1"/>
    <col min="14593" max="14593" width="24" customWidth="1"/>
    <col min="14594" max="14595" width="14" customWidth="1"/>
    <col min="14596" max="14596" width="30.42578125" customWidth="1"/>
    <col min="14597" max="14597" width="26.85546875" customWidth="1"/>
    <col min="14598" max="14598" width="45.42578125" customWidth="1"/>
    <col min="14599" max="14599" width="35.42578125" customWidth="1"/>
    <col min="14849" max="14849" width="24" customWidth="1"/>
    <col min="14850" max="14851" width="14" customWidth="1"/>
    <col min="14852" max="14852" width="30.42578125" customWidth="1"/>
    <col min="14853" max="14853" width="26.85546875" customWidth="1"/>
    <col min="14854" max="14854" width="45.42578125" customWidth="1"/>
    <col min="14855" max="14855" width="35.42578125" customWidth="1"/>
    <col min="15105" max="15105" width="24" customWidth="1"/>
    <col min="15106" max="15107" width="14" customWidth="1"/>
    <col min="15108" max="15108" width="30.42578125" customWidth="1"/>
    <col min="15109" max="15109" width="26.85546875" customWidth="1"/>
    <col min="15110" max="15110" width="45.42578125" customWidth="1"/>
    <col min="15111" max="15111" width="35.42578125" customWidth="1"/>
    <col min="15361" max="15361" width="24" customWidth="1"/>
    <col min="15362" max="15363" width="14" customWidth="1"/>
    <col min="15364" max="15364" width="30.42578125" customWidth="1"/>
    <col min="15365" max="15365" width="26.85546875" customWidth="1"/>
    <col min="15366" max="15366" width="45.42578125" customWidth="1"/>
    <col min="15367" max="15367" width="35.42578125" customWidth="1"/>
    <col min="15617" max="15617" width="24" customWidth="1"/>
    <col min="15618" max="15619" width="14" customWidth="1"/>
    <col min="15620" max="15620" width="30.42578125" customWidth="1"/>
    <col min="15621" max="15621" width="26.85546875" customWidth="1"/>
    <col min="15622" max="15622" width="45.42578125" customWidth="1"/>
    <col min="15623" max="15623" width="35.42578125" customWidth="1"/>
    <col min="15873" max="15873" width="24" customWidth="1"/>
    <col min="15874" max="15875" width="14" customWidth="1"/>
    <col min="15876" max="15876" width="30.42578125" customWidth="1"/>
    <col min="15877" max="15877" width="26.85546875" customWidth="1"/>
    <col min="15878" max="15878" width="45.42578125" customWidth="1"/>
    <col min="15879" max="15879" width="35.42578125" customWidth="1"/>
    <col min="16129" max="16129" width="24" customWidth="1"/>
    <col min="16130" max="16131" width="14" customWidth="1"/>
    <col min="16132" max="16132" width="30.42578125" customWidth="1"/>
    <col min="16133" max="16133" width="26.85546875" customWidth="1"/>
    <col min="16134" max="16134" width="45.42578125" customWidth="1"/>
    <col min="16135" max="16135" width="35.42578125" customWidth="1"/>
  </cols>
  <sheetData>
    <row r="1" spans="1:8" ht="19.5" thickBot="1" x14ac:dyDescent="0.3">
      <c r="A1" s="756" t="s">
        <v>529</v>
      </c>
      <c r="B1" s="757"/>
      <c r="C1" s="757"/>
      <c r="D1" s="757"/>
      <c r="E1" s="757"/>
      <c r="F1" s="757"/>
      <c r="G1" s="289">
        <f>+Cover!E11</f>
        <v>0</v>
      </c>
      <c r="H1" s="289"/>
    </row>
    <row r="2" spans="1:8" ht="15.75" thickBot="1" x14ac:dyDescent="0.3">
      <c r="A2" s="296" t="str">
        <f>+Cover!D8</f>
        <v>05072019.SA</v>
      </c>
      <c r="B2" s="297" t="s">
        <v>530</v>
      </c>
      <c r="C2" s="298" t="s">
        <v>531</v>
      </c>
      <c r="D2" s="297" t="s">
        <v>532</v>
      </c>
      <c r="E2" s="298" t="s">
        <v>533</v>
      </c>
      <c r="F2" s="299" t="s">
        <v>534</v>
      </c>
      <c r="G2" s="289"/>
      <c r="H2" s="289"/>
    </row>
    <row r="3" spans="1:8" ht="15.75" thickBot="1" x14ac:dyDescent="0.3">
      <c r="A3" s="300" t="s">
        <v>535</v>
      </c>
      <c r="B3" s="301"/>
      <c r="C3" s="302"/>
      <c r="D3" s="303"/>
      <c r="E3" s="304"/>
      <c r="F3" s="316"/>
      <c r="G3" s="289"/>
      <c r="H3" s="289"/>
    </row>
    <row r="4" spans="1:8" x14ac:dyDescent="0.25">
      <c r="A4" s="305" t="s">
        <v>536</v>
      </c>
      <c r="B4" s="758"/>
      <c r="C4" s="758"/>
      <c r="D4" s="760"/>
      <c r="E4" s="762"/>
      <c r="F4" s="764"/>
      <c r="G4" s="289"/>
      <c r="H4" s="289"/>
    </row>
    <row r="5" spans="1:8" ht="15.75" thickBot="1" x14ac:dyDescent="0.3">
      <c r="A5" s="306" t="s">
        <v>537</v>
      </c>
      <c r="B5" s="759"/>
      <c r="C5" s="759"/>
      <c r="D5" s="761"/>
      <c r="E5" s="763"/>
      <c r="F5" s="765"/>
      <c r="G5" s="289"/>
      <c r="H5" s="289"/>
    </row>
    <row r="6" spans="1:8" ht="26.25" customHeight="1" thickBot="1" x14ac:dyDescent="0.3">
      <c r="A6" s="307"/>
      <c r="B6" s="308"/>
      <c r="C6" s="308"/>
      <c r="D6" s="309"/>
      <c r="E6" s="310"/>
      <c r="F6" s="311"/>
      <c r="G6" s="289"/>
      <c r="H6" s="289"/>
    </row>
    <row r="7" spans="1:8" ht="26.25" customHeight="1" thickBot="1" x14ac:dyDescent="0.3">
      <c r="A7" s="307"/>
      <c r="B7" s="308"/>
      <c r="C7" s="308"/>
      <c r="D7" s="309"/>
      <c r="E7" s="310"/>
      <c r="F7" s="311"/>
      <c r="G7" s="289"/>
      <c r="H7" s="289"/>
    </row>
    <row r="8" spans="1:8" ht="26.25" customHeight="1" thickBot="1" x14ac:dyDescent="0.3">
      <c r="A8" s="307"/>
      <c r="B8" s="308"/>
      <c r="C8" s="308"/>
      <c r="D8" s="309"/>
      <c r="E8" s="310"/>
      <c r="F8" s="311"/>
      <c r="G8" s="289"/>
      <c r="H8" s="289"/>
    </row>
    <row r="9" spans="1:8" ht="26.25" customHeight="1" thickBot="1" x14ac:dyDescent="0.3">
      <c r="A9" s="307"/>
      <c r="B9" s="308"/>
      <c r="C9" s="308"/>
      <c r="D9" s="309"/>
      <c r="E9" s="310"/>
      <c r="F9" s="311"/>
      <c r="G9" s="289"/>
      <c r="H9" s="289"/>
    </row>
    <row r="10" spans="1:8" ht="26.25" customHeight="1" thickBot="1" x14ac:dyDescent="0.3">
      <c r="A10" s="307"/>
      <c r="B10" s="308"/>
      <c r="C10" s="308"/>
      <c r="D10" s="309"/>
      <c r="E10" s="310"/>
      <c r="F10" s="311"/>
      <c r="G10" s="289"/>
      <c r="H10" s="289"/>
    </row>
    <row r="11" spans="1:8" ht="26.25" customHeight="1" thickBot="1" x14ac:dyDescent="0.3">
      <c r="A11" s="307"/>
      <c r="B11" s="308"/>
      <c r="C11" s="308"/>
      <c r="D11" s="309"/>
      <c r="E11" s="310"/>
      <c r="F11" s="311"/>
      <c r="G11" s="289"/>
      <c r="H11" s="289"/>
    </row>
    <row r="12" spans="1:8" ht="26.25" customHeight="1" thickBot="1" x14ac:dyDescent="0.3">
      <c r="A12" s="307"/>
      <c r="B12" s="308"/>
      <c r="C12" s="308"/>
      <c r="D12" s="309"/>
      <c r="E12" s="310"/>
      <c r="F12" s="311"/>
      <c r="G12" s="289"/>
      <c r="H12" s="289"/>
    </row>
    <row r="13" spans="1:8" ht="26.25" customHeight="1" thickBot="1" x14ac:dyDescent="0.3">
      <c r="A13" s="312"/>
      <c r="B13" s="308"/>
      <c r="C13" s="313"/>
      <c r="D13" s="309"/>
      <c r="E13" s="314"/>
      <c r="F13" s="311"/>
      <c r="G13" s="289"/>
      <c r="H13" s="289"/>
    </row>
    <row r="14" spans="1:8" ht="23.25" customHeight="1" thickBot="1" x14ac:dyDescent="0.3">
      <c r="A14" s="315"/>
      <c r="B14" s="301"/>
      <c r="C14" s="302"/>
      <c r="D14" s="303"/>
      <c r="E14" s="304"/>
      <c r="F14" s="316"/>
      <c r="G14" s="289"/>
      <c r="H14" s="289"/>
    </row>
    <row r="15" spans="1:8" ht="15.75" thickBot="1" x14ac:dyDescent="0.3">
      <c r="A15" s="317" t="s">
        <v>538</v>
      </c>
      <c r="B15" s="318"/>
      <c r="C15" s="319"/>
      <c r="D15" s="320"/>
      <c r="E15" s="321"/>
      <c r="F15" s="322"/>
      <c r="G15" s="289"/>
      <c r="H15" s="289"/>
    </row>
    <row r="16" spans="1:8" ht="28.5" customHeight="1" thickBot="1" x14ac:dyDescent="0.3">
      <c r="A16" s="307"/>
      <c r="B16" s="308"/>
      <c r="C16" s="308"/>
      <c r="D16" s="309"/>
      <c r="E16" s="310"/>
      <c r="F16" s="311"/>
      <c r="G16" s="289"/>
      <c r="H16" s="289"/>
    </row>
    <row r="17" spans="1:8" ht="28.5" customHeight="1" thickBot="1" x14ac:dyDescent="0.3">
      <c r="A17" s="307"/>
      <c r="B17" s="308"/>
      <c r="C17" s="308"/>
      <c r="D17" s="309"/>
      <c r="E17" s="310"/>
      <c r="F17" s="311"/>
      <c r="G17" s="289"/>
      <c r="H17" s="289"/>
    </row>
    <row r="18" spans="1:8" ht="28.5" customHeight="1" thickBot="1" x14ac:dyDescent="0.3">
      <c r="A18" s="307"/>
      <c r="B18" s="308"/>
      <c r="C18" s="308"/>
      <c r="D18" s="309"/>
      <c r="E18" s="310"/>
      <c r="F18" s="311"/>
      <c r="G18" s="289"/>
      <c r="H18" s="289"/>
    </row>
    <row r="19" spans="1:8" ht="28.5" customHeight="1" thickBot="1" x14ac:dyDescent="0.3">
      <c r="A19" s="307"/>
      <c r="B19" s="308"/>
      <c r="C19" s="308"/>
      <c r="D19" s="309"/>
      <c r="E19" s="310"/>
      <c r="F19" s="311"/>
      <c r="G19" s="289"/>
      <c r="H19" s="289"/>
    </row>
    <row r="20" spans="1:8" ht="26.25" customHeight="1" thickBot="1" x14ac:dyDescent="0.3">
      <c r="A20" s="312"/>
      <c r="B20" s="308"/>
      <c r="C20" s="313"/>
      <c r="D20" s="309"/>
      <c r="E20" s="314"/>
      <c r="F20" s="311"/>
      <c r="G20" s="289"/>
      <c r="H20" s="289"/>
    </row>
    <row r="21" spans="1:8" ht="27.75" customHeight="1" thickBot="1" x14ac:dyDescent="0.3">
      <c r="A21" s="315"/>
      <c r="B21" s="308"/>
      <c r="C21" s="308"/>
      <c r="D21" s="309"/>
      <c r="E21" s="310"/>
      <c r="F21" s="311"/>
      <c r="G21" s="289"/>
      <c r="H21" s="289"/>
    </row>
    <row r="22" spans="1:8" ht="15.75" thickBot="1" x14ac:dyDescent="0.3">
      <c r="A22" s="317" t="s">
        <v>539</v>
      </c>
      <c r="B22" s="308"/>
      <c r="C22" s="308"/>
      <c r="D22" s="309"/>
      <c r="E22" s="310"/>
      <c r="F22" s="311"/>
      <c r="G22" s="289" t="s">
        <v>502</v>
      </c>
      <c r="H22" s="289"/>
    </row>
    <row r="23" spans="1:8" ht="24.75" customHeight="1" thickBot="1" x14ac:dyDescent="0.3">
      <c r="A23" s="323" t="s">
        <v>540</v>
      </c>
      <c r="B23" s="324"/>
      <c r="C23" s="324"/>
      <c r="D23" s="325">
        <f>SUM(D3:D22)</f>
        <v>0</v>
      </c>
      <c r="E23" s="326"/>
      <c r="F23" s="326"/>
      <c r="G23" s="289" t="str">
        <f>IF(NOT(D23=E35),"Sources and Uses are Not Equal"," ")</f>
        <v xml:space="preserve"> </v>
      </c>
      <c r="H23" s="289"/>
    </row>
    <row r="24" spans="1:8" ht="24" customHeight="1" thickBot="1" x14ac:dyDescent="0.3">
      <c r="A24" s="327" t="s">
        <v>541</v>
      </c>
      <c r="B24" s="328"/>
      <c r="C24" s="329"/>
      <c r="D24" s="330" t="e">
        <f>SUM(D3:D21)/D22</f>
        <v>#DIV/0!</v>
      </c>
      <c r="E24" s="331"/>
      <c r="F24" s="331"/>
      <c r="G24" s="289"/>
      <c r="H24" s="289"/>
    </row>
    <row r="25" spans="1:8" x14ac:dyDescent="0.25">
      <c r="A25" s="90"/>
      <c r="B25" s="90"/>
      <c r="C25" s="90"/>
      <c r="D25" s="90"/>
      <c r="E25" s="90"/>
      <c r="F25" s="90"/>
      <c r="G25" s="90"/>
      <c r="H25" s="90"/>
    </row>
    <row r="26" spans="1:8" ht="13.5" customHeight="1" thickBot="1" x14ac:dyDescent="0.3">
      <c r="A26" s="90"/>
      <c r="B26" s="90"/>
      <c r="C26" s="90"/>
      <c r="D26" s="90"/>
      <c r="E26" s="90"/>
      <c r="F26" s="90"/>
      <c r="G26" s="90"/>
      <c r="H26" s="90"/>
    </row>
    <row r="27" spans="1:8" ht="19.5" thickBot="1" x14ac:dyDescent="0.3">
      <c r="A27" s="90"/>
      <c r="B27" s="90"/>
      <c r="C27" s="90"/>
      <c r="D27" s="749" t="s">
        <v>542</v>
      </c>
      <c r="E27" s="750"/>
      <c r="F27" s="751"/>
      <c r="G27" s="332"/>
      <c r="H27" s="90"/>
    </row>
    <row r="28" spans="1:8" ht="15.75" x14ac:dyDescent="0.25">
      <c r="A28" s="90"/>
      <c r="B28" s="90"/>
      <c r="C28" s="90"/>
      <c r="D28" s="752"/>
      <c r="E28" s="754" t="s">
        <v>543</v>
      </c>
      <c r="F28" s="333" t="s">
        <v>544</v>
      </c>
      <c r="G28" s="334" t="s">
        <v>545</v>
      </c>
      <c r="H28" s="90"/>
    </row>
    <row r="29" spans="1:8" ht="16.5" thickBot="1" x14ac:dyDescent="0.3">
      <c r="A29" s="90"/>
      <c r="B29" s="90"/>
      <c r="C29" s="90"/>
      <c r="D29" s="753"/>
      <c r="E29" s="755"/>
      <c r="F29" s="335" t="s">
        <v>546</v>
      </c>
      <c r="G29" s="334"/>
      <c r="H29" s="90"/>
    </row>
    <row r="30" spans="1:8" ht="16.5" thickBot="1" x14ac:dyDescent="0.3">
      <c r="A30" s="90"/>
      <c r="B30" s="90"/>
      <c r="C30" s="90"/>
      <c r="D30" s="336" t="s">
        <v>547</v>
      </c>
      <c r="E30" s="337"/>
      <c r="F30" s="338"/>
      <c r="G30" s="544" t="e">
        <f>+F30/E30</f>
        <v>#DIV/0!</v>
      </c>
      <c r="H30" s="90"/>
    </row>
    <row r="31" spans="1:8" ht="16.5" thickBot="1" x14ac:dyDescent="0.3">
      <c r="A31" s="90"/>
      <c r="B31" s="90"/>
      <c r="C31" s="90"/>
      <c r="D31" s="339" t="s">
        <v>548</v>
      </c>
      <c r="E31" s="340"/>
      <c r="F31" s="341"/>
      <c r="G31" s="544" t="e">
        <f>+F31/E31</f>
        <v>#DIV/0!</v>
      </c>
      <c r="H31" s="90"/>
    </row>
    <row r="32" spans="1:8" ht="16.5" thickBot="1" x14ac:dyDescent="0.3">
      <c r="D32" s="336" t="s">
        <v>549</v>
      </c>
      <c r="E32" s="337"/>
      <c r="F32" s="338"/>
      <c r="G32" s="544" t="e">
        <f t="shared" ref="G32:G35" si="0">+F32/E32</f>
        <v>#DIV/0!</v>
      </c>
    </row>
    <row r="33" spans="4:7" ht="16.5" thickBot="1" x14ac:dyDescent="0.3">
      <c r="D33" s="339" t="s">
        <v>550</v>
      </c>
      <c r="E33" s="340"/>
      <c r="F33" s="341"/>
      <c r="G33" s="544" t="e">
        <f t="shared" si="0"/>
        <v>#DIV/0!</v>
      </c>
    </row>
    <row r="34" spans="4:7" ht="16.5" thickBot="1" x14ac:dyDescent="0.3">
      <c r="D34" s="336" t="s">
        <v>551</v>
      </c>
      <c r="E34" s="337"/>
      <c r="F34" s="338"/>
      <c r="G34" s="544" t="e">
        <f t="shared" si="0"/>
        <v>#DIV/0!</v>
      </c>
    </row>
    <row r="35" spans="4:7" ht="16.5" thickBot="1" x14ac:dyDescent="0.3">
      <c r="D35" s="339" t="s">
        <v>552</v>
      </c>
      <c r="E35" s="342">
        <f>SUM(E30:E34)</f>
        <v>0</v>
      </c>
      <c r="F35" s="343">
        <f>SUM(F30:F34)</f>
        <v>0</v>
      </c>
      <c r="G35" s="544" t="e">
        <f t="shared" si="0"/>
        <v>#DIV/0!</v>
      </c>
    </row>
  </sheetData>
  <sheetProtection password="CC14" sheet="1" objects="1" scenarios="1"/>
  <mergeCells count="9">
    <mergeCell ref="D27:F27"/>
    <mergeCell ref="D28:D29"/>
    <mergeCell ref="E28:E29"/>
    <mergeCell ref="A1:F1"/>
    <mergeCell ref="B4:B5"/>
    <mergeCell ref="C4:C5"/>
    <mergeCell ref="D4:D5"/>
    <mergeCell ref="E4:E5"/>
    <mergeCell ref="F4:F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7"/>
  <sheetViews>
    <sheetView workbookViewId="0">
      <selection activeCell="N1" sqref="N1"/>
    </sheetView>
  </sheetViews>
  <sheetFormatPr defaultColWidth="8.85546875" defaultRowHeight="15" x14ac:dyDescent="0.25"/>
  <cols>
    <col min="1" max="1" width="36.140625" customWidth="1"/>
    <col min="2" max="2" width="26.7109375" customWidth="1"/>
    <col min="3" max="13" width="8.85546875" customWidth="1"/>
    <col min="14" max="14" width="10.42578125" bestFit="1" customWidth="1"/>
    <col min="257" max="257" width="36.140625" customWidth="1"/>
    <col min="258" max="258" width="26.7109375" customWidth="1"/>
    <col min="259" max="269" width="8.85546875" customWidth="1"/>
    <col min="270" max="270" width="10.42578125" bestFit="1" customWidth="1"/>
    <col min="513" max="513" width="36.140625" customWidth="1"/>
    <col min="514" max="514" width="26.7109375" customWidth="1"/>
    <col min="515" max="525" width="8.85546875" customWidth="1"/>
    <col min="526" max="526" width="10.42578125" bestFit="1" customWidth="1"/>
    <col min="769" max="769" width="36.140625" customWidth="1"/>
    <col min="770" max="770" width="26.7109375" customWidth="1"/>
    <col min="771" max="781" width="8.85546875" customWidth="1"/>
    <col min="782" max="782" width="10.42578125" bestFit="1" customWidth="1"/>
    <col min="1025" max="1025" width="36.140625" customWidth="1"/>
    <col min="1026" max="1026" width="26.7109375" customWidth="1"/>
    <col min="1027" max="1037" width="8.85546875" customWidth="1"/>
    <col min="1038" max="1038" width="10.42578125" bestFit="1" customWidth="1"/>
    <col min="1281" max="1281" width="36.140625" customWidth="1"/>
    <col min="1282" max="1282" width="26.7109375" customWidth="1"/>
    <col min="1283" max="1293" width="8.85546875" customWidth="1"/>
    <col min="1294" max="1294" width="10.42578125" bestFit="1" customWidth="1"/>
    <col min="1537" max="1537" width="36.140625" customWidth="1"/>
    <col min="1538" max="1538" width="26.7109375" customWidth="1"/>
    <col min="1539" max="1549" width="8.85546875" customWidth="1"/>
    <col min="1550" max="1550" width="10.42578125" bestFit="1" customWidth="1"/>
    <col min="1793" max="1793" width="36.140625" customWidth="1"/>
    <col min="1794" max="1794" width="26.7109375" customWidth="1"/>
    <col min="1795" max="1805" width="8.85546875" customWidth="1"/>
    <col min="1806" max="1806" width="10.42578125" bestFit="1" customWidth="1"/>
    <col min="2049" max="2049" width="36.140625" customWidth="1"/>
    <col min="2050" max="2050" width="26.7109375" customWidth="1"/>
    <col min="2051" max="2061" width="8.85546875" customWidth="1"/>
    <col min="2062" max="2062" width="10.42578125" bestFit="1" customWidth="1"/>
    <col min="2305" max="2305" width="36.140625" customWidth="1"/>
    <col min="2306" max="2306" width="26.7109375" customWidth="1"/>
    <col min="2307" max="2317" width="8.85546875" customWidth="1"/>
    <col min="2318" max="2318" width="10.42578125" bestFit="1" customWidth="1"/>
    <col min="2561" max="2561" width="36.140625" customWidth="1"/>
    <col min="2562" max="2562" width="26.7109375" customWidth="1"/>
    <col min="2563" max="2573" width="8.85546875" customWidth="1"/>
    <col min="2574" max="2574" width="10.42578125" bestFit="1" customWidth="1"/>
    <col min="2817" max="2817" width="36.140625" customWidth="1"/>
    <col min="2818" max="2818" width="26.7109375" customWidth="1"/>
    <col min="2819" max="2829" width="8.85546875" customWidth="1"/>
    <col min="2830" max="2830" width="10.42578125" bestFit="1" customWidth="1"/>
    <col min="3073" max="3073" width="36.140625" customWidth="1"/>
    <col min="3074" max="3074" width="26.7109375" customWidth="1"/>
    <col min="3075" max="3085" width="8.85546875" customWidth="1"/>
    <col min="3086" max="3086" width="10.42578125" bestFit="1" customWidth="1"/>
    <col min="3329" max="3329" width="36.140625" customWidth="1"/>
    <col min="3330" max="3330" width="26.7109375" customWidth="1"/>
    <col min="3331" max="3341" width="8.85546875" customWidth="1"/>
    <col min="3342" max="3342" width="10.42578125" bestFit="1" customWidth="1"/>
    <col min="3585" max="3585" width="36.140625" customWidth="1"/>
    <col min="3586" max="3586" width="26.7109375" customWidth="1"/>
    <col min="3587" max="3597" width="8.85546875" customWidth="1"/>
    <col min="3598" max="3598" width="10.42578125" bestFit="1" customWidth="1"/>
    <col min="3841" max="3841" width="36.140625" customWidth="1"/>
    <col min="3842" max="3842" width="26.7109375" customWidth="1"/>
    <col min="3843" max="3853" width="8.85546875" customWidth="1"/>
    <col min="3854" max="3854" width="10.42578125" bestFit="1" customWidth="1"/>
    <col min="4097" max="4097" width="36.140625" customWidth="1"/>
    <col min="4098" max="4098" width="26.7109375" customWidth="1"/>
    <col min="4099" max="4109" width="8.85546875" customWidth="1"/>
    <col min="4110" max="4110" width="10.42578125" bestFit="1" customWidth="1"/>
    <col min="4353" max="4353" width="36.140625" customWidth="1"/>
    <col min="4354" max="4354" width="26.7109375" customWidth="1"/>
    <col min="4355" max="4365" width="8.85546875" customWidth="1"/>
    <col min="4366" max="4366" width="10.42578125" bestFit="1" customWidth="1"/>
    <col min="4609" max="4609" width="36.140625" customWidth="1"/>
    <col min="4610" max="4610" width="26.7109375" customWidth="1"/>
    <col min="4611" max="4621" width="8.85546875" customWidth="1"/>
    <col min="4622" max="4622" width="10.42578125" bestFit="1" customWidth="1"/>
    <col min="4865" max="4865" width="36.140625" customWidth="1"/>
    <col min="4866" max="4866" width="26.7109375" customWidth="1"/>
    <col min="4867" max="4877" width="8.85546875" customWidth="1"/>
    <col min="4878" max="4878" width="10.42578125" bestFit="1" customWidth="1"/>
    <col min="5121" max="5121" width="36.140625" customWidth="1"/>
    <col min="5122" max="5122" width="26.7109375" customWidth="1"/>
    <col min="5123" max="5133" width="8.85546875" customWidth="1"/>
    <col min="5134" max="5134" width="10.42578125" bestFit="1" customWidth="1"/>
    <col min="5377" max="5377" width="36.140625" customWidth="1"/>
    <col min="5378" max="5378" width="26.7109375" customWidth="1"/>
    <col min="5379" max="5389" width="8.85546875" customWidth="1"/>
    <col min="5390" max="5390" width="10.42578125" bestFit="1" customWidth="1"/>
    <col min="5633" max="5633" width="36.140625" customWidth="1"/>
    <col min="5634" max="5634" width="26.7109375" customWidth="1"/>
    <col min="5635" max="5645" width="8.85546875" customWidth="1"/>
    <col min="5646" max="5646" width="10.42578125" bestFit="1" customWidth="1"/>
    <col min="5889" max="5889" width="36.140625" customWidth="1"/>
    <col min="5890" max="5890" width="26.7109375" customWidth="1"/>
    <col min="5891" max="5901" width="8.85546875" customWidth="1"/>
    <col min="5902" max="5902" width="10.42578125" bestFit="1" customWidth="1"/>
    <col min="6145" max="6145" width="36.140625" customWidth="1"/>
    <col min="6146" max="6146" width="26.7109375" customWidth="1"/>
    <col min="6147" max="6157" width="8.85546875" customWidth="1"/>
    <col min="6158" max="6158" width="10.42578125" bestFit="1" customWidth="1"/>
    <col min="6401" max="6401" width="36.140625" customWidth="1"/>
    <col min="6402" max="6402" width="26.7109375" customWidth="1"/>
    <col min="6403" max="6413" width="8.85546875" customWidth="1"/>
    <col min="6414" max="6414" width="10.42578125" bestFit="1" customWidth="1"/>
    <col min="6657" max="6657" width="36.140625" customWidth="1"/>
    <col min="6658" max="6658" width="26.7109375" customWidth="1"/>
    <col min="6659" max="6669" width="8.85546875" customWidth="1"/>
    <col min="6670" max="6670" width="10.42578125" bestFit="1" customWidth="1"/>
    <col min="6913" max="6913" width="36.140625" customWidth="1"/>
    <col min="6914" max="6914" width="26.7109375" customWidth="1"/>
    <col min="6915" max="6925" width="8.85546875" customWidth="1"/>
    <col min="6926" max="6926" width="10.42578125" bestFit="1" customWidth="1"/>
    <col min="7169" max="7169" width="36.140625" customWidth="1"/>
    <col min="7170" max="7170" width="26.7109375" customWidth="1"/>
    <col min="7171" max="7181" width="8.85546875" customWidth="1"/>
    <col min="7182" max="7182" width="10.42578125" bestFit="1" customWidth="1"/>
    <col min="7425" max="7425" width="36.140625" customWidth="1"/>
    <col min="7426" max="7426" width="26.7109375" customWidth="1"/>
    <col min="7427" max="7437" width="8.85546875" customWidth="1"/>
    <col min="7438" max="7438" width="10.42578125" bestFit="1" customWidth="1"/>
    <col min="7681" max="7681" width="36.140625" customWidth="1"/>
    <col min="7682" max="7682" width="26.7109375" customWidth="1"/>
    <col min="7683" max="7693" width="8.85546875" customWidth="1"/>
    <col min="7694" max="7694" width="10.42578125" bestFit="1" customWidth="1"/>
    <col min="7937" max="7937" width="36.140625" customWidth="1"/>
    <col min="7938" max="7938" width="26.7109375" customWidth="1"/>
    <col min="7939" max="7949" width="8.85546875" customWidth="1"/>
    <col min="7950" max="7950" width="10.42578125" bestFit="1" customWidth="1"/>
    <col min="8193" max="8193" width="36.140625" customWidth="1"/>
    <col min="8194" max="8194" width="26.7109375" customWidth="1"/>
    <col min="8195" max="8205" width="8.85546875" customWidth="1"/>
    <col min="8206" max="8206" width="10.42578125" bestFit="1" customWidth="1"/>
    <col min="8449" max="8449" width="36.140625" customWidth="1"/>
    <col min="8450" max="8450" width="26.7109375" customWidth="1"/>
    <col min="8451" max="8461" width="8.85546875" customWidth="1"/>
    <col min="8462" max="8462" width="10.42578125" bestFit="1" customWidth="1"/>
    <col min="8705" max="8705" width="36.140625" customWidth="1"/>
    <col min="8706" max="8706" width="26.7109375" customWidth="1"/>
    <col min="8707" max="8717" width="8.85546875" customWidth="1"/>
    <col min="8718" max="8718" width="10.42578125" bestFit="1" customWidth="1"/>
    <col min="8961" max="8961" width="36.140625" customWidth="1"/>
    <col min="8962" max="8962" width="26.7109375" customWidth="1"/>
    <col min="8963" max="8973" width="8.85546875" customWidth="1"/>
    <col min="8974" max="8974" width="10.42578125" bestFit="1" customWidth="1"/>
    <col min="9217" max="9217" width="36.140625" customWidth="1"/>
    <col min="9218" max="9218" width="26.7109375" customWidth="1"/>
    <col min="9219" max="9229" width="8.85546875" customWidth="1"/>
    <col min="9230" max="9230" width="10.42578125" bestFit="1" customWidth="1"/>
    <col min="9473" max="9473" width="36.140625" customWidth="1"/>
    <col min="9474" max="9474" width="26.7109375" customWidth="1"/>
    <col min="9475" max="9485" width="8.85546875" customWidth="1"/>
    <col min="9486" max="9486" width="10.42578125" bestFit="1" customWidth="1"/>
    <col min="9729" max="9729" width="36.140625" customWidth="1"/>
    <col min="9730" max="9730" width="26.7109375" customWidth="1"/>
    <col min="9731" max="9741" width="8.85546875" customWidth="1"/>
    <col min="9742" max="9742" width="10.42578125" bestFit="1" customWidth="1"/>
    <col min="9985" max="9985" width="36.140625" customWidth="1"/>
    <col min="9986" max="9986" width="26.7109375" customWidth="1"/>
    <col min="9987" max="9997" width="8.85546875" customWidth="1"/>
    <col min="9998" max="9998" width="10.42578125" bestFit="1" customWidth="1"/>
    <col min="10241" max="10241" width="36.140625" customWidth="1"/>
    <col min="10242" max="10242" width="26.7109375" customWidth="1"/>
    <col min="10243" max="10253" width="8.85546875" customWidth="1"/>
    <col min="10254" max="10254" width="10.42578125" bestFit="1" customWidth="1"/>
    <col min="10497" max="10497" width="36.140625" customWidth="1"/>
    <col min="10498" max="10498" width="26.7109375" customWidth="1"/>
    <col min="10499" max="10509" width="8.85546875" customWidth="1"/>
    <col min="10510" max="10510" width="10.42578125" bestFit="1" customWidth="1"/>
    <col min="10753" max="10753" width="36.140625" customWidth="1"/>
    <col min="10754" max="10754" width="26.7109375" customWidth="1"/>
    <col min="10755" max="10765" width="8.85546875" customWidth="1"/>
    <col min="10766" max="10766" width="10.42578125" bestFit="1" customWidth="1"/>
    <col min="11009" max="11009" width="36.140625" customWidth="1"/>
    <col min="11010" max="11010" width="26.7109375" customWidth="1"/>
    <col min="11011" max="11021" width="8.85546875" customWidth="1"/>
    <col min="11022" max="11022" width="10.42578125" bestFit="1" customWidth="1"/>
    <col min="11265" max="11265" width="36.140625" customWidth="1"/>
    <col min="11266" max="11266" width="26.7109375" customWidth="1"/>
    <col min="11267" max="11277" width="8.85546875" customWidth="1"/>
    <col min="11278" max="11278" width="10.42578125" bestFit="1" customWidth="1"/>
    <col min="11521" max="11521" width="36.140625" customWidth="1"/>
    <col min="11522" max="11522" width="26.7109375" customWidth="1"/>
    <col min="11523" max="11533" width="8.85546875" customWidth="1"/>
    <col min="11534" max="11534" width="10.42578125" bestFit="1" customWidth="1"/>
    <col min="11777" max="11777" width="36.140625" customWidth="1"/>
    <col min="11778" max="11778" width="26.7109375" customWidth="1"/>
    <col min="11779" max="11789" width="8.85546875" customWidth="1"/>
    <col min="11790" max="11790" width="10.42578125" bestFit="1" customWidth="1"/>
    <col min="12033" max="12033" width="36.140625" customWidth="1"/>
    <col min="12034" max="12034" width="26.7109375" customWidth="1"/>
    <col min="12035" max="12045" width="8.85546875" customWidth="1"/>
    <col min="12046" max="12046" width="10.42578125" bestFit="1" customWidth="1"/>
    <col min="12289" max="12289" width="36.140625" customWidth="1"/>
    <col min="12290" max="12290" width="26.7109375" customWidth="1"/>
    <col min="12291" max="12301" width="8.85546875" customWidth="1"/>
    <col min="12302" max="12302" width="10.42578125" bestFit="1" customWidth="1"/>
    <col min="12545" max="12545" width="36.140625" customWidth="1"/>
    <col min="12546" max="12546" width="26.7109375" customWidth="1"/>
    <col min="12547" max="12557" width="8.85546875" customWidth="1"/>
    <col min="12558" max="12558" width="10.42578125" bestFit="1" customWidth="1"/>
    <col min="12801" max="12801" width="36.140625" customWidth="1"/>
    <col min="12802" max="12802" width="26.7109375" customWidth="1"/>
    <col min="12803" max="12813" width="8.85546875" customWidth="1"/>
    <col min="12814" max="12814" width="10.42578125" bestFit="1" customWidth="1"/>
    <col min="13057" max="13057" width="36.140625" customWidth="1"/>
    <col min="13058" max="13058" width="26.7109375" customWidth="1"/>
    <col min="13059" max="13069" width="8.85546875" customWidth="1"/>
    <col min="13070" max="13070" width="10.42578125" bestFit="1" customWidth="1"/>
    <col min="13313" max="13313" width="36.140625" customWidth="1"/>
    <col min="13314" max="13314" width="26.7109375" customWidth="1"/>
    <col min="13315" max="13325" width="8.85546875" customWidth="1"/>
    <col min="13326" max="13326" width="10.42578125" bestFit="1" customWidth="1"/>
    <col min="13569" max="13569" width="36.140625" customWidth="1"/>
    <col min="13570" max="13570" width="26.7109375" customWidth="1"/>
    <col min="13571" max="13581" width="8.85546875" customWidth="1"/>
    <col min="13582" max="13582" width="10.42578125" bestFit="1" customWidth="1"/>
    <col min="13825" max="13825" width="36.140625" customWidth="1"/>
    <col min="13826" max="13826" width="26.7109375" customWidth="1"/>
    <col min="13827" max="13837" width="8.85546875" customWidth="1"/>
    <col min="13838" max="13838" width="10.42578125" bestFit="1" customWidth="1"/>
    <col min="14081" max="14081" width="36.140625" customWidth="1"/>
    <col min="14082" max="14082" width="26.7109375" customWidth="1"/>
    <col min="14083" max="14093" width="8.85546875" customWidth="1"/>
    <col min="14094" max="14094" width="10.42578125" bestFit="1" customWidth="1"/>
    <col min="14337" max="14337" width="36.140625" customWidth="1"/>
    <col min="14338" max="14338" width="26.7109375" customWidth="1"/>
    <col min="14339" max="14349" width="8.85546875" customWidth="1"/>
    <col min="14350" max="14350" width="10.42578125" bestFit="1" customWidth="1"/>
    <col min="14593" max="14593" width="36.140625" customWidth="1"/>
    <col min="14594" max="14594" width="26.7109375" customWidth="1"/>
    <col min="14595" max="14605" width="8.85546875" customWidth="1"/>
    <col min="14606" max="14606" width="10.42578125" bestFit="1" customWidth="1"/>
    <col min="14849" max="14849" width="36.140625" customWidth="1"/>
    <col min="14850" max="14850" width="26.7109375" customWidth="1"/>
    <col min="14851" max="14861" width="8.85546875" customWidth="1"/>
    <col min="14862" max="14862" width="10.42578125" bestFit="1" customWidth="1"/>
    <col min="15105" max="15105" width="36.140625" customWidth="1"/>
    <col min="15106" max="15106" width="26.7109375" customWidth="1"/>
    <col min="15107" max="15117" width="8.85546875" customWidth="1"/>
    <col min="15118" max="15118" width="10.42578125" bestFit="1" customWidth="1"/>
    <col min="15361" max="15361" width="36.140625" customWidth="1"/>
    <col min="15362" max="15362" width="26.7109375" customWidth="1"/>
    <col min="15363" max="15373" width="8.85546875" customWidth="1"/>
    <col min="15374" max="15374" width="10.42578125" bestFit="1" customWidth="1"/>
    <col min="15617" max="15617" width="36.140625" customWidth="1"/>
    <col min="15618" max="15618" width="26.7109375" customWidth="1"/>
    <col min="15619" max="15629" width="8.85546875" customWidth="1"/>
    <col min="15630" max="15630" width="10.42578125" bestFit="1" customWidth="1"/>
    <col min="15873" max="15873" width="36.140625" customWidth="1"/>
    <col min="15874" max="15874" width="26.7109375" customWidth="1"/>
    <col min="15875" max="15885" width="8.85546875" customWidth="1"/>
    <col min="15886" max="15886" width="10.42578125" bestFit="1" customWidth="1"/>
    <col min="16129" max="16129" width="36.140625" customWidth="1"/>
    <col min="16130" max="16130" width="26.7109375" customWidth="1"/>
    <col min="16131" max="16141" width="8.85546875" customWidth="1"/>
    <col min="16142" max="16142" width="10.42578125" bestFit="1" customWidth="1"/>
  </cols>
  <sheetData>
    <row r="1" spans="1:15" ht="28.5" customHeight="1" thickBot="1" x14ac:dyDescent="0.3">
      <c r="A1" s="417" t="s">
        <v>660</v>
      </c>
      <c r="B1" s="418" t="s">
        <v>12</v>
      </c>
      <c r="C1" s="423"/>
      <c r="D1" s="423"/>
      <c r="E1" s="423"/>
      <c r="F1" s="423"/>
      <c r="G1" s="423"/>
      <c r="H1" s="423"/>
      <c r="I1" s="423"/>
      <c r="J1" s="423">
        <f>+Cover!E11</f>
        <v>0</v>
      </c>
      <c r="K1" s="423"/>
      <c r="L1" s="423"/>
      <c r="M1" s="423"/>
      <c r="N1" s="424" t="str">
        <f>+Cover!D8</f>
        <v>05072019.SA</v>
      </c>
      <c r="O1" s="423"/>
    </row>
    <row r="2" spans="1:15" ht="26.25" customHeight="1" thickBot="1" x14ac:dyDescent="0.3">
      <c r="A2" s="419" t="s">
        <v>661</v>
      </c>
      <c r="B2" s="420"/>
      <c r="C2" s="423"/>
      <c r="D2" s="423"/>
      <c r="E2" s="423"/>
      <c r="F2" s="423"/>
      <c r="G2" s="423"/>
      <c r="H2" s="423"/>
      <c r="I2" s="423"/>
      <c r="J2" s="423"/>
      <c r="K2" s="423"/>
      <c r="L2" s="423"/>
      <c r="M2" s="423"/>
      <c r="N2" s="423"/>
      <c r="O2" s="423"/>
    </row>
    <row r="3" spans="1:15" ht="30.75" customHeight="1" thickBot="1" x14ac:dyDescent="0.3">
      <c r="A3" s="421" t="s">
        <v>662</v>
      </c>
      <c r="B3" s="420"/>
      <c r="C3" s="423"/>
      <c r="D3" s="423"/>
      <c r="E3" s="423"/>
      <c r="F3" s="423"/>
      <c r="G3" s="423"/>
      <c r="H3" s="423"/>
      <c r="I3" s="423"/>
      <c r="J3" s="423"/>
      <c r="K3" s="423"/>
      <c r="L3" s="423"/>
      <c r="M3" s="423"/>
      <c r="N3" s="423"/>
      <c r="O3" s="423"/>
    </row>
    <row r="4" spans="1:15" ht="42" customHeight="1" thickBot="1" x14ac:dyDescent="0.3">
      <c r="A4" s="419" t="s">
        <v>663</v>
      </c>
      <c r="B4" s="420"/>
      <c r="C4" s="423"/>
      <c r="D4" s="423"/>
      <c r="E4" s="423"/>
      <c r="F4" s="423"/>
      <c r="G4" s="423"/>
      <c r="H4" s="423"/>
      <c r="I4" s="423"/>
      <c r="J4" s="423"/>
      <c r="K4" s="423"/>
      <c r="L4" s="423"/>
      <c r="M4" s="423"/>
      <c r="N4" s="423"/>
      <c r="O4" s="423"/>
    </row>
    <row r="5" spans="1:15" ht="27.75" customHeight="1" thickBot="1" x14ac:dyDescent="0.3">
      <c r="A5" s="421" t="s">
        <v>664</v>
      </c>
      <c r="B5" s="420"/>
      <c r="C5" s="423"/>
      <c r="D5" s="423"/>
      <c r="E5" s="423"/>
      <c r="F5" s="423"/>
      <c r="G5" s="423"/>
      <c r="H5" s="423"/>
      <c r="I5" s="423"/>
      <c r="J5" s="423"/>
      <c r="K5" s="423"/>
      <c r="L5" s="423"/>
      <c r="M5" s="423"/>
      <c r="N5" s="423"/>
      <c r="O5" s="423"/>
    </row>
    <row r="6" spans="1:15" ht="28.5" customHeight="1" thickBot="1" x14ac:dyDescent="0.3">
      <c r="A6" s="419" t="s">
        <v>665</v>
      </c>
      <c r="B6" s="420"/>
      <c r="C6" s="423"/>
      <c r="D6" s="423"/>
      <c r="E6" s="423"/>
      <c r="F6" s="423"/>
      <c r="G6" s="423"/>
      <c r="H6" s="423"/>
      <c r="I6" s="423"/>
      <c r="J6" s="423"/>
      <c r="K6" s="423"/>
      <c r="L6" s="423"/>
      <c r="M6" s="423"/>
      <c r="N6" s="423"/>
      <c r="O6" s="423"/>
    </row>
    <row r="7" spans="1:15" ht="113.25" customHeight="1" thickBot="1" x14ac:dyDescent="0.3">
      <c r="A7" s="421" t="s">
        <v>666</v>
      </c>
      <c r="B7" s="422"/>
      <c r="C7" s="423"/>
      <c r="D7" s="423"/>
      <c r="E7" s="423"/>
      <c r="F7" s="423"/>
      <c r="G7" s="423"/>
      <c r="H7" s="423"/>
      <c r="I7" s="423"/>
      <c r="J7" s="423"/>
      <c r="K7" s="423"/>
      <c r="L7" s="423"/>
      <c r="M7" s="423"/>
      <c r="N7" s="423"/>
      <c r="O7" s="423"/>
    </row>
    <row r="8" spans="1:15" ht="24.75" customHeight="1" thickBot="1" x14ac:dyDescent="0.3">
      <c r="A8" s="419" t="s">
        <v>667</v>
      </c>
      <c r="B8" s="420"/>
      <c r="C8" s="423"/>
      <c r="D8" s="423"/>
      <c r="E8" s="423"/>
      <c r="F8" s="423"/>
      <c r="G8" s="423"/>
      <c r="H8" s="423"/>
      <c r="I8" s="423"/>
      <c r="J8" s="423"/>
      <c r="K8" s="423"/>
      <c r="L8" s="423"/>
      <c r="M8" s="423"/>
      <c r="N8" s="423"/>
      <c r="O8" s="423"/>
    </row>
    <row r="9" spans="1:15" ht="25.5" customHeight="1" thickBot="1" x14ac:dyDescent="0.3">
      <c r="A9" s="421" t="s">
        <v>668</v>
      </c>
      <c r="B9" s="420"/>
      <c r="C9" s="423"/>
      <c r="D9" s="423"/>
      <c r="E9" s="423"/>
      <c r="F9" s="423"/>
      <c r="G9" s="423"/>
      <c r="H9" s="423"/>
      <c r="I9" s="423"/>
      <c r="J9" s="423"/>
      <c r="K9" s="423"/>
      <c r="L9" s="423"/>
      <c r="M9" s="423"/>
      <c r="N9" s="423"/>
      <c r="O9" s="423"/>
    </row>
    <row r="10" spans="1:15" ht="23.25" customHeight="1" thickBot="1" x14ac:dyDescent="0.3">
      <c r="A10" s="419" t="s">
        <v>669</v>
      </c>
      <c r="B10" s="420"/>
      <c r="C10" s="423"/>
      <c r="D10" s="423"/>
      <c r="E10" s="423"/>
      <c r="F10" s="423"/>
      <c r="G10" s="423"/>
      <c r="H10" s="423"/>
      <c r="I10" s="423"/>
      <c r="J10" s="423"/>
      <c r="K10" s="423"/>
      <c r="L10" s="423"/>
      <c r="M10" s="423"/>
      <c r="N10" s="423"/>
      <c r="O10" s="423"/>
    </row>
    <row r="11" spans="1:15" ht="24.75" customHeight="1" x14ac:dyDescent="0.25">
      <c r="A11" s="425"/>
      <c r="B11" s="423"/>
      <c r="C11" s="423"/>
      <c r="D11" s="423"/>
      <c r="E11" s="423"/>
      <c r="F11" s="423"/>
      <c r="G11" s="423"/>
      <c r="H11" s="423"/>
      <c r="I11" s="423"/>
      <c r="J11" s="423"/>
      <c r="K11" s="423"/>
      <c r="L11" s="423"/>
      <c r="M11" s="423"/>
      <c r="N11" s="423"/>
      <c r="O11" s="423"/>
    </row>
    <row r="12" spans="1:15" x14ac:dyDescent="0.25">
      <c r="A12" s="423"/>
      <c r="B12" s="423"/>
      <c r="C12" s="423"/>
      <c r="D12" s="423"/>
      <c r="E12" s="423"/>
      <c r="F12" s="423"/>
      <c r="G12" s="423"/>
      <c r="H12" s="423"/>
      <c r="I12" s="423"/>
      <c r="J12" s="423"/>
      <c r="K12" s="423"/>
      <c r="L12" s="423"/>
      <c r="M12" s="423"/>
      <c r="N12" s="423"/>
      <c r="O12" s="423"/>
    </row>
    <row r="13" spans="1:15" x14ac:dyDescent="0.25">
      <c r="A13" s="423"/>
      <c r="B13" s="423"/>
      <c r="C13" s="423"/>
      <c r="D13" s="423"/>
      <c r="E13" s="423"/>
      <c r="F13" s="423"/>
      <c r="G13" s="423"/>
      <c r="H13" s="423"/>
      <c r="I13" s="423"/>
      <c r="J13" s="423"/>
      <c r="K13" s="423"/>
      <c r="L13" s="423"/>
      <c r="M13" s="423"/>
      <c r="N13" s="423"/>
      <c r="O13" s="423"/>
    </row>
    <row r="14" spans="1:15" x14ac:dyDescent="0.25">
      <c r="A14" s="423"/>
      <c r="B14" s="423"/>
      <c r="C14" s="423"/>
      <c r="D14" s="423"/>
      <c r="E14" s="423"/>
      <c r="F14" s="423"/>
      <c r="G14" s="423"/>
      <c r="H14" s="423"/>
      <c r="I14" s="423"/>
      <c r="J14" s="423"/>
      <c r="K14" s="423"/>
      <c r="L14" s="423"/>
      <c r="M14" s="423"/>
      <c r="N14" s="423"/>
      <c r="O14" s="423"/>
    </row>
    <row r="15" spans="1:15" x14ac:dyDescent="0.25">
      <c r="A15" s="423"/>
      <c r="B15" s="423"/>
      <c r="C15" s="423"/>
      <c r="D15" s="423"/>
      <c r="E15" s="423"/>
      <c r="F15" s="423"/>
      <c r="G15" s="423"/>
      <c r="H15" s="423"/>
      <c r="I15" s="423"/>
      <c r="J15" s="423"/>
      <c r="K15" s="423"/>
      <c r="L15" s="423"/>
      <c r="M15" s="423"/>
      <c r="N15" s="423"/>
      <c r="O15" s="423"/>
    </row>
    <row r="16" spans="1:15" x14ac:dyDescent="0.25">
      <c r="A16" s="423"/>
      <c r="B16" s="423"/>
      <c r="C16" s="423"/>
      <c r="D16" s="423"/>
      <c r="E16" s="423"/>
      <c r="F16" s="423"/>
      <c r="G16" s="423"/>
      <c r="H16" s="423"/>
      <c r="I16" s="423"/>
      <c r="J16" s="423"/>
      <c r="K16" s="423"/>
      <c r="L16" s="423"/>
      <c r="M16" s="423"/>
      <c r="N16" s="423"/>
      <c r="O16" s="423"/>
    </row>
    <row r="17" spans="1:15" x14ac:dyDescent="0.25">
      <c r="A17" s="423"/>
      <c r="B17" s="423"/>
      <c r="C17" s="423"/>
      <c r="D17" s="423"/>
      <c r="E17" s="423"/>
      <c r="F17" s="423"/>
      <c r="G17" s="423"/>
      <c r="H17" s="423"/>
      <c r="I17" s="423"/>
      <c r="J17" s="423"/>
      <c r="K17" s="423"/>
      <c r="L17" s="423"/>
      <c r="M17" s="423"/>
      <c r="N17" s="423"/>
      <c r="O17" s="423"/>
    </row>
    <row r="18" spans="1:15" x14ac:dyDescent="0.25">
      <c r="A18" s="423"/>
      <c r="B18" s="423"/>
      <c r="C18" s="423"/>
      <c r="D18" s="423"/>
      <c r="E18" s="423"/>
      <c r="F18" s="423"/>
      <c r="G18" s="423"/>
      <c r="H18" s="423"/>
      <c r="I18" s="423"/>
      <c r="J18" s="423"/>
      <c r="K18" s="423"/>
      <c r="L18" s="423"/>
      <c r="M18" s="423"/>
      <c r="N18" s="423"/>
      <c r="O18" s="423"/>
    </row>
    <row r="19" spans="1:15" x14ac:dyDescent="0.25">
      <c r="A19" s="423"/>
      <c r="B19" s="423"/>
      <c r="C19" s="423"/>
      <c r="D19" s="423"/>
      <c r="E19" s="423"/>
      <c r="F19" s="423"/>
      <c r="G19" s="423"/>
      <c r="H19" s="423"/>
      <c r="I19" s="423"/>
      <c r="J19" s="423"/>
      <c r="K19" s="423"/>
      <c r="L19" s="423"/>
      <c r="M19" s="423"/>
      <c r="N19" s="423"/>
      <c r="O19" s="423"/>
    </row>
    <row r="20" spans="1:15" x14ac:dyDescent="0.25">
      <c r="A20" s="423"/>
      <c r="B20" s="423"/>
      <c r="C20" s="423"/>
      <c r="D20" s="423"/>
      <c r="E20" s="423"/>
      <c r="F20" s="423"/>
      <c r="G20" s="423"/>
      <c r="H20" s="423"/>
      <c r="I20" s="423"/>
      <c r="J20" s="423"/>
      <c r="K20" s="423"/>
      <c r="L20" s="423"/>
      <c r="M20" s="423"/>
      <c r="N20" s="423"/>
      <c r="O20" s="423"/>
    </row>
    <row r="21" spans="1:15" x14ac:dyDescent="0.25">
      <c r="A21" s="423"/>
      <c r="B21" s="423"/>
      <c r="C21" s="423"/>
      <c r="D21" s="423"/>
      <c r="E21" s="423"/>
      <c r="F21" s="423"/>
      <c r="G21" s="423"/>
      <c r="H21" s="423"/>
      <c r="I21" s="423"/>
      <c r="J21" s="423"/>
      <c r="K21" s="423"/>
      <c r="L21" s="423"/>
      <c r="M21" s="423"/>
      <c r="N21" s="423"/>
      <c r="O21" s="423"/>
    </row>
    <row r="22" spans="1:15" x14ac:dyDescent="0.25">
      <c r="A22" s="423"/>
      <c r="B22" s="423"/>
      <c r="C22" s="423"/>
      <c r="D22" s="423"/>
      <c r="E22" s="423"/>
      <c r="F22" s="423"/>
      <c r="G22" s="423"/>
      <c r="H22" s="423"/>
      <c r="I22" s="423"/>
      <c r="J22" s="423"/>
      <c r="K22" s="423"/>
      <c r="L22" s="423"/>
      <c r="M22" s="423"/>
      <c r="N22" s="423"/>
      <c r="O22" s="423"/>
    </row>
    <row r="23" spans="1:15" x14ac:dyDescent="0.25">
      <c r="A23" s="423"/>
      <c r="B23" s="423"/>
      <c r="C23" s="423"/>
      <c r="D23" s="423"/>
      <c r="E23" s="423"/>
      <c r="F23" s="423"/>
      <c r="G23" s="423"/>
      <c r="H23" s="423"/>
      <c r="I23" s="423"/>
      <c r="J23" s="423"/>
      <c r="K23" s="423"/>
      <c r="L23" s="423"/>
      <c r="M23" s="423"/>
      <c r="N23" s="423"/>
      <c r="O23" s="423"/>
    </row>
    <row r="24" spans="1:15" x14ac:dyDescent="0.25">
      <c r="A24" s="423"/>
      <c r="B24" s="423"/>
      <c r="C24" s="423"/>
      <c r="D24" s="423"/>
      <c r="E24" s="423"/>
      <c r="F24" s="423"/>
      <c r="G24" s="423"/>
      <c r="H24" s="423"/>
      <c r="I24" s="423"/>
      <c r="J24" s="423"/>
      <c r="K24" s="423"/>
      <c r="L24" s="423"/>
      <c r="M24" s="423"/>
      <c r="N24" s="423"/>
      <c r="O24" s="423"/>
    </row>
    <row r="25" spans="1:15" x14ac:dyDescent="0.25">
      <c r="A25" s="423"/>
      <c r="B25" s="423"/>
      <c r="C25" s="423"/>
      <c r="D25" s="423"/>
      <c r="E25" s="423"/>
      <c r="F25" s="423"/>
      <c r="G25" s="423"/>
      <c r="H25" s="423"/>
      <c r="I25" s="423"/>
      <c r="J25" s="423"/>
      <c r="K25" s="423"/>
      <c r="L25" s="423"/>
      <c r="M25" s="423"/>
      <c r="N25" s="423"/>
      <c r="O25" s="423"/>
    </row>
    <row r="26" spans="1:15" x14ac:dyDescent="0.25">
      <c r="A26" s="423"/>
      <c r="B26" s="423"/>
      <c r="C26" s="423"/>
      <c r="D26" s="423"/>
      <c r="E26" s="423"/>
      <c r="F26" s="423"/>
      <c r="G26" s="423"/>
      <c r="H26" s="423"/>
      <c r="I26" s="423"/>
      <c r="J26" s="423"/>
      <c r="K26" s="423"/>
      <c r="L26" s="423"/>
      <c r="M26" s="423"/>
      <c r="N26" s="423"/>
      <c r="O26" s="423"/>
    </row>
    <row r="27" spans="1:15" x14ac:dyDescent="0.25">
      <c r="A27" s="423"/>
      <c r="B27" s="423"/>
      <c r="C27" s="423"/>
      <c r="D27" s="423"/>
      <c r="E27" s="423"/>
      <c r="F27" s="423"/>
      <c r="G27" s="423"/>
      <c r="H27" s="423"/>
      <c r="I27" s="423"/>
      <c r="J27" s="423"/>
      <c r="K27" s="423"/>
      <c r="L27" s="423"/>
      <c r="M27" s="423"/>
      <c r="N27" s="423"/>
      <c r="O27" s="423"/>
    </row>
  </sheetData>
  <sheetProtection password="CC14"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01"/>
  <sheetViews>
    <sheetView workbookViewId="0"/>
  </sheetViews>
  <sheetFormatPr defaultColWidth="8.85546875" defaultRowHeight="15" x14ac:dyDescent="0.25"/>
  <cols>
    <col min="1" max="1" width="40.85546875" customWidth="1"/>
    <col min="2" max="2" width="43.42578125" customWidth="1"/>
    <col min="3" max="3" width="17.85546875" customWidth="1"/>
    <col min="4" max="4" width="18" customWidth="1"/>
    <col min="5" max="5" width="18.28515625" customWidth="1"/>
    <col min="6" max="6" width="16" customWidth="1"/>
    <col min="7" max="7" width="16.42578125" customWidth="1"/>
    <col min="8" max="8" width="15.85546875" customWidth="1"/>
    <col min="9" max="9" width="19.28515625" customWidth="1"/>
    <col min="10" max="10" width="49.28515625" customWidth="1"/>
    <col min="257" max="257" width="40.85546875" customWidth="1"/>
    <col min="258" max="258" width="43.42578125" customWidth="1"/>
    <col min="259" max="259" width="17.85546875" customWidth="1"/>
    <col min="260" max="260" width="18" customWidth="1"/>
    <col min="261" max="261" width="18.28515625" customWidth="1"/>
    <col min="262" max="262" width="16" customWidth="1"/>
    <col min="263" max="263" width="16.42578125" customWidth="1"/>
    <col min="264" max="264" width="15.85546875" customWidth="1"/>
    <col min="265" max="265" width="19.28515625" customWidth="1"/>
    <col min="266" max="266" width="49.28515625" customWidth="1"/>
    <col min="513" max="513" width="40.85546875" customWidth="1"/>
    <col min="514" max="514" width="43.42578125" customWidth="1"/>
    <col min="515" max="515" width="17.85546875" customWidth="1"/>
    <col min="516" max="516" width="18" customWidth="1"/>
    <col min="517" max="517" width="18.28515625" customWidth="1"/>
    <col min="518" max="518" width="16" customWidth="1"/>
    <col min="519" max="519" width="16.42578125" customWidth="1"/>
    <col min="520" max="520" width="15.85546875" customWidth="1"/>
    <col min="521" max="521" width="19.28515625" customWidth="1"/>
    <col min="522" max="522" width="49.28515625" customWidth="1"/>
    <col min="769" max="769" width="40.85546875" customWidth="1"/>
    <col min="770" max="770" width="43.42578125" customWidth="1"/>
    <col min="771" max="771" width="17.85546875" customWidth="1"/>
    <col min="772" max="772" width="18" customWidth="1"/>
    <col min="773" max="773" width="18.28515625" customWidth="1"/>
    <col min="774" max="774" width="16" customWidth="1"/>
    <col min="775" max="775" width="16.42578125" customWidth="1"/>
    <col min="776" max="776" width="15.85546875" customWidth="1"/>
    <col min="777" max="777" width="19.28515625" customWidth="1"/>
    <col min="778" max="778" width="49.28515625" customWidth="1"/>
    <col min="1025" max="1025" width="40.85546875" customWidth="1"/>
    <col min="1026" max="1026" width="43.42578125" customWidth="1"/>
    <col min="1027" max="1027" width="17.85546875" customWidth="1"/>
    <col min="1028" max="1028" width="18" customWidth="1"/>
    <col min="1029" max="1029" width="18.28515625" customWidth="1"/>
    <col min="1030" max="1030" width="16" customWidth="1"/>
    <col min="1031" max="1031" width="16.42578125" customWidth="1"/>
    <col min="1032" max="1032" width="15.85546875" customWidth="1"/>
    <col min="1033" max="1033" width="19.28515625" customWidth="1"/>
    <col min="1034" max="1034" width="49.28515625" customWidth="1"/>
    <col min="1281" max="1281" width="40.85546875" customWidth="1"/>
    <col min="1282" max="1282" width="43.42578125" customWidth="1"/>
    <col min="1283" max="1283" width="17.85546875" customWidth="1"/>
    <col min="1284" max="1284" width="18" customWidth="1"/>
    <col min="1285" max="1285" width="18.28515625" customWidth="1"/>
    <col min="1286" max="1286" width="16" customWidth="1"/>
    <col min="1287" max="1287" width="16.42578125" customWidth="1"/>
    <col min="1288" max="1288" width="15.85546875" customWidth="1"/>
    <col min="1289" max="1289" width="19.28515625" customWidth="1"/>
    <col min="1290" max="1290" width="49.28515625" customWidth="1"/>
    <col min="1537" max="1537" width="40.85546875" customWidth="1"/>
    <col min="1538" max="1538" width="43.42578125" customWidth="1"/>
    <col min="1539" max="1539" width="17.85546875" customWidth="1"/>
    <col min="1540" max="1540" width="18" customWidth="1"/>
    <col min="1541" max="1541" width="18.28515625" customWidth="1"/>
    <col min="1542" max="1542" width="16" customWidth="1"/>
    <col min="1543" max="1543" width="16.42578125" customWidth="1"/>
    <col min="1544" max="1544" width="15.85546875" customWidth="1"/>
    <col min="1545" max="1545" width="19.28515625" customWidth="1"/>
    <col min="1546" max="1546" width="49.28515625" customWidth="1"/>
    <col min="1793" max="1793" width="40.85546875" customWidth="1"/>
    <col min="1794" max="1794" width="43.42578125" customWidth="1"/>
    <col min="1795" max="1795" width="17.85546875" customWidth="1"/>
    <col min="1796" max="1796" width="18" customWidth="1"/>
    <col min="1797" max="1797" width="18.28515625" customWidth="1"/>
    <col min="1798" max="1798" width="16" customWidth="1"/>
    <col min="1799" max="1799" width="16.42578125" customWidth="1"/>
    <col min="1800" max="1800" width="15.85546875" customWidth="1"/>
    <col min="1801" max="1801" width="19.28515625" customWidth="1"/>
    <col min="1802" max="1802" width="49.28515625" customWidth="1"/>
    <col min="2049" max="2049" width="40.85546875" customWidth="1"/>
    <col min="2050" max="2050" width="43.42578125" customWidth="1"/>
    <col min="2051" max="2051" width="17.85546875" customWidth="1"/>
    <col min="2052" max="2052" width="18" customWidth="1"/>
    <col min="2053" max="2053" width="18.28515625" customWidth="1"/>
    <col min="2054" max="2054" width="16" customWidth="1"/>
    <col min="2055" max="2055" width="16.42578125" customWidth="1"/>
    <col min="2056" max="2056" width="15.85546875" customWidth="1"/>
    <col min="2057" max="2057" width="19.28515625" customWidth="1"/>
    <col min="2058" max="2058" width="49.28515625" customWidth="1"/>
    <col min="2305" max="2305" width="40.85546875" customWidth="1"/>
    <col min="2306" max="2306" width="43.42578125" customWidth="1"/>
    <col min="2307" max="2307" width="17.85546875" customWidth="1"/>
    <col min="2308" max="2308" width="18" customWidth="1"/>
    <col min="2309" max="2309" width="18.28515625" customWidth="1"/>
    <col min="2310" max="2310" width="16" customWidth="1"/>
    <col min="2311" max="2311" width="16.42578125" customWidth="1"/>
    <col min="2312" max="2312" width="15.85546875" customWidth="1"/>
    <col min="2313" max="2313" width="19.28515625" customWidth="1"/>
    <col min="2314" max="2314" width="49.28515625" customWidth="1"/>
    <col min="2561" max="2561" width="40.85546875" customWidth="1"/>
    <col min="2562" max="2562" width="43.42578125" customWidth="1"/>
    <col min="2563" max="2563" width="17.85546875" customWidth="1"/>
    <col min="2564" max="2564" width="18" customWidth="1"/>
    <col min="2565" max="2565" width="18.28515625" customWidth="1"/>
    <col min="2566" max="2566" width="16" customWidth="1"/>
    <col min="2567" max="2567" width="16.42578125" customWidth="1"/>
    <col min="2568" max="2568" width="15.85546875" customWidth="1"/>
    <col min="2569" max="2569" width="19.28515625" customWidth="1"/>
    <col min="2570" max="2570" width="49.28515625" customWidth="1"/>
    <col min="2817" max="2817" width="40.85546875" customWidth="1"/>
    <col min="2818" max="2818" width="43.42578125" customWidth="1"/>
    <col min="2819" max="2819" width="17.85546875" customWidth="1"/>
    <col min="2820" max="2820" width="18" customWidth="1"/>
    <col min="2821" max="2821" width="18.28515625" customWidth="1"/>
    <col min="2822" max="2822" width="16" customWidth="1"/>
    <col min="2823" max="2823" width="16.42578125" customWidth="1"/>
    <col min="2824" max="2824" width="15.85546875" customWidth="1"/>
    <col min="2825" max="2825" width="19.28515625" customWidth="1"/>
    <col min="2826" max="2826" width="49.28515625" customWidth="1"/>
    <col min="3073" max="3073" width="40.85546875" customWidth="1"/>
    <col min="3074" max="3074" width="43.42578125" customWidth="1"/>
    <col min="3075" max="3075" width="17.85546875" customWidth="1"/>
    <col min="3076" max="3076" width="18" customWidth="1"/>
    <col min="3077" max="3077" width="18.28515625" customWidth="1"/>
    <col min="3078" max="3078" width="16" customWidth="1"/>
    <col min="3079" max="3079" width="16.42578125" customWidth="1"/>
    <col min="3080" max="3080" width="15.85546875" customWidth="1"/>
    <col min="3081" max="3081" width="19.28515625" customWidth="1"/>
    <col min="3082" max="3082" width="49.28515625" customWidth="1"/>
    <col min="3329" max="3329" width="40.85546875" customWidth="1"/>
    <col min="3330" max="3330" width="43.42578125" customWidth="1"/>
    <col min="3331" max="3331" width="17.85546875" customWidth="1"/>
    <col min="3332" max="3332" width="18" customWidth="1"/>
    <col min="3333" max="3333" width="18.28515625" customWidth="1"/>
    <col min="3334" max="3334" width="16" customWidth="1"/>
    <col min="3335" max="3335" width="16.42578125" customWidth="1"/>
    <col min="3336" max="3336" width="15.85546875" customWidth="1"/>
    <col min="3337" max="3337" width="19.28515625" customWidth="1"/>
    <col min="3338" max="3338" width="49.28515625" customWidth="1"/>
    <col min="3585" max="3585" width="40.85546875" customWidth="1"/>
    <col min="3586" max="3586" width="43.42578125" customWidth="1"/>
    <col min="3587" max="3587" width="17.85546875" customWidth="1"/>
    <col min="3588" max="3588" width="18" customWidth="1"/>
    <col min="3589" max="3589" width="18.28515625" customWidth="1"/>
    <col min="3590" max="3590" width="16" customWidth="1"/>
    <col min="3591" max="3591" width="16.42578125" customWidth="1"/>
    <col min="3592" max="3592" width="15.85546875" customWidth="1"/>
    <col min="3593" max="3593" width="19.28515625" customWidth="1"/>
    <col min="3594" max="3594" width="49.28515625" customWidth="1"/>
    <col min="3841" max="3841" width="40.85546875" customWidth="1"/>
    <col min="3842" max="3842" width="43.42578125" customWidth="1"/>
    <col min="3843" max="3843" width="17.85546875" customWidth="1"/>
    <col min="3844" max="3844" width="18" customWidth="1"/>
    <col min="3845" max="3845" width="18.28515625" customWidth="1"/>
    <col min="3846" max="3846" width="16" customWidth="1"/>
    <col min="3847" max="3847" width="16.42578125" customWidth="1"/>
    <col min="3848" max="3848" width="15.85546875" customWidth="1"/>
    <col min="3849" max="3849" width="19.28515625" customWidth="1"/>
    <col min="3850" max="3850" width="49.28515625" customWidth="1"/>
    <col min="4097" max="4097" width="40.85546875" customWidth="1"/>
    <col min="4098" max="4098" width="43.42578125" customWidth="1"/>
    <col min="4099" max="4099" width="17.85546875" customWidth="1"/>
    <col min="4100" max="4100" width="18" customWidth="1"/>
    <col min="4101" max="4101" width="18.28515625" customWidth="1"/>
    <col min="4102" max="4102" width="16" customWidth="1"/>
    <col min="4103" max="4103" width="16.42578125" customWidth="1"/>
    <col min="4104" max="4104" width="15.85546875" customWidth="1"/>
    <col min="4105" max="4105" width="19.28515625" customWidth="1"/>
    <col min="4106" max="4106" width="49.28515625" customWidth="1"/>
    <col min="4353" max="4353" width="40.85546875" customWidth="1"/>
    <col min="4354" max="4354" width="43.42578125" customWidth="1"/>
    <col min="4355" max="4355" width="17.85546875" customWidth="1"/>
    <col min="4356" max="4356" width="18" customWidth="1"/>
    <col min="4357" max="4357" width="18.28515625" customWidth="1"/>
    <col min="4358" max="4358" width="16" customWidth="1"/>
    <col min="4359" max="4359" width="16.42578125" customWidth="1"/>
    <col min="4360" max="4360" width="15.85546875" customWidth="1"/>
    <col min="4361" max="4361" width="19.28515625" customWidth="1"/>
    <col min="4362" max="4362" width="49.28515625" customWidth="1"/>
    <col min="4609" max="4609" width="40.85546875" customWidth="1"/>
    <col min="4610" max="4610" width="43.42578125" customWidth="1"/>
    <col min="4611" max="4611" width="17.85546875" customWidth="1"/>
    <col min="4612" max="4612" width="18" customWidth="1"/>
    <col min="4613" max="4613" width="18.28515625" customWidth="1"/>
    <col min="4614" max="4614" width="16" customWidth="1"/>
    <col min="4615" max="4615" width="16.42578125" customWidth="1"/>
    <col min="4616" max="4616" width="15.85546875" customWidth="1"/>
    <col min="4617" max="4617" width="19.28515625" customWidth="1"/>
    <col min="4618" max="4618" width="49.28515625" customWidth="1"/>
    <col min="4865" max="4865" width="40.85546875" customWidth="1"/>
    <col min="4866" max="4866" width="43.42578125" customWidth="1"/>
    <col min="4867" max="4867" width="17.85546875" customWidth="1"/>
    <col min="4868" max="4868" width="18" customWidth="1"/>
    <col min="4869" max="4869" width="18.28515625" customWidth="1"/>
    <col min="4870" max="4870" width="16" customWidth="1"/>
    <col min="4871" max="4871" width="16.42578125" customWidth="1"/>
    <col min="4872" max="4872" width="15.85546875" customWidth="1"/>
    <col min="4873" max="4873" width="19.28515625" customWidth="1"/>
    <col min="4874" max="4874" width="49.28515625" customWidth="1"/>
    <col min="5121" max="5121" width="40.85546875" customWidth="1"/>
    <col min="5122" max="5122" width="43.42578125" customWidth="1"/>
    <col min="5123" max="5123" width="17.85546875" customWidth="1"/>
    <col min="5124" max="5124" width="18" customWidth="1"/>
    <col min="5125" max="5125" width="18.28515625" customWidth="1"/>
    <col min="5126" max="5126" width="16" customWidth="1"/>
    <col min="5127" max="5127" width="16.42578125" customWidth="1"/>
    <col min="5128" max="5128" width="15.85546875" customWidth="1"/>
    <col min="5129" max="5129" width="19.28515625" customWidth="1"/>
    <col min="5130" max="5130" width="49.28515625" customWidth="1"/>
    <col min="5377" max="5377" width="40.85546875" customWidth="1"/>
    <col min="5378" max="5378" width="43.42578125" customWidth="1"/>
    <col min="5379" max="5379" width="17.85546875" customWidth="1"/>
    <col min="5380" max="5380" width="18" customWidth="1"/>
    <col min="5381" max="5381" width="18.28515625" customWidth="1"/>
    <col min="5382" max="5382" width="16" customWidth="1"/>
    <col min="5383" max="5383" width="16.42578125" customWidth="1"/>
    <col min="5384" max="5384" width="15.85546875" customWidth="1"/>
    <col min="5385" max="5385" width="19.28515625" customWidth="1"/>
    <col min="5386" max="5386" width="49.28515625" customWidth="1"/>
    <col min="5633" max="5633" width="40.85546875" customWidth="1"/>
    <col min="5634" max="5634" width="43.42578125" customWidth="1"/>
    <col min="5635" max="5635" width="17.85546875" customWidth="1"/>
    <col min="5636" max="5636" width="18" customWidth="1"/>
    <col min="5637" max="5637" width="18.28515625" customWidth="1"/>
    <col min="5638" max="5638" width="16" customWidth="1"/>
    <col min="5639" max="5639" width="16.42578125" customWidth="1"/>
    <col min="5640" max="5640" width="15.85546875" customWidth="1"/>
    <col min="5641" max="5641" width="19.28515625" customWidth="1"/>
    <col min="5642" max="5642" width="49.28515625" customWidth="1"/>
    <col min="5889" max="5889" width="40.85546875" customWidth="1"/>
    <col min="5890" max="5890" width="43.42578125" customWidth="1"/>
    <col min="5891" max="5891" width="17.85546875" customWidth="1"/>
    <col min="5892" max="5892" width="18" customWidth="1"/>
    <col min="5893" max="5893" width="18.28515625" customWidth="1"/>
    <col min="5894" max="5894" width="16" customWidth="1"/>
    <col min="5895" max="5895" width="16.42578125" customWidth="1"/>
    <col min="5896" max="5896" width="15.85546875" customWidth="1"/>
    <col min="5897" max="5897" width="19.28515625" customWidth="1"/>
    <col min="5898" max="5898" width="49.28515625" customWidth="1"/>
    <col min="6145" max="6145" width="40.85546875" customWidth="1"/>
    <col min="6146" max="6146" width="43.42578125" customWidth="1"/>
    <col min="6147" max="6147" width="17.85546875" customWidth="1"/>
    <col min="6148" max="6148" width="18" customWidth="1"/>
    <col min="6149" max="6149" width="18.28515625" customWidth="1"/>
    <col min="6150" max="6150" width="16" customWidth="1"/>
    <col min="6151" max="6151" width="16.42578125" customWidth="1"/>
    <col min="6152" max="6152" width="15.85546875" customWidth="1"/>
    <col min="6153" max="6153" width="19.28515625" customWidth="1"/>
    <col min="6154" max="6154" width="49.28515625" customWidth="1"/>
    <col min="6401" max="6401" width="40.85546875" customWidth="1"/>
    <col min="6402" max="6402" width="43.42578125" customWidth="1"/>
    <col min="6403" max="6403" width="17.85546875" customWidth="1"/>
    <col min="6404" max="6404" width="18" customWidth="1"/>
    <col min="6405" max="6405" width="18.28515625" customWidth="1"/>
    <col min="6406" max="6406" width="16" customWidth="1"/>
    <col min="6407" max="6407" width="16.42578125" customWidth="1"/>
    <col min="6408" max="6408" width="15.85546875" customWidth="1"/>
    <col min="6409" max="6409" width="19.28515625" customWidth="1"/>
    <col min="6410" max="6410" width="49.28515625" customWidth="1"/>
    <col min="6657" max="6657" width="40.85546875" customWidth="1"/>
    <col min="6658" max="6658" width="43.42578125" customWidth="1"/>
    <col min="6659" max="6659" width="17.85546875" customWidth="1"/>
    <col min="6660" max="6660" width="18" customWidth="1"/>
    <col min="6661" max="6661" width="18.28515625" customWidth="1"/>
    <col min="6662" max="6662" width="16" customWidth="1"/>
    <col min="6663" max="6663" width="16.42578125" customWidth="1"/>
    <col min="6664" max="6664" width="15.85546875" customWidth="1"/>
    <col min="6665" max="6665" width="19.28515625" customWidth="1"/>
    <col min="6666" max="6666" width="49.28515625" customWidth="1"/>
    <col min="6913" max="6913" width="40.85546875" customWidth="1"/>
    <col min="6914" max="6914" width="43.42578125" customWidth="1"/>
    <col min="6915" max="6915" width="17.85546875" customWidth="1"/>
    <col min="6916" max="6916" width="18" customWidth="1"/>
    <col min="6917" max="6917" width="18.28515625" customWidth="1"/>
    <col min="6918" max="6918" width="16" customWidth="1"/>
    <col min="6919" max="6919" width="16.42578125" customWidth="1"/>
    <col min="6920" max="6920" width="15.85546875" customWidth="1"/>
    <col min="6921" max="6921" width="19.28515625" customWidth="1"/>
    <col min="6922" max="6922" width="49.28515625" customWidth="1"/>
    <col min="7169" max="7169" width="40.85546875" customWidth="1"/>
    <col min="7170" max="7170" width="43.42578125" customWidth="1"/>
    <col min="7171" max="7171" width="17.85546875" customWidth="1"/>
    <col min="7172" max="7172" width="18" customWidth="1"/>
    <col min="7173" max="7173" width="18.28515625" customWidth="1"/>
    <col min="7174" max="7174" width="16" customWidth="1"/>
    <col min="7175" max="7175" width="16.42578125" customWidth="1"/>
    <col min="7176" max="7176" width="15.85546875" customWidth="1"/>
    <col min="7177" max="7177" width="19.28515625" customWidth="1"/>
    <col min="7178" max="7178" width="49.28515625" customWidth="1"/>
    <col min="7425" max="7425" width="40.85546875" customWidth="1"/>
    <col min="7426" max="7426" width="43.42578125" customWidth="1"/>
    <col min="7427" max="7427" width="17.85546875" customWidth="1"/>
    <col min="7428" max="7428" width="18" customWidth="1"/>
    <col min="7429" max="7429" width="18.28515625" customWidth="1"/>
    <col min="7430" max="7430" width="16" customWidth="1"/>
    <col min="7431" max="7431" width="16.42578125" customWidth="1"/>
    <col min="7432" max="7432" width="15.85546875" customWidth="1"/>
    <col min="7433" max="7433" width="19.28515625" customWidth="1"/>
    <col min="7434" max="7434" width="49.28515625" customWidth="1"/>
    <col min="7681" max="7681" width="40.85546875" customWidth="1"/>
    <col min="7682" max="7682" width="43.42578125" customWidth="1"/>
    <col min="7683" max="7683" width="17.85546875" customWidth="1"/>
    <col min="7684" max="7684" width="18" customWidth="1"/>
    <col min="7685" max="7685" width="18.28515625" customWidth="1"/>
    <col min="7686" max="7686" width="16" customWidth="1"/>
    <col min="7687" max="7687" width="16.42578125" customWidth="1"/>
    <col min="7688" max="7688" width="15.85546875" customWidth="1"/>
    <col min="7689" max="7689" width="19.28515625" customWidth="1"/>
    <col min="7690" max="7690" width="49.28515625" customWidth="1"/>
    <col min="7937" max="7937" width="40.85546875" customWidth="1"/>
    <col min="7938" max="7938" width="43.42578125" customWidth="1"/>
    <col min="7939" max="7939" width="17.85546875" customWidth="1"/>
    <col min="7940" max="7940" width="18" customWidth="1"/>
    <col min="7941" max="7941" width="18.28515625" customWidth="1"/>
    <col min="7942" max="7942" width="16" customWidth="1"/>
    <col min="7943" max="7943" width="16.42578125" customWidth="1"/>
    <col min="7944" max="7944" width="15.85546875" customWidth="1"/>
    <col min="7945" max="7945" width="19.28515625" customWidth="1"/>
    <col min="7946" max="7946" width="49.28515625" customWidth="1"/>
    <col min="8193" max="8193" width="40.85546875" customWidth="1"/>
    <col min="8194" max="8194" width="43.42578125" customWidth="1"/>
    <col min="8195" max="8195" width="17.85546875" customWidth="1"/>
    <col min="8196" max="8196" width="18" customWidth="1"/>
    <col min="8197" max="8197" width="18.28515625" customWidth="1"/>
    <col min="8198" max="8198" width="16" customWidth="1"/>
    <col min="8199" max="8199" width="16.42578125" customWidth="1"/>
    <col min="8200" max="8200" width="15.85546875" customWidth="1"/>
    <col min="8201" max="8201" width="19.28515625" customWidth="1"/>
    <col min="8202" max="8202" width="49.28515625" customWidth="1"/>
    <col min="8449" max="8449" width="40.85546875" customWidth="1"/>
    <col min="8450" max="8450" width="43.42578125" customWidth="1"/>
    <col min="8451" max="8451" width="17.85546875" customWidth="1"/>
    <col min="8452" max="8452" width="18" customWidth="1"/>
    <col min="8453" max="8453" width="18.28515625" customWidth="1"/>
    <col min="8454" max="8454" width="16" customWidth="1"/>
    <col min="8455" max="8455" width="16.42578125" customWidth="1"/>
    <col min="8456" max="8456" width="15.85546875" customWidth="1"/>
    <col min="8457" max="8457" width="19.28515625" customWidth="1"/>
    <col min="8458" max="8458" width="49.28515625" customWidth="1"/>
    <col min="8705" max="8705" width="40.85546875" customWidth="1"/>
    <col min="8706" max="8706" width="43.42578125" customWidth="1"/>
    <col min="8707" max="8707" width="17.85546875" customWidth="1"/>
    <col min="8708" max="8708" width="18" customWidth="1"/>
    <col min="8709" max="8709" width="18.28515625" customWidth="1"/>
    <col min="8710" max="8710" width="16" customWidth="1"/>
    <col min="8711" max="8711" width="16.42578125" customWidth="1"/>
    <col min="8712" max="8712" width="15.85546875" customWidth="1"/>
    <col min="8713" max="8713" width="19.28515625" customWidth="1"/>
    <col min="8714" max="8714" width="49.28515625" customWidth="1"/>
    <col min="8961" max="8961" width="40.85546875" customWidth="1"/>
    <col min="8962" max="8962" width="43.42578125" customWidth="1"/>
    <col min="8963" max="8963" width="17.85546875" customWidth="1"/>
    <col min="8964" max="8964" width="18" customWidth="1"/>
    <col min="8965" max="8965" width="18.28515625" customWidth="1"/>
    <col min="8966" max="8966" width="16" customWidth="1"/>
    <col min="8967" max="8967" width="16.42578125" customWidth="1"/>
    <col min="8968" max="8968" width="15.85546875" customWidth="1"/>
    <col min="8969" max="8969" width="19.28515625" customWidth="1"/>
    <col min="8970" max="8970" width="49.28515625" customWidth="1"/>
    <col min="9217" max="9217" width="40.85546875" customWidth="1"/>
    <col min="9218" max="9218" width="43.42578125" customWidth="1"/>
    <col min="9219" max="9219" width="17.85546875" customWidth="1"/>
    <col min="9220" max="9220" width="18" customWidth="1"/>
    <col min="9221" max="9221" width="18.28515625" customWidth="1"/>
    <col min="9222" max="9222" width="16" customWidth="1"/>
    <col min="9223" max="9223" width="16.42578125" customWidth="1"/>
    <col min="9224" max="9224" width="15.85546875" customWidth="1"/>
    <col min="9225" max="9225" width="19.28515625" customWidth="1"/>
    <col min="9226" max="9226" width="49.28515625" customWidth="1"/>
    <col min="9473" max="9473" width="40.85546875" customWidth="1"/>
    <col min="9474" max="9474" width="43.42578125" customWidth="1"/>
    <col min="9475" max="9475" width="17.85546875" customWidth="1"/>
    <col min="9476" max="9476" width="18" customWidth="1"/>
    <col min="9477" max="9477" width="18.28515625" customWidth="1"/>
    <col min="9478" max="9478" width="16" customWidth="1"/>
    <col min="9479" max="9479" width="16.42578125" customWidth="1"/>
    <col min="9480" max="9480" width="15.85546875" customWidth="1"/>
    <col min="9481" max="9481" width="19.28515625" customWidth="1"/>
    <col min="9482" max="9482" width="49.28515625" customWidth="1"/>
    <col min="9729" max="9729" width="40.85546875" customWidth="1"/>
    <col min="9730" max="9730" width="43.42578125" customWidth="1"/>
    <col min="9731" max="9731" width="17.85546875" customWidth="1"/>
    <col min="9732" max="9732" width="18" customWidth="1"/>
    <col min="9733" max="9733" width="18.28515625" customWidth="1"/>
    <col min="9734" max="9734" width="16" customWidth="1"/>
    <col min="9735" max="9735" width="16.42578125" customWidth="1"/>
    <col min="9736" max="9736" width="15.85546875" customWidth="1"/>
    <col min="9737" max="9737" width="19.28515625" customWidth="1"/>
    <col min="9738" max="9738" width="49.28515625" customWidth="1"/>
    <col min="9985" max="9985" width="40.85546875" customWidth="1"/>
    <col min="9986" max="9986" width="43.42578125" customWidth="1"/>
    <col min="9987" max="9987" width="17.85546875" customWidth="1"/>
    <col min="9988" max="9988" width="18" customWidth="1"/>
    <col min="9989" max="9989" width="18.28515625" customWidth="1"/>
    <col min="9990" max="9990" width="16" customWidth="1"/>
    <col min="9991" max="9991" width="16.42578125" customWidth="1"/>
    <col min="9992" max="9992" width="15.85546875" customWidth="1"/>
    <col min="9993" max="9993" width="19.28515625" customWidth="1"/>
    <col min="9994" max="9994" width="49.28515625" customWidth="1"/>
    <col min="10241" max="10241" width="40.85546875" customWidth="1"/>
    <col min="10242" max="10242" width="43.42578125" customWidth="1"/>
    <col min="10243" max="10243" width="17.85546875" customWidth="1"/>
    <col min="10244" max="10244" width="18" customWidth="1"/>
    <col min="10245" max="10245" width="18.28515625" customWidth="1"/>
    <col min="10246" max="10246" width="16" customWidth="1"/>
    <col min="10247" max="10247" width="16.42578125" customWidth="1"/>
    <col min="10248" max="10248" width="15.85546875" customWidth="1"/>
    <col min="10249" max="10249" width="19.28515625" customWidth="1"/>
    <col min="10250" max="10250" width="49.28515625" customWidth="1"/>
    <col min="10497" max="10497" width="40.85546875" customWidth="1"/>
    <col min="10498" max="10498" width="43.42578125" customWidth="1"/>
    <col min="10499" max="10499" width="17.85546875" customWidth="1"/>
    <col min="10500" max="10500" width="18" customWidth="1"/>
    <col min="10501" max="10501" width="18.28515625" customWidth="1"/>
    <col min="10502" max="10502" width="16" customWidth="1"/>
    <col min="10503" max="10503" width="16.42578125" customWidth="1"/>
    <col min="10504" max="10504" width="15.85546875" customWidth="1"/>
    <col min="10505" max="10505" width="19.28515625" customWidth="1"/>
    <col min="10506" max="10506" width="49.28515625" customWidth="1"/>
    <col min="10753" max="10753" width="40.85546875" customWidth="1"/>
    <col min="10754" max="10754" width="43.42578125" customWidth="1"/>
    <col min="10755" max="10755" width="17.85546875" customWidth="1"/>
    <col min="10756" max="10756" width="18" customWidth="1"/>
    <col min="10757" max="10757" width="18.28515625" customWidth="1"/>
    <col min="10758" max="10758" width="16" customWidth="1"/>
    <col min="10759" max="10759" width="16.42578125" customWidth="1"/>
    <col min="10760" max="10760" width="15.85546875" customWidth="1"/>
    <col min="10761" max="10761" width="19.28515625" customWidth="1"/>
    <col min="10762" max="10762" width="49.28515625" customWidth="1"/>
    <col min="11009" max="11009" width="40.85546875" customWidth="1"/>
    <col min="11010" max="11010" width="43.42578125" customWidth="1"/>
    <col min="11011" max="11011" width="17.85546875" customWidth="1"/>
    <col min="11012" max="11012" width="18" customWidth="1"/>
    <col min="11013" max="11013" width="18.28515625" customWidth="1"/>
    <col min="11014" max="11014" width="16" customWidth="1"/>
    <col min="11015" max="11015" width="16.42578125" customWidth="1"/>
    <col min="11016" max="11016" width="15.85546875" customWidth="1"/>
    <col min="11017" max="11017" width="19.28515625" customWidth="1"/>
    <col min="11018" max="11018" width="49.28515625" customWidth="1"/>
    <col min="11265" max="11265" width="40.85546875" customWidth="1"/>
    <col min="11266" max="11266" width="43.42578125" customWidth="1"/>
    <col min="11267" max="11267" width="17.85546875" customWidth="1"/>
    <col min="11268" max="11268" width="18" customWidth="1"/>
    <col min="11269" max="11269" width="18.28515625" customWidth="1"/>
    <col min="11270" max="11270" width="16" customWidth="1"/>
    <col min="11271" max="11271" width="16.42578125" customWidth="1"/>
    <col min="11272" max="11272" width="15.85546875" customWidth="1"/>
    <col min="11273" max="11273" width="19.28515625" customWidth="1"/>
    <col min="11274" max="11274" width="49.28515625" customWidth="1"/>
    <col min="11521" max="11521" width="40.85546875" customWidth="1"/>
    <col min="11522" max="11522" width="43.42578125" customWidth="1"/>
    <col min="11523" max="11523" width="17.85546875" customWidth="1"/>
    <col min="11524" max="11524" width="18" customWidth="1"/>
    <col min="11525" max="11525" width="18.28515625" customWidth="1"/>
    <col min="11526" max="11526" width="16" customWidth="1"/>
    <col min="11527" max="11527" width="16.42578125" customWidth="1"/>
    <col min="11528" max="11528" width="15.85546875" customWidth="1"/>
    <col min="11529" max="11529" width="19.28515625" customWidth="1"/>
    <col min="11530" max="11530" width="49.28515625" customWidth="1"/>
    <col min="11777" max="11777" width="40.85546875" customWidth="1"/>
    <col min="11778" max="11778" width="43.42578125" customWidth="1"/>
    <col min="11779" max="11779" width="17.85546875" customWidth="1"/>
    <col min="11780" max="11780" width="18" customWidth="1"/>
    <col min="11781" max="11781" width="18.28515625" customWidth="1"/>
    <col min="11782" max="11782" width="16" customWidth="1"/>
    <col min="11783" max="11783" width="16.42578125" customWidth="1"/>
    <col min="11784" max="11784" width="15.85546875" customWidth="1"/>
    <col min="11785" max="11785" width="19.28515625" customWidth="1"/>
    <col min="11786" max="11786" width="49.28515625" customWidth="1"/>
    <col min="12033" max="12033" width="40.85546875" customWidth="1"/>
    <col min="12034" max="12034" width="43.42578125" customWidth="1"/>
    <col min="12035" max="12035" width="17.85546875" customWidth="1"/>
    <col min="12036" max="12036" width="18" customWidth="1"/>
    <col min="12037" max="12037" width="18.28515625" customWidth="1"/>
    <col min="12038" max="12038" width="16" customWidth="1"/>
    <col min="12039" max="12039" width="16.42578125" customWidth="1"/>
    <col min="12040" max="12040" width="15.85546875" customWidth="1"/>
    <col min="12041" max="12041" width="19.28515625" customWidth="1"/>
    <col min="12042" max="12042" width="49.28515625" customWidth="1"/>
    <col min="12289" max="12289" width="40.85546875" customWidth="1"/>
    <col min="12290" max="12290" width="43.42578125" customWidth="1"/>
    <col min="12291" max="12291" width="17.85546875" customWidth="1"/>
    <col min="12292" max="12292" width="18" customWidth="1"/>
    <col min="12293" max="12293" width="18.28515625" customWidth="1"/>
    <col min="12294" max="12294" width="16" customWidth="1"/>
    <col min="12295" max="12295" width="16.42578125" customWidth="1"/>
    <col min="12296" max="12296" width="15.85546875" customWidth="1"/>
    <col min="12297" max="12297" width="19.28515625" customWidth="1"/>
    <col min="12298" max="12298" width="49.28515625" customWidth="1"/>
    <col min="12545" max="12545" width="40.85546875" customWidth="1"/>
    <col min="12546" max="12546" width="43.42578125" customWidth="1"/>
    <col min="12547" max="12547" width="17.85546875" customWidth="1"/>
    <col min="12548" max="12548" width="18" customWidth="1"/>
    <col min="12549" max="12549" width="18.28515625" customWidth="1"/>
    <col min="12550" max="12550" width="16" customWidth="1"/>
    <col min="12551" max="12551" width="16.42578125" customWidth="1"/>
    <col min="12552" max="12552" width="15.85546875" customWidth="1"/>
    <col min="12553" max="12553" width="19.28515625" customWidth="1"/>
    <col min="12554" max="12554" width="49.28515625" customWidth="1"/>
    <col min="12801" max="12801" width="40.85546875" customWidth="1"/>
    <col min="12802" max="12802" width="43.42578125" customWidth="1"/>
    <col min="12803" max="12803" width="17.85546875" customWidth="1"/>
    <col min="12804" max="12804" width="18" customWidth="1"/>
    <col min="12805" max="12805" width="18.28515625" customWidth="1"/>
    <col min="12806" max="12806" width="16" customWidth="1"/>
    <col min="12807" max="12807" width="16.42578125" customWidth="1"/>
    <col min="12808" max="12808" width="15.85546875" customWidth="1"/>
    <col min="12809" max="12809" width="19.28515625" customWidth="1"/>
    <col min="12810" max="12810" width="49.28515625" customWidth="1"/>
    <col min="13057" max="13057" width="40.85546875" customWidth="1"/>
    <col min="13058" max="13058" width="43.42578125" customWidth="1"/>
    <col min="13059" max="13059" width="17.85546875" customWidth="1"/>
    <col min="13060" max="13060" width="18" customWidth="1"/>
    <col min="13061" max="13061" width="18.28515625" customWidth="1"/>
    <col min="13062" max="13062" width="16" customWidth="1"/>
    <col min="13063" max="13063" width="16.42578125" customWidth="1"/>
    <col min="13064" max="13064" width="15.85546875" customWidth="1"/>
    <col min="13065" max="13065" width="19.28515625" customWidth="1"/>
    <col min="13066" max="13066" width="49.28515625" customWidth="1"/>
    <col min="13313" max="13313" width="40.85546875" customWidth="1"/>
    <col min="13314" max="13314" width="43.42578125" customWidth="1"/>
    <col min="13315" max="13315" width="17.85546875" customWidth="1"/>
    <col min="13316" max="13316" width="18" customWidth="1"/>
    <col min="13317" max="13317" width="18.28515625" customWidth="1"/>
    <col min="13318" max="13318" width="16" customWidth="1"/>
    <col min="13319" max="13319" width="16.42578125" customWidth="1"/>
    <col min="13320" max="13320" width="15.85546875" customWidth="1"/>
    <col min="13321" max="13321" width="19.28515625" customWidth="1"/>
    <col min="13322" max="13322" width="49.28515625" customWidth="1"/>
    <col min="13569" max="13569" width="40.85546875" customWidth="1"/>
    <col min="13570" max="13570" width="43.42578125" customWidth="1"/>
    <col min="13571" max="13571" width="17.85546875" customWidth="1"/>
    <col min="13572" max="13572" width="18" customWidth="1"/>
    <col min="13573" max="13573" width="18.28515625" customWidth="1"/>
    <col min="13574" max="13574" width="16" customWidth="1"/>
    <col min="13575" max="13575" width="16.42578125" customWidth="1"/>
    <col min="13576" max="13576" width="15.85546875" customWidth="1"/>
    <col min="13577" max="13577" width="19.28515625" customWidth="1"/>
    <col min="13578" max="13578" width="49.28515625" customWidth="1"/>
    <col min="13825" max="13825" width="40.85546875" customWidth="1"/>
    <col min="13826" max="13826" width="43.42578125" customWidth="1"/>
    <col min="13827" max="13827" width="17.85546875" customWidth="1"/>
    <col min="13828" max="13828" width="18" customWidth="1"/>
    <col min="13829" max="13829" width="18.28515625" customWidth="1"/>
    <col min="13830" max="13830" width="16" customWidth="1"/>
    <col min="13831" max="13831" width="16.42578125" customWidth="1"/>
    <col min="13832" max="13832" width="15.85546875" customWidth="1"/>
    <col min="13833" max="13833" width="19.28515625" customWidth="1"/>
    <col min="13834" max="13834" width="49.28515625" customWidth="1"/>
    <col min="14081" max="14081" width="40.85546875" customWidth="1"/>
    <col min="14082" max="14082" width="43.42578125" customWidth="1"/>
    <col min="14083" max="14083" width="17.85546875" customWidth="1"/>
    <col min="14084" max="14084" width="18" customWidth="1"/>
    <col min="14085" max="14085" width="18.28515625" customWidth="1"/>
    <col min="14086" max="14086" width="16" customWidth="1"/>
    <col min="14087" max="14087" width="16.42578125" customWidth="1"/>
    <col min="14088" max="14088" width="15.85546875" customWidth="1"/>
    <col min="14089" max="14089" width="19.28515625" customWidth="1"/>
    <col min="14090" max="14090" width="49.28515625" customWidth="1"/>
    <col min="14337" max="14337" width="40.85546875" customWidth="1"/>
    <col min="14338" max="14338" width="43.42578125" customWidth="1"/>
    <col min="14339" max="14339" width="17.85546875" customWidth="1"/>
    <col min="14340" max="14340" width="18" customWidth="1"/>
    <col min="14341" max="14341" width="18.28515625" customWidth="1"/>
    <col min="14342" max="14342" width="16" customWidth="1"/>
    <col min="14343" max="14343" width="16.42578125" customWidth="1"/>
    <col min="14344" max="14344" width="15.85546875" customWidth="1"/>
    <col min="14345" max="14345" width="19.28515625" customWidth="1"/>
    <col min="14346" max="14346" width="49.28515625" customWidth="1"/>
    <col min="14593" max="14593" width="40.85546875" customWidth="1"/>
    <col min="14594" max="14594" width="43.42578125" customWidth="1"/>
    <col min="14595" max="14595" width="17.85546875" customWidth="1"/>
    <col min="14596" max="14596" width="18" customWidth="1"/>
    <col min="14597" max="14597" width="18.28515625" customWidth="1"/>
    <col min="14598" max="14598" width="16" customWidth="1"/>
    <col min="14599" max="14599" width="16.42578125" customWidth="1"/>
    <col min="14600" max="14600" width="15.85546875" customWidth="1"/>
    <col min="14601" max="14601" width="19.28515625" customWidth="1"/>
    <col min="14602" max="14602" width="49.28515625" customWidth="1"/>
    <col min="14849" max="14849" width="40.85546875" customWidth="1"/>
    <col min="14850" max="14850" width="43.42578125" customWidth="1"/>
    <col min="14851" max="14851" width="17.85546875" customWidth="1"/>
    <col min="14852" max="14852" width="18" customWidth="1"/>
    <col min="14853" max="14853" width="18.28515625" customWidth="1"/>
    <col min="14854" max="14854" width="16" customWidth="1"/>
    <col min="14855" max="14855" width="16.42578125" customWidth="1"/>
    <col min="14856" max="14856" width="15.85546875" customWidth="1"/>
    <col min="14857" max="14857" width="19.28515625" customWidth="1"/>
    <col min="14858" max="14858" width="49.28515625" customWidth="1"/>
    <col min="15105" max="15105" width="40.85546875" customWidth="1"/>
    <col min="15106" max="15106" width="43.42578125" customWidth="1"/>
    <col min="15107" max="15107" width="17.85546875" customWidth="1"/>
    <col min="15108" max="15108" width="18" customWidth="1"/>
    <col min="15109" max="15109" width="18.28515625" customWidth="1"/>
    <col min="15110" max="15110" width="16" customWidth="1"/>
    <col min="15111" max="15111" width="16.42578125" customWidth="1"/>
    <col min="15112" max="15112" width="15.85546875" customWidth="1"/>
    <col min="15113" max="15113" width="19.28515625" customWidth="1"/>
    <col min="15114" max="15114" width="49.28515625" customWidth="1"/>
    <col min="15361" max="15361" width="40.85546875" customWidth="1"/>
    <col min="15362" max="15362" width="43.42578125" customWidth="1"/>
    <col min="15363" max="15363" width="17.85546875" customWidth="1"/>
    <col min="15364" max="15364" width="18" customWidth="1"/>
    <col min="15365" max="15365" width="18.28515625" customWidth="1"/>
    <col min="15366" max="15366" width="16" customWidth="1"/>
    <col min="15367" max="15367" width="16.42578125" customWidth="1"/>
    <col min="15368" max="15368" width="15.85546875" customWidth="1"/>
    <col min="15369" max="15369" width="19.28515625" customWidth="1"/>
    <col min="15370" max="15370" width="49.28515625" customWidth="1"/>
    <col min="15617" max="15617" width="40.85546875" customWidth="1"/>
    <col min="15618" max="15618" width="43.42578125" customWidth="1"/>
    <col min="15619" max="15619" width="17.85546875" customWidth="1"/>
    <col min="15620" max="15620" width="18" customWidth="1"/>
    <col min="15621" max="15621" width="18.28515625" customWidth="1"/>
    <col min="15622" max="15622" width="16" customWidth="1"/>
    <col min="15623" max="15623" width="16.42578125" customWidth="1"/>
    <col min="15624" max="15624" width="15.85546875" customWidth="1"/>
    <col min="15625" max="15625" width="19.28515625" customWidth="1"/>
    <col min="15626" max="15626" width="49.28515625" customWidth="1"/>
    <col min="15873" max="15873" width="40.85546875" customWidth="1"/>
    <col min="15874" max="15874" width="43.42578125" customWidth="1"/>
    <col min="15875" max="15875" width="17.85546875" customWidth="1"/>
    <col min="15876" max="15876" width="18" customWidth="1"/>
    <col min="15877" max="15877" width="18.28515625" customWidth="1"/>
    <col min="15878" max="15878" width="16" customWidth="1"/>
    <col min="15879" max="15879" width="16.42578125" customWidth="1"/>
    <col min="15880" max="15880" width="15.85546875" customWidth="1"/>
    <col min="15881" max="15881" width="19.28515625" customWidth="1"/>
    <col min="15882" max="15882" width="49.28515625" customWidth="1"/>
    <col min="16129" max="16129" width="40.85546875" customWidth="1"/>
    <col min="16130" max="16130" width="43.42578125" customWidth="1"/>
    <col min="16131" max="16131" width="17.85546875" customWidth="1"/>
    <col min="16132" max="16132" width="18" customWidth="1"/>
    <col min="16133" max="16133" width="18.28515625" customWidth="1"/>
    <col min="16134" max="16134" width="16" customWidth="1"/>
    <col min="16135" max="16135" width="16.42578125" customWidth="1"/>
    <col min="16136" max="16136" width="15.85546875" customWidth="1"/>
    <col min="16137" max="16137" width="19.28515625" customWidth="1"/>
    <col min="16138" max="16138" width="49.28515625" customWidth="1"/>
  </cols>
  <sheetData>
    <row r="1" spans="1:10" x14ac:dyDescent="0.25">
      <c r="A1" s="293">
        <f>+Cover!E11</f>
        <v>0</v>
      </c>
      <c r="B1" s="293"/>
      <c r="C1" s="293"/>
      <c r="D1" s="293"/>
      <c r="E1" s="293"/>
      <c r="F1" s="293"/>
      <c r="G1" s="293"/>
      <c r="H1" s="293"/>
      <c r="I1" s="293"/>
      <c r="J1" s="293"/>
    </row>
    <row r="2" spans="1:10" ht="47.25" x14ac:dyDescent="0.25">
      <c r="A2" s="344" t="s">
        <v>553</v>
      </c>
      <c r="B2" s="344" t="s">
        <v>554</v>
      </c>
      <c r="C2" s="344" t="s">
        <v>555</v>
      </c>
      <c r="D2" s="344" t="s">
        <v>556</v>
      </c>
      <c r="E2" s="344" t="s">
        <v>557</v>
      </c>
      <c r="F2" s="344" t="s">
        <v>558</v>
      </c>
      <c r="G2" s="345" t="s">
        <v>559</v>
      </c>
      <c r="H2" s="344" t="s">
        <v>560</v>
      </c>
      <c r="I2" s="344" t="s">
        <v>561</v>
      </c>
      <c r="J2" s="346" t="s">
        <v>562</v>
      </c>
    </row>
    <row r="3" spans="1:10" x14ac:dyDescent="0.25">
      <c r="A3" s="766" t="s">
        <v>200</v>
      </c>
      <c r="B3" s="766"/>
      <c r="C3" s="766"/>
      <c r="D3" s="347">
        <f>SUM(D5:D101)</f>
        <v>0</v>
      </c>
      <c r="E3" s="348"/>
      <c r="F3" s="347">
        <f>SUM(F5:F101)</f>
        <v>0</v>
      </c>
      <c r="G3" s="349" t="e">
        <f>+F3/D3</f>
        <v>#DIV/0!</v>
      </c>
      <c r="H3" s="350"/>
      <c r="I3" s="350"/>
      <c r="J3" s="350"/>
    </row>
    <row r="4" spans="1:10" x14ac:dyDescent="0.25">
      <c r="A4" s="351" t="s">
        <v>563</v>
      </c>
      <c r="B4" s="351" t="s">
        <v>564</v>
      </c>
      <c r="C4" s="352" t="s">
        <v>565</v>
      </c>
      <c r="D4" s="353">
        <v>135000</v>
      </c>
      <c r="E4" s="354">
        <v>42005</v>
      </c>
      <c r="F4" s="353">
        <v>25000</v>
      </c>
      <c r="G4" s="355">
        <f>+F4/D4</f>
        <v>0.18518518518518517</v>
      </c>
      <c r="H4" s="352" t="s">
        <v>566</v>
      </c>
      <c r="I4" s="354">
        <v>36514</v>
      </c>
      <c r="J4" s="352" t="s">
        <v>567</v>
      </c>
    </row>
    <row r="5" spans="1:10" ht="15.75" x14ac:dyDescent="0.25">
      <c r="A5" s="356"/>
      <c r="B5" s="356"/>
      <c r="C5" s="356"/>
      <c r="D5" s="357"/>
      <c r="E5" s="358"/>
      <c r="F5" s="357"/>
      <c r="G5" s="349" t="e">
        <f t="shared" ref="G5:G68" si="0">+F5/D5</f>
        <v>#DIV/0!</v>
      </c>
      <c r="H5" s="359"/>
      <c r="I5" s="359"/>
      <c r="J5" s="359"/>
    </row>
    <row r="6" spans="1:10" ht="15.75" x14ac:dyDescent="0.25">
      <c r="A6" s="356"/>
      <c r="B6" s="356"/>
      <c r="C6" s="356"/>
      <c r="D6" s="357"/>
      <c r="E6" s="358"/>
      <c r="F6" s="357"/>
      <c r="G6" s="349" t="e">
        <f t="shared" si="0"/>
        <v>#DIV/0!</v>
      </c>
      <c r="H6" s="359"/>
      <c r="I6" s="359"/>
      <c r="J6" s="359"/>
    </row>
    <row r="7" spans="1:10" ht="15.75" x14ac:dyDescent="0.25">
      <c r="A7" s="356"/>
      <c r="B7" s="356"/>
      <c r="C7" s="356"/>
      <c r="D7" s="357"/>
      <c r="E7" s="358"/>
      <c r="F7" s="357"/>
      <c r="G7" s="349" t="e">
        <f t="shared" si="0"/>
        <v>#DIV/0!</v>
      </c>
      <c r="H7" s="359"/>
      <c r="I7" s="359"/>
      <c r="J7" s="359"/>
    </row>
    <row r="8" spans="1:10" ht="15.75" x14ac:dyDescent="0.25">
      <c r="A8" s="356"/>
      <c r="B8" s="356"/>
      <c r="C8" s="356"/>
      <c r="D8" s="357"/>
      <c r="E8" s="358"/>
      <c r="F8" s="357"/>
      <c r="G8" s="349" t="e">
        <f t="shared" si="0"/>
        <v>#DIV/0!</v>
      </c>
      <c r="H8" s="359"/>
      <c r="I8" s="359"/>
      <c r="J8" s="359"/>
    </row>
    <row r="9" spans="1:10" ht="15.75" x14ac:dyDescent="0.25">
      <c r="A9" s="356"/>
      <c r="B9" s="356"/>
      <c r="C9" s="356"/>
      <c r="D9" s="357"/>
      <c r="E9" s="358"/>
      <c r="F9" s="357"/>
      <c r="G9" s="349" t="e">
        <f t="shared" si="0"/>
        <v>#DIV/0!</v>
      </c>
      <c r="H9" s="359"/>
      <c r="I9" s="359"/>
      <c r="J9" s="359"/>
    </row>
    <row r="10" spans="1:10" ht="15.75" x14ac:dyDescent="0.25">
      <c r="A10" s="356"/>
      <c r="B10" s="356"/>
      <c r="C10" s="356"/>
      <c r="D10" s="357"/>
      <c r="E10" s="358"/>
      <c r="F10" s="357"/>
      <c r="G10" s="349" t="e">
        <f t="shared" si="0"/>
        <v>#DIV/0!</v>
      </c>
      <c r="H10" s="359"/>
      <c r="I10" s="359"/>
      <c r="J10" s="359"/>
    </row>
    <row r="11" spans="1:10" ht="15.75" x14ac:dyDescent="0.25">
      <c r="A11" s="356"/>
      <c r="B11" s="356"/>
      <c r="C11" s="356"/>
      <c r="D11" s="357"/>
      <c r="E11" s="358"/>
      <c r="F11" s="357"/>
      <c r="G11" s="349" t="e">
        <f t="shared" si="0"/>
        <v>#DIV/0!</v>
      </c>
      <c r="H11" s="359"/>
      <c r="I11" s="359"/>
      <c r="J11" s="359"/>
    </row>
    <row r="12" spans="1:10" ht="15.75" x14ac:dyDescent="0.25">
      <c r="A12" s="356"/>
      <c r="B12" s="356"/>
      <c r="C12" s="356"/>
      <c r="D12" s="357"/>
      <c r="E12" s="358"/>
      <c r="F12" s="357"/>
      <c r="G12" s="349" t="e">
        <f t="shared" si="0"/>
        <v>#DIV/0!</v>
      </c>
      <c r="H12" s="359"/>
      <c r="I12" s="359"/>
      <c r="J12" s="359"/>
    </row>
    <row r="13" spans="1:10" ht="15.75" x14ac:dyDescent="0.25">
      <c r="A13" s="356"/>
      <c r="B13" s="356"/>
      <c r="C13" s="356"/>
      <c r="D13" s="357"/>
      <c r="E13" s="358"/>
      <c r="F13" s="357"/>
      <c r="G13" s="349" t="e">
        <f t="shared" si="0"/>
        <v>#DIV/0!</v>
      </c>
      <c r="H13" s="359"/>
      <c r="I13" s="359"/>
      <c r="J13" s="359"/>
    </row>
    <row r="14" spans="1:10" ht="15.75" x14ac:dyDescent="0.25">
      <c r="A14" s="356"/>
      <c r="B14" s="356"/>
      <c r="C14" s="356"/>
      <c r="D14" s="357"/>
      <c r="E14" s="358"/>
      <c r="F14" s="357"/>
      <c r="G14" s="349" t="e">
        <f t="shared" si="0"/>
        <v>#DIV/0!</v>
      </c>
      <c r="H14" s="359"/>
      <c r="I14" s="359"/>
      <c r="J14" s="359"/>
    </row>
    <row r="15" spans="1:10" ht="15.75" x14ac:dyDescent="0.25">
      <c r="A15" s="356"/>
      <c r="B15" s="356"/>
      <c r="C15" s="356"/>
      <c r="D15" s="357"/>
      <c r="E15" s="358"/>
      <c r="F15" s="357"/>
      <c r="G15" s="349" t="e">
        <f t="shared" si="0"/>
        <v>#DIV/0!</v>
      </c>
      <c r="H15" s="359"/>
      <c r="I15" s="359"/>
      <c r="J15" s="359"/>
    </row>
    <row r="16" spans="1:10" ht="15.75" x14ac:dyDescent="0.25">
      <c r="A16" s="356"/>
      <c r="B16" s="356"/>
      <c r="C16" s="356"/>
      <c r="D16" s="357"/>
      <c r="E16" s="358"/>
      <c r="F16" s="357"/>
      <c r="G16" s="349" t="e">
        <f t="shared" si="0"/>
        <v>#DIV/0!</v>
      </c>
      <c r="H16" s="359"/>
      <c r="I16" s="359"/>
      <c r="J16" s="359"/>
    </row>
    <row r="17" spans="1:10" ht="15.75" x14ac:dyDescent="0.25">
      <c r="A17" s="356"/>
      <c r="B17" s="356"/>
      <c r="C17" s="356"/>
      <c r="D17" s="357"/>
      <c r="E17" s="358"/>
      <c r="F17" s="357"/>
      <c r="G17" s="349" t="e">
        <f t="shared" si="0"/>
        <v>#DIV/0!</v>
      </c>
      <c r="H17" s="359"/>
      <c r="I17" s="359"/>
      <c r="J17" s="359"/>
    </row>
    <row r="18" spans="1:10" ht="15.75" x14ac:dyDescent="0.25">
      <c r="A18" s="356"/>
      <c r="B18" s="356"/>
      <c r="C18" s="356"/>
      <c r="D18" s="357"/>
      <c r="E18" s="358"/>
      <c r="F18" s="357"/>
      <c r="G18" s="349" t="e">
        <f t="shared" si="0"/>
        <v>#DIV/0!</v>
      </c>
      <c r="H18" s="359"/>
      <c r="I18" s="359"/>
      <c r="J18" s="359"/>
    </row>
    <row r="19" spans="1:10" ht="15.75" x14ac:dyDescent="0.25">
      <c r="A19" s="356"/>
      <c r="B19" s="356"/>
      <c r="C19" s="356"/>
      <c r="D19" s="357"/>
      <c r="E19" s="358"/>
      <c r="F19" s="357"/>
      <c r="G19" s="349" t="e">
        <f t="shared" si="0"/>
        <v>#DIV/0!</v>
      </c>
      <c r="H19" s="359"/>
      <c r="I19" s="359"/>
      <c r="J19" s="359"/>
    </row>
    <row r="20" spans="1:10" ht="15.75" x14ac:dyDescent="0.25">
      <c r="A20" s="356"/>
      <c r="B20" s="356"/>
      <c r="C20" s="356"/>
      <c r="D20" s="357"/>
      <c r="E20" s="358"/>
      <c r="F20" s="357"/>
      <c r="G20" s="349" t="e">
        <f t="shared" si="0"/>
        <v>#DIV/0!</v>
      </c>
      <c r="H20" s="359"/>
      <c r="I20" s="359"/>
      <c r="J20" s="359"/>
    </row>
    <row r="21" spans="1:10" ht="15.75" x14ac:dyDescent="0.25">
      <c r="A21" s="356"/>
      <c r="B21" s="356"/>
      <c r="C21" s="356"/>
      <c r="D21" s="357"/>
      <c r="E21" s="358"/>
      <c r="F21" s="357"/>
      <c r="G21" s="349" t="e">
        <f t="shared" si="0"/>
        <v>#DIV/0!</v>
      </c>
      <c r="H21" s="359"/>
      <c r="I21" s="359"/>
      <c r="J21" s="359"/>
    </row>
    <row r="22" spans="1:10" ht="15.75" x14ac:dyDescent="0.25">
      <c r="A22" s="356"/>
      <c r="B22" s="356"/>
      <c r="C22" s="356"/>
      <c r="D22" s="357"/>
      <c r="E22" s="358"/>
      <c r="F22" s="357"/>
      <c r="G22" s="349" t="e">
        <f t="shared" si="0"/>
        <v>#DIV/0!</v>
      </c>
      <c r="H22" s="359"/>
      <c r="I22" s="359"/>
      <c r="J22" s="359"/>
    </row>
    <row r="23" spans="1:10" ht="15.75" x14ac:dyDescent="0.25">
      <c r="A23" s="356"/>
      <c r="B23" s="356"/>
      <c r="C23" s="356"/>
      <c r="D23" s="357"/>
      <c r="E23" s="358"/>
      <c r="F23" s="357"/>
      <c r="G23" s="349" t="e">
        <f t="shared" si="0"/>
        <v>#DIV/0!</v>
      </c>
      <c r="H23" s="359"/>
      <c r="I23" s="359"/>
      <c r="J23" s="359"/>
    </row>
    <row r="24" spans="1:10" ht="15.75" x14ac:dyDescent="0.25">
      <c r="A24" s="356"/>
      <c r="B24" s="356"/>
      <c r="C24" s="356"/>
      <c r="D24" s="357"/>
      <c r="E24" s="358"/>
      <c r="F24" s="357"/>
      <c r="G24" s="349" t="e">
        <f t="shared" si="0"/>
        <v>#DIV/0!</v>
      </c>
      <c r="H24" s="359"/>
      <c r="I24" s="359"/>
      <c r="J24" s="359"/>
    </row>
    <row r="25" spans="1:10" ht="15.75" x14ac:dyDescent="0.25">
      <c r="A25" s="356"/>
      <c r="B25" s="356"/>
      <c r="C25" s="356"/>
      <c r="D25" s="357"/>
      <c r="E25" s="358"/>
      <c r="F25" s="357"/>
      <c r="G25" s="349" t="e">
        <f t="shared" si="0"/>
        <v>#DIV/0!</v>
      </c>
      <c r="H25" s="359"/>
      <c r="I25" s="359"/>
      <c r="J25" s="359"/>
    </row>
    <row r="26" spans="1:10" ht="15.75" x14ac:dyDescent="0.25">
      <c r="A26" s="356"/>
      <c r="B26" s="356"/>
      <c r="C26" s="356"/>
      <c r="D26" s="357"/>
      <c r="E26" s="358"/>
      <c r="F26" s="357"/>
      <c r="G26" s="349" t="e">
        <f t="shared" si="0"/>
        <v>#DIV/0!</v>
      </c>
      <c r="H26" s="359"/>
      <c r="I26" s="359"/>
      <c r="J26" s="359"/>
    </row>
    <row r="27" spans="1:10" ht="15.75" x14ac:dyDescent="0.25">
      <c r="A27" s="356"/>
      <c r="B27" s="356"/>
      <c r="C27" s="356"/>
      <c r="D27" s="357"/>
      <c r="E27" s="358"/>
      <c r="F27" s="357"/>
      <c r="G27" s="349" t="e">
        <f t="shared" si="0"/>
        <v>#DIV/0!</v>
      </c>
      <c r="H27" s="359"/>
      <c r="I27" s="359"/>
      <c r="J27" s="359"/>
    </row>
    <row r="28" spans="1:10" ht="15.75" x14ac:dyDescent="0.25">
      <c r="A28" s="356"/>
      <c r="B28" s="356"/>
      <c r="C28" s="356"/>
      <c r="D28" s="357"/>
      <c r="E28" s="358"/>
      <c r="F28" s="357"/>
      <c r="G28" s="349" t="e">
        <f t="shared" si="0"/>
        <v>#DIV/0!</v>
      </c>
      <c r="H28" s="359"/>
      <c r="I28" s="359"/>
      <c r="J28" s="359"/>
    </row>
    <row r="29" spans="1:10" ht="15.75" x14ac:dyDescent="0.25">
      <c r="A29" s="356"/>
      <c r="B29" s="356"/>
      <c r="C29" s="356"/>
      <c r="D29" s="357"/>
      <c r="E29" s="358"/>
      <c r="F29" s="357"/>
      <c r="G29" s="349" t="e">
        <f t="shared" si="0"/>
        <v>#DIV/0!</v>
      </c>
      <c r="H29" s="359"/>
      <c r="I29" s="359"/>
      <c r="J29" s="359"/>
    </row>
    <row r="30" spans="1:10" ht="15.75" x14ac:dyDescent="0.25">
      <c r="A30" s="356"/>
      <c r="B30" s="356"/>
      <c r="C30" s="356"/>
      <c r="D30" s="357"/>
      <c r="E30" s="358"/>
      <c r="F30" s="357"/>
      <c r="G30" s="349" t="e">
        <f t="shared" si="0"/>
        <v>#DIV/0!</v>
      </c>
      <c r="H30" s="359"/>
      <c r="I30" s="359"/>
      <c r="J30" s="359"/>
    </row>
    <row r="31" spans="1:10" ht="15.75" x14ac:dyDescent="0.25">
      <c r="A31" s="356"/>
      <c r="B31" s="356"/>
      <c r="C31" s="356"/>
      <c r="D31" s="357"/>
      <c r="E31" s="358"/>
      <c r="F31" s="357"/>
      <c r="G31" s="349" t="e">
        <f t="shared" si="0"/>
        <v>#DIV/0!</v>
      </c>
      <c r="H31" s="359"/>
      <c r="I31" s="359"/>
      <c r="J31" s="359"/>
    </row>
    <row r="32" spans="1:10" ht="15.75" x14ac:dyDescent="0.25">
      <c r="A32" s="356"/>
      <c r="B32" s="356"/>
      <c r="C32" s="356"/>
      <c r="D32" s="357"/>
      <c r="E32" s="358"/>
      <c r="F32" s="357"/>
      <c r="G32" s="349" t="e">
        <f t="shared" si="0"/>
        <v>#DIV/0!</v>
      </c>
      <c r="H32" s="359"/>
      <c r="I32" s="359"/>
      <c r="J32" s="359"/>
    </row>
    <row r="33" spans="1:10" ht="15.75" x14ac:dyDescent="0.25">
      <c r="A33" s="356"/>
      <c r="B33" s="356"/>
      <c r="C33" s="356"/>
      <c r="D33" s="357"/>
      <c r="E33" s="358"/>
      <c r="F33" s="357"/>
      <c r="G33" s="349" t="e">
        <f t="shared" si="0"/>
        <v>#DIV/0!</v>
      </c>
      <c r="H33" s="359"/>
      <c r="I33" s="359"/>
      <c r="J33" s="359"/>
    </row>
    <row r="34" spans="1:10" ht="15.75" x14ac:dyDescent="0.25">
      <c r="A34" s="356"/>
      <c r="B34" s="356"/>
      <c r="C34" s="356"/>
      <c r="D34" s="357"/>
      <c r="E34" s="358"/>
      <c r="F34" s="357"/>
      <c r="G34" s="349" t="e">
        <f t="shared" si="0"/>
        <v>#DIV/0!</v>
      </c>
      <c r="H34" s="359"/>
      <c r="I34" s="359"/>
      <c r="J34" s="359"/>
    </row>
    <row r="35" spans="1:10" ht="15.75" x14ac:dyDescent="0.25">
      <c r="A35" s="356"/>
      <c r="B35" s="356"/>
      <c r="C35" s="356"/>
      <c r="D35" s="357"/>
      <c r="E35" s="358"/>
      <c r="F35" s="357"/>
      <c r="G35" s="349" t="e">
        <f t="shared" si="0"/>
        <v>#DIV/0!</v>
      </c>
      <c r="H35" s="359"/>
      <c r="I35" s="359"/>
      <c r="J35" s="359"/>
    </row>
    <row r="36" spans="1:10" ht="15.75" x14ac:dyDescent="0.25">
      <c r="A36" s="356"/>
      <c r="B36" s="356"/>
      <c r="C36" s="356"/>
      <c r="D36" s="357"/>
      <c r="E36" s="358"/>
      <c r="F36" s="357"/>
      <c r="G36" s="349" t="e">
        <f t="shared" si="0"/>
        <v>#DIV/0!</v>
      </c>
      <c r="H36" s="359"/>
      <c r="I36" s="359"/>
      <c r="J36" s="359"/>
    </row>
    <row r="37" spans="1:10" ht="15.75" x14ac:dyDescent="0.25">
      <c r="A37" s="356"/>
      <c r="B37" s="356"/>
      <c r="C37" s="356"/>
      <c r="D37" s="357"/>
      <c r="E37" s="358"/>
      <c r="F37" s="357"/>
      <c r="G37" s="349" t="e">
        <f t="shared" si="0"/>
        <v>#DIV/0!</v>
      </c>
      <c r="H37" s="359"/>
      <c r="I37" s="359"/>
      <c r="J37" s="359"/>
    </row>
    <row r="38" spans="1:10" ht="15.75" x14ac:dyDescent="0.25">
      <c r="A38" s="356"/>
      <c r="B38" s="356"/>
      <c r="C38" s="356"/>
      <c r="D38" s="357"/>
      <c r="E38" s="358"/>
      <c r="F38" s="357"/>
      <c r="G38" s="349" t="e">
        <f t="shared" si="0"/>
        <v>#DIV/0!</v>
      </c>
      <c r="H38" s="359"/>
      <c r="I38" s="359"/>
      <c r="J38" s="359"/>
    </row>
    <row r="39" spans="1:10" ht="15.75" x14ac:dyDescent="0.25">
      <c r="A39" s="356"/>
      <c r="B39" s="356"/>
      <c r="C39" s="356"/>
      <c r="D39" s="357"/>
      <c r="E39" s="358"/>
      <c r="F39" s="357"/>
      <c r="G39" s="349" t="e">
        <f t="shared" si="0"/>
        <v>#DIV/0!</v>
      </c>
      <c r="H39" s="359"/>
      <c r="I39" s="359"/>
      <c r="J39" s="359"/>
    </row>
    <row r="40" spans="1:10" ht="15.75" x14ac:dyDescent="0.25">
      <c r="A40" s="356"/>
      <c r="B40" s="356"/>
      <c r="C40" s="356"/>
      <c r="D40" s="357"/>
      <c r="E40" s="358"/>
      <c r="F40" s="357"/>
      <c r="G40" s="349" t="e">
        <f t="shared" si="0"/>
        <v>#DIV/0!</v>
      </c>
      <c r="H40" s="359"/>
      <c r="I40" s="359"/>
      <c r="J40" s="359"/>
    </row>
    <row r="41" spans="1:10" ht="15.75" x14ac:dyDescent="0.25">
      <c r="A41" s="356"/>
      <c r="B41" s="356"/>
      <c r="C41" s="356"/>
      <c r="D41" s="357"/>
      <c r="E41" s="358"/>
      <c r="F41" s="357"/>
      <c r="G41" s="349" t="e">
        <f t="shared" si="0"/>
        <v>#DIV/0!</v>
      </c>
      <c r="H41" s="359"/>
      <c r="I41" s="359"/>
      <c r="J41" s="359"/>
    </row>
    <row r="42" spans="1:10" ht="15.75" x14ac:dyDescent="0.25">
      <c r="A42" s="356"/>
      <c r="B42" s="356"/>
      <c r="C42" s="356"/>
      <c r="D42" s="357"/>
      <c r="E42" s="358"/>
      <c r="F42" s="357"/>
      <c r="G42" s="349" t="e">
        <f t="shared" si="0"/>
        <v>#DIV/0!</v>
      </c>
      <c r="H42" s="359"/>
      <c r="I42" s="359"/>
      <c r="J42" s="359"/>
    </row>
    <row r="43" spans="1:10" ht="15.75" x14ac:dyDescent="0.25">
      <c r="A43" s="356"/>
      <c r="B43" s="356"/>
      <c r="C43" s="356"/>
      <c r="D43" s="357"/>
      <c r="E43" s="358"/>
      <c r="F43" s="357"/>
      <c r="G43" s="349" t="e">
        <f t="shared" si="0"/>
        <v>#DIV/0!</v>
      </c>
      <c r="H43" s="359"/>
      <c r="I43" s="359"/>
      <c r="J43" s="359"/>
    </row>
    <row r="44" spans="1:10" ht="15.75" x14ac:dyDescent="0.25">
      <c r="A44" s="356"/>
      <c r="B44" s="356"/>
      <c r="C44" s="356"/>
      <c r="D44" s="357"/>
      <c r="E44" s="358"/>
      <c r="F44" s="357"/>
      <c r="G44" s="349" t="e">
        <f t="shared" si="0"/>
        <v>#DIV/0!</v>
      </c>
      <c r="H44" s="359"/>
      <c r="I44" s="359"/>
      <c r="J44" s="359"/>
    </row>
    <row r="45" spans="1:10" ht="15.75" x14ac:dyDescent="0.25">
      <c r="A45" s="356"/>
      <c r="B45" s="356"/>
      <c r="C45" s="356"/>
      <c r="D45" s="357"/>
      <c r="E45" s="358"/>
      <c r="F45" s="357"/>
      <c r="G45" s="349" t="e">
        <f t="shared" si="0"/>
        <v>#DIV/0!</v>
      </c>
      <c r="H45" s="359"/>
      <c r="I45" s="359"/>
      <c r="J45" s="359"/>
    </row>
    <row r="46" spans="1:10" ht="15.75" x14ac:dyDescent="0.25">
      <c r="A46" s="356"/>
      <c r="B46" s="356"/>
      <c r="C46" s="356"/>
      <c r="D46" s="357"/>
      <c r="E46" s="358"/>
      <c r="F46" s="357"/>
      <c r="G46" s="349" t="e">
        <f t="shared" si="0"/>
        <v>#DIV/0!</v>
      </c>
      <c r="H46" s="359"/>
      <c r="I46" s="359"/>
      <c r="J46" s="359"/>
    </row>
    <row r="47" spans="1:10" ht="15.75" x14ac:dyDescent="0.25">
      <c r="A47" s="356"/>
      <c r="B47" s="356"/>
      <c r="C47" s="356"/>
      <c r="D47" s="357"/>
      <c r="E47" s="358"/>
      <c r="F47" s="357"/>
      <c r="G47" s="349" t="e">
        <f t="shared" si="0"/>
        <v>#DIV/0!</v>
      </c>
      <c r="H47" s="359"/>
      <c r="I47" s="359"/>
      <c r="J47" s="359"/>
    </row>
    <row r="48" spans="1:10" ht="15.75" x14ac:dyDescent="0.25">
      <c r="A48" s="356"/>
      <c r="B48" s="356"/>
      <c r="C48" s="356"/>
      <c r="D48" s="357"/>
      <c r="E48" s="358"/>
      <c r="F48" s="357"/>
      <c r="G48" s="349" t="e">
        <f t="shared" si="0"/>
        <v>#DIV/0!</v>
      </c>
      <c r="H48" s="359"/>
      <c r="I48" s="359"/>
      <c r="J48" s="359"/>
    </row>
    <row r="49" spans="1:10" ht="15.75" x14ac:dyDescent="0.25">
      <c r="A49" s="356"/>
      <c r="B49" s="356"/>
      <c r="C49" s="356"/>
      <c r="D49" s="357"/>
      <c r="E49" s="358"/>
      <c r="F49" s="357"/>
      <c r="G49" s="349" t="e">
        <f t="shared" si="0"/>
        <v>#DIV/0!</v>
      </c>
      <c r="H49" s="359"/>
      <c r="I49" s="359"/>
      <c r="J49" s="359"/>
    </row>
    <row r="50" spans="1:10" ht="15.75" x14ac:dyDescent="0.25">
      <c r="A50" s="356"/>
      <c r="B50" s="356"/>
      <c r="C50" s="356"/>
      <c r="D50" s="357"/>
      <c r="E50" s="358"/>
      <c r="F50" s="357"/>
      <c r="G50" s="349" t="e">
        <f t="shared" si="0"/>
        <v>#DIV/0!</v>
      </c>
      <c r="H50" s="359"/>
      <c r="I50" s="359"/>
      <c r="J50" s="359"/>
    </row>
    <row r="51" spans="1:10" ht="15.75" x14ac:dyDescent="0.25">
      <c r="A51" s="356"/>
      <c r="B51" s="356"/>
      <c r="C51" s="356"/>
      <c r="D51" s="357"/>
      <c r="E51" s="358"/>
      <c r="F51" s="357"/>
      <c r="G51" s="349" t="e">
        <f t="shared" si="0"/>
        <v>#DIV/0!</v>
      </c>
      <c r="H51" s="359"/>
      <c r="I51" s="359"/>
      <c r="J51" s="359"/>
    </row>
    <row r="52" spans="1:10" ht="15.75" x14ac:dyDescent="0.25">
      <c r="A52" s="356"/>
      <c r="B52" s="356"/>
      <c r="C52" s="356"/>
      <c r="D52" s="357"/>
      <c r="E52" s="358"/>
      <c r="F52" s="357"/>
      <c r="G52" s="349" t="e">
        <f t="shared" si="0"/>
        <v>#DIV/0!</v>
      </c>
      <c r="H52" s="359"/>
      <c r="I52" s="359"/>
      <c r="J52" s="359"/>
    </row>
    <row r="53" spans="1:10" ht="15.75" x14ac:dyDescent="0.25">
      <c r="A53" s="356"/>
      <c r="B53" s="356"/>
      <c r="C53" s="356"/>
      <c r="D53" s="357"/>
      <c r="E53" s="358"/>
      <c r="F53" s="357"/>
      <c r="G53" s="349" t="e">
        <f t="shared" si="0"/>
        <v>#DIV/0!</v>
      </c>
      <c r="H53" s="359"/>
      <c r="I53" s="359"/>
      <c r="J53" s="359"/>
    </row>
    <row r="54" spans="1:10" ht="15.75" x14ac:dyDescent="0.25">
      <c r="A54" s="356"/>
      <c r="B54" s="356"/>
      <c r="C54" s="356"/>
      <c r="D54" s="357"/>
      <c r="E54" s="358"/>
      <c r="F54" s="357"/>
      <c r="G54" s="349" t="e">
        <f t="shared" si="0"/>
        <v>#DIV/0!</v>
      </c>
      <c r="H54" s="359"/>
      <c r="I54" s="359"/>
      <c r="J54" s="359"/>
    </row>
    <row r="55" spans="1:10" ht="15.75" x14ac:dyDescent="0.25">
      <c r="A55" s="356"/>
      <c r="B55" s="356"/>
      <c r="C55" s="356"/>
      <c r="D55" s="357"/>
      <c r="E55" s="358"/>
      <c r="F55" s="357"/>
      <c r="G55" s="349" t="e">
        <f t="shared" si="0"/>
        <v>#DIV/0!</v>
      </c>
      <c r="H55" s="359"/>
      <c r="I55" s="359"/>
      <c r="J55" s="359"/>
    </row>
    <row r="56" spans="1:10" ht="15.75" x14ac:dyDescent="0.25">
      <c r="A56" s="356"/>
      <c r="B56" s="356"/>
      <c r="C56" s="356"/>
      <c r="D56" s="357"/>
      <c r="E56" s="358"/>
      <c r="F56" s="357"/>
      <c r="G56" s="349" t="e">
        <f t="shared" si="0"/>
        <v>#DIV/0!</v>
      </c>
      <c r="H56" s="359"/>
      <c r="I56" s="359"/>
      <c r="J56" s="359"/>
    </row>
    <row r="57" spans="1:10" ht="15.75" x14ac:dyDescent="0.25">
      <c r="A57" s="356"/>
      <c r="B57" s="356"/>
      <c r="C57" s="356"/>
      <c r="D57" s="357"/>
      <c r="E57" s="358"/>
      <c r="F57" s="357"/>
      <c r="G57" s="349" t="e">
        <f t="shared" si="0"/>
        <v>#DIV/0!</v>
      </c>
      <c r="H57" s="359"/>
      <c r="I57" s="359"/>
      <c r="J57" s="359"/>
    </row>
    <row r="58" spans="1:10" ht="15.75" x14ac:dyDescent="0.25">
      <c r="A58" s="356"/>
      <c r="B58" s="356"/>
      <c r="C58" s="356"/>
      <c r="D58" s="357"/>
      <c r="E58" s="358"/>
      <c r="F58" s="357"/>
      <c r="G58" s="349" t="e">
        <f t="shared" si="0"/>
        <v>#DIV/0!</v>
      </c>
      <c r="H58" s="359"/>
      <c r="I58" s="359"/>
      <c r="J58" s="359"/>
    </row>
    <row r="59" spans="1:10" ht="15.75" x14ac:dyDescent="0.25">
      <c r="A59" s="356"/>
      <c r="B59" s="356"/>
      <c r="C59" s="356"/>
      <c r="D59" s="357"/>
      <c r="E59" s="358"/>
      <c r="F59" s="357"/>
      <c r="G59" s="349" t="e">
        <f t="shared" si="0"/>
        <v>#DIV/0!</v>
      </c>
      <c r="H59" s="359"/>
      <c r="I59" s="359"/>
      <c r="J59" s="359"/>
    </row>
    <row r="60" spans="1:10" ht="15.75" x14ac:dyDescent="0.25">
      <c r="A60" s="356"/>
      <c r="B60" s="356"/>
      <c r="C60" s="356"/>
      <c r="D60" s="357"/>
      <c r="E60" s="358"/>
      <c r="F60" s="357"/>
      <c r="G60" s="349" t="e">
        <f t="shared" si="0"/>
        <v>#DIV/0!</v>
      </c>
      <c r="H60" s="359"/>
      <c r="I60" s="359"/>
      <c r="J60" s="359"/>
    </row>
    <row r="61" spans="1:10" ht="15.75" x14ac:dyDescent="0.25">
      <c r="A61" s="356"/>
      <c r="B61" s="356"/>
      <c r="C61" s="356"/>
      <c r="D61" s="357"/>
      <c r="E61" s="358"/>
      <c r="F61" s="357"/>
      <c r="G61" s="349" t="e">
        <f t="shared" si="0"/>
        <v>#DIV/0!</v>
      </c>
      <c r="H61" s="359"/>
      <c r="I61" s="359"/>
      <c r="J61" s="359"/>
    </row>
    <row r="62" spans="1:10" ht="15.75" x14ac:dyDescent="0.25">
      <c r="A62" s="356"/>
      <c r="B62" s="356"/>
      <c r="C62" s="356"/>
      <c r="D62" s="357"/>
      <c r="E62" s="358"/>
      <c r="F62" s="357"/>
      <c r="G62" s="349" t="e">
        <f t="shared" si="0"/>
        <v>#DIV/0!</v>
      </c>
      <c r="H62" s="359"/>
      <c r="I62" s="359"/>
      <c r="J62" s="359"/>
    </row>
    <row r="63" spans="1:10" ht="15.75" x14ac:dyDescent="0.25">
      <c r="A63" s="356"/>
      <c r="B63" s="356"/>
      <c r="C63" s="356"/>
      <c r="D63" s="357"/>
      <c r="E63" s="358"/>
      <c r="F63" s="357"/>
      <c r="G63" s="349" t="e">
        <f t="shared" si="0"/>
        <v>#DIV/0!</v>
      </c>
      <c r="H63" s="359"/>
      <c r="I63" s="359"/>
      <c r="J63" s="359"/>
    </row>
    <row r="64" spans="1:10" ht="15.75" x14ac:dyDescent="0.25">
      <c r="A64" s="356"/>
      <c r="B64" s="356"/>
      <c r="C64" s="356"/>
      <c r="D64" s="357"/>
      <c r="E64" s="358"/>
      <c r="F64" s="357"/>
      <c r="G64" s="349" t="e">
        <f t="shared" si="0"/>
        <v>#DIV/0!</v>
      </c>
      <c r="H64" s="359"/>
      <c r="I64" s="359"/>
      <c r="J64" s="359"/>
    </row>
    <row r="65" spans="1:10" ht="15.75" x14ac:dyDescent="0.25">
      <c r="A65" s="356"/>
      <c r="B65" s="356"/>
      <c r="C65" s="356"/>
      <c r="D65" s="357"/>
      <c r="E65" s="358"/>
      <c r="F65" s="357"/>
      <c r="G65" s="349" t="e">
        <f t="shared" si="0"/>
        <v>#DIV/0!</v>
      </c>
      <c r="H65" s="359"/>
      <c r="I65" s="359"/>
      <c r="J65" s="359"/>
    </row>
    <row r="66" spans="1:10" ht="15.75" x14ac:dyDescent="0.25">
      <c r="A66" s="356"/>
      <c r="B66" s="356"/>
      <c r="C66" s="356"/>
      <c r="D66" s="357"/>
      <c r="E66" s="358"/>
      <c r="F66" s="357"/>
      <c r="G66" s="349" t="e">
        <f t="shared" si="0"/>
        <v>#DIV/0!</v>
      </c>
      <c r="H66" s="359"/>
      <c r="I66" s="359"/>
      <c r="J66" s="359"/>
    </row>
    <row r="67" spans="1:10" ht="15.75" x14ac:dyDescent="0.25">
      <c r="A67" s="356"/>
      <c r="B67" s="356"/>
      <c r="C67" s="356"/>
      <c r="D67" s="357"/>
      <c r="E67" s="358"/>
      <c r="F67" s="357"/>
      <c r="G67" s="349" t="e">
        <f t="shared" si="0"/>
        <v>#DIV/0!</v>
      </c>
      <c r="H67" s="359"/>
      <c r="I67" s="359"/>
      <c r="J67" s="359"/>
    </row>
    <row r="68" spans="1:10" ht="15.75" x14ac:dyDescent="0.25">
      <c r="A68" s="356"/>
      <c r="B68" s="356"/>
      <c r="C68" s="356"/>
      <c r="D68" s="357"/>
      <c r="E68" s="358"/>
      <c r="F68" s="357"/>
      <c r="G68" s="349" t="e">
        <f t="shared" si="0"/>
        <v>#DIV/0!</v>
      </c>
      <c r="H68" s="359"/>
      <c r="I68" s="359"/>
      <c r="J68" s="359"/>
    </row>
    <row r="69" spans="1:10" ht="15.75" x14ac:dyDescent="0.25">
      <c r="A69" s="356"/>
      <c r="B69" s="356"/>
      <c r="C69" s="356"/>
      <c r="D69" s="357"/>
      <c r="E69" s="358"/>
      <c r="F69" s="357"/>
      <c r="G69" s="349" t="e">
        <f t="shared" ref="G69:G101" si="1">+F69/D69</f>
        <v>#DIV/0!</v>
      </c>
      <c r="H69" s="359"/>
      <c r="I69" s="359"/>
      <c r="J69" s="359"/>
    </row>
    <row r="70" spans="1:10" ht="15.75" x14ac:dyDescent="0.25">
      <c r="A70" s="356"/>
      <c r="B70" s="356"/>
      <c r="C70" s="356"/>
      <c r="D70" s="357"/>
      <c r="E70" s="358"/>
      <c r="F70" s="357"/>
      <c r="G70" s="349" t="e">
        <f t="shared" si="1"/>
        <v>#DIV/0!</v>
      </c>
      <c r="H70" s="359"/>
      <c r="I70" s="359"/>
      <c r="J70" s="359"/>
    </row>
    <row r="71" spans="1:10" ht="15.75" x14ac:dyDescent="0.25">
      <c r="A71" s="356"/>
      <c r="B71" s="356"/>
      <c r="C71" s="356"/>
      <c r="D71" s="357"/>
      <c r="E71" s="358"/>
      <c r="F71" s="357"/>
      <c r="G71" s="349" t="e">
        <f t="shared" si="1"/>
        <v>#DIV/0!</v>
      </c>
      <c r="H71" s="359"/>
      <c r="I71" s="359"/>
      <c r="J71" s="359"/>
    </row>
    <row r="72" spans="1:10" ht="15.75" x14ac:dyDescent="0.25">
      <c r="A72" s="356"/>
      <c r="B72" s="356"/>
      <c r="C72" s="356"/>
      <c r="D72" s="357"/>
      <c r="E72" s="358"/>
      <c r="F72" s="357"/>
      <c r="G72" s="349" t="e">
        <f t="shared" si="1"/>
        <v>#DIV/0!</v>
      </c>
      <c r="H72" s="359"/>
      <c r="I72" s="359"/>
      <c r="J72" s="359"/>
    </row>
    <row r="73" spans="1:10" ht="15.75" x14ac:dyDescent="0.25">
      <c r="A73" s="356"/>
      <c r="B73" s="356"/>
      <c r="C73" s="356"/>
      <c r="D73" s="357"/>
      <c r="E73" s="358"/>
      <c r="F73" s="357"/>
      <c r="G73" s="349" t="e">
        <f t="shared" si="1"/>
        <v>#DIV/0!</v>
      </c>
      <c r="H73" s="359"/>
      <c r="I73" s="359"/>
      <c r="J73" s="359"/>
    </row>
    <row r="74" spans="1:10" ht="15.75" x14ac:dyDescent="0.25">
      <c r="A74" s="356"/>
      <c r="B74" s="356"/>
      <c r="C74" s="356"/>
      <c r="D74" s="357"/>
      <c r="E74" s="358"/>
      <c r="F74" s="357"/>
      <c r="G74" s="349" t="e">
        <f t="shared" si="1"/>
        <v>#DIV/0!</v>
      </c>
      <c r="H74" s="359"/>
      <c r="I74" s="359"/>
      <c r="J74" s="359"/>
    </row>
    <row r="75" spans="1:10" ht="15.75" x14ac:dyDescent="0.25">
      <c r="A75" s="356"/>
      <c r="B75" s="356"/>
      <c r="C75" s="356"/>
      <c r="D75" s="357"/>
      <c r="E75" s="358"/>
      <c r="F75" s="357"/>
      <c r="G75" s="349" t="e">
        <f t="shared" si="1"/>
        <v>#DIV/0!</v>
      </c>
      <c r="H75" s="359"/>
      <c r="I75" s="359"/>
      <c r="J75" s="359"/>
    </row>
    <row r="76" spans="1:10" ht="15.75" x14ac:dyDescent="0.25">
      <c r="A76" s="356"/>
      <c r="B76" s="356"/>
      <c r="C76" s="356"/>
      <c r="D76" s="357"/>
      <c r="E76" s="358"/>
      <c r="F76" s="357"/>
      <c r="G76" s="349" t="e">
        <f t="shared" si="1"/>
        <v>#DIV/0!</v>
      </c>
      <c r="H76" s="359"/>
      <c r="I76" s="359"/>
      <c r="J76" s="359"/>
    </row>
    <row r="77" spans="1:10" ht="15.75" x14ac:dyDescent="0.25">
      <c r="A77" s="356"/>
      <c r="B77" s="356"/>
      <c r="C77" s="356"/>
      <c r="D77" s="357"/>
      <c r="E77" s="358"/>
      <c r="F77" s="357"/>
      <c r="G77" s="349" t="e">
        <f t="shared" si="1"/>
        <v>#DIV/0!</v>
      </c>
      <c r="H77" s="359"/>
      <c r="I77" s="359"/>
      <c r="J77" s="359"/>
    </row>
    <row r="78" spans="1:10" ht="15.75" x14ac:dyDescent="0.25">
      <c r="A78" s="356"/>
      <c r="B78" s="356"/>
      <c r="C78" s="356"/>
      <c r="D78" s="357"/>
      <c r="E78" s="358"/>
      <c r="F78" s="357"/>
      <c r="G78" s="349" t="e">
        <f t="shared" si="1"/>
        <v>#DIV/0!</v>
      </c>
      <c r="H78" s="359"/>
      <c r="I78" s="359"/>
      <c r="J78" s="359"/>
    </row>
    <row r="79" spans="1:10" ht="15.75" x14ac:dyDescent="0.25">
      <c r="A79" s="356"/>
      <c r="B79" s="356"/>
      <c r="C79" s="356"/>
      <c r="D79" s="357"/>
      <c r="E79" s="358"/>
      <c r="F79" s="357"/>
      <c r="G79" s="349" t="e">
        <f t="shared" si="1"/>
        <v>#DIV/0!</v>
      </c>
      <c r="H79" s="359"/>
      <c r="I79" s="359"/>
      <c r="J79" s="359"/>
    </row>
    <row r="80" spans="1:10" ht="15.75" x14ac:dyDescent="0.25">
      <c r="A80" s="356"/>
      <c r="B80" s="356"/>
      <c r="C80" s="356"/>
      <c r="D80" s="357"/>
      <c r="E80" s="358"/>
      <c r="F80" s="357"/>
      <c r="G80" s="349" t="e">
        <f t="shared" si="1"/>
        <v>#DIV/0!</v>
      </c>
      <c r="H80" s="359"/>
      <c r="I80" s="359"/>
      <c r="J80" s="359"/>
    </row>
    <row r="81" spans="1:10" ht="15.75" x14ac:dyDescent="0.25">
      <c r="A81" s="356"/>
      <c r="B81" s="356"/>
      <c r="C81" s="356"/>
      <c r="D81" s="357"/>
      <c r="E81" s="358"/>
      <c r="F81" s="357"/>
      <c r="G81" s="349" t="e">
        <f t="shared" si="1"/>
        <v>#DIV/0!</v>
      </c>
      <c r="H81" s="359"/>
      <c r="I81" s="359"/>
      <c r="J81" s="359"/>
    </row>
    <row r="82" spans="1:10" ht="15.75" x14ac:dyDescent="0.25">
      <c r="A82" s="356"/>
      <c r="B82" s="356"/>
      <c r="C82" s="356"/>
      <c r="D82" s="357"/>
      <c r="E82" s="358"/>
      <c r="F82" s="357"/>
      <c r="G82" s="349" t="e">
        <f t="shared" si="1"/>
        <v>#DIV/0!</v>
      </c>
      <c r="H82" s="359"/>
      <c r="I82" s="359"/>
      <c r="J82" s="359"/>
    </row>
    <row r="83" spans="1:10" ht="15.75" x14ac:dyDescent="0.25">
      <c r="A83" s="356"/>
      <c r="B83" s="356"/>
      <c r="C83" s="356"/>
      <c r="D83" s="357"/>
      <c r="E83" s="358"/>
      <c r="F83" s="357"/>
      <c r="G83" s="349" t="e">
        <f t="shared" si="1"/>
        <v>#DIV/0!</v>
      </c>
      <c r="H83" s="359"/>
      <c r="I83" s="359"/>
      <c r="J83" s="359"/>
    </row>
    <row r="84" spans="1:10" ht="15.75" x14ac:dyDescent="0.25">
      <c r="A84" s="356"/>
      <c r="B84" s="356"/>
      <c r="C84" s="356"/>
      <c r="D84" s="357"/>
      <c r="E84" s="358"/>
      <c r="F84" s="357"/>
      <c r="G84" s="349" t="e">
        <f t="shared" si="1"/>
        <v>#DIV/0!</v>
      </c>
      <c r="H84" s="359"/>
      <c r="I84" s="359"/>
      <c r="J84" s="359"/>
    </row>
    <row r="85" spans="1:10" ht="15.75" x14ac:dyDescent="0.25">
      <c r="A85" s="356"/>
      <c r="B85" s="356"/>
      <c r="C85" s="356"/>
      <c r="D85" s="357"/>
      <c r="E85" s="358"/>
      <c r="F85" s="357"/>
      <c r="G85" s="349" t="e">
        <f t="shared" si="1"/>
        <v>#DIV/0!</v>
      </c>
      <c r="H85" s="359"/>
      <c r="I85" s="359"/>
      <c r="J85" s="359"/>
    </row>
    <row r="86" spans="1:10" ht="15.75" x14ac:dyDescent="0.25">
      <c r="A86" s="356"/>
      <c r="B86" s="356"/>
      <c r="C86" s="356"/>
      <c r="D86" s="357"/>
      <c r="E86" s="358"/>
      <c r="F86" s="357"/>
      <c r="G86" s="349" t="e">
        <f t="shared" si="1"/>
        <v>#DIV/0!</v>
      </c>
      <c r="H86" s="359"/>
      <c r="I86" s="359"/>
      <c r="J86" s="359"/>
    </row>
    <row r="87" spans="1:10" ht="15.75" x14ac:dyDescent="0.25">
      <c r="A87" s="356"/>
      <c r="B87" s="356"/>
      <c r="C87" s="356"/>
      <c r="D87" s="357"/>
      <c r="E87" s="358"/>
      <c r="F87" s="357"/>
      <c r="G87" s="349" t="e">
        <f t="shared" si="1"/>
        <v>#DIV/0!</v>
      </c>
      <c r="H87" s="359"/>
      <c r="I87" s="359"/>
      <c r="J87" s="359"/>
    </row>
    <row r="88" spans="1:10" ht="15.75" x14ac:dyDescent="0.25">
      <c r="A88" s="356"/>
      <c r="B88" s="356"/>
      <c r="C88" s="356"/>
      <c r="D88" s="357"/>
      <c r="E88" s="358"/>
      <c r="F88" s="357"/>
      <c r="G88" s="349" t="e">
        <f t="shared" si="1"/>
        <v>#DIV/0!</v>
      </c>
      <c r="H88" s="359"/>
      <c r="I88" s="359"/>
      <c r="J88" s="359"/>
    </row>
    <row r="89" spans="1:10" ht="15.75" x14ac:dyDescent="0.25">
      <c r="A89" s="356"/>
      <c r="B89" s="356"/>
      <c r="C89" s="356"/>
      <c r="D89" s="357"/>
      <c r="E89" s="358"/>
      <c r="F89" s="357"/>
      <c r="G89" s="349" t="e">
        <f t="shared" si="1"/>
        <v>#DIV/0!</v>
      </c>
      <c r="H89" s="359"/>
      <c r="I89" s="359"/>
      <c r="J89" s="359"/>
    </row>
    <row r="90" spans="1:10" ht="15.75" x14ac:dyDescent="0.25">
      <c r="A90" s="356"/>
      <c r="B90" s="356"/>
      <c r="C90" s="356"/>
      <c r="D90" s="357"/>
      <c r="E90" s="358"/>
      <c r="F90" s="357"/>
      <c r="G90" s="349" t="e">
        <f t="shared" si="1"/>
        <v>#DIV/0!</v>
      </c>
      <c r="H90" s="359"/>
      <c r="I90" s="359"/>
      <c r="J90" s="359"/>
    </row>
    <row r="91" spans="1:10" ht="15.75" x14ac:dyDescent="0.25">
      <c r="A91" s="356"/>
      <c r="B91" s="356"/>
      <c r="C91" s="356"/>
      <c r="D91" s="357"/>
      <c r="E91" s="358"/>
      <c r="F91" s="357"/>
      <c r="G91" s="349" t="e">
        <f t="shared" si="1"/>
        <v>#DIV/0!</v>
      </c>
      <c r="H91" s="359"/>
      <c r="I91" s="359"/>
      <c r="J91" s="359"/>
    </row>
    <row r="92" spans="1:10" ht="15.75" x14ac:dyDescent="0.25">
      <c r="A92" s="356"/>
      <c r="B92" s="356"/>
      <c r="C92" s="356"/>
      <c r="D92" s="357"/>
      <c r="E92" s="358"/>
      <c r="F92" s="357"/>
      <c r="G92" s="349" t="e">
        <f t="shared" si="1"/>
        <v>#DIV/0!</v>
      </c>
      <c r="H92" s="359"/>
      <c r="I92" s="359"/>
      <c r="J92" s="359"/>
    </row>
    <row r="93" spans="1:10" ht="15.75" x14ac:dyDescent="0.25">
      <c r="A93" s="356"/>
      <c r="B93" s="356"/>
      <c r="C93" s="356"/>
      <c r="D93" s="357"/>
      <c r="E93" s="358"/>
      <c r="F93" s="357"/>
      <c r="G93" s="349" t="e">
        <f t="shared" si="1"/>
        <v>#DIV/0!</v>
      </c>
      <c r="H93" s="359"/>
      <c r="I93" s="359"/>
      <c r="J93" s="359"/>
    </row>
    <row r="94" spans="1:10" ht="15.75" x14ac:dyDescent="0.25">
      <c r="A94" s="356"/>
      <c r="B94" s="356"/>
      <c r="C94" s="356"/>
      <c r="D94" s="357"/>
      <c r="E94" s="358"/>
      <c r="F94" s="357"/>
      <c r="G94" s="349" t="e">
        <f t="shared" si="1"/>
        <v>#DIV/0!</v>
      </c>
      <c r="H94" s="359"/>
      <c r="I94" s="359"/>
      <c r="J94" s="359"/>
    </row>
    <row r="95" spans="1:10" ht="15.75" x14ac:dyDescent="0.25">
      <c r="A95" s="356"/>
      <c r="B95" s="356"/>
      <c r="C95" s="356"/>
      <c r="D95" s="357"/>
      <c r="E95" s="358"/>
      <c r="F95" s="357"/>
      <c r="G95" s="349" t="e">
        <f t="shared" si="1"/>
        <v>#DIV/0!</v>
      </c>
      <c r="H95" s="359"/>
      <c r="I95" s="359"/>
      <c r="J95" s="359"/>
    </row>
    <row r="96" spans="1:10" ht="15.75" x14ac:dyDescent="0.25">
      <c r="A96" s="356"/>
      <c r="B96" s="356"/>
      <c r="C96" s="356"/>
      <c r="D96" s="357"/>
      <c r="E96" s="358"/>
      <c r="F96" s="357"/>
      <c r="G96" s="349" t="e">
        <f t="shared" si="1"/>
        <v>#DIV/0!</v>
      </c>
      <c r="H96" s="359"/>
      <c r="I96" s="359"/>
      <c r="J96" s="359"/>
    </row>
    <row r="97" spans="1:10" ht="15.75" x14ac:dyDescent="0.25">
      <c r="A97" s="356"/>
      <c r="B97" s="356"/>
      <c r="C97" s="356"/>
      <c r="D97" s="357"/>
      <c r="E97" s="358"/>
      <c r="F97" s="357"/>
      <c r="G97" s="349" t="e">
        <f t="shared" si="1"/>
        <v>#DIV/0!</v>
      </c>
      <c r="H97" s="359"/>
      <c r="I97" s="359"/>
      <c r="J97" s="359"/>
    </row>
    <row r="98" spans="1:10" ht="15.75" x14ac:dyDescent="0.25">
      <c r="A98" s="356"/>
      <c r="B98" s="356"/>
      <c r="C98" s="356"/>
      <c r="D98" s="357"/>
      <c r="E98" s="358"/>
      <c r="F98" s="357"/>
      <c r="G98" s="349" t="e">
        <f t="shared" si="1"/>
        <v>#DIV/0!</v>
      </c>
      <c r="H98" s="359"/>
      <c r="I98" s="359"/>
      <c r="J98" s="359"/>
    </row>
    <row r="99" spans="1:10" ht="15.75" x14ac:dyDescent="0.25">
      <c r="A99" s="356"/>
      <c r="B99" s="356"/>
      <c r="C99" s="356"/>
      <c r="D99" s="357"/>
      <c r="E99" s="358"/>
      <c r="F99" s="357"/>
      <c r="G99" s="349" t="e">
        <f t="shared" si="1"/>
        <v>#DIV/0!</v>
      </c>
      <c r="H99" s="359"/>
      <c r="I99" s="359"/>
      <c r="J99" s="359"/>
    </row>
    <row r="100" spans="1:10" ht="15.75" x14ac:dyDescent="0.25">
      <c r="A100" s="356"/>
      <c r="B100" s="356"/>
      <c r="C100" s="356"/>
      <c r="D100" s="357"/>
      <c r="E100" s="358"/>
      <c r="F100" s="357"/>
      <c r="G100" s="349" t="e">
        <f t="shared" si="1"/>
        <v>#DIV/0!</v>
      </c>
      <c r="H100" s="359"/>
      <c r="I100" s="359"/>
      <c r="J100" s="359"/>
    </row>
    <row r="101" spans="1:10" ht="15.75" x14ac:dyDescent="0.25">
      <c r="A101" s="356"/>
      <c r="B101" s="356"/>
      <c r="C101" s="356"/>
      <c r="D101" s="357"/>
      <c r="E101" s="358"/>
      <c r="F101" s="357"/>
      <c r="G101" s="349" t="e">
        <f t="shared" si="1"/>
        <v>#DIV/0!</v>
      </c>
      <c r="H101" s="359"/>
      <c r="I101" s="359"/>
      <c r="J101" s="359"/>
    </row>
  </sheetData>
  <sheetProtection password="CC14" sheet="1" objects="1" scenarios="1"/>
  <mergeCells count="1">
    <mergeCell ref="A3: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95"/>
  <sheetViews>
    <sheetView workbookViewId="0">
      <selection activeCell="N54" sqref="N54"/>
    </sheetView>
  </sheetViews>
  <sheetFormatPr defaultColWidth="11.42578125" defaultRowHeight="15" x14ac:dyDescent="0.25"/>
  <cols>
    <col min="1" max="2" width="3.7109375" style="177" customWidth="1"/>
    <col min="3" max="6" width="1.7109375" style="177" customWidth="1"/>
    <col min="7" max="7" width="8.7109375" style="177" customWidth="1"/>
    <col min="8" max="8" width="3.7109375" style="177" customWidth="1"/>
    <col min="9" max="9" width="85.42578125" style="177" customWidth="1"/>
    <col min="10" max="10" width="1.7109375" style="177" customWidth="1"/>
    <col min="11" max="13" width="5.7109375" style="177" customWidth="1"/>
    <col min="14" max="14" width="38.5703125" style="177" customWidth="1"/>
    <col min="15" max="256" width="11.42578125" style="177"/>
    <col min="257" max="258" width="3.7109375" style="177" customWidth="1"/>
    <col min="259" max="262" width="1.7109375" style="177" customWidth="1"/>
    <col min="263" max="263" width="8.7109375" style="177" customWidth="1"/>
    <col min="264" max="264" width="3.7109375" style="177" customWidth="1"/>
    <col min="265" max="265" width="85.42578125" style="177" customWidth="1"/>
    <col min="266" max="266" width="1.7109375" style="177" customWidth="1"/>
    <col min="267" max="269" width="5.7109375" style="177" customWidth="1"/>
    <col min="270" max="270" width="3.7109375" style="177" customWidth="1"/>
    <col min="271" max="512" width="11.42578125" style="177"/>
    <col min="513" max="514" width="3.7109375" style="177" customWidth="1"/>
    <col min="515" max="518" width="1.7109375" style="177" customWidth="1"/>
    <col min="519" max="519" width="8.7109375" style="177" customWidth="1"/>
    <col min="520" max="520" width="3.7109375" style="177" customWidth="1"/>
    <col min="521" max="521" width="85.42578125" style="177" customWidth="1"/>
    <col min="522" max="522" width="1.7109375" style="177" customWidth="1"/>
    <col min="523" max="525" width="5.7109375" style="177" customWidth="1"/>
    <col min="526" max="526" width="3.7109375" style="177" customWidth="1"/>
    <col min="527" max="768" width="11.42578125" style="177"/>
    <col min="769" max="770" width="3.7109375" style="177" customWidth="1"/>
    <col min="771" max="774" width="1.7109375" style="177" customWidth="1"/>
    <col min="775" max="775" width="8.7109375" style="177" customWidth="1"/>
    <col min="776" max="776" width="3.7109375" style="177" customWidth="1"/>
    <col min="777" max="777" width="85.42578125" style="177" customWidth="1"/>
    <col min="778" max="778" width="1.7109375" style="177" customWidth="1"/>
    <col min="779" max="781" width="5.7109375" style="177" customWidth="1"/>
    <col min="782" max="782" width="3.7109375" style="177" customWidth="1"/>
    <col min="783" max="1024" width="11.42578125" style="177"/>
    <col min="1025" max="1026" width="3.7109375" style="177" customWidth="1"/>
    <col min="1027" max="1030" width="1.7109375" style="177" customWidth="1"/>
    <col min="1031" max="1031" width="8.7109375" style="177" customWidth="1"/>
    <col min="1032" max="1032" width="3.7109375" style="177" customWidth="1"/>
    <col min="1033" max="1033" width="85.42578125" style="177" customWidth="1"/>
    <col min="1034" max="1034" width="1.7109375" style="177" customWidth="1"/>
    <col min="1035" max="1037" width="5.7109375" style="177" customWidth="1"/>
    <col min="1038" max="1038" width="3.7109375" style="177" customWidth="1"/>
    <col min="1039" max="1280" width="11.42578125" style="177"/>
    <col min="1281" max="1282" width="3.7109375" style="177" customWidth="1"/>
    <col min="1283" max="1286" width="1.7109375" style="177" customWidth="1"/>
    <col min="1287" max="1287" width="8.7109375" style="177" customWidth="1"/>
    <col min="1288" max="1288" width="3.7109375" style="177" customWidth="1"/>
    <col min="1289" max="1289" width="85.42578125" style="177" customWidth="1"/>
    <col min="1290" max="1290" width="1.7109375" style="177" customWidth="1"/>
    <col min="1291" max="1293" width="5.7109375" style="177" customWidth="1"/>
    <col min="1294" max="1294" width="3.7109375" style="177" customWidth="1"/>
    <col min="1295" max="1536" width="11.42578125" style="177"/>
    <col min="1537" max="1538" width="3.7109375" style="177" customWidth="1"/>
    <col min="1539" max="1542" width="1.7109375" style="177" customWidth="1"/>
    <col min="1543" max="1543" width="8.7109375" style="177" customWidth="1"/>
    <col min="1544" max="1544" width="3.7109375" style="177" customWidth="1"/>
    <col min="1545" max="1545" width="85.42578125" style="177" customWidth="1"/>
    <col min="1546" max="1546" width="1.7109375" style="177" customWidth="1"/>
    <col min="1547" max="1549" width="5.7109375" style="177" customWidth="1"/>
    <col min="1550" max="1550" width="3.7109375" style="177" customWidth="1"/>
    <col min="1551" max="1792" width="11.42578125" style="177"/>
    <col min="1793" max="1794" width="3.7109375" style="177" customWidth="1"/>
    <col min="1795" max="1798" width="1.7109375" style="177" customWidth="1"/>
    <col min="1799" max="1799" width="8.7109375" style="177" customWidth="1"/>
    <col min="1800" max="1800" width="3.7109375" style="177" customWidth="1"/>
    <col min="1801" max="1801" width="85.42578125" style="177" customWidth="1"/>
    <col min="1802" max="1802" width="1.7109375" style="177" customWidth="1"/>
    <col min="1803" max="1805" width="5.7109375" style="177" customWidth="1"/>
    <col min="1806" max="1806" width="3.7109375" style="177" customWidth="1"/>
    <col min="1807" max="2048" width="11.42578125" style="177"/>
    <col min="2049" max="2050" width="3.7109375" style="177" customWidth="1"/>
    <col min="2051" max="2054" width="1.7109375" style="177" customWidth="1"/>
    <col min="2055" max="2055" width="8.7109375" style="177" customWidth="1"/>
    <col min="2056" max="2056" width="3.7109375" style="177" customWidth="1"/>
    <col min="2057" max="2057" width="85.42578125" style="177" customWidth="1"/>
    <col min="2058" max="2058" width="1.7109375" style="177" customWidth="1"/>
    <col min="2059" max="2061" width="5.7109375" style="177" customWidth="1"/>
    <col min="2062" max="2062" width="3.7109375" style="177" customWidth="1"/>
    <col min="2063" max="2304" width="11.42578125" style="177"/>
    <col min="2305" max="2306" width="3.7109375" style="177" customWidth="1"/>
    <col min="2307" max="2310" width="1.7109375" style="177" customWidth="1"/>
    <col min="2311" max="2311" width="8.7109375" style="177" customWidth="1"/>
    <col min="2312" max="2312" width="3.7109375" style="177" customWidth="1"/>
    <col min="2313" max="2313" width="85.42578125" style="177" customWidth="1"/>
    <col min="2314" max="2314" width="1.7109375" style="177" customWidth="1"/>
    <col min="2315" max="2317" width="5.7109375" style="177" customWidth="1"/>
    <col min="2318" max="2318" width="3.7109375" style="177" customWidth="1"/>
    <col min="2319" max="2560" width="11.42578125" style="177"/>
    <col min="2561" max="2562" width="3.7109375" style="177" customWidth="1"/>
    <col min="2563" max="2566" width="1.7109375" style="177" customWidth="1"/>
    <col min="2567" max="2567" width="8.7109375" style="177" customWidth="1"/>
    <col min="2568" max="2568" width="3.7109375" style="177" customWidth="1"/>
    <col min="2569" max="2569" width="85.42578125" style="177" customWidth="1"/>
    <col min="2570" max="2570" width="1.7109375" style="177" customWidth="1"/>
    <col min="2571" max="2573" width="5.7109375" style="177" customWidth="1"/>
    <col min="2574" max="2574" width="3.7109375" style="177" customWidth="1"/>
    <col min="2575" max="2816" width="11.42578125" style="177"/>
    <col min="2817" max="2818" width="3.7109375" style="177" customWidth="1"/>
    <col min="2819" max="2822" width="1.7109375" style="177" customWidth="1"/>
    <col min="2823" max="2823" width="8.7109375" style="177" customWidth="1"/>
    <col min="2824" max="2824" width="3.7109375" style="177" customWidth="1"/>
    <col min="2825" max="2825" width="85.42578125" style="177" customWidth="1"/>
    <col min="2826" max="2826" width="1.7109375" style="177" customWidth="1"/>
    <col min="2827" max="2829" width="5.7109375" style="177" customWidth="1"/>
    <col min="2830" max="2830" width="3.7109375" style="177" customWidth="1"/>
    <col min="2831" max="3072" width="11.42578125" style="177"/>
    <col min="3073" max="3074" width="3.7109375" style="177" customWidth="1"/>
    <col min="3075" max="3078" width="1.7109375" style="177" customWidth="1"/>
    <col min="3079" max="3079" width="8.7109375" style="177" customWidth="1"/>
    <col min="3080" max="3080" width="3.7109375" style="177" customWidth="1"/>
    <col min="3081" max="3081" width="85.42578125" style="177" customWidth="1"/>
    <col min="3082" max="3082" width="1.7109375" style="177" customWidth="1"/>
    <col min="3083" max="3085" width="5.7109375" style="177" customWidth="1"/>
    <col min="3086" max="3086" width="3.7109375" style="177" customWidth="1"/>
    <col min="3087" max="3328" width="11.42578125" style="177"/>
    <col min="3329" max="3330" width="3.7109375" style="177" customWidth="1"/>
    <col min="3331" max="3334" width="1.7109375" style="177" customWidth="1"/>
    <col min="3335" max="3335" width="8.7109375" style="177" customWidth="1"/>
    <col min="3336" max="3336" width="3.7109375" style="177" customWidth="1"/>
    <col min="3337" max="3337" width="85.42578125" style="177" customWidth="1"/>
    <col min="3338" max="3338" width="1.7109375" style="177" customWidth="1"/>
    <col min="3339" max="3341" width="5.7109375" style="177" customWidth="1"/>
    <col min="3342" max="3342" width="3.7109375" style="177" customWidth="1"/>
    <col min="3343" max="3584" width="11.42578125" style="177"/>
    <col min="3585" max="3586" width="3.7109375" style="177" customWidth="1"/>
    <col min="3587" max="3590" width="1.7109375" style="177" customWidth="1"/>
    <col min="3591" max="3591" width="8.7109375" style="177" customWidth="1"/>
    <col min="3592" max="3592" width="3.7109375" style="177" customWidth="1"/>
    <col min="3593" max="3593" width="85.42578125" style="177" customWidth="1"/>
    <col min="3594" max="3594" width="1.7109375" style="177" customWidth="1"/>
    <col min="3595" max="3597" width="5.7109375" style="177" customWidth="1"/>
    <col min="3598" max="3598" width="3.7109375" style="177" customWidth="1"/>
    <col min="3599" max="3840" width="11.42578125" style="177"/>
    <col min="3841" max="3842" width="3.7109375" style="177" customWidth="1"/>
    <col min="3843" max="3846" width="1.7109375" style="177" customWidth="1"/>
    <col min="3847" max="3847" width="8.7109375" style="177" customWidth="1"/>
    <col min="3848" max="3848" width="3.7109375" style="177" customWidth="1"/>
    <col min="3849" max="3849" width="85.42578125" style="177" customWidth="1"/>
    <col min="3850" max="3850" width="1.7109375" style="177" customWidth="1"/>
    <col min="3851" max="3853" width="5.7109375" style="177" customWidth="1"/>
    <col min="3854" max="3854" width="3.7109375" style="177" customWidth="1"/>
    <col min="3855" max="4096" width="11.42578125" style="177"/>
    <col min="4097" max="4098" width="3.7109375" style="177" customWidth="1"/>
    <col min="4099" max="4102" width="1.7109375" style="177" customWidth="1"/>
    <col min="4103" max="4103" width="8.7109375" style="177" customWidth="1"/>
    <col min="4104" max="4104" width="3.7109375" style="177" customWidth="1"/>
    <col min="4105" max="4105" width="85.42578125" style="177" customWidth="1"/>
    <col min="4106" max="4106" width="1.7109375" style="177" customWidth="1"/>
    <col min="4107" max="4109" width="5.7109375" style="177" customWidth="1"/>
    <col min="4110" max="4110" width="3.7109375" style="177" customWidth="1"/>
    <col min="4111" max="4352" width="11.42578125" style="177"/>
    <col min="4353" max="4354" width="3.7109375" style="177" customWidth="1"/>
    <col min="4355" max="4358" width="1.7109375" style="177" customWidth="1"/>
    <col min="4359" max="4359" width="8.7109375" style="177" customWidth="1"/>
    <col min="4360" max="4360" width="3.7109375" style="177" customWidth="1"/>
    <col min="4361" max="4361" width="85.42578125" style="177" customWidth="1"/>
    <col min="4362" max="4362" width="1.7109375" style="177" customWidth="1"/>
    <col min="4363" max="4365" width="5.7109375" style="177" customWidth="1"/>
    <col min="4366" max="4366" width="3.7109375" style="177" customWidth="1"/>
    <col min="4367" max="4608" width="11.42578125" style="177"/>
    <col min="4609" max="4610" width="3.7109375" style="177" customWidth="1"/>
    <col min="4611" max="4614" width="1.7109375" style="177" customWidth="1"/>
    <col min="4615" max="4615" width="8.7109375" style="177" customWidth="1"/>
    <col min="4616" max="4616" width="3.7109375" style="177" customWidth="1"/>
    <col min="4617" max="4617" width="85.42578125" style="177" customWidth="1"/>
    <col min="4618" max="4618" width="1.7109375" style="177" customWidth="1"/>
    <col min="4619" max="4621" width="5.7109375" style="177" customWidth="1"/>
    <col min="4622" max="4622" width="3.7109375" style="177" customWidth="1"/>
    <col min="4623" max="4864" width="11.42578125" style="177"/>
    <col min="4865" max="4866" width="3.7109375" style="177" customWidth="1"/>
    <col min="4867" max="4870" width="1.7109375" style="177" customWidth="1"/>
    <col min="4871" max="4871" width="8.7109375" style="177" customWidth="1"/>
    <col min="4872" max="4872" width="3.7109375" style="177" customWidth="1"/>
    <col min="4873" max="4873" width="85.42578125" style="177" customWidth="1"/>
    <col min="4874" max="4874" width="1.7109375" style="177" customWidth="1"/>
    <col min="4875" max="4877" width="5.7109375" style="177" customWidth="1"/>
    <col min="4878" max="4878" width="3.7109375" style="177" customWidth="1"/>
    <col min="4879" max="5120" width="11.42578125" style="177"/>
    <col min="5121" max="5122" width="3.7109375" style="177" customWidth="1"/>
    <col min="5123" max="5126" width="1.7109375" style="177" customWidth="1"/>
    <col min="5127" max="5127" width="8.7109375" style="177" customWidth="1"/>
    <col min="5128" max="5128" width="3.7109375" style="177" customWidth="1"/>
    <col min="5129" max="5129" width="85.42578125" style="177" customWidth="1"/>
    <col min="5130" max="5130" width="1.7109375" style="177" customWidth="1"/>
    <col min="5131" max="5133" width="5.7109375" style="177" customWidth="1"/>
    <col min="5134" max="5134" width="3.7109375" style="177" customWidth="1"/>
    <col min="5135" max="5376" width="11.42578125" style="177"/>
    <col min="5377" max="5378" width="3.7109375" style="177" customWidth="1"/>
    <col min="5379" max="5382" width="1.7109375" style="177" customWidth="1"/>
    <col min="5383" max="5383" width="8.7109375" style="177" customWidth="1"/>
    <col min="5384" max="5384" width="3.7109375" style="177" customWidth="1"/>
    <col min="5385" max="5385" width="85.42578125" style="177" customWidth="1"/>
    <col min="5386" max="5386" width="1.7109375" style="177" customWidth="1"/>
    <col min="5387" max="5389" width="5.7109375" style="177" customWidth="1"/>
    <col min="5390" max="5390" width="3.7109375" style="177" customWidth="1"/>
    <col min="5391" max="5632" width="11.42578125" style="177"/>
    <col min="5633" max="5634" width="3.7109375" style="177" customWidth="1"/>
    <col min="5635" max="5638" width="1.7109375" style="177" customWidth="1"/>
    <col min="5639" max="5639" width="8.7109375" style="177" customWidth="1"/>
    <col min="5640" max="5640" width="3.7109375" style="177" customWidth="1"/>
    <col min="5641" max="5641" width="85.42578125" style="177" customWidth="1"/>
    <col min="5642" max="5642" width="1.7109375" style="177" customWidth="1"/>
    <col min="5643" max="5645" width="5.7109375" style="177" customWidth="1"/>
    <col min="5646" max="5646" width="3.7109375" style="177" customWidth="1"/>
    <col min="5647" max="5888" width="11.42578125" style="177"/>
    <col min="5889" max="5890" width="3.7109375" style="177" customWidth="1"/>
    <col min="5891" max="5894" width="1.7109375" style="177" customWidth="1"/>
    <col min="5895" max="5895" width="8.7109375" style="177" customWidth="1"/>
    <col min="5896" max="5896" width="3.7109375" style="177" customWidth="1"/>
    <col min="5897" max="5897" width="85.42578125" style="177" customWidth="1"/>
    <col min="5898" max="5898" width="1.7109375" style="177" customWidth="1"/>
    <col min="5899" max="5901" width="5.7109375" style="177" customWidth="1"/>
    <col min="5902" max="5902" width="3.7109375" style="177" customWidth="1"/>
    <col min="5903" max="6144" width="11.42578125" style="177"/>
    <col min="6145" max="6146" width="3.7109375" style="177" customWidth="1"/>
    <col min="6147" max="6150" width="1.7109375" style="177" customWidth="1"/>
    <col min="6151" max="6151" width="8.7109375" style="177" customWidth="1"/>
    <col min="6152" max="6152" width="3.7109375" style="177" customWidth="1"/>
    <col min="6153" max="6153" width="85.42578125" style="177" customWidth="1"/>
    <col min="6154" max="6154" width="1.7109375" style="177" customWidth="1"/>
    <col min="6155" max="6157" width="5.7109375" style="177" customWidth="1"/>
    <col min="6158" max="6158" width="3.7109375" style="177" customWidth="1"/>
    <col min="6159" max="6400" width="11.42578125" style="177"/>
    <col min="6401" max="6402" width="3.7109375" style="177" customWidth="1"/>
    <col min="6403" max="6406" width="1.7109375" style="177" customWidth="1"/>
    <col min="6407" max="6407" width="8.7109375" style="177" customWidth="1"/>
    <col min="6408" max="6408" width="3.7109375" style="177" customWidth="1"/>
    <col min="6409" max="6409" width="85.42578125" style="177" customWidth="1"/>
    <col min="6410" max="6410" width="1.7109375" style="177" customWidth="1"/>
    <col min="6411" max="6413" width="5.7109375" style="177" customWidth="1"/>
    <col min="6414" max="6414" width="3.7109375" style="177" customWidth="1"/>
    <col min="6415" max="6656" width="11.42578125" style="177"/>
    <col min="6657" max="6658" width="3.7109375" style="177" customWidth="1"/>
    <col min="6659" max="6662" width="1.7109375" style="177" customWidth="1"/>
    <col min="6663" max="6663" width="8.7109375" style="177" customWidth="1"/>
    <col min="6664" max="6664" width="3.7109375" style="177" customWidth="1"/>
    <col min="6665" max="6665" width="85.42578125" style="177" customWidth="1"/>
    <col min="6666" max="6666" width="1.7109375" style="177" customWidth="1"/>
    <col min="6667" max="6669" width="5.7109375" style="177" customWidth="1"/>
    <col min="6670" max="6670" width="3.7109375" style="177" customWidth="1"/>
    <col min="6671" max="6912" width="11.42578125" style="177"/>
    <col min="6913" max="6914" width="3.7109375" style="177" customWidth="1"/>
    <col min="6915" max="6918" width="1.7109375" style="177" customWidth="1"/>
    <col min="6919" max="6919" width="8.7109375" style="177" customWidth="1"/>
    <col min="6920" max="6920" width="3.7109375" style="177" customWidth="1"/>
    <col min="6921" max="6921" width="85.42578125" style="177" customWidth="1"/>
    <col min="6922" max="6922" width="1.7109375" style="177" customWidth="1"/>
    <col min="6923" max="6925" width="5.7109375" style="177" customWidth="1"/>
    <col min="6926" max="6926" width="3.7109375" style="177" customWidth="1"/>
    <col min="6927" max="7168" width="11.42578125" style="177"/>
    <col min="7169" max="7170" width="3.7109375" style="177" customWidth="1"/>
    <col min="7171" max="7174" width="1.7109375" style="177" customWidth="1"/>
    <col min="7175" max="7175" width="8.7109375" style="177" customWidth="1"/>
    <col min="7176" max="7176" width="3.7109375" style="177" customWidth="1"/>
    <col min="7177" max="7177" width="85.42578125" style="177" customWidth="1"/>
    <col min="7178" max="7178" width="1.7109375" style="177" customWidth="1"/>
    <col min="7179" max="7181" width="5.7109375" style="177" customWidth="1"/>
    <col min="7182" max="7182" width="3.7109375" style="177" customWidth="1"/>
    <col min="7183" max="7424" width="11.42578125" style="177"/>
    <col min="7425" max="7426" width="3.7109375" style="177" customWidth="1"/>
    <col min="7427" max="7430" width="1.7109375" style="177" customWidth="1"/>
    <col min="7431" max="7431" width="8.7109375" style="177" customWidth="1"/>
    <col min="7432" max="7432" width="3.7109375" style="177" customWidth="1"/>
    <col min="7433" max="7433" width="85.42578125" style="177" customWidth="1"/>
    <col min="7434" max="7434" width="1.7109375" style="177" customWidth="1"/>
    <col min="7435" max="7437" width="5.7109375" style="177" customWidth="1"/>
    <col min="7438" max="7438" width="3.7109375" style="177" customWidth="1"/>
    <col min="7439" max="7680" width="11.42578125" style="177"/>
    <col min="7681" max="7682" width="3.7109375" style="177" customWidth="1"/>
    <col min="7683" max="7686" width="1.7109375" style="177" customWidth="1"/>
    <col min="7687" max="7687" width="8.7109375" style="177" customWidth="1"/>
    <col min="7688" max="7688" width="3.7109375" style="177" customWidth="1"/>
    <col min="7689" max="7689" width="85.42578125" style="177" customWidth="1"/>
    <col min="7690" max="7690" width="1.7109375" style="177" customWidth="1"/>
    <col min="7691" max="7693" width="5.7109375" style="177" customWidth="1"/>
    <col min="7694" max="7694" width="3.7109375" style="177" customWidth="1"/>
    <col min="7695" max="7936" width="11.42578125" style="177"/>
    <col min="7937" max="7938" width="3.7109375" style="177" customWidth="1"/>
    <col min="7939" max="7942" width="1.7109375" style="177" customWidth="1"/>
    <col min="7943" max="7943" width="8.7109375" style="177" customWidth="1"/>
    <col min="7944" max="7944" width="3.7109375" style="177" customWidth="1"/>
    <col min="7945" max="7945" width="85.42578125" style="177" customWidth="1"/>
    <col min="7946" max="7946" width="1.7109375" style="177" customWidth="1"/>
    <col min="7947" max="7949" width="5.7109375" style="177" customWidth="1"/>
    <col min="7950" max="7950" width="3.7109375" style="177" customWidth="1"/>
    <col min="7951" max="8192" width="11.42578125" style="177"/>
    <col min="8193" max="8194" width="3.7109375" style="177" customWidth="1"/>
    <col min="8195" max="8198" width="1.7109375" style="177" customWidth="1"/>
    <col min="8199" max="8199" width="8.7109375" style="177" customWidth="1"/>
    <col min="8200" max="8200" width="3.7109375" style="177" customWidth="1"/>
    <col min="8201" max="8201" width="85.42578125" style="177" customWidth="1"/>
    <col min="8202" max="8202" width="1.7109375" style="177" customWidth="1"/>
    <col min="8203" max="8205" width="5.7109375" style="177" customWidth="1"/>
    <col min="8206" max="8206" width="3.7109375" style="177" customWidth="1"/>
    <col min="8207" max="8448" width="11.42578125" style="177"/>
    <col min="8449" max="8450" width="3.7109375" style="177" customWidth="1"/>
    <col min="8451" max="8454" width="1.7109375" style="177" customWidth="1"/>
    <col min="8455" max="8455" width="8.7109375" style="177" customWidth="1"/>
    <col min="8456" max="8456" width="3.7109375" style="177" customWidth="1"/>
    <col min="8457" max="8457" width="85.42578125" style="177" customWidth="1"/>
    <col min="8458" max="8458" width="1.7109375" style="177" customWidth="1"/>
    <col min="8459" max="8461" width="5.7109375" style="177" customWidth="1"/>
    <col min="8462" max="8462" width="3.7109375" style="177" customWidth="1"/>
    <col min="8463" max="8704" width="11.42578125" style="177"/>
    <col min="8705" max="8706" width="3.7109375" style="177" customWidth="1"/>
    <col min="8707" max="8710" width="1.7109375" style="177" customWidth="1"/>
    <col min="8711" max="8711" width="8.7109375" style="177" customWidth="1"/>
    <col min="8712" max="8712" width="3.7109375" style="177" customWidth="1"/>
    <col min="8713" max="8713" width="85.42578125" style="177" customWidth="1"/>
    <col min="8714" max="8714" width="1.7109375" style="177" customWidth="1"/>
    <col min="8715" max="8717" width="5.7109375" style="177" customWidth="1"/>
    <col min="8718" max="8718" width="3.7109375" style="177" customWidth="1"/>
    <col min="8719" max="8960" width="11.42578125" style="177"/>
    <col min="8961" max="8962" width="3.7109375" style="177" customWidth="1"/>
    <col min="8963" max="8966" width="1.7109375" style="177" customWidth="1"/>
    <col min="8967" max="8967" width="8.7109375" style="177" customWidth="1"/>
    <col min="8968" max="8968" width="3.7109375" style="177" customWidth="1"/>
    <col min="8969" max="8969" width="85.42578125" style="177" customWidth="1"/>
    <col min="8970" max="8970" width="1.7109375" style="177" customWidth="1"/>
    <col min="8971" max="8973" width="5.7109375" style="177" customWidth="1"/>
    <col min="8974" max="8974" width="3.7109375" style="177" customWidth="1"/>
    <col min="8975" max="9216" width="11.42578125" style="177"/>
    <col min="9217" max="9218" width="3.7109375" style="177" customWidth="1"/>
    <col min="9219" max="9222" width="1.7109375" style="177" customWidth="1"/>
    <col min="9223" max="9223" width="8.7109375" style="177" customWidth="1"/>
    <col min="9224" max="9224" width="3.7109375" style="177" customWidth="1"/>
    <col min="9225" max="9225" width="85.42578125" style="177" customWidth="1"/>
    <col min="9226" max="9226" width="1.7109375" style="177" customWidth="1"/>
    <col min="9227" max="9229" width="5.7109375" style="177" customWidth="1"/>
    <col min="9230" max="9230" width="3.7109375" style="177" customWidth="1"/>
    <col min="9231" max="9472" width="11.42578125" style="177"/>
    <col min="9473" max="9474" width="3.7109375" style="177" customWidth="1"/>
    <col min="9475" max="9478" width="1.7109375" style="177" customWidth="1"/>
    <col min="9479" max="9479" width="8.7109375" style="177" customWidth="1"/>
    <col min="9480" max="9480" width="3.7109375" style="177" customWidth="1"/>
    <col min="9481" max="9481" width="85.42578125" style="177" customWidth="1"/>
    <col min="9482" max="9482" width="1.7109375" style="177" customWidth="1"/>
    <col min="9483" max="9485" width="5.7109375" style="177" customWidth="1"/>
    <col min="9486" max="9486" width="3.7109375" style="177" customWidth="1"/>
    <col min="9487" max="9728" width="11.42578125" style="177"/>
    <col min="9729" max="9730" width="3.7109375" style="177" customWidth="1"/>
    <col min="9731" max="9734" width="1.7109375" style="177" customWidth="1"/>
    <col min="9735" max="9735" width="8.7109375" style="177" customWidth="1"/>
    <col min="9736" max="9736" width="3.7109375" style="177" customWidth="1"/>
    <col min="9737" max="9737" width="85.42578125" style="177" customWidth="1"/>
    <col min="9738" max="9738" width="1.7109375" style="177" customWidth="1"/>
    <col min="9739" max="9741" width="5.7109375" style="177" customWidth="1"/>
    <col min="9742" max="9742" width="3.7109375" style="177" customWidth="1"/>
    <col min="9743" max="9984" width="11.42578125" style="177"/>
    <col min="9985" max="9986" width="3.7109375" style="177" customWidth="1"/>
    <col min="9987" max="9990" width="1.7109375" style="177" customWidth="1"/>
    <col min="9991" max="9991" width="8.7109375" style="177" customWidth="1"/>
    <col min="9992" max="9992" width="3.7109375" style="177" customWidth="1"/>
    <col min="9993" max="9993" width="85.42578125" style="177" customWidth="1"/>
    <col min="9994" max="9994" width="1.7109375" style="177" customWidth="1"/>
    <col min="9995" max="9997" width="5.7109375" style="177" customWidth="1"/>
    <col min="9998" max="9998" width="3.7109375" style="177" customWidth="1"/>
    <col min="9999" max="10240" width="11.42578125" style="177"/>
    <col min="10241" max="10242" width="3.7109375" style="177" customWidth="1"/>
    <col min="10243" max="10246" width="1.7109375" style="177" customWidth="1"/>
    <col min="10247" max="10247" width="8.7109375" style="177" customWidth="1"/>
    <col min="10248" max="10248" width="3.7109375" style="177" customWidth="1"/>
    <col min="10249" max="10249" width="85.42578125" style="177" customWidth="1"/>
    <col min="10250" max="10250" width="1.7109375" style="177" customWidth="1"/>
    <col min="10251" max="10253" width="5.7109375" style="177" customWidth="1"/>
    <col min="10254" max="10254" width="3.7109375" style="177" customWidth="1"/>
    <col min="10255" max="10496" width="11.42578125" style="177"/>
    <col min="10497" max="10498" width="3.7109375" style="177" customWidth="1"/>
    <col min="10499" max="10502" width="1.7109375" style="177" customWidth="1"/>
    <col min="10503" max="10503" width="8.7109375" style="177" customWidth="1"/>
    <col min="10504" max="10504" width="3.7109375" style="177" customWidth="1"/>
    <col min="10505" max="10505" width="85.42578125" style="177" customWidth="1"/>
    <col min="10506" max="10506" width="1.7109375" style="177" customWidth="1"/>
    <col min="10507" max="10509" width="5.7109375" style="177" customWidth="1"/>
    <col min="10510" max="10510" width="3.7109375" style="177" customWidth="1"/>
    <col min="10511" max="10752" width="11.42578125" style="177"/>
    <col min="10753" max="10754" width="3.7109375" style="177" customWidth="1"/>
    <col min="10755" max="10758" width="1.7109375" style="177" customWidth="1"/>
    <col min="10759" max="10759" width="8.7109375" style="177" customWidth="1"/>
    <col min="10760" max="10760" width="3.7109375" style="177" customWidth="1"/>
    <col min="10761" max="10761" width="85.42578125" style="177" customWidth="1"/>
    <col min="10762" max="10762" width="1.7109375" style="177" customWidth="1"/>
    <col min="10763" max="10765" width="5.7109375" style="177" customWidth="1"/>
    <col min="10766" max="10766" width="3.7109375" style="177" customWidth="1"/>
    <col min="10767" max="11008" width="11.42578125" style="177"/>
    <col min="11009" max="11010" width="3.7109375" style="177" customWidth="1"/>
    <col min="11011" max="11014" width="1.7109375" style="177" customWidth="1"/>
    <col min="11015" max="11015" width="8.7109375" style="177" customWidth="1"/>
    <col min="11016" max="11016" width="3.7109375" style="177" customWidth="1"/>
    <col min="11017" max="11017" width="85.42578125" style="177" customWidth="1"/>
    <col min="11018" max="11018" width="1.7109375" style="177" customWidth="1"/>
    <col min="11019" max="11021" width="5.7109375" style="177" customWidth="1"/>
    <col min="11022" max="11022" width="3.7109375" style="177" customWidth="1"/>
    <col min="11023" max="11264" width="11.42578125" style="177"/>
    <col min="11265" max="11266" width="3.7109375" style="177" customWidth="1"/>
    <col min="11267" max="11270" width="1.7109375" style="177" customWidth="1"/>
    <col min="11271" max="11271" width="8.7109375" style="177" customWidth="1"/>
    <col min="11272" max="11272" width="3.7109375" style="177" customWidth="1"/>
    <col min="11273" max="11273" width="85.42578125" style="177" customWidth="1"/>
    <col min="11274" max="11274" width="1.7109375" style="177" customWidth="1"/>
    <col min="11275" max="11277" width="5.7109375" style="177" customWidth="1"/>
    <col min="11278" max="11278" width="3.7109375" style="177" customWidth="1"/>
    <col min="11279" max="11520" width="11.42578125" style="177"/>
    <col min="11521" max="11522" width="3.7109375" style="177" customWidth="1"/>
    <col min="11523" max="11526" width="1.7109375" style="177" customWidth="1"/>
    <col min="11527" max="11527" width="8.7109375" style="177" customWidth="1"/>
    <col min="11528" max="11528" width="3.7109375" style="177" customWidth="1"/>
    <col min="11529" max="11529" width="85.42578125" style="177" customWidth="1"/>
    <col min="11530" max="11530" width="1.7109375" style="177" customWidth="1"/>
    <col min="11531" max="11533" width="5.7109375" style="177" customWidth="1"/>
    <col min="11534" max="11534" width="3.7109375" style="177" customWidth="1"/>
    <col min="11535" max="11776" width="11.42578125" style="177"/>
    <col min="11777" max="11778" width="3.7109375" style="177" customWidth="1"/>
    <col min="11779" max="11782" width="1.7109375" style="177" customWidth="1"/>
    <col min="11783" max="11783" width="8.7109375" style="177" customWidth="1"/>
    <col min="11784" max="11784" width="3.7109375" style="177" customWidth="1"/>
    <col min="11785" max="11785" width="85.42578125" style="177" customWidth="1"/>
    <col min="11786" max="11786" width="1.7109375" style="177" customWidth="1"/>
    <col min="11787" max="11789" width="5.7109375" style="177" customWidth="1"/>
    <col min="11790" max="11790" width="3.7109375" style="177" customWidth="1"/>
    <col min="11791" max="12032" width="11.42578125" style="177"/>
    <col min="12033" max="12034" width="3.7109375" style="177" customWidth="1"/>
    <col min="12035" max="12038" width="1.7109375" style="177" customWidth="1"/>
    <col min="12039" max="12039" width="8.7109375" style="177" customWidth="1"/>
    <col min="12040" max="12040" width="3.7109375" style="177" customWidth="1"/>
    <col min="12041" max="12041" width="85.42578125" style="177" customWidth="1"/>
    <col min="12042" max="12042" width="1.7109375" style="177" customWidth="1"/>
    <col min="12043" max="12045" width="5.7109375" style="177" customWidth="1"/>
    <col min="12046" max="12046" width="3.7109375" style="177" customWidth="1"/>
    <col min="12047" max="12288" width="11.42578125" style="177"/>
    <col min="12289" max="12290" width="3.7109375" style="177" customWidth="1"/>
    <col min="12291" max="12294" width="1.7109375" style="177" customWidth="1"/>
    <col min="12295" max="12295" width="8.7109375" style="177" customWidth="1"/>
    <col min="12296" max="12296" width="3.7109375" style="177" customWidth="1"/>
    <col min="12297" max="12297" width="85.42578125" style="177" customWidth="1"/>
    <col min="12298" max="12298" width="1.7109375" style="177" customWidth="1"/>
    <col min="12299" max="12301" width="5.7109375" style="177" customWidth="1"/>
    <col min="12302" max="12302" width="3.7109375" style="177" customWidth="1"/>
    <col min="12303" max="12544" width="11.42578125" style="177"/>
    <col min="12545" max="12546" width="3.7109375" style="177" customWidth="1"/>
    <col min="12547" max="12550" width="1.7109375" style="177" customWidth="1"/>
    <col min="12551" max="12551" width="8.7109375" style="177" customWidth="1"/>
    <col min="12552" max="12552" width="3.7109375" style="177" customWidth="1"/>
    <col min="12553" max="12553" width="85.42578125" style="177" customWidth="1"/>
    <col min="12554" max="12554" width="1.7109375" style="177" customWidth="1"/>
    <col min="12555" max="12557" width="5.7109375" style="177" customWidth="1"/>
    <col min="12558" max="12558" width="3.7109375" style="177" customWidth="1"/>
    <col min="12559" max="12800" width="11.42578125" style="177"/>
    <col min="12801" max="12802" width="3.7109375" style="177" customWidth="1"/>
    <col min="12803" max="12806" width="1.7109375" style="177" customWidth="1"/>
    <col min="12807" max="12807" width="8.7109375" style="177" customWidth="1"/>
    <col min="12808" max="12808" width="3.7109375" style="177" customWidth="1"/>
    <col min="12809" max="12809" width="85.42578125" style="177" customWidth="1"/>
    <col min="12810" max="12810" width="1.7109375" style="177" customWidth="1"/>
    <col min="12811" max="12813" width="5.7109375" style="177" customWidth="1"/>
    <col min="12814" max="12814" width="3.7109375" style="177" customWidth="1"/>
    <col min="12815" max="13056" width="11.42578125" style="177"/>
    <col min="13057" max="13058" width="3.7109375" style="177" customWidth="1"/>
    <col min="13059" max="13062" width="1.7109375" style="177" customWidth="1"/>
    <col min="13063" max="13063" width="8.7109375" style="177" customWidth="1"/>
    <col min="13064" max="13064" width="3.7109375" style="177" customWidth="1"/>
    <col min="13065" max="13065" width="85.42578125" style="177" customWidth="1"/>
    <col min="13066" max="13066" width="1.7109375" style="177" customWidth="1"/>
    <col min="13067" max="13069" width="5.7109375" style="177" customWidth="1"/>
    <col min="13070" max="13070" width="3.7109375" style="177" customWidth="1"/>
    <col min="13071" max="13312" width="11.42578125" style="177"/>
    <col min="13313" max="13314" width="3.7109375" style="177" customWidth="1"/>
    <col min="13315" max="13318" width="1.7109375" style="177" customWidth="1"/>
    <col min="13319" max="13319" width="8.7109375" style="177" customWidth="1"/>
    <col min="13320" max="13320" width="3.7109375" style="177" customWidth="1"/>
    <col min="13321" max="13321" width="85.42578125" style="177" customWidth="1"/>
    <col min="13322" max="13322" width="1.7109375" style="177" customWidth="1"/>
    <col min="13323" max="13325" width="5.7109375" style="177" customWidth="1"/>
    <col min="13326" max="13326" width="3.7109375" style="177" customWidth="1"/>
    <col min="13327" max="13568" width="11.42578125" style="177"/>
    <col min="13569" max="13570" width="3.7109375" style="177" customWidth="1"/>
    <col min="13571" max="13574" width="1.7109375" style="177" customWidth="1"/>
    <col min="13575" max="13575" width="8.7109375" style="177" customWidth="1"/>
    <col min="13576" max="13576" width="3.7109375" style="177" customWidth="1"/>
    <col min="13577" max="13577" width="85.42578125" style="177" customWidth="1"/>
    <col min="13578" max="13578" width="1.7109375" style="177" customWidth="1"/>
    <col min="13579" max="13581" width="5.7109375" style="177" customWidth="1"/>
    <col min="13582" max="13582" width="3.7109375" style="177" customWidth="1"/>
    <col min="13583" max="13824" width="11.42578125" style="177"/>
    <col min="13825" max="13826" width="3.7109375" style="177" customWidth="1"/>
    <col min="13827" max="13830" width="1.7109375" style="177" customWidth="1"/>
    <col min="13831" max="13831" width="8.7109375" style="177" customWidth="1"/>
    <col min="13832" max="13832" width="3.7109375" style="177" customWidth="1"/>
    <col min="13833" max="13833" width="85.42578125" style="177" customWidth="1"/>
    <col min="13834" max="13834" width="1.7109375" style="177" customWidth="1"/>
    <col min="13835" max="13837" width="5.7109375" style="177" customWidth="1"/>
    <col min="13838" max="13838" width="3.7109375" style="177" customWidth="1"/>
    <col min="13839" max="14080" width="11.42578125" style="177"/>
    <col min="14081" max="14082" width="3.7109375" style="177" customWidth="1"/>
    <col min="14083" max="14086" width="1.7109375" style="177" customWidth="1"/>
    <col min="14087" max="14087" width="8.7109375" style="177" customWidth="1"/>
    <col min="14088" max="14088" width="3.7109375" style="177" customWidth="1"/>
    <col min="14089" max="14089" width="85.42578125" style="177" customWidth="1"/>
    <col min="14090" max="14090" width="1.7109375" style="177" customWidth="1"/>
    <col min="14091" max="14093" width="5.7109375" style="177" customWidth="1"/>
    <col min="14094" max="14094" width="3.7109375" style="177" customWidth="1"/>
    <col min="14095" max="14336" width="11.42578125" style="177"/>
    <col min="14337" max="14338" width="3.7109375" style="177" customWidth="1"/>
    <col min="14339" max="14342" width="1.7109375" style="177" customWidth="1"/>
    <col min="14343" max="14343" width="8.7109375" style="177" customWidth="1"/>
    <col min="14344" max="14344" width="3.7109375" style="177" customWidth="1"/>
    <col min="14345" max="14345" width="85.42578125" style="177" customWidth="1"/>
    <col min="14346" max="14346" width="1.7109375" style="177" customWidth="1"/>
    <col min="14347" max="14349" width="5.7109375" style="177" customWidth="1"/>
    <col min="14350" max="14350" width="3.7109375" style="177" customWidth="1"/>
    <col min="14351" max="14592" width="11.42578125" style="177"/>
    <col min="14593" max="14594" width="3.7109375" style="177" customWidth="1"/>
    <col min="14595" max="14598" width="1.7109375" style="177" customWidth="1"/>
    <col min="14599" max="14599" width="8.7109375" style="177" customWidth="1"/>
    <col min="14600" max="14600" width="3.7109375" style="177" customWidth="1"/>
    <col min="14601" max="14601" width="85.42578125" style="177" customWidth="1"/>
    <col min="14602" max="14602" width="1.7109375" style="177" customWidth="1"/>
    <col min="14603" max="14605" width="5.7109375" style="177" customWidth="1"/>
    <col min="14606" max="14606" width="3.7109375" style="177" customWidth="1"/>
    <col min="14607" max="14848" width="11.42578125" style="177"/>
    <col min="14849" max="14850" width="3.7109375" style="177" customWidth="1"/>
    <col min="14851" max="14854" width="1.7109375" style="177" customWidth="1"/>
    <col min="14855" max="14855" width="8.7109375" style="177" customWidth="1"/>
    <col min="14856" max="14856" width="3.7109375" style="177" customWidth="1"/>
    <col min="14857" max="14857" width="85.42578125" style="177" customWidth="1"/>
    <col min="14858" max="14858" width="1.7109375" style="177" customWidth="1"/>
    <col min="14859" max="14861" width="5.7109375" style="177" customWidth="1"/>
    <col min="14862" max="14862" width="3.7109375" style="177" customWidth="1"/>
    <col min="14863" max="15104" width="11.42578125" style="177"/>
    <col min="15105" max="15106" width="3.7109375" style="177" customWidth="1"/>
    <col min="15107" max="15110" width="1.7109375" style="177" customWidth="1"/>
    <col min="15111" max="15111" width="8.7109375" style="177" customWidth="1"/>
    <col min="15112" max="15112" width="3.7109375" style="177" customWidth="1"/>
    <col min="15113" max="15113" width="85.42578125" style="177" customWidth="1"/>
    <col min="15114" max="15114" width="1.7109375" style="177" customWidth="1"/>
    <col min="15115" max="15117" width="5.7109375" style="177" customWidth="1"/>
    <col min="15118" max="15118" width="3.7109375" style="177" customWidth="1"/>
    <col min="15119" max="15360" width="11.42578125" style="177"/>
    <col min="15361" max="15362" width="3.7109375" style="177" customWidth="1"/>
    <col min="15363" max="15366" width="1.7109375" style="177" customWidth="1"/>
    <col min="15367" max="15367" width="8.7109375" style="177" customWidth="1"/>
    <col min="15368" max="15368" width="3.7109375" style="177" customWidth="1"/>
    <col min="15369" max="15369" width="85.42578125" style="177" customWidth="1"/>
    <col min="15370" max="15370" width="1.7109375" style="177" customWidth="1"/>
    <col min="15371" max="15373" width="5.7109375" style="177" customWidth="1"/>
    <col min="15374" max="15374" width="3.7109375" style="177" customWidth="1"/>
    <col min="15375" max="15616" width="11.42578125" style="177"/>
    <col min="15617" max="15618" width="3.7109375" style="177" customWidth="1"/>
    <col min="15619" max="15622" width="1.7109375" style="177" customWidth="1"/>
    <col min="15623" max="15623" width="8.7109375" style="177" customWidth="1"/>
    <col min="15624" max="15624" width="3.7109375" style="177" customWidth="1"/>
    <col min="15625" max="15625" width="85.42578125" style="177" customWidth="1"/>
    <col min="15626" max="15626" width="1.7109375" style="177" customWidth="1"/>
    <col min="15627" max="15629" width="5.7109375" style="177" customWidth="1"/>
    <col min="15630" max="15630" width="3.7109375" style="177" customWidth="1"/>
    <col min="15631" max="15872" width="11.42578125" style="177"/>
    <col min="15873" max="15874" width="3.7109375" style="177" customWidth="1"/>
    <col min="15875" max="15878" width="1.7109375" style="177" customWidth="1"/>
    <col min="15879" max="15879" width="8.7109375" style="177" customWidth="1"/>
    <col min="15880" max="15880" width="3.7109375" style="177" customWidth="1"/>
    <col min="15881" max="15881" width="85.42578125" style="177" customWidth="1"/>
    <col min="15882" max="15882" width="1.7109375" style="177" customWidth="1"/>
    <col min="15883" max="15885" width="5.7109375" style="177" customWidth="1"/>
    <col min="15886" max="15886" width="3.7109375" style="177" customWidth="1"/>
    <col min="15887" max="16128" width="11.42578125" style="177"/>
    <col min="16129" max="16130" width="3.7109375" style="177" customWidth="1"/>
    <col min="16131" max="16134" width="1.7109375" style="177" customWidth="1"/>
    <col min="16135" max="16135" width="8.7109375" style="177" customWidth="1"/>
    <col min="16136" max="16136" width="3.7109375" style="177" customWidth="1"/>
    <col min="16137" max="16137" width="85.42578125" style="177" customWidth="1"/>
    <col min="16138" max="16138" width="1.7109375" style="177" customWidth="1"/>
    <col min="16139" max="16141" width="5.7109375" style="177" customWidth="1"/>
    <col min="16142" max="16142" width="3.7109375" style="177" customWidth="1"/>
    <col min="16143" max="16384" width="11.42578125" style="177"/>
  </cols>
  <sheetData>
    <row r="1" spans="1:14" ht="16.5" thickTop="1" thickBot="1" x14ac:dyDescent="0.3">
      <c r="A1" s="360" t="s">
        <v>568</v>
      </c>
      <c r="B1" s="361"/>
      <c r="C1" s="361"/>
      <c r="D1" s="361"/>
      <c r="E1" s="361"/>
      <c r="F1" s="361"/>
      <c r="G1" s="361"/>
      <c r="H1" s="361"/>
      <c r="I1" s="361"/>
      <c r="J1" s="361">
        <f>+Cover!E11</f>
        <v>0</v>
      </c>
      <c r="K1" s="361"/>
      <c r="L1" s="361"/>
      <c r="M1" s="361"/>
      <c r="N1" s="362"/>
    </row>
    <row r="2" spans="1:14" ht="58.5" customHeight="1" thickTop="1" thickBot="1" x14ac:dyDescent="0.3">
      <c r="A2" s="363"/>
      <c r="B2" s="364"/>
      <c r="C2" s="365"/>
      <c r="D2" s="366"/>
      <c r="E2" s="365"/>
      <c r="F2" s="366"/>
      <c r="G2" s="365"/>
      <c r="H2" s="365"/>
      <c r="I2" s="367" t="s">
        <v>569</v>
      </c>
      <c r="J2" s="368"/>
      <c r="K2" s="369" t="s">
        <v>570</v>
      </c>
      <c r="L2" s="369" t="s">
        <v>571</v>
      </c>
      <c r="M2" s="370" t="s">
        <v>572</v>
      </c>
      <c r="N2" s="371"/>
    </row>
    <row r="3" spans="1:14" ht="23.25" customHeight="1" thickTop="1" x14ac:dyDescent="0.25">
      <c r="A3" s="363"/>
      <c r="B3" s="767" t="s">
        <v>573</v>
      </c>
      <c r="C3" s="767"/>
      <c r="D3" s="767"/>
      <c r="E3" s="767"/>
      <c r="F3" s="767"/>
      <c r="G3" s="767"/>
      <c r="H3" s="767"/>
      <c r="I3" s="767"/>
      <c r="J3" s="767"/>
      <c r="K3" s="767"/>
      <c r="L3" s="767"/>
      <c r="M3" s="767"/>
      <c r="N3" s="768"/>
    </row>
    <row r="4" spans="1:14" x14ac:dyDescent="0.25">
      <c r="A4" s="363"/>
      <c r="B4" s="372">
        <v>1</v>
      </c>
      <c r="C4" s="372"/>
      <c r="D4" s="373"/>
      <c r="E4" s="372"/>
      <c r="F4" s="374"/>
      <c r="G4" s="372"/>
      <c r="H4" s="375" t="s">
        <v>574</v>
      </c>
      <c r="I4" s="376" t="s">
        <v>0</v>
      </c>
      <c r="J4" s="377"/>
      <c r="K4" s="378" t="s">
        <v>575</v>
      </c>
      <c r="L4" s="379"/>
      <c r="M4" s="550"/>
      <c r="N4" s="371"/>
    </row>
    <row r="5" spans="1:14" ht="12" customHeight="1" x14ac:dyDescent="0.25">
      <c r="A5" s="363"/>
      <c r="B5" s="380">
        <v>3</v>
      </c>
      <c r="C5" s="380"/>
      <c r="D5" s="381"/>
      <c r="E5" s="380"/>
      <c r="F5" s="382"/>
      <c r="G5" s="380"/>
      <c r="H5" s="383" t="s">
        <v>574</v>
      </c>
      <c r="I5" s="384" t="s">
        <v>7</v>
      </c>
      <c r="J5" s="377"/>
      <c r="K5" s="378" t="s">
        <v>575</v>
      </c>
      <c r="L5" s="379"/>
      <c r="M5" s="550"/>
      <c r="N5" s="371"/>
    </row>
    <row r="6" spans="1:14" ht="12" customHeight="1" x14ac:dyDescent="0.25">
      <c r="A6" s="363"/>
      <c r="B6" s="380">
        <v>4</v>
      </c>
      <c r="C6" s="380"/>
      <c r="D6" s="381"/>
      <c r="E6" s="380"/>
      <c r="F6" s="382"/>
      <c r="G6" s="380"/>
      <c r="H6" s="383" t="s">
        <v>574</v>
      </c>
      <c r="I6" s="384" t="s">
        <v>335</v>
      </c>
      <c r="J6" s="377"/>
      <c r="K6" s="378" t="s">
        <v>575</v>
      </c>
      <c r="L6" s="379"/>
      <c r="M6" s="550"/>
      <c r="N6" s="371"/>
    </row>
    <row r="7" spans="1:14" ht="12" customHeight="1" x14ac:dyDescent="0.25">
      <c r="A7" s="363"/>
      <c r="B7" s="380">
        <v>5</v>
      </c>
      <c r="C7" s="380"/>
      <c r="D7" s="381"/>
      <c r="E7" s="380"/>
      <c r="F7" s="382"/>
      <c r="G7" s="380"/>
      <c r="H7" s="383" t="s">
        <v>574</v>
      </c>
      <c r="I7" s="384" t="s">
        <v>425</v>
      </c>
      <c r="J7" s="377"/>
      <c r="K7" s="378" t="s">
        <v>575</v>
      </c>
      <c r="L7" s="379"/>
      <c r="M7" s="550"/>
      <c r="N7" s="371"/>
    </row>
    <row r="8" spans="1:14" ht="12" customHeight="1" x14ac:dyDescent="0.25">
      <c r="A8" s="363"/>
      <c r="B8" s="380">
        <v>6</v>
      </c>
      <c r="C8" s="380"/>
      <c r="D8" s="381"/>
      <c r="E8" s="380"/>
      <c r="F8" s="382"/>
      <c r="G8" s="380"/>
      <c r="H8" s="383" t="s">
        <v>574</v>
      </c>
      <c r="I8" s="384" t="s">
        <v>576</v>
      </c>
      <c r="J8" s="377"/>
      <c r="K8" s="378" t="s">
        <v>575</v>
      </c>
      <c r="L8" s="379"/>
      <c r="M8" s="550"/>
      <c r="N8" s="371"/>
    </row>
    <row r="9" spans="1:14" ht="12" customHeight="1" x14ac:dyDescent="0.25">
      <c r="A9" s="363"/>
      <c r="B9" s="380">
        <v>7</v>
      </c>
      <c r="C9" s="380"/>
      <c r="D9" s="381"/>
      <c r="E9" s="380"/>
      <c r="F9" s="382"/>
      <c r="G9" s="380"/>
      <c r="H9" s="383" t="s">
        <v>574</v>
      </c>
      <c r="I9" s="384" t="s">
        <v>577</v>
      </c>
      <c r="J9" s="377"/>
      <c r="K9" s="378" t="s">
        <v>575</v>
      </c>
      <c r="L9" s="379"/>
      <c r="M9" s="550"/>
      <c r="N9" s="371"/>
    </row>
    <row r="10" spans="1:14" ht="12" customHeight="1" x14ac:dyDescent="0.25">
      <c r="A10" s="363"/>
      <c r="B10" s="380">
        <v>8</v>
      </c>
      <c r="C10" s="380"/>
      <c r="D10" s="381"/>
      <c r="E10" s="380"/>
      <c r="F10" s="382"/>
      <c r="G10" s="380"/>
      <c r="H10" s="383" t="s">
        <v>574</v>
      </c>
      <c r="I10" s="384" t="s">
        <v>578</v>
      </c>
      <c r="J10" s="377"/>
      <c r="K10" s="378" t="s">
        <v>575</v>
      </c>
      <c r="L10" s="379"/>
      <c r="M10" s="550"/>
      <c r="N10" s="371"/>
    </row>
    <row r="11" spans="1:14" ht="12" customHeight="1" x14ac:dyDescent="0.25">
      <c r="A11" s="363"/>
      <c r="B11" s="380">
        <v>9</v>
      </c>
      <c r="C11" s="380"/>
      <c r="D11" s="385"/>
      <c r="E11" s="382"/>
      <c r="F11" s="385"/>
      <c r="G11" s="382"/>
      <c r="H11" s="383" t="s">
        <v>574</v>
      </c>
      <c r="I11" s="384" t="s">
        <v>579</v>
      </c>
      <c r="J11" s="377"/>
      <c r="K11" s="378" t="s">
        <v>575</v>
      </c>
      <c r="L11" s="379"/>
      <c r="M11" s="550"/>
      <c r="N11" s="371"/>
    </row>
    <row r="12" spans="1:14" ht="12" customHeight="1" x14ac:dyDescent="0.25">
      <c r="A12" s="363"/>
      <c r="B12" s="380">
        <v>10</v>
      </c>
      <c r="C12" s="380"/>
      <c r="D12" s="381"/>
      <c r="E12" s="380"/>
      <c r="F12" s="382"/>
      <c r="G12" s="380"/>
      <c r="H12" s="383" t="s">
        <v>574</v>
      </c>
      <c r="I12" s="384" t="s">
        <v>580</v>
      </c>
      <c r="J12" s="377"/>
      <c r="K12" s="378" t="s">
        <v>575</v>
      </c>
      <c r="L12" s="379"/>
      <c r="M12" s="550"/>
      <c r="N12" s="371"/>
    </row>
    <row r="13" spans="1:14" ht="12" customHeight="1" x14ac:dyDescent="0.25">
      <c r="A13" s="363"/>
      <c r="B13" s="380">
        <v>11</v>
      </c>
      <c r="C13" s="380"/>
      <c r="D13" s="381"/>
      <c r="E13" s="380"/>
      <c r="F13" s="382"/>
      <c r="G13" s="380"/>
      <c r="H13" s="383" t="s">
        <v>574</v>
      </c>
      <c r="I13" s="384" t="s">
        <v>581</v>
      </c>
      <c r="J13" s="377"/>
      <c r="K13" s="378" t="s">
        <v>575</v>
      </c>
      <c r="L13" s="379"/>
      <c r="M13" s="550"/>
      <c r="N13" s="371"/>
    </row>
    <row r="14" spans="1:14" ht="12" customHeight="1" x14ac:dyDescent="0.25">
      <c r="A14" s="363"/>
      <c r="B14" s="380">
        <v>12</v>
      </c>
      <c r="C14" s="380"/>
      <c r="D14" s="381"/>
      <c r="E14" s="380"/>
      <c r="F14" s="382"/>
      <c r="G14" s="380"/>
      <c r="H14" s="386" t="s">
        <v>574</v>
      </c>
      <c r="I14" s="384" t="s">
        <v>582</v>
      </c>
      <c r="J14" s="377"/>
      <c r="K14" s="378"/>
      <c r="L14" s="379"/>
      <c r="M14" s="550"/>
      <c r="N14" s="371"/>
    </row>
    <row r="15" spans="1:14" ht="12" customHeight="1" x14ac:dyDescent="0.25">
      <c r="A15" s="363"/>
      <c r="B15" s="380">
        <v>13</v>
      </c>
      <c r="C15" s="380"/>
      <c r="D15" s="381"/>
      <c r="E15" s="380"/>
      <c r="F15" s="382"/>
      <c r="G15" s="380"/>
      <c r="H15" s="383" t="s">
        <v>574</v>
      </c>
      <c r="I15" s="384" t="s">
        <v>583</v>
      </c>
      <c r="J15" s="377"/>
      <c r="K15" s="378" t="s">
        <v>575</v>
      </c>
      <c r="L15" s="379"/>
      <c r="M15" s="550"/>
      <c r="N15" s="371"/>
    </row>
    <row r="16" spans="1:14" ht="12" customHeight="1" x14ac:dyDescent="0.25">
      <c r="A16" s="363"/>
      <c r="B16" s="380"/>
      <c r="C16" s="382"/>
      <c r="D16" s="385"/>
      <c r="E16" s="382"/>
      <c r="F16" s="385"/>
      <c r="G16" s="382"/>
      <c r="H16" s="387"/>
      <c r="I16" s="388"/>
      <c r="J16" s="377"/>
      <c r="K16" s="389"/>
      <c r="L16" s="389"/>
      <c r="M16" s="556"/>
      <c r="N16" s="371"/>
    </row>
    <row r="17" spans="1:14" ht="12" customHeight="1" x14ac:dyDescent="0.25">
      <c r="A17" s="363"/>
      <c r="B17" s="380"/>
      <c r="C17" s="380" t="s">
        <v>584</v>
      </c>
      <c r="D17" s="385"/>
      <c r="E17" s="382"/>
      <c r="F17" s="385"/>
      <c r="G17" s="382"/>
      <c r="H17" s="387"/>
      <c r="I17" s="388"/>
      <c r="J17" s="377"/>
      <c r="K17" s="389"/>
      <c r="L17" s="389"/>
      <c r="M17" s="557"/>
      <c r="N17" s="371"/>
    </row>
    <row r="18" spans="1:14" ht="12" customHeight="1" x14ac:dyDescent="0.25">
      <c r="A18" s="363"/>
      <c r="B18" s="380"/>
      <c r="C18" s="382"/>
      <c r="D18" s="385" t="s">
        <v>585</v>
      </c>
      <c r="E18" s="382" t="s">
        <v>586</v>
      </c>
      <c r="F18" s="385"/>
      <c r="G18" s="382"/>
      <c r="H18" s="390" t="s">
        <v>574</v>
      </c>
      <c r="I18" s="388" t="s">
        <v>587</v>
      </c>
      <c r="J18" s="377"/>
      <c r="K18" s="378" t="s">
        <v>575</v>
      </c>
      <c r="L18" s="379"/>
      <c r="M18" s="554"/>
      <c r="N18" s="371"/>
    </row>
    <row r="19" spans="1:14" ht="12" customHeight="1" x14ac:dyDescent="0.25">
      <c r="A19" s="363"/>
      <c r="B19" s="380"/>
      <c r="C19" s="380" t="s">
        <v>588</v>
      </c>
      <c r="D19" s="381"/>
      <c r="E19" s="380"/>
      <c r="F19" s="381"/>
      <c r="G19" s="380"/>
      <c r="H19" s="383"/>
      <c r="I19" s="384"/>
      <c r="J19" s="377"/>
      <c r="K19" s="389"/>
      <c r="L19" s="389"/>
      <c r="M19" s="557"/>
      <c r="N19" s="371"/>
    </row>
    <row r="20" spans="1:14" ht="12" customHeight="1" x14ac:dyDescent="0.25">
      <c r="A20" s="363"/>
      <c r="B20" s="380"/>
      <c r="C20" s="382"/>
      <c r="D20" s="385" t="s">
        <v>585</v>
      </c>
      <c r="E20" s="382" t="s">
        <v>589</v>
      </c>
      <c r="F20" s="385"/>
      <c r="G20" s="382"/>
      <c r="H20" s="387" t="s">
        <v>574</v>
      </c>
      <c r="I20" s="388" t="s">
        <v>590</v>
      </c>
      <c r="J20" s="377"/>
      <c r="K20" s="378" t="s">
        <v>575</v>
      </c>
      <c r="L20" s="379"/>
      <c r="M20" s="554"/>
      <c r="N20" s="371"/>
    </row>
    <row r="21" spans="1:14" ht="12" customHeight="1" x14ac:dyDescent="0.25">
      <c r="A21" s="363"/>
      <c r="B21" s="380"/>
      <c r="C21" s="380" t="s">
        <v>591</v>
      </c>
      <c r="D21" s="385"/>
      <c r="E21" s="382"/>
      <c r="F21" s="385"/>
      <c r="G21" s="382"/>
      <c r="H21" s="387"/>
      <c r="I21" s="388"/>
      <c r="J21" s="377"/>
      <c r="K21" s="389"/>
      <c r="L21" s="389"/>
      <c r="M21" s="558"/>
      <c r="N21" s="371"/>
    </row>
    <row r="22" spans="1:14" ht="12" customHeight="1" x14ac:dyDescent="0.25">
      <c r="A22" s="363"/>
      <c r="B22" s="380"/>
      <c r="C22" s="382"/>
      <c r="D22" s="385" t="s">
        <v>585</v>
      </c>
      <c r="E22" s="382" t="s">
        <v>592</v>
      </c>
      <c r="F22" s="385"/>
      <c r="G22" s="382"/>
      <c r="H22" s="387" t="s">
        <v>574</v>
      </c>
      <c r="I22" s="388" t="s">
        <v>593</v>
      </c>
      <c r="J22" s="377"/>
      <c r="K22" s="378" t="s">
        <v>575</v>
      </c>
      <c r="L22" s="391"/>
      <c r="M22" s="550"/>
      <c r="N22" s="371"/>
    </row>
    <row r="23" spans="1:14" ht="12" customHeight="1" x14ac:dyDescent="0.25">
      <c r="A23" s="363"/>
      <c r="B23" s="380"/>
      <c r="C23" s="382"/>
      <c r="D23" s="385"/>
      <c r="E23" s="382"/>
      <c r="F23" s="385" t="s">
        <v>594</v>
      </c>
      <c r="G23" s="382" t="s">
        <v>595</v>
      </c>
      <c r="H23" s="387"/>
      <c r="I23" s="388"/>
      <c r="J23" s="377"/>
      <c r="K23" s="378"/>
      <c r="L23" s="379"/>
      <c r="M23" s="550"/>
      <c r="N23" s="371"/>
    </row>
    <row r="24" spans="1:14" ht="12" customHeight="1" x14ac:dyDescent="0.25">
      <c r="A24" s="363"/>
      <c r="B24" s="380"/>
      <c r="C24" s="382"/>
      <c r="D24" s="385"/>
      <c r="E24" s="382"/>
      <c r="F24" s="385" t="s">
        <v>596</v>
      </c>
      <c r="G24" s="382" t="s">
        <v>597</v>
      </c>
      <c r="H24" s="387"/>
      <c r="I24" s="388"/>
      <c r="J24" s="377"/>
      <c r="K24" s="378" t="s">
        <v>575</v>
      </c>
      <c r="L24" s="379"/>
      <c r="M24" s="550"/>
      <c r="N24" s="371"/>
    </row>
    <row r="25" spans="1:14" ht="12" customHeight="1" x14ac:dyDescent="0.25">
      <c r="A25" s="363"/>
      <c r="B25" s="380"/>
      <c r="C25" s="382"/>
      <c r="D25" s="385"/>
      <c r="E25" s="382"/>
      <c r="F25" s="385" t="s">
        <v>598</v>
      </c>
      <c r="G25" s="382" t="s">
        <v>599</v>
      </c>
      <c r="H25" s="387"/>
      <c r="I25" s="388"/>
      <c r="J25" s="377"/>
      <c r="K25" s="378" t="s">
        <v>575</v>
      </c>
      <c r="L25" s="379"/>
      <c r="M25" s="550"/>
      <c r="N25" s="371"/>
    </row>
    <row r="26" spans="1:14" ht="12" customHeight="1" x14ac:dyDescent="0.25">
      <c r="A26" s="363"/>
      <c r="B26" s="380"/>
      <c r="C26" s="382"/>
      <c r="D26" s="385"/>
      <c r="E26" s="382"/>
      <c r="F26" s="385" t="s">
        <v>600</v>
      </c>
      <c r="G26" s="382" t="s">
        <v>601</v>
      </c>
      <c r="H26" s="387"/>
      <c r="I26" s="388"/>
      <c r="J26" s="377"/>
      <c r="K26" s="378" t="s">
        <v>575</v>
      </c>
      <c r="L26" s="379"/>
      <c r="M26" s="550"/>
      <c r="N26" s="371"/>
    </row>
    <row r="27" spans="1:14" ht="12" customHeight="1" x14ac:dyDescent="0.25">
      <c r="A27" s="363"/>
      <c r="B27" s="380"/>
      <c r="C27" s="382"/>
      <c r="D27" s="385"/>
      <c r="E27" s="382"/>
      <c r="F27" s="385" t="s">
        <v>602</v>
      </c>
      <c r="G27" s="382" t="s">
        <v>603</v>
      </c>
      <c r="H27" s="387"/>
      <c r="I27" s="388"/>
      <c r="J27" s="377"/>
      <c r="K27" s="378"/>
      <c r="L27" s="379"/>
      <c r="M27" s="550"/>
      <c r="N27" s="371"/>
    </row>
    <row r="28" spans="1:14" ht="12" customHeight="1" x14ac:dyDescent="0.25">
      <c r="A28" s="363"/>
      <c r="B28" s="380"/>
      <c r="C28" s="382"/>
      <c r="D28" s="385"/>
      <c r="E28" s="382"/>
      <c r="F28" s="385" t="s">
        <v>604</v>
      </c>
      <c r="G28" s="382" t="s">
        <v>605</v>
      </c>
      <c r="H28" s="387"/>
      <c r="I28" s="388"/>
      <c r="J28" s="377"/>
      <c r="K28" s="378" t="s">
        <v>575</v>
      </c>
      <c r="L28" s="379"/>
      <c r="M28" s="550"/>
      <c r="N28" s="371"/>
    </row>
    <row r="29" spans="1:14" ht="12" customHeight="1" x14ac:dyDescent="0.25">
      <c r="A29" s="363"/>
      <c r="B29" s="380"/>
      <c r="C29" s="382"/>
      <c r="D29" s="385"/>
      <c r="E29" s="382"/>
      <c r="F29" s="385" t="s">
        <v>606</v>
      </c>
      <c r="G29" s="382" t="s">
        <v>607</v>
      </c>
      <c r="H29" s="387"/>
      <c r="I29" s="388"/>
      <c r="J29" s="377"/>
      <c r="K29" s="378" t="s">
        <v>575</v>
      </c>
      <c r="L29" s="379"/>
      <c r="M29" s="550"/>
      <c r="N29" s="371"/>
    </row>
    <row r="30" spans="1:14" ht="12" customHeight="1" x14ac:dyDescent="0.25">
      <c r="A30" s="363"/>
      <c r="B30" s="380"/>
      <c r="C30" s="382"/>
      <c r="D30" s="385"/>
      <c r="E30" s="382"/>
      <c r="F30" s="385" t="s">
        <v>608</v>
      </c>
      <c r="G30" s="382" t="s">
        <v>609</v>
      </c>
      <c r="H30" s="387"/>
      <c r="I30" s="388"/>
      <c r="J30" s="377"/>
      <c r="K30" s="378" t="s">
        <v>610</v>
      </c>
      <c r="L30" s="379"/>
      <c r="M30" s="550"/>
      <c r="N30" s="371"/>
    </row>
    <row r="31" spans="1:14" ht="12" customHeight="1" x14ac:dyDescent="0.25">
      <c r="A31" s="363"/>
      <c r="B31" s="380"/>
      <c r="C31" s="382"/>
      <c r="D31" s="385"/>
      <c r="E31" s="382"/>
      <c r="F31" s="385" t="s">
        <v>611</v>
      </c>
      <c r="G31" s="382" t="s">
        <v>612</v>
      </c>
      <c r="H31" s="387"/>
      <c r="I31" s="388"/>
      <c r="J31" s="377"/>
      <c r="K31" s="378" t="s">
        <v>575</v>
      </c>
      <c r="L31" s="379"/>
      <c r="M31" s="551" t="s">
        <v>575</v>
      </c>
      <c r="N31" s="371"/>
    </row>
    <row r="32" spans="1:14" ht="12" customHeight="1" x14ac:dyDescent="0.25">
      <c r="A32" s="363"/>
      <c r="B32" s="380"/>
      <c r="C32" s="382"/>
      <c r="D32" s="385" t="s">
        <v>613</v>
      </c>
      <c r="E32" s="382" t="s">
        <v>614</v>
      </c>
      <c r="F32" s="385"/>
      <c r="G32" s="382"/>
      <c r="H32" s="387" t="s">
        <v>574</v>
      </c>
      <c r="I32" s="388" t="s">
        <v>615</v>
      </c>
      <c r="J32" s="377"/>
      <c r="K32" s="378" t="s">
        <v>610</v>
      </c>
      <c r="L32" s="379"/>
      <c r="M32" s="550"/>
      <c r="N32" s="371"/>
    </row>
    <row r="33" spans="1:14" ht="12" customHeight="1" x14ac:dyDescent="0.25">
      <c r="A33" s="363"/>
      <c r="B33" s="380"/>
      <c r="C33" s="382"/>
      <c r="D33" s="385"/>
      <c r="E33" s="382"/>
      <c r="F33" s="385" t="s">
        <v>594</v>
      </c>
      <c r="G33" s="382" t="s">
        <v>616</v>
      </c>
      <c r="H33" s="387"/>
      <c r="I33" s="388"/>
      <c r="J33" s="377"/>
      <c r="K33" s="378"/>
      <c r="L33" s="379"/>
      <c r="M33" s="550"/>
      <c r="N33" s="371"/>
    </row>
    <row r="34" spans="1:14" ht="12" customHeight="1" x14ac:dyDescent="0.25">
      <c r="A34" s="363"/>
      <c r="B34" s="380"/>
      <c r="C34" s="382"/>
      <c r="D34" s="385"/>
      <c r="E34" s="382"/>
      <c r="F34" s="385" t="s">
        <v>596</v>
      </c>
      <c r="G34" s="382" t="s">
        <v>617</v>
      </c>
      <c r="H34" s="387"/>
      <c r="I34" s="388"/>
      <c r="J34" s="377"/>
      <c r="K34" s="378"/>
      <c r="L34" s="379"/>
      <c r="M34" s="550"/>
      <c r="N34" s="371"/>
    </row>
    <row r="35" spans="1:14" ht="12" customHeight="1" x14ac:dyDescent="0.25">
      <c r="A35" s="363"/>
      <c r="B35" s="380"/>
      <c r="C35" s="382"/>
      <c r="D35" s="385"/>
      <c r="E35" s="382"/>
      <c r="F35" s="385" t="s">
        <v>598</v>
      </c>
      <c r="G35" s="382" t="s">
        <v>618</v>
      </c>
      <c r="H35" s="387"/>
      <c r="I35" s="388"/>
      <c r="J35" s="377"/>
      <c r="K35" s="378"/>
      <c r="L35" s="379"/>
      <c r="M35" s="550"/>
      <c r="N35" s="371"/>
    </row>
    <row r="36" spans="1:14" ht="12" customHeight="1" x14ac:dyDescent="0.25">
      <c r="A36" s="363"/>
      <c r="B36" s="380"/>
      <c r="C36" s="382"/>
      <c r="D36" s="385" t="s">
        <v>619</v>
      </c>
      <c r="E36" s="382" t="s">
        <v>620</v>
      </c>
      <c r="F36" s="385"/>
      <c r="G36" s="382"/>
      <c r="H36" s="387" t="s">
        <v>574</v>
      </c>
      <c r="I36" s="388" t="s">
        <v>621</v>
      </c>
      <c r="J36" s="377"/>
      <c r="K36" s="378" t="s">
        <v>575</v>
      </c>
      <c r="L36" s="379"/>
      <c r="M36" s="550"/>
      <c r="N36" s="371"/>
    </row>
    <row r="37" spans="1:14" ht="12" customHeight="1" x14ac:dyDescent="0.25">
      <c r="A37" s="363"/>
      <c r="B37" s="380"/>
      <c r="C37" s="382"/>
      <c r="D37" s="385"/>
      <c r="E37" s="382"/>
      <c r="F37" s="385" t="s">
        <v>594</v>
      </c>
      <c r="G37" s="382" t="s">
        <v>622</v>
      </c>
      <c r="H37" s="387"/>
      <c r="I37" s="388"/>
      <c r="J37" s="377"/>
      <c r="K37" s="392" t="s">
        <v>575</v>
      </c>
      <c r="L37" s="379"/>
      <c r="M37" s="550"/>
      <c r="N37" s="371"/>
    </row>
    <row r="38" spans="1:14" ht="12" customHeight="1" x14ac:dyDescent="0.25">
      <c r="A38" s="363"/>
      <c r="B38" s="380"/>
      <c r="C38" s="382"/>
      <c r="D38" s="385"/>
      <c r="E38" s="382"/>
      <c r="F38" s="385" t="s">
        <v>596</v>
      </c>
      <c r="G38" s="382" t="s">
        <v>623</v>
      </c>
      <c r="H38" s="387"/>
      <c r="I38" s="388"/>
      <c r="J38" s="377"/>
      <c r="K38" s="389"/>
      <c r="L38" s="389"/>
      <c r="M38" s="559"/>
      <c r="N38" s="371"/>
    </row>
    <row r="39" spans="1:14" ht="48" customHeight="1" x14ac:dyDescent="0.25">
      <c r="A39" s="363"/>
      <c r="B39" s="380"/>
      <c r="C39" s="382"/>
      <c r="D39" s="547" t="s">
        <v>624</v>
      </c>
      <c r="E39" s="548" t="s">
        <v>625</v>
      </c>
      <c r="F39" s="547"/>
      <c r="G39" s="548"/>
      <c r="H39" s="395" t="s">
        <v>574</v>
      </c>
      <c r="I39" s="546" t="s">
        <v>888</v>
      </c>
      <c r="J39" s="377"/>
      <c r="K39" s="378" t="s">
        <v>575</v>
      </c>
      <c r="L39" s="379"/>
      <c r="M39" s="550"/>
      <c r="N39" s="371"/>
    </row>
    <row r="40" spans="1:14" ht="12" customHeight="1" x14ac:dyDescent="0.25">
      <c r="A40" s="363"/>
      <c r="B40" s="380"/>
      <c r="C40" s="382"/>
      <c r="D40" s="385" t="s">
        <v>626</v>
      </c>
      <c r="E40" s="382" t="s">
        <v>627</v>
      </c>
      <c r="F40" s="385"/>
      <c r="G40" s="382"/>
      <c r="H40" s="387" t="s">
        <v>574</v>
      </c>
      <c r="I40" s="388" t="s">
        <v>628</v>
      </c>
      <c r="J40" s="377"/>
      <c r="K40" s="378" t="s">
        <v>575</v>
      </c>
      <c r="L40" s="379"/>
      <c r="M40" s="550"/>
      <c r="N40" s="371"/>
    </row>
    <row r="41" spans="1:14" ht="12" customHeight="1" x14ac:dyDescent="0.25">
      <c r="A41" s="363"/>
      <c r="B41" s="380"/>
      <c r="C41" s="382"/>
      <c r="D41" s="385" t="s">
        <v>629</v>
      </c>
      <c r="E41" s="382" t="s">
        <v>630</v>
      </c>
      <c r="F41" s="385"/>
      <c r="G41" s="382"/>
      <c r="H41" s="387" t="s">
        <v>574</v>
      </c>
      <c r="I41" s="388" t="s">
        <v>631</v>
      </c>
      <c r="J41" s="377"/>
      <c r="K41" s="378" t="s">
        <v>610</v>
      </c>
      <c r="L41" s="379"/>
      <c r="M41" s="550"/>
      <c r="N41" s="371"/>
    </row>
    <row r="42" spans="1:14" ht="12" customHeight="1" x14ac:dyDescent="0.25">
      <c r="A42" s="363"/>
      <c r="B42" s="380"/>
      <c r="C42" s="382"/>
      <c r="D42" s="385" t="s">
        <v>632</v>
      </c>
      <c r="E42" s="382" t="s">
        <v>633</v>
      </c>
      <c r="F42" s="385"/>
      <c r="G42" s="382"/>
      <c r="H42" s="390" t="s">
        <v>574</v>
      </c>
      <c r="I42" s="388" t="s">
        <v>634</v>
      </c>
      <c r="J42" s="377"/>
      <c r="K42" s="378" t="s">
        <v>575</v>
      </c>
      <c r="L42" s="379"/>
      <c r="M42" s="550"/>
      <c r="N42" s="371"/>
    </row>
    <row r="43" spans="1:14" ht="12" customHeight="1" x14ac:dyDescent="0.25">
      <c r="A43" s="363"/>
      <c r="B43" s="380"/>
      <c r="C43" s="382"/>
      <c r="D43" s="385" t="s">
        <v>635</v>
      </c>
      <c r="E43" s="382" t="s">
        <v>636</v>
      </c>
      <c r="F43" s="385"/>
      <c r="G43" s="382"/>
      <c r="H43" s="390" t="s">
        <v>574</v>
      </c>
      <c r="I43" s="388" t="s">
        <v>637</v>
      </c>
      <c r="J43" s="377"/>
      <c r="K43" s="392"/>
      <c r="L43" s="560"/>
      <c r="M43" s="550"/>
      <c r="N43" s="371"/>
    </row>
    <row r="44" spans="1:14" ht="12" customHeight="1" x14ac:dyDescent="0.25">
      <c r="A44" s="363"/>
      <c r="B44" s="380"/>
      <c r="C44" s="380" t="s">
        <v>638</v>
      </c>
      <c r="D44" s="385"/>
      <c r="E44" s="382"/>
      <c r="F44" s="385"/>
      <c r="G44" s="382"/>
      <c r="H44" s="387"/>
      <c r="I44" s="388"/>
      <c r="J44" s="377"/>
      <c r="K44" s="389"/>
      <c r="L44" s="389"/>
      <c r="M44" s="559"/>
      <c r="N44" s="371"/>
    </row>
    <row r="45" spans="1:14" ht="12" customHeight="1" x14ac:dyDescent="0.25">
      <c r="A45" s="363"/>
      <c r="B45" s="380"/>
      <c r="C45" s="382"/>
      <c r="D45" s="385" t="s">
        <v>585</v>
      </c>
      <c r="E45" s="382" t="s">
        <v>639</v>
      </c>
      <c r="F45" s="385"/>
      <c r="G45" s="382"/>
      <c r="H45" s="387" t="s">
        <v>574</v>
      </c>
      <c r="I45" s="388" t="s">
        <v>640</v>
      </c>
      <c r="J45" s="377"/>
      <c r="K45" s="378" t="s">
        <v>575</v>
      </c>
      <c r="L45" s="379"/>
      <c r="M45" s="550"/>
      <c r="N45" s="371"/>
    </row>
    <row r="46" spans="1:14" ht="12" customHeight="1" x14ac:dyDescent="0.25">
      <c r="A46" s="363"/>
      <c r="B46" s="380"/>
      <c r="C46" s="382"/>
      <c r="D46" s="385" t="s">
        <v>613</v>
      </c>
      <c r="E46" s="382" t="s">
        <v>641</v>
      </c>
      <c r="F46" s="385"/>
      <c r="G46" s="382"/>
      <c r="H46" s="387" t="s">
        <v>574</v>
      </c>
      <c r="I46" s="388" t="s">
        <v>642</v>
      </c>
      <c r="J46" s="377"/>
      <c r="K46" s="378" t="s">
        <v>575</v>
      </c>
      <c r="L46" s="379"/>
      <c r="M46" s="550"/>
      <c r="N46" s="371"/>
    </row>
    <row r="47" spans="1:14" ht="12" customHeight="1" x14ac:dyDescent="0.25">
      <c r="A47" s="363"/>
      <c r="B47" s="380"/>
      <c r="C47" s="382"/>
      <c r="D47" s="385" t="s">
        <v>619</v>
      </c>
      <c r="E47" s="382" t="s">
        <v>643</v>
      </c>
      <c r="F47" s="385"/>
      <c r="G47" s="382"/>
      <c r="H47" s="387" t="s">
        <v>574</v>
      </c>
      <c r="I47" s="388" t="s">
        <v>644</v>
      </c>
      <c r="J47" s="377"/>
      <c r="K47" s="378" t="s">
        <v>610</v>
      </c>
      <c r="L47" s="379"/>
      <c r="M47" s="550"/>
      <c r="N47" s="371"/>
    </row>
    <row r="48" spans="1:14" ht="12" customHeight="1" x14ac:dyDescent="0.25">
      <c r="A48" s="363"/>
      <c r="B48" s="380"/>
      <c r="C48" s="382"/>
      <c r="D48" s="385" t="s">
        <v>624</v>
      </c>
      <c r="E48" s="382" t="s">
        <v>645</v>
      </c>
      <c r="F48" s="385"/>
      <c r="G48" s="382"/>
      <c r="H48" s="387" t="s">
        <v>574</v>
      </c>
      <c r="I48" s="388" t="s">
        <v>646</v>
      </c>
      <c r="J48" s="377"/>
      <c r="K48" s="378"/>
      <c r="L48" s="379"/>
      <c r="M48" s="550"/>
      <c r="N48" s="371"/>
    </row>
    <row r="49" spans="1:14" ht="12" customHeight="1" x14ac:dyDescent="0.25">
      <c r="A49" s="363"/>
      <c r="B49" s="380"/>
      <c r="C49" s="382"/>
      <c r="D49" s="385" t="s">
        <v>626</v>
      </c>
      <c r="E49" s="382" t="s">
        <v>647</v>
      </c>
      <c r="F49" s="385"/>
      <c r="G49" s="382"/>
      <c r="H49" s="387" t="s">
        <v>574</v>
      </c>
      <c r="I49" s="388" t="s">
        <v>648</v>
      </c>
      <c r="J49" s="377"/>
      <c r="K49" s="378" t="s">
        <v>575</v>
      </c>
      <c r="L49" s="379"/>
      <c r="M49" s="550"/>
      <c r="N49" s="371"/>
    </row>
    <row r="50" spans="1:14" ht="12" customHeight="1" x14ac:dyDescent="0.25">
      <c r="A50" s="363"/>
      <c r="B50" s="380"/>
      <c r="C50" s="382"/>
      <c r="D50" s="385" t="s">
        <v>629</v>
      </c>
      <c r="E50" s="382" t="s">
        <v>649</v>
      </c>
      <c r="F50" s="385"/>
      <c r="G50" s="382"/>
      <c r="H50" s="387" t="s">
        <v>574</v>
      </c>
      <c r="I50" s="388" t="s">
        <v>650</v>
      </c>
      <c r="J50" s="377"/>
      <c r="K50" s="392" t="s">
        <v>575</v>
      </c>
      <c r="L50" s="379"/>
      <c r="M50" s="550"/>
      <c r="N50" s="371"/>
    </row>
    <row r="51" spans="1:14" ht="12" customHeight="1" x14ac:dyDescent="0.25">
      <c r="A51" s="363"/>
      <c r="B51" s="380"/>
      <c r="C51" s="382"/>
      <c r="D51" s="385" t="s">
        <v>632</v>
      </c>
      <c r="E51" s="382" t="s">
        <v>651</v>
      </c>
      <c r="F51" s="385"/>
      <c r="G51" s="382"/>
      <c r="H51" s="387" t="s">
        <v>574</v>
      </c>
      <c r="I51" s="388" t="s">
        <v>652</v>
      </c>
      <c r="J51" s="377"/>
      <c r="K51" s="378"/>
      <c r="L51" s="379"/>
      <c r="M51" s="550"/>
      <c r="N51" s="371"/>
    </row>
    <row r="52" spans="1:14" ht="29.25" customHeight="1" x14ac:dyDescent="0.25">
      <c r="A52" s="363"/>
      <c r="B52" s="380"/>
      <c r="C52" s="548"/>
      <c r="D52" s="547" t="s">
        <v>635</v>
      </c>
      <c r="E52" s="548" t="s">
        <v>653</v>
      </c>
      <c r="F52" s="547"/>
      <c r="G52" s="548"/>
      <c r="H52" s="395" t="s">
        <v>574</v>
      </c>
      <c r="I52" s="549" t="s">
        <v>889</v>
      </c>
      <c r="J52" s="377"/>
      <c r="K52" s="378" t="s">
        <v>575</v>
      </c>
      <c r="L52" s="379"/>
      <c r="M52" s="552"/>
      <c r="N52" s="555" t="str">
        <f>IF('Primary Input'!J24&gt;11, "A Formal Market Study is required. You must submit the fee to LHC", " ")</f>
        <v xml:space="preserve"> </v>
      </c>
    </row>
    <row r="53" spans="1:14" ht="36.75" customHeight="1" x14ac:dyDescent="0.25">
      <c r="A53" s="363"/>
      <c r="B53" s="380"/>
      <c r="C53" s="382"/>
      <c r="D53" s="547" t="s">
        <v>594</v>
      </c>
      <c r="E53" s="548" t="s">
        <v>653</v>
      </c>
      <c r="F53" s="547"/>
      <c r="G53" s="548"/>
      <c r="H53" s="395" t="s">
        <v>574</v>
      </c>
      <c r="I53" s="546" t="s">
        <v>887</v>
      </c>
      <c r="J53" s="377"/>
      <c r="K53" s="378" t="s">
        <v>575</v>
      </c>
      <c r="L53" s="379"/>
      <c r="M53" s="552"/>
      <c r="N53" s="555" t="str">
        <f>IF('Primary Input'!J24&lt;12, "You may utilize the Alternative Market Analysis. If you choose to you must submit the analysis with the application.", " ")</f>
        <v>You may utilize the Alternative Market Analysis. If you choose to you must submit the analysis with the application.</v>
      </c>
    </row>
    <row r="54" spans="1:14" s="402" customFormat="1" ht="16.5" customHeight="1" x14ac:dyDescent="0.25">
      <c r="A54" s="393"/>
      <c r="B54" s="394"/>
      <c r="C54" s="395"/>
      <c r="D54" s="395" t="s">
        <v>656</v>
      </c>
      <c r="E54" s="396" t="s">
        <v>654</v>
      </c>
      <c r="F54" s="395"/>
      <c r="G54" s="395"/>
      <c r="H54" s="397" t="s">
        <v>574</v>
      </c>
      <c r="I54" s="398" t="s">
        <v>655</v>
      </c>
      <c r="J54" s="399"/>
      <c r="K54" s="378"/>
      <c r="L54" s="400"/>
      <c r="M54" s="553"/>
      <c r="N54" s="401"/>
    </row>
    <row r="55" spans="1:14" ht="12" customHeight="1" x14ac:dyDescent="0.25">
      <c r="A55" s="363"/>
      <c r="B55" s="403"/>
      <c r="C55" s="403"/>
      <c r="D55" s="385" t="s">
        <v>886</v>
      </c>
      <c r="E55" s="382" t="s">
        <v>657</v>
      </c>
      <c r="F55" s="403"/>
      <c r="G55" s="403"/>
      <c r="H55" s="390" t="s">
        <v>574</v>
      </c>
      <c r="I55" s="403" t="s">
        <v>658</v>
      </c>
      <c r="J55" s="377"/>
      <c r="K55" s="404"/>
      <c r="L55" s="379"/>
      <c r="M55" s="554"/>
      <c r="N55" s="371"/>
    </row>
    <row r="56" spans="1:14" ht="12" customHeight="1" x14ac:dyDescent="0.25">
      <c r="A56" s="405"/>
      <c r="B56" s="406"/>
      <c r="C56" s="406"/>
      <c r="D56" s="407"/>
      <c r="E56" s="408"/>
      <c r="F56" s="409"/>
      <c r="G56" s="409"/>
      <c r="H56" s="410"/>
      <c r="I56" s="409"/>
      <c r="J56" s="411"/>
      <c r="K56" s="411"/>
      <c r="L56" s="411"/>
      <c r="M56" s="411"/>
      <c r="N56" s="412"/>
    </row>
    <row r="57" spans="1:14" ht="28.5" customHeight="1" thickBot="1" x14ac:dyDescent="0.3">
      <c r="A57" s="413"/>
      <c r="B57" s="414"/>
      <c r="C57" s="414"/>
      <c r="D57" s="414"/>
      <c r="E57" s="414"/>
      <c r="F57" s="414"/>
      <c r="G57" s="414"/>
      <c r="H57" s="414"/>
      <c r="I57" s="415" t="s">
        <v>659</v>
      </c>
      <c r="J57" s="414"/>
      <c r="K57" s="414"/>
      <c r="L57" s="414"/>
      <c r="M57" s="414"/>
      <c r="N57" s="416"/>
    </row>
    <row r="58" spans="1:14" ht="12" customHeight="1" thickTop="1" x14ac:dyDescent="0.25"/>
    <row r="59" spans="1:14" ht="12" customHeight="1" x14ac:dyDescent="0.25"/>
    <row r="60" spans="1:14" ht="12" customHeight="1" x14ac:dyDescent="0.25"/>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sheetData>
  <sheetProtection password="CC14" sheet="1" objects="1" scenarios="1"/>
  <mergeCells count="1">
    <mergeCell ref="B3:N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workbookViewId="0">
      <selection sqref="A1:F1"/>
    </sheetView>
  </sheetViews>
  <sheetFormatPr defaultRowHeight="15" x14ac:dyDescent="0.25"/>
  <cols>
    <col min="1" max="1" width="16.85546875" customWidth="1"/>
    <col min="2" max="2" width="37.85546875" customWidth="1"/>
    <col min="3" max="3" width="47.140625" customWidth="1"/>
    <col min="4" max="4" width="16" customWidth="1"/>
    <col min="5" max="5" width="13.42578125" customWidth="1"/>
    <col min="6" max="6" width="11.140625" bestFit="1" customWidth="1"/>
    <col min="7" max="7" width="12" bestFit="1" customWidth="1"/>
    <col min="8" max="8" width="27.7109375" bestFit="1" customWidth="1"/>
    <col min="9" max="9" width="16.42578125" customWidth="1"/>
    <col min="10" max="10" width="11.28515625" bestFit="1" customWidth="1"/>
    <col min="11" max="11" width="12" customWidth="1"/>
    <col min="12" max="16" width="11.140625" bestFit="1" customWidth="1"/>
    <col min="19" max="19" width="13.7109375" bestFit="1" customWidth="1"/>
    <col min="22" max="22" width="18.140625" bestFit="1" customWidth="1"/>
    <col min="23" max="23" width="14.140625" customWidth="1"/>
    <col min="24" max="24" width="13.42578125" customWidth="1"/>
    <col min="25" max="26" width="13.140625" customWidth="1"/>
    <col min="27" max="27" width="12.5703125" customWidth="1"/>
  </cols>
  <sheetData>
    <row r="1" spans="1:27" ht="21" x14ac:dyDescent="0.35">
      <c r="A1" s="772" t="s">
        <v>1394</v>
      </c>
      <c r="B1" s="772"/>
      <c r="C1" s="772"/>
      <c r="D1" s="772"/>
      <c r="E1" s="772"/>
      <c r="F1" s="772"/>
      <c r="G1" s="86"/>
      <c r="H1" s="86"/>
      <c r="I1" s="86"/>
      <c r="J1" s="86"/>
      <c r="K1" s="86"/>
      <c r="L1" s="87"/>
      <c r="M1" s="86"/>
      <c r="N1" s="86"/>
      <c r="O1" s="86"/>
      <c r="P1" s="86"/>
      <c r="Q1" s="86"/>
      <c r="R1" s="86"/>
      <c r="S1" s="86"/>
    </row>
    <row r="2" spans="1:27" x14ac:dyDescent="0.25">
      <c r="A2" s="773" t="s">
        <v>57</v>
      </c>
      <c r="B2" s="773"/>
      <c r="C2" s="773"/>
      <c r="D2" s="88"/>
      <c r="E2" s="88"/>
      <c r="F2" s="88"/>
      <c r="G2" s="88"/>
      <c r="H2" s="88"/>
      <c r="I2" s="88"/>
      <c r="J2" s="88"/>
      <c r="K2" s="88"/>
      <c r="L2" s="89"/>
      <c r="M2" s="88"/>
      <c r="N2" s="88"/>
      <c r="O2" s="88"/>
      <c r="P2" s="88"/>
      <c r="Q2" s="88"/>
      <c r="R2" s="88"/>
      <c r="S2" s="88"/>
    </row>
    <row r="3" spans="1:27" x14ac:dyDescent="0.25">
      <c r="A3" s="90"/>
      <c r="B3" s="90"/>
      <c r="C3" s="90"/>
      <c r="D3" s="90"/>
      <c r="E3" s="90"/>
      <c r="F3" s="90"/>
      <c r="G3" s="90"/>
      <c r="H3" s="90"/>
      <c r="I3" s="90"/>
      <c r="J3" s="90"/>
      <c r="K3" s="90"/>
      <c r="L3" s="91"/>
      <c r="M3" s="90"/>
      <c r="N3" s="90"/>
      <c r="O3" s="90"/>
      <c r="P3" s="90"/>
      <c r="Q3" s="90"/>
      <c r="R3" s="90"/>
      <c r="S3" s="90"/>
    </row>
    <row r="4" spans="1:27" x14ac:dyDescent="0.25">
      <c r="A4" s="90"/>
      <c r="B4" s="90"/>
      <c r="C4" s="90"/>
      <c r="D4" s="774" t="s">
        <v>58</v>
      </c>
      <c r="E4" s="775"/>
      <c r="F4" s="775"/>
      <c r="G4" s="775"/>
      <c r="H4" s="775"/>
      <c r="I4" s="775"/>
      <c r="J4" s="775"/>
      <c r="K4" s="776"/>
      <c r="L4" s="774" t="s">
        <v>59</v>
      </c>
      <c r="M4" s="775"/>
      <c r="N4" s="775"/>
      <c r="O4" s="775"/>
      <c r="P4" s="775"/>
      <c r="Q4" s="775"/>
      <c r="R4" s="775"/>
      <c r="S4" s="776"/>
    </row>
    <row r="5" spans="1:27" ht="105" x14ac:dyDescent="0.25">
      <c r="A5" s="92" t="s">
        <v>60</v>
      </c>
      <c r="B5" s="92" t="s">
        <v>61</v>
      </c>
      <c r="C5" s="92" t="s">
        <v>62</v>
      </c>
      <c r="D5" s="93" t="s">
        <v>63</v>
      </c>
      <c r="E5" s="93" t="s">
        <v>64</v>
      </c>
      <c r="F5" s="93" t="s">
        <v>65</v>
      </c>
      <c r="G5" s="93" t="s">
        <v>66</v>
      </c>
      <c r="H5" s="93" t="s">
        <v>67</v>
      </c>
      <c r="I5" s="94" t="s">
        <v>68</v>
      </c>
      <c r="J5" s="95" t="s">
        <v>69</v>
      </c>
      <c r="K5" s="96" t="s">
        <v>70</v>
      </c>
      <c r="L5" s="97" t="s">
        <v>63</v>
      </c>
      <c r="M5" s="93" t="s">
        <v>64</v>
      </c>
      <c r="N5" s="93" t="s">
        <v>65</v>
      </c>
      <c r="O5" s="93" t="s">
        <v>66</v>
      </c>
      <c r="P5" s="93" t="s">
        <v>67</v>
      </c>
      <c r="Q5" s="94" t="s">
        <v>68</v>
      </c>
      <c r="R5" s="95" t="s">
        <v>69</v>
      </c>
      <c r="S5" s="98" t="s">
        <v>70</v>
      </c>
      <c r="V5" s="769" t="s">
        <v>249</v>
      </c>
      <c r="W5" s="769"/>
      <c r="X5" s="769"/>
      <c r="Y5" s="769"/>
      <c r="Z5" s="769"/>
      <c r="AA5" s="769"/>
    </row>
    <row r="6" spans="1:27" ht="30" x14ac:dyDescent="0.25">
      <c r="A6" s="632" t="s">
        <v>71</v>
      </c>
      <c r="B6" t="s">
        <v>98</v>
      </c>
      <c r="C6" t="s">
        <v>99</v>
      </c>
      <c r="D6" s="633">
        <v>152000</v>
      </c>
      <c r="E6" s="633">
        <v>195000</v>
      </c>
      <c r="F6" s="633">
        <v>236000</v>
      </c>
      <c r="G6" s="633">
        <v>292000</v>
      </c>
      <c r="H6" s="633">
        <v>160000</v>
      </c>
      <c r="I6">
        <v>1</v>
      </c>
      <c r="J6" s="634">
        <v>211523</v>
      </c>
      <c r="K6" t="s">
        <v>75</v>
      </c>
      <c r="L6" s="633">
        <v>227000</v>
      </c>
      <c r="M6" s="633">
        <v>291000</v>
      </c>
      <c r="N6" s="633">
        <v>352000</v>
      </c>
      <c r="O6" s="633">
        <v>436000</v>
      </c>
      <c r="P6" s="633">
        <v>239000</v>
      </c>
      <c r="Q6">
        <v>1</v>
      </c>
      <c r="R6" s="635">
        <v>0</v>
      </c>
      <c r="S6" s="636" t="s">
        <v>75</v>
      </c>
      <c r="W6" s="178" t="s">
        <v>250</v>
      </c>
      <c r="X6" s="178" t="s">
        <v>251</v>
      </c>
      <c r="Y6" s="178" t="s">
        <v>252</v>
      </c>
      <c r="Z6" s="178" t="s">
        <v>253</v>
      </c>
      <c r="AA6" s="178" t="s">
        <v>254</v>
      </c>
    </row>
    <row r="7" spans="1:27" x14ac:dyDescent="0.25">
      <c r="A7" s="632" t="s">
        <v>71</v>
      </c>
      <c r="B7" t="s">
        <v>126</v>
      </c>
      <c r="C7" t="s">
        <v>127</v>
      </c>
      <c r="D7" s="633">
        <v>152000</v>
      </c>
      <c r="E7" s="633">
        <v>195000</v>
      </c>
      <c r="F7" s="633">
        <v>236000</v>
      </c>
      <c r="G7" s="633">
        <v>292000</v>
      </c>
      <c r="H7" s="633">
        <v>160000</v>
      </c>
      <c r="I7">
        <v>1</v>
      </c>
      <c r="J7" s="634">
        <v>211523</v>
      </c>
      <c r="K7" t="s">
        <v>75</v>
      </c>
      <c r="L7" s="633">
        <v>227000</v>
      </c>
      <c r="M7" s="633">
        <v>291000</v>
      </c>
      <c r="N7" s="633">
        <v>352000</v>
      </c>
      <c r="O7" s="633">
        <v>436000</v>
      </c>
      <c r="P7" s="633">
        <v>239000</v>
      </c>
      <c r="Q7">
        <v>1</v>
      </c>
      <c r="R7" s="635">
        <v>0</v>
      </c>
      <c r="S7" s="636" t="s">
        <v>75</v>
      </c>
      <c r="V7" t="s">
        <v>255</v>
      </c>
      <c r="W7" s="128">
        <v>137882.25</v>
      </c>
      <c r="X7" s="128">
        <v>158062.5</v>
      </c>
      <c r="Y7" s="128">
        <v>192204</v>
      </c>
      <c r="Z7" s="128">
        <v>248652</v>
      </c>
      <c r="AA7" s="128">
        <v>272940.75</v>
      </c>
    </row>
    <row r="8" spans="1:27" x14ac:dyDescent="0.25">
      <c r="A8" s="632" t="s">
        <v>71</v>
      </c>
      <c r="B8" t="s">
        <v>78</v>
      </c>
      <c r="C8" t="s">
        <v>79</v>
      </c>
      <c r="D8" s="633">
        <v>206000</v>
      </c>
      <c r="E8" s="633">
        <v>263000</v>
      </c>
      <c r="F8" s="633">
        <v>319000</v>
      </c>
      <c r="G8" s="633">
        <v>395000</v>
      </c>
      <c r="H8" s="633">
        <v>216333</v>
      </c>
      <c r="I8">
        <v>1</v>
      </c>
      <c r="J8" s="634">
        <v>965</v>
      </c>
      <c r="K8" t="s">
        <v>77</v>
      </c>
      <c r="L8" s="633">
        <v>227000</v>
      </c>
      <c r="M8" s="633">
        <v>291000</v>
      </c>
      <c r="N8" s="633">
        <v>352000</v>
      </c>
      <c r="O8" s="633">
        <v>436000</v>
      </c>
      <c r="P8" s="633">
        <v>239000</v>
      </c>
      <c r="Q8">
        <v>1</v>
      </c>
      <c r="R8" s="635">
        <v>0</v>
      </c>
      <c r="S8" s="636" t="s">
        <v>75</v>
      </c>
      <c r="V8" t="s">
        <v>256</v>
      </c>
      <c r="W8" s="128">
        <v>137882.25</v>
      </c>
      <c r="X8" s="128">
        <v>158062.5</v>
      </c>
      <c r="Y8" s="128">
        <v>192204</v>
      </c>
      <c r="Z8" s="128">
        <v>248652</v>
      </c>
      <c r="AA8" s="128">
        <v>272940.75</v>
      </c>
    </row>
    <row r="9" spans="1:27" x14ac:dyDescent="0.25">
      <c r="A9" s="632" t="s">
        <v>71</v>
      </c>
      <c r="B9" t="s">
        <v>128</v>
      </c>
      <c r="C9" t="s">
        <v>129</v>
      </c>
      <c r="D9" s="633">
        <v>153000</v>
      </c>
      <c r="E9" s="633">
        <v>196000</v>
      </c>
      <c r="F9" s="633">
        <v>238000</v>
      </c>
      <c r="G9" s="633">
        <v>295000</v>
      </c>
      <c r="H9" s="633">
        <v>161500</v>
      </c>
      <c r="I9">
        <v>5</v>
      </c>
      <c r="J9" s="634">
        <v>323</v>
      </c>
      <c r="K9" t="s">
        <v>77</v>
      </c>
      <c r="L9" s="633">
        <v>227000</v>
      </c>
      <c r="M9" s="633">
        <v>291000</v>
      </c>
      <c r="N9" s="633">
        <v>352000</v>
      </c>
      <c r="O9" s="633">
        <v>436000</v>
      </c>
      <c r="P9" s="633">
        <v>239000</v>
      </c>
      <c r="Q9">
        <v>1</v>
      </c>
      <c r="R9" s="635">
        <v>0</v>
      </c>
      <c r="S9" s="636" t="s">
        <v>75</v>
      </c>
      <c r="V9" t="s">
        <v>257</v>
      </c>
      <c r="W9" s="128">
        <v>137882.25</v>
      </c>
      <c r="X9" s="128">
        <v>158062.5</v>
      </c>
      <c r="Y9" s="128">
        <v>192204</v>
      </c>
      <c r="Z9" s="128">
        <v>248652</v>
      </c>
      <c r="AA9" s="128">
        <v>272940.75</v>
      </c>
    </row>
    <row r="10" spans="1:27" x14ac:dyDescent="0.25">
      <c r="A10" s="632" t="s">
        <v>71</v>
      </c>
      <c r="B10" t="s">
        <v>130</v>
      </c>
      <c r="C10" t="s">
        <v>131</v>
      </c>
      <c r="D10" s="633">
        <v>152000</v>
      </c>
      <c r="E10" s="633">
        <v>195000</v>
      </c>
      <c r="F10" s="633">
        <v>236000</v>
      </c>
      <c r="G10" s="633">
        <v>292000</v>
      </c>
      <c r="H10" s="633">
        <v>160000</v>
      </c>
      <c r="I10">
        <v>1</v>
      </c>
      <c r="J10" s="634">
        <v>211523</v>
      </c>
      <c r="K10" t="s">
        <v>75</v>
      </c>
      <c r="L10" s="633">
        <v>227000</v>
      </c>
      <c r="M10" s="633">
        <v>291000</v>
      </c>
      <c r="N10" s="633">
        <v>352000</v>
      </c>
      <c r="O10" s="633">
        <v>436000</v>
      </c>
      <c r="P10" s="633">
        <v>239000</v>
      </c>
      <c r="Q10">
        <v>1</v>
      </c>
      <c r="R10" s="635">
        <v>0</v>
      </c>
      <c r="S10" s="636" t="s">
        <v>75</v>
      </c>
      <c r="V10" t="s">
        <v>258</v>
      </c>
      <c r="W10" s="128">
        <v>137882.25</v>
      </c>
      <c r="X10" s="128">
        <v>158062.5</v>
      </c>
      <c r="Y10" s="128">
        <v>192204</v>
      </c>
      <c r="Z10" s="128">
        <v>248652</v>
      </c>
      <c r="AA10" s="128">
        <v>272940.75</v>
      </c>
    </row>
    <row r="11" spans="1:27" x14ac:dyDescent="0.25">
      <c r="A11" s="632" t="s">
        <v>71</v>
      </c>
      <c r="B11" t="s">
        <v>132</v>
      </c>
      <c r="C11" t="s">
        <v>133</v>
      </c>
      <c r="D11" s="633">
        <v>165000</v>
      </c>
      <c r="E11" s="633">
        <v>211000</v>
      </c>
      <c r="F11" s="633">
        <v>255000</v>
      </c>
      <c r="G11" s="633">
        <v>316000</v>
      </c>
      <c r="H11" s="633">
        <v>173500</v>
      </c>
      <c r="I11">
        <v>5</v>
      </c>
      <c r="J11" s="634">
        <v>610</v>
      </c>
      <c r="K11" t="s">
        <v>77</v>
      </c>
      <c r="L11" s="633">
        <v>227000</v>
      </c>
      <c r="M11" s="633">
        <v>291000</v>
      </c>
      <c r="N11" s="633">
        <v>352000</v>
      </c>
      <c r="O11" s="633">
        <v>436000</v>
      </c>
      <c r="P11" s="633">
        <v>239000</v>
      </c>
      <c r="Q11">
        <v>1</v>
      </c>
      <c r="R11" s="635">
        <v>0</v>
      </c>
      <c r="S11" s="636" t="s">
        <v>75</v>
      </c>
      <c r="V11" t="s">
        <v>259</v>
      </c>
      <c r="W11" s="128">
        <v>137882.25</v>
      </c>
      <c r="X11" s="128">
        <v>158062.5</v>
      </c>
      <c r="Y11" s="128">
        <v>192204</v>
      </c>
      <c r="Z11" s="128">
        <v>248652</v>
      </c>
      <c r="AA11" s="128">
        <v>272940.75</v>
      </c>
    </row>
    <row r="12" spans="1:27" x14ac:dyDescent="0.25">
      <c r="A12" s="632" t="s">
        <v>71</v>
      </c>
      <c r="B12" t="s">
        <v>134</v>
      </c>
      <c r="C12" t="s">
        <v>135</v>
      </c>
      <c r="D12" s="633">
        <v>152000</v>
      </c>
      <c r="E12" s="633">
        <v>195000</v>
      </c>
      <c r="F12" s="633">
        <v>236000</v>
      </c>
      <c r="G12" s="633">
        <v>292000</v>
      </c>
      <c r="H12" s="633">
        <v>160000</v>
      </c>
      <c r="I12">
        <v>1</v>
      </c>
      <c r="J12" s="634">
        <v>211523</v>
      </c>
      <c r="K12" t="s">
        <v>75</v>
      </c>
      <c r="L12" s="633">
        <v>227000</v>
      </c>
      <c r="M12" s="633">
        <v>291000</v>
      </c>
      <c r="N12" s="633">
        <v>352000</v>
      </c>
      <c r="O12" s="633">
        <v>436000</v>
      </c>
      <c r="P12" s="633">
        <v>239000</v>
      </c>
      <c r="Q12">
        <v>1</v>
      </c>
      <c r="R12" s="635">
        <v>0</v>
      </c>
      <c r="S12" s="636" t="s">
        <v>75</v>
      </c>
      <c r="V12" t="s">
        <v>260</v>
      </c>
      <c r="W12" s="128">
        <v>137882.25</v>
      </c>
      <c r="X12" s="128">
        <v>158062.5</v>
      </c>
      <c r="Y12" s="128">
        <v>192204</v>
      </c>
      <c r="Z12" s="128">
        <v>248652</v>
      </c>
      <c r="AA12" s="128">
        <v>272940.75</v>
      </c>
    </row>
    <row r="13" spans="1:27" x14ac:dyDescent="0.25">
      <c r="A13" s="632" t="s">
        <v>71</v>
      </c>
      <c r="B13" t="s">
        <v>120</v>
      </c>
      <c r="C13" t="s">
        <v>121</v>
      </c>
      <c r="D13" s="633">
        <v>166000</v>
      </c>
      <c r="E13" s="633">
        <v>213000</v>
      </c>
      <c r="F13" s="633">
        <v>258000</v>
      </c>
      <c r="G13" s="633">
        <v>319000</v>
      </c>
      <c r="H13" s="633">
        <v>174900</v>
      </c>
      <c r="I13">
        <v>1</v>
      </c>
      <c r="J13" s="634">
        <v>657</v>
      </c>
      <c r="K13" t="s">
        <v>77</v>
      </c>
      <c r="L13" s="633">
        <v>227000</v>
      </c>
      <c r="M13" s="633">
        <v>291000</v>
      </c>
      <c r="N13" s="633">
        <v>352000</v>
      </c>
      <c r="O13" s="633">
        <v>436000</v>
      </c>
      <c r="P13" s="633">
        <v>239000</v>
      </c>
      <c r="Q13">
        <v>1</v>
      </c>
      <c r="R13" s="635">
        <v>0</v>
      </c>
      <c r="S13" s="636" t="s">
        <v>75</v>
      </c>
      <c r="V13" t="s">
        <v>261</v>
      </c>
      <c r="W13" s="128">
        <v>137882.25</v>
      </c>
      <c r="X13" s="128">
        <v>158062.5</v>
      </c>
      <c r="Y13" s="128">
        <v>192204</v>
      </c>
      <c r="Z13" s="128">
        <v>248652</v>
      </c>
      <c r="AA13" s="128">
        <v>272940.75</v>
      </c>
    </row>
    <row r="14" spans="1:27" x14ac:dyDescent="0.25">
      <c r="A14" s="632" t="s">
        <v>71</v>
      </c>
      <c r="B14" t="s">
        <v>122</v>
      </c>
      <c r="C14" t="s">
        <v>121</v>
      </c>
      <c r="D14" s="633">
        <v>152000</v>
      </c>
      <c r="E14" s="633">
        <v>195000</v>
      </c>
      <c r="F14" s="633">
        <v>236000</v>
      </c>
      <c r="G14" s="633">
        <v>292000</v>
      </c>
      <c r="H14" s="633">
        <v>160053</v>
      </c>
      <c r="I14">
        <v>1</v>
      </c>
      <c r="J14" s="634">
        <v>1926</v>
      </c>
      <c r="K14" t="s">
        <v>74</v>
      </c>
      <c r="L14" s="633">
        <v>227000</v>
      </c>
      <c r="M14" s="633">
        <v>291000</v>
      </c>
      <c r="N14" s="633">
        <v>352000</v>
      </c>
      <c r="O14" s="633">
        <v>436000</v>
      </c>
      <c r="P14" s="633">
        <v>239000</v>
      </c>
      <c r="Q14">
        <v>1</v>
      </c>
      <c r="R14" s="635">
        <v>0</v>
      </c>
      <c r="S14" s="636" t="s">
        <v>75</v>
      </c>
      <c r="V14" t="s">
        <v>262</v>
      </c>
      <c r="W14" s="128">
        <v>137882.25</v>
      </c>
      <c r="X14" s="128">
        <v>158062.5</v>
      </c>
      <c r="Y14" s="128">
        <v>192204</v>
      </c>
      <c r="Z14" s="128">
        <v>248652</v>
      </c>
      <c r="AA14" s="128">
        <v>272940.75</v>
      </c>
    </row>
    <row r="15" spans="1:27" x14ac:dyDescent="0.25">
      <c r="A15" s="632" t="s">
        <v>71</v>
      </c>
      <c r="B15" t="s">
        <v>104</v>
      </c>
      <c r="C15" t="s">
        <v>105</v>
      </c>
      <c r="D15" s="633">
        <v>194000</v>
      </c>
      <c r="E15" s="633">
        <v>248000</v>
      </c>
      <c r="F15" s="633">
        <v>300000</v>
      </c>
      <c r="G15" s="633">
        <v>372000</v>
      </c>
      <c r="H15" s="633">
        <v>204000</v>
      </c>
      <c r="I15">
        <v>1</v>
      </c>
      <c r="J15" s="634">
        <v>1382</v>
      </c>
      <c r="K15" t="s">
        <v>74</v>
      </c>
      <c r="L15" s="633">
        <v>227000</v>
      </c>
      <c r="M15" s="633">
        <v>291000</v>
      </c>
      <c r="N15" s="633">
        <v>352000</v>
      </c>
      <c r="O15" s="633">
        <v>436000</v>
      </c>
      <c r="P15" s="633">
        <v>239000</v>
      </c>
      <c r="Q15">
        <v>1</v>
      </c>
      <c r="R15" s="635">
        <v>0</v>
      </c>
      <c r="S15" s="636" t="s">
        <v>75</v>
      </c>
      <c r="V15" t="s">
        <v>263</v>
      </c>
      <c r="W15" s="128">
        <v>135431.01</v>
      </c>
      <c r="X15" s="128">
        <v>155252.5</v>
      </c>
      <c r="Y15" s="128">
        <v>188787.04</v>
      </c>
      <c r="Z15" s="128">
        <v>244231.52</v>
      </c>
      <c r="AA15" s="128">
        <v>268088.46999999997</v>
      </c>
    </row>
    <row r="16" spans="1:27" x14ac:dyDescent="0.25">
      <c r="A16" s="632" t="s">
        <v>71</v>
      </c>
      <c r="B16" t="s">
        <v>136</v>
      </c>
      <c r="C16" t="s">
        <v>137</v>
      </c>
      <c r="D16" s="633">
        <v>152000</v>
      </c>
      <c r="E16" s="633">
        <v>195000</v>
      </c>
      <c r="F16" s="633">
        <v>236000</v>
      </c>
      <c r="G16" s="633">
        <v>292000</v>
      </c>
      <c r="H16" s="633">
        <v>160000</v>
      </c>
      <c r="I16">
        <v>1</v>
      </c>
      <c r="J16" s="634">
        <v>211523</v>
      </c>
      <c r="K16" t="s">
        <v>75</v>
      </c>
      <c r="L16" s="633">
        <v>227000</v>
      </c>
      <c r="M16" s="633">
        <v>291000</v>
      </c>
      <c r="N16" s="633">
        <v>352000</v>
      </c>
      <c r="O16" s="633">
        <v>436000</v>
      </c>
      <c r="P16" s="633">
        <v>239000</v>
      </c>
      <c r="Q16">
        <v>1</v>
      </c>
      <c r="R16" s="635">
        <v>0</v>
      </c>
      <c r="S16" s="636" t="s">
        <v>75</v>
      </c>
      <c r="V16" t="s">
        <v>264</v>
      </c>
      <c r="W16" s="128">
        <v>137882.25</v>
      </c>
      <c r="X16" s="128">
        <v>158062.5</v>
      </c>
      <c r="Y16" s="128">
        <v>192204</v>
      </c>
      <c r="Z16" s="128">
        <v>248652</v>
      </c>
      <c r="AA16" s="128">
        <v>272940.75</v>
      </c>
    </row>
    <row r="17" spans="1:27" x14ac:dyDescent="0.25">
      <c r="A17" s="632" t="s">
        <v>71</v>
      </c>
      <c r="B17" t="s">
        <v>106</v>
      </c>
      <c r="C17" t="s">
        <v>105</v>
      </c>
      <c r="D17" s="633">
        <v>194000</v>
      </c>
      <c r="E17" s="633">
        <v>248000</v>
      </c>
      <c r="F17" s="633">
        <v>300000</v>
      </c>
      <c r="G17" s="633">
        <v>372000</v>
      </c>
      <c r="H17" s="633">
        <v>204000</v>
      </c>
      <c r="I17">
        <v>1</v>
      </c>
      <c r="J17" s="634">
        <v>1382</v>
      </c>
      <c r="K17" t="s">
        <v>74</v>
      </c>
      <c r="L17" s="633">
        <v>227000</v>
      </c>
      <c r="M17" s="633">
        <v>291000</v>
      </c>
      <c r="N17" s="633">
        <v>352000</v>
      </c>
      <c r="O17" s="633">
        <v>436000</v>
      </c>
      <c r="P17" s="633">
        <v>239000</v>
      </c>
      <c r="Q17">
        <v>1</v>
      </c>
      <c r="R17" s="635">
        <v>0</v>
      </c>
      <c r="S17" s="636" t="s">
        <v>75</v>
      </c>
      <c r="V17" t="s">
        <v>265</v>
      </c>
      <c r="W17" s="128">
        <v>137882.25</v>
      </c>
      <c r="X17" s="128">
        <v>158062.5</v>
      </c>
      <c r="Y17" s="128">
        <v>192204</v>
      </c>
      <c r="Z17" s="128">
        <v>248652</v>
      </c>
      <c r="AA17" s="128">
        <v>272940.75</v>
      </c>
    </row>
    <row r="18" spans="1:27" x14ac:dyDescent="0.25">
      <c r="A18" s="632" t="s">
        <v>71</v>
      </c>
      <c r="B18" t="s">
        <v>138</v>
      </c>
      <c r="C18" t="s">
        <v>139</v>
      </c>
      <c r="D18" s="633">
        <v>152000</v>
      </c>
      <c r="E18" s="633">
        <v>195000</v>
      </c>
      <c r="F18" s="633">
        <v>236000</v>
      </c>
      <c r="G18" s="633">
        <v>292000</v>
      </c>
      <c r="H18" s="633">
        <v>160000</v>
      </c>
      <c r="I18">
        <v>1</v>
      </c>
      <c r="J18" s="634">
        <v>211523</v>
      </c>
      <c r="K18" t="s">
        <v>75</v>
      </c>
      <c r="L18" s="633">
        <v>227000</v>
      </c>
      <c r="M18" s="633">
        <v>291000</v>
      </c>
      <c r="N18" s="633">
        <v>352000</v>
      </c>
      <c r="O18" s="633">
        <v>436000</v>
      </c>
      <c r="P18" s="633">
        <v>239000</v>
      </c>
      <c r="Q18">
        <v>1</v>
      </c>
      <c r="R18" s="635">
        <v>0</v>
      </c>
      <c r="S18" s="636" t="s">
        <v>75</v>
      </c>
      <c r="V18" t="s">
        <v>266</v>
      </c>
      <c r="W18" s="128">
        <v>137882.25</v>
      </c>
      <c r="X18" s="128">
        <v>158062.5</v>
      </c>
      <c r="Y18" s="128">
        <v>192204</v>
      </c>
      <c r="Z18" s="128">
        <v>248652</v>
      </c>
      <c r="AA18" s="128">
        <v>272940.75</v>
      </c>
    </row>
    <row r="19" spans="1:27" x14ac:dyDescent="0.25">
      <c r="A19" s="632" t="s">
        <v>71</v>
      </c>
      <c r="B19" t="s">
        <v>140</v>
      </c>
      <c r="C19" t="s">
        <v>141</v>
      </c>
      <c r="D19" s="633">
        <v>152000</v>
      </c>
      <c r="E19" s="633">
        <v>195000</v>
      </c>
      <c r="F19" s="633">
        <v>236000</v>
      </c>
      <c r="G19" s="633">
        <v>292000</v>
      </c>
      <c r="H19" s="633">
        <v>160000</v>
      </c>
      <c r="I19">
        <v>1</v>
      </c>
      <c r="J19" s="634">
        <v>211523</v>
      </c>
      <c r="K19" t="s">
        <v>75</v>
      </c>
      <c r="L19" s="633">
        <v>227000</v>
      </c>
      <c r="M19" s="633">
        <v>291000</v>
      </c>
      <c r="N19" s="633">
        <v>352000</v>
      </c>
      <c r="O19" s="633">
        <v>436000</v>
      </c>
      <c r="P19" s="633">
        <v>239000</v>
      </c>
      <c r="Q19">
        <v>1</v>
      </c>
      <c r="R19" s="635">
        <v>0</v>
      </c>
      <c r="S19" s="636" t="s">
        <v>75</v>
      </c>
      <c r="V19" t="s">
        <v>267</v>
      </c>
      <c r="W19" s="128">
        <v>137882.25</v>
      </c>
      <c r="X19" s="128">
        <v>158062.5</v>
      </c>
      <c r="Y19" s="128">
        <v>192204</v>
      </c>
      <c r="Z19" s="128">
        <v>248652</v>
      </c>
      <c r="AA19" s="128">
        <v>272940.75</v>
      </c>
    </row>
    <row r="20" spans="1:27" x14ac:dyDescent="0.25">
      <c r="A20" s="632" t="s">
        <v>71</v>
      </c>
      <c r="B20" t="s">
        <v>142</v>
      </c>
      <c r="C20" t="s">
        <v>143</v>
      </c>
      <c r="D20" s="633">
        <v>157000</v>
      </c>
      <c r="E20" s="633">
        <v>201000</v>
      </c>
      <c r="F20" s="633">
        <v>243000</v>
      </c>
      <c r="G20" s="633">
        <v>301000</v>
      </c>
      <c r="H20" s="633">
        <v>165000</v>
      </c>
      <c r="I20">
        <v>5</v>
      </c>
      <c r="J20" s="634">
        <v>164</v>
      </c>
      <c r="K20" t="s">
        <v>77</v>
      </c>
      <c r="L20" s="633">
        <v>227000</v>
      </c>
      <c r="M20" s="633">
        <v>291000</v>
      </c>
      <c r="N20" s="633">
        <v>352000</v>
      </c>
      <c r="O20" s="633">
        <v>436000</v>
      </c>
      <c r="P20" s="633">
        <v>239000</v>
      </c>
      <c r="Q20">
        <v>1</v>
      </c>
      <c r="R20" s="635">
        <v>0</v>
      </c>
      <c r="S20" s="636" t="s">
        <v>75</v>
      </c>
      <c r="V20" t="s">
        <v>268</v>
      </c>
      <c r="W20" s="128">
        <v>137882.25</v>
      </c>
      <c r="X20" s="128">
        <v>158062.5</v>
      </c>
      <c r="Y20" s="128">
        <v>192204</v>
      </c>
      <c r="Z20" s="128">
        <v>248652</v>
      </c>
      <c r="AA20" s="128">
        <v>272940.75</v>
      </c>
    </row>
    <row r="21" spans="1:27" x14ac:dyDescent="0.25">
      <c r="A21" s="632" t="s">
        <v>71</v>
      </c>
      <c r="B21" t="s">
        <v>123</v>
      </c>
      <c r="C21" t="s">
        <v>121</v>
      </c>
      <c r="D21" s="633">
        <v>226000</v>
      </c>
      <c r="E21" s="633">
        <v>289000</v>
      </c>
      <c r="F21" s="633">
        <v>350000</v>
      </c>
      <c r="G21" s="633">
        <v>434000</v>
      </c>
      <c r="H21" s="633">
        <v>238000</v>
      </c>
      <c r="I21">
        <v>5</v>
      </c>
      <c r="J21" s="634">
        <v>485</v>
      </c>
      <c r="K21" t="s">
        <v>77</v>
      </c>
      <c r="L21" s="633">
        <v>227000</v>
      </c>
      <c r="M21" s="633">
        <v>291000</v>
      </c>
      <c r="N21" s="633">
        <v>352000</v>
      </c>
      <c r="O21" s="633">
        <v>436000</v>
      </c>
      <c r="P21" s="633">
        <v>239000</v>
      </c>
      <c r="Q21">
        <v>1</v>
      </c>
      <c r="R21" s="635">
        <v>0</v>
      </c>
      <c r="S21" s="636" t="s">
        <v>75</v>
      </c>
      <c r="V21" t="s">
        <v>269</v>
      </c>
      <c r="W21" s="128">
        <v>137882.25</v>
      </c>
      <c r="X21" s="128">
        <v>158062.5</v>
      </c>
      <c r="Y21" s="128">
        <v>192204</v>
      </c>
      <c r="Z21" s="128">
        <v>248652</v>
      </c>
      <c r="AA21" s="128">
        <v>272940.75</v>
      </c>
    </row>
    <row r="22" spans="1:27" x14ac:dyDescent="0.25">
      <c r="A22" s="632" t="s">
        <v>71</v>
      </c>
      <c r="B22" t="s">
        <v>80</v>
      </c>
      <c r="C22" t="s">
        <v>79</v>
      </c>
      <c r="D22" s="633">
        <v>187000</v>
      </c>
      <c r="E22" s="633">
        <v>240000</v>
      </c>
      <c r="F22" s="633">
        <v>290000</v>
      </c>
      <c r="G22" s="633">
        <v>359000</v>
      </c>
      <c r="H22" s="633">
        <v>197000</v>
      </c>
      <c r="I22">
        <v>1</v>
      </c>
      <c r="J22" s="634">
        <v>4827</v>
      </c>
      <c r="K22" t="s">
        <v>74</v>
      </c>
      <c r="L22" s="633">
        <v>227000</v>
      </c>
      <c r="M22" s="633">
        <v>291000</v>
      </c>
      <c r="N22" s="633">
        <v>352000</v>
      </c>
      <c r="O22" s="633">
        <v>436000</v>
      </c>
      <c r="P22" s="633">
        <v>239000</v>
      </c>
      <c r="Q22">
        <v>1</v>
      </c>
      <c r="R22" s="635">
        <v>0</v>
      </c>
      <c r="S22" s="636" t="s">
        <v>75</v>
      </c>
      <c r="V22" t="s">
        <v>270</v>
      </c>
      <c r="W22" s="128">
        <v>137882.25</v>
      </c>
      <c r="X22" s="128">
        <v>158062.5</v>
      </c>
      <c r="Y22" s="128">
        <v>192204</v>
      </c>
      <c r="Z22" s="128">
        <v>248652</v>
      </c>
      <c r="AA22" s="128">
        <v>272940.75</v>
      </c>
    </row>
    <row r="23" spans="1:27" x14ac:dyDescent="0.25">
      <c r="A23" s="632" t="s">
        <v>71</v>
      </c>
      <c r="B23" t="s">
        <v>144</v>
      </c>
      <c r="C23" t="s">
        <v>145</v>
      </c>
      <c r="D23" s="633">
        <v>152000</v>
      </c>
      <c r="E23" s="633">
        <v>195000</v>
      </c>
      <c r="F23" s="633">
        <v>236000</v>
      </c>
      <c r="G23" s="633">
        <v>292000</v>
      </c>
      <c r="H23" s="633">
        <v>160000</v>
      </c>
      <c r="I23">
        <v>1</v>
      </c>
      <c r="J23" s="634">
        <v>211523</v>
      </c>
      <c r="K23" t="s">
        <v>75</v>
      </c>
      <c r="L23" s="633">
        <v>227000</v>
      </c>
      <c r="M23" s="633">
        <v>291000</v>
      </c>
      <c r="N23" s="633">
        <v>352000</v>
      </c>
      <c r="O23" s="633">
        <v>436000</v>
      </c>
      <c r="P23" s="633">
        <v>239000</v>
      </c>
      <c r="Q23">
        <v>1</v>
      </c>
      <c r="R23" s="635">
        <v>0</v>
      </c>
      <c r="S23" s="636" t="s">
        <v>75</v>
      </c>
      <c r="V23" t="s">
        <v>271</v>
      </c>
      <c r="W23" s="128">
        <v>137882.25</v>
      </c>
      <c r="X23" s="128">
        <v>158062.5</v>
      </c>
      <c r="Y23" s="128">
        <v>192204</v>
      </c>
      <c r="Z23" s="128">
        <v>248652</v>
      </c>
      <c r="AA23" s="128">
        <v>272940.75</v>
      </c>
    </row>
    <row r="24" spans="1:27" x14ac:dyDescent="0.25">
      <c r="A24" s="632" t="s">
        <v>71</v>
      </c>
      <c r="B24" t="s">
        <v>81</v>
      </c>
      <c r="C24" t="s">
        <v>79</v>
      </c>
      <c r="D24" s="633">
        <v>187000</v>
      </c>
      <c r="E24" s="633">
        <v>240000</v>
      </c>
      <c r="F24" s="633">
        <v>290000</v>
      </c>
      <c r="G24" s="633">
        <v>359000</v>
      </c>
      <c r="H24" s="633">
        <v>197000</v>
      </c>
      <c r="I24">
        <v>1</v>
      </c>
      <c r="J24" s="634">
        <v>4827</v>
      </c>
      <c r="K24" t="s">
        <v>74</v>
      </c>
      <c r="L24" s="633">
        <v>227000</v>
      </c>
      <c r="M24" s="633">
        <v>291000</v>
      </c>
      <c r="N24" s="633">
        <v>352000</v>
      </c>
      <c r="O24" s="633">
        <v>436000</v>
      </c>
      <c r="P24" s="633">
        <v>239000</v>
      </c>
      <c r="Q24">
        <v>1</v>
      </c>
      <c r="R24" s="635">
        <v>0</v>
      </c>
      <c r="S24" s="636" t="s">
        <v>75</v>
      </c>
      <c r="V24" t="s">
        <v>272</v>
      </c>
      <c r="W24" s="128">
        <v>137882.25</v>
      </c>
      <c r="X24" s="128">
        <v>158062.5</v>
      </c>
      <c r="Y24" s="128">
        <v>192204</v>
      </c>
      <c r="Z24" s="128">
        <v>248652</v>
      </c>
      <c r="AA24" s="128">
        <v>272940.75</v>
      </c>
    </row>
    <row r="25" spans="1:27" x14ac:dyDescent="0.25">
      <c r="A25" s="632" t="s">
        <v>71</v>
      </c>
      <c r="B25" t="s">
        <v>146</v>
      </c>
      <c r="C25" t="s">
        <v>147</v>
      </c>
      <c r="D25" s="633">
        <v>152000</v>
      </c>
      <c r="E25" s="633">
        <v>195000</v>
      </c>
      <c r="F25" s="633">
        <v>236000</v>
      </c>
      <c r="G25" s="633">
        <v>292000</v>
      </c>
      <c r="H25" s="633">
        <v>160000</v>
      </c>
      <c r="I25">
        <v>1</v>
      </c>
      <c r="J25" s="634">
        <v>211523</v>
      </c>
      <c r="K25" t="s">
        <v>75</v>
      </c>
      <c r="L25" s="633">
        <v>227000</v>
      </c>
      <c r="M25" s="633">
        <v>291000</v>
      </c>
      <c r="N25" s="633">
        <v>352000</v>
      </c>
      <c r="O25" s="633">
        <v>436000</v>
      </c>
      <c r="P25" s="633">
        <v>239000</v>
      </c>
      <c r="Q25">
        <v>1</v>
      </c>
      <c r="R25" s="635">
        <v>0</v>
      </c>
      <c r="S25" s="636" t="s">
        <v>75</v>
      </c>
      <c r="V25" t="s">
        <v>273</v>
      </c>
      <c r="W25" s="128">
        <v>137882.25</v>
      </c>
      <c r="X25" s="128">
        <v>158062.5</v>
      </c>
      <c r="Y25" s="128">
        <v>192204</v>
      </c>
      <c r="Z25" s="128">
        <v>248652</v>
      </c>
      <c r="AA25" s="128">
        <v>272940.75</v>
      </c>
    </row>
    <row r="26" spans="1:27" x14ac:dyDescent="0.25">
      <c r="A26" s="632" t="s">
        <v>71</v>
      </c>
      <c r="B26" t="s">
        <v>148</v>
      </c>
      <c r="C26" t="s">
        <v>149</v>
      </c>
      <c r="D26" s="633">
        <v>152000</v>
      </c>
      <c r="E26" s="633">
        <v>195000</v>
      </c>
      <c r="F26" s="633">
        <v>236000</v>
      </c>
      <c r="G26" s="633">
        <v>292000</v>
      </c>
      <c r="H26" s="633">
        <v>160000</v>
      </c>
      <c r="I26">
        <v>1</v>
      </c>
      <c r="J26" s="634">
        <v>211523</v>
      </c>
      <c r="K26" t="s">
        <v>75</v>
      </c>
      <c r="L26" s="633">
        <v>227000</v>
      </c>
      <c r="M26" s="633">
        <v>291000</v>
      </c>
      <c r="N26" s="633">
        <v>352000</v>
      </c>
      <c r="O26" s="633">
        <v>436000</v>
      </c>
      <c r="P26" s="633">
        <v>239000</v>
      </c>
      <c r="Q26">
        <v>1</v>
      </c>
      <c r="R26" s="635">
        <v>0</v>
      </c>
      <c r="S26" s="636" t="s">
        <v>75</v>
      </c>
      <c r="V26" t="s">
        <v>274</v>
      </c>
      <c r="W26" s="128">
        <v>137882.25</v>
      </c>
      <c r="X26" s="128">
        <v>158062.5</v>
      </c>
      <c r="Y26" s="128">
        <v>192204</v>
      </c>
      <c r="Z26" s="128">
        <v>248652</v>
      </c>
      <c r="AA26" s="128">
        <v>272940.75</v>
      </c>
    </row>
    <row r="27" spans="1:27" x14ac:dyDescent="0.25">
      <c r="A27" s="632" t="s">
        <v>71</v>
      </c>
      <c r="B27" t="s">
        <v>72</v>
      </c>
      <c r="C27" t="s">
        <v>73</v>
      </c>
      <c r="D27" s="633">
        <v>166000</v>
      </c>
      <c r="E27" s="633">
        <v>213000</v>
      </c>
      <c r="F27" s="633">
        <v>258000</v>
      </c>
      <c r="G27" s="633">
        <v>319000</v>
      </c>
      <c r="H27" s="633">
        <v>174950</v>
      </c>
      <c r="I27">
        <v>1</v>
      </c>
      <c r="J27" s="634">
        <v>604</v>
      </c>
      <c r="K27" t="s">
        <v>74</v>
      </c>
      <c r="L27" s="633">
        <v>227000</v>
      </c>
      <c r="M27" s="633">
        <v>291000</v>
      </c>
      <c r="N27" s="633">
        <v>352000</v>
      </c>
      <c r="O27" s="633">
        <v>436000</v>
      </c>
      <c r="P27" s="633">
        <v>239000</v>
      </c>
      <c r="Q27">
        <v>1</v>
      </c>
      <c r="R27" s="635">
        <v>0</v>
      </c>
      <c r="S27" s="636" t="s">
        <v>75</v>
      </c>
      <c r="V27" t="s">
        <v>275</v>
      </c>
      <c r="W27" s="128">
        <v>137882.25</v>
      </c>
      <c r="X27" s="128">
        <v>158062.5</v>
      </c>
      <c r="Y27" s="128">
        <v>192204</v>
      </c>
      <c r="Z27" s="128">
        <v>248652</v>
      </c>
      <c r="AA27" s="128">
        <v>272940.75</v>
      </c>
    </row>
    <row r="28" spans="1:27" x14ac:dyDescent="0.25">
      <c r="A28" s="632" t="s">
        <v>71</v>
      </c>
      <c r="B28" t="s">
        <v>100</v>
      </c>
      <c r="C28" t="s">
        <v>101</v>
      </c>
      <c r="D28" s="633">
        <v>152000</v>
      </c>
      <c r="E28" s="633">
        <v>195000</v>
      </c>
      <c r="F28" s="633">
        <v>236000</v>
      </c>
      <c r="G28" s="633">
        <v>292000</v>
      </c>
      <c r="H28" s="633">
        <v>160000</v>
      </c>
      <c r="I28">
        <v>1</v>
      </c>
      <c r="J28" s="634">
        <v>211523</v>
      </c>
      <c r="K28" t="s">
        <v>75</v>
      </c>
      <c r="L28" s="633">
        <v>227000</v>
      </c>
      <c r="M28" s="633">
        <v>291000</v>
      </c>
      <c r="N28" s="633">
        <v>352000</v>
      </c>
      <c r="O28" s="633">
        <v>436000</v>
      </c>
      <c r="P28" s="633">
        <v>239000</v>
      </c>
      <c r="Q28">
        <v>1</v>
      </c>
      <c r="R28" s="635">
        <v>0</v>
      </c>
      <c r="S28" s="636" t="s">
        <v>75</v>
      </c>
      <c r="V28" t="s">
        <v>276</v>
      </c>
      <c r="W28" s="128">
        <v>137882.25</v>
      </c>
      <c r="X28" s="128">
        <v>158062.5</v>
      </c>
      <c r="Y28" s="128">
        <v>192204</v>
      </c>
      <c r="Z28" s="128">
        <v>248652</v>
      </c>
      <c r="AA28" s="128">
        <v>272940.75</v>
      </c>
    </row>
    <row r="29" spans="1:27" x14ac:dyDescent="0.25">
      <c r="A29" s="632" t="s">
        <v>71</v>
      </c>
      <c r="B29" t="s">
        <v>88</v>
      </c>
      <c r="C29" t="s">
        <v>89</v>
      </c>
      <c r="D29" s="633">
        <v>157000</v>
      </c>
      <c r="E29" s="633">
        <v>201000</v>
      </c>
      <c r="F29" s="633">
        <v>243000</v>
      </c>
      <c r="G29" s="633">
        <v>301000</v>
      </c>
      <c r="H29" s="633">
        <v>165000</v>
      </c>
      <c r="I29">
        <v>5</v>
      </c>
      <c r="J29" s="634">
        <v>467</v>
      </c>
      <c r="K29" t="s">
        <v>77</v>
      </c>
      <c r="L29" s="633">
        <v>227000</v>
      </c>
      <c r="M29" s="633">
        <v>291000</v>
      </c>
      <c r="N29" s="633">
        <v>352000</v>
      </c>
      <c r="O29" s="633">
        <v>436000</v>
      </c>
      <c r="P29" s="633">
        <v>239000</v>
      </c>
      <c r="Q29">
        <v>1</v>
      </c>
      <c r="R29" s="635">
        <v>0</v>
      </c>
      <c r="S29" s="636" t="s">
        <v>75</v>
      </c>
      <c r="V29" t="s">
        <v>277</v>
      </c>
      <c r="W29" s="128">
        <v>137882.25</v>
      </c>
      <c r="X29" s="128">
        <v>158062.5</v>
      </c>
      <c r="Y29" s="128">
        <v>192204</v>
      </c>
      <c r="Z29" s="128">
        <v>248652</v>
      </c>
      <c r="AA29" s="128">
        <v>272940.75</v>
      </c>
    </row>
    <row r="30" spans="1:27" x14ac:dyDescent="0.25">
      <c r="A30" s="632" t="s">
        <v>71</v>
      </c>
      <c r="B30" t="s">
        <v>150</v>
      </c>
      <c r="C30" t="s">
        <v>151</v>
      </c>
      <c r="D30" s="633">
        <v>160000</v>
      </c>
      <c r="E30" s="633">
        <v>205000</v>
      </c>
      <c r="F30" s="633">
        <v>248000</v>
      </c>
      <c r="G30" s="633">
        <v>307000</v>
      </c>
      <c r="H30" s="633">
        <v>168400</v>
      </c>
      <c r="I30">
        <v>5</v>
      </c>
      <c r="J30" s="634">
        <v>163</v>
      </c>
      <c r="K30" t="s">
        <v>77</v>
      </c>
      <c r="L30" s="633">
        <v>227000</v>
      </c>
      <c r="M30" s="633">
        <v>291000</v>
      </c>
      <c r="N30" s="633">
        <v>352000</v>
      </c>
      <c r="O30" s="633">
        <v>436000</v>
      </c>
      <c r="P30" s="633">
        <v>239000</v>
      </c>
      <c r="Q30">
        <v>1</v>
      </c>
      <c r="R30" s="635">
        <v>0</v>
      </c>
      <c r="S30" s="636" t="s">
        <v>75</v>
      </c>
      <c r="V30" t="s">
        <v>278</v>
      </c>
      <c r="W30" s="128">
        <v>137882.25</v>
      </c>
      <c r="X30" s="128">
        <v>158062.5</v>
      </c>
      <c r="Y30" s="128">
        <v>192204</v>
      </c>
      <c r="Z30" s="128">
        <v>248652</v>
      </c>
      <c r="AA30" s="128">
        <v>272940.75</v>
      </c>
    </row>
    <row r="31" spans="1:27" x14ac:dyDescent="0.25">
      <c r="A31" s="632" t="s">
        <v>71</v>
      </c>
      <c r="B31" t="s">
        <v>152</v>
      </c>
      <c r="C31" t="s">
        <v>153</v>
      </c>
      <c r="D31" s="633">
        <v>159000</v>
      </c>
      <c r="E31" s="633">
        <v>204000</v>
      </c>
      <c r="F31" s="633">
        <v>247000</v>
      </c>
      <c r="G31" s="633">
        <v>306000</v>
      </c>
      <c r="H31" s="633">
        <v>167825</v>
      </c>
      <c r="I31">
        <v>5</v>
      </c>
      <c r="J31" s="634">
        <v>480</v>
      </c>
      <c r="K31" t="s">
        <v>77</v>
      </c>
      <c r="L31" s="633">
        <v>227000</v>
      </c>
      <c r="M31" s="633">
        <v>291000</v>
      </c>
      <c r="N31" s="633">
        <v>352000</v>
      </c>
      <c r="O31" s="633">
        <v>436000</v>
      </c>
      <c r="P31" s="633">
        <v>239000</v>
      </c>
      <c r="Q31">
        <v>1</v>
      </c>
      <c r="R31" s="635">
        <v>0</v>
      </c>
      <c r="S31" s="636" t="s">
        <v>75</v>
      </c>
      <c r="V31" t="s">
        <v>279</v>
      </c>
      <c r="W31" s="128">
        <v>137882.25</v>
      </c>
      <c r="X31" s="128">
        <v>158062.5</v>
      </c>
      <c r="Y31" s="128">
        <v>192204</v>
      </c>
      <c r="Z31" s="128">
        <v>248652</v>
      </c>
      <c r="AA31" s="128">
        <v>272940.75</v>
      </c>
    </row>
    <row r="32" spans="1:27" x14ac:dyDescent="0.25">
      <c r="A32" s="632" t="s">
        <v>71</v>
      </c>
      <c r="B32" t="s">
        <v>110</v>
      </c>
      <c r="C32" t="s">
        <v>111</v>
      </c>
      <c r="D32" s="633">
        <v>196000</v>
      </c>
      <c r="E32" s="633">
        <v>250000</v>
      </c>
      <c r="F32" s="633">
        <v>303000</v>
      </c>
      <c r="G32" s="633">
        <v>376000</v>
      </c>
      <c r="H32" s="633">
        <v>205999.5</v>
      </c>
      <c r="I32">
        <v>1</v>
      </c>
      <c r="J32" s="634">
        <v>6930</v>
      </c>
      <c r="K32" t="s">
        <v>74</v>
      </c>
      <c r="L32" s="633">
        <v>227000</v>
      </c>
      <c r="M32" s="633">
        <v>291000</v>
      </c>
      <c r="N32" s="633">
        <v>352000</v>
      </c>
      <c r="O32" s="633">
        <v>436000</v>
      </c>
      <c r="P32" s="633">
        <v>239000</v>
      </c>
      <c r="Q32">
        <v>1</v>
      </c>
      <c r="R32" s="635">
        <v>0</v>
      </c>
      <c r="S32" s="636" t="s">
        <v>75</v>
      </c>
      <c r="V32" t="s">
        <v>280</v>
      </c>
      <c r="W32" s="128">
        <v>137882.25</v>
      </c>
      <c r="X32" s="128">
        <v>158062.5</v>
      </c>
      <c r="Y32" s="128">
        <v>192204</v>
      </c>
      <c r="Z32" s="128">
        <v>248652</v>
      </c>
      <c r="AA32" s="128">
        <v>272940.75</v>
      </c>
    </row>
    <row r="33" spans="1:27" x14ac:dyDescent="0.25">
      <c r="A33" s="632" t="s">
        <v>71</v>
      </c>
      <c r="B33" t="s">
        <v>154</v>
      </c>
      <c r="C33" t="s">
        <v>155</v>
      </c>
      <c r="D33" s="633">
        <v>152000</v>
      </c>
      <c r="E33" s="633">
        <v>195000</v>
      </c>
      <c r="F33" s="633">
        <v>236000</v>
      </c>
      <c r="G33" s="633">
        <v>292000</v>
      </c>
      <c r="H33" s="633">
        <v>160000</v>
      </c>
      <c r="I33">
        <v>1</v>
      </c>
      <c r="J33" s="634">
        <v>211523</v>
      </c>
      <c r="K33" t="s">
        <v>75</v>
      </c>
      <c r="L33" s="633">
        <v>227000</v>
      </c>
      <c r="M33" s="633">
        <v>291000</v>
      </c>
      <c r="N33" s="633">
        <v>352000</v>
      </c>
      <c r="O33" s="633">
        <v>436000</v>
      </c>
      <c r="P33" s="633">
        <v>239000</v>
      </c>
      <c r="Q33">
        <v>1</v>
      </c>
      <c r="R33" s="635">
        <v>0</v>
      </c>
      <c r="S33" s="636" t="s">
        <v>75</v>
      </c>
      <c r="V33" t="s">
        <v>281</v>
      </c>
      <c r="W33" s="128">
        <v>137882.25</v>
      </c>
      <c r="X33" s="128">
        <v>158062.5</v>
      </c>
      <c r="Y33" s="128">
        <v>192204</v>
      </c>
      <c r="Z33" s="128">
        <v>248652</v>
      </c>
      <c r="AA33" s="128">
        <v>272940.75</v>
      </c>
    </row>
    <row r="34" spans="1:27" x14ac:dyDescent="0.25">
      <c r="A34" s="632" t="s">
        <v>71</v>
      </c>
      <c r="B34" t="s">
        <v>95</v>
      </c>
      <c r="C34" t="s">
        <v>96</v>
      </c>
      <c r="D34" s="633">
        <v>179000</v>
      </c>
      <c r="E34" s="633">
        <v>229000</v>
      </c>
      <c r="F34" s="633">
        <v>277000</v>
      </c>
      <c r="G34" s="633">
        <v>343000</v>
      </c>
      <c r="H34" s="633">
        <v>187950</v>
      </c>
      <c r="I34">
        <v>1</v>
      </c>
      <c r="J34" s="634">
        <v>1458</v>
      </c>
      <c r="K34" t="s">
        <v>77</v>
      </c>
      <c r="L34" s="633">
        <v>227000</v>
      </c>
      <c r="M34" s="633">
        <v>291000</v>
      </c>
      <c r="N34" s="633">
        <v>352000</v>
      </c>
      <c r="O34" s="633">
        <v>436000</v>
      </c>
      <c r="P34" s="633">
        <v>239000</v>
      </c>
      <c r="Q34">
        <v>1</v>
      </c>
      <c r="R34" s="635">
        <v>0</v>
      </c>
      <c r="S34" s="636" t="s">
        <v>75</v>
      </c>
      <c r="V34" t="s">
        <v>282</v>
      </c>
      <c r="W34" s="128">
        <v>137882.25</v>
      </c>
      <c r="X34" s="128">
        <v>158062.5</v>
      </c>
      <c r="Y34" s="128">
        <v>192204</v>
      </c>
      <c r="Z34" s="128">
        <v>248652</v>
      </c>
      <c r="AA34" s="128">
        <v>272940.75</v>
      </c>
    </row>
    <row r="35" spans="1:27" x14ac:dyDescent="0.25">
      <c r="A35" s="632" t="s">
        <v>71</v>
      </c>
      <c r="B35" t="s">
        <v>92</v>
      </c>
      <c r="C35" t="s">
        <v>93</v>
      </c>
      <c r="D35" s="633">
        <v>175000</v>
      </c>
      <c r="E35" s="633">
        <v>224000</v>
      </c>
      <c r="F35" s="633">
        <v>271000</v>
      </c>
      <c r="G35" s="633">
        <v>336000</v>
      </c>
      <c r="H35" s="633">
        <v>184000</v>
      </c>
      <c r="I35">
        <v>2</v>
      </c>
      <c r="J35" s="634">
        <v>911</v>
      </c>
      <c r="K35" t="s">
        <v>77</v>
      </c>
      <c r="L35" s="633">
        <v>227000</v>
      </c>
      <c r="M35" s="633">
        <v>291000</v>
      </c>
      <c r="N35" s="633">
        <v>352000</v>
      </c>
      <c r="O35" s="633">
        <v>436000</v>
      </c>
      <c r="P35" s="633">
        <v>239000</v>
      </c>
      <c r="Q35">
        <v>1</v>
      </c>
      <c r="R35" s="635">
        <v>0</v>
      </c>
      <c r="S35" s="636" t="s">
        <v>75</v>
      </c>
      <c r="V35" t="s">
        <v>283</v>
      </c>
      <c r="W35" s="128">
        <v>137882.25</v>
      </c>
      <c r="X35" s="128">
        <v>158062.5</v>
      </c>
      <c r="Y35" s="128">
        <v>192204</v>
      </c>
      <c r="Z35" s="128">
        <v>248652</v>
      </c>
      <c r="AA35" s="128">
        <v>272940.75</v>
      </c>
    </row>
    <row r="36" spans="1:27" x14ac:dyDescent="0.25">
      <c r="A36" s="632" t="s">
        <v>71</v>
      </c>
      <c r="B36" t="s">
        <v>156</v>
      </c>
      <c r="C36" t="s">
        <v>157</v>
      </c>
      <c r="D36" s="633">
        <v>204000</v>
      </c>
      <c r="E36" s="633">
        <v>261000</v>
      </c>
      <c r="F36" s="633">
        <v>317000</v>
      </c>
      <c r="G36" s="633">
        <v>392000</v>
      </c>
      <c r="H36" s="633">
        <v>215000</v>
      </c>
      <c r="I36">
        <v>3</v>
      </c>
      <c r="J36" s="634">
        <v>657</v>
      </c>
      <c r="K36" t="s">
        <v>77</v>
      </c>
      <c r="L36" s="633">
        <v>227000</v>
      </c>
      <c r="M36" s="633">
        <v>291000</v>
      </c>
      <c r="N36" s="633">
        <v>352000</v>
      </c>
      <c r="O36" s="633">
        <v>436000</v>
      </c>
      <c r="P36" s="633">
        <v>239000</v>
      </c>
      <c r="Q36">
        <v>1</v>
      </c>
      <c r="R36" s="635">
        <v>0</v>
      </c>
      <c r="S36" s="636" t="s">
        <v>75</v>
      </c>
      <c r="V36" t="s">
        <v>284</v>
      </c>
      <c r="W36" s="128">
        <v>137882.25</v>
      </c>
      <c r="X36" s="128">
        <v>158062.5</v>
      </c>
      <c r="Y36" s="128">
        <v>192204</v>
      </c>
      <c r="Z36" s="128">
        <v>248652</v>
      </c>
      <c r="AA36" s="128">
        <v>272940.75</v>
      </c>
    </row>
    <row r="37" spans="1:27" x14ac:dyDescent="0.25">
      <c r="A37" s="632" t="s">
        <v>71</v>
      </c>
      <c r="B37" t="s">
        <v>82</v>
      </c>
      <c r="C37" t="s">
        <v>79</v>
      </c>
      <c r="D37" s="633">
        <v>187000</v>
      </c>
      <c r="E37" s="633">
        <v>240000</v>
      </c>
      <c r="F37" s="633">
        <v>290000</v>
      </c>
      <c r="G37" s="633">
        <v>359000</v>
      </c>
      <c r="H37" s="633">
        <v>197000</v>
      </c>
      <c r="I37">
        <v>1</v>
      </c>
      <c r="J37" s="634">
        <v>4827</v>
      </c>
      <c r="K37" t="s">
        <v>74</v>
      </c>
      <c r="L37" s="633">
        <v>227000</v>
      </c>
      <c r="M37" s="633">
        <v>291000</v>
      </c>
      <c r="N37" s="633">
        <v>352000</v>
      </c>
      <c r="O37" s="633">
        <v>436000</v>
      </c>
      <c r="P37" s="633">
        <v>239000</v>
      </c>
      <c r="Q37">
        <v>1</v>
      </c>
      <c r="R37" s="635">
        <v>0</v>
      </c>
      <c r="S37" s="636" t="s">
        <v>75</v>
      </c>
      <c r="V37" t="s">
        <v>285</v>
      </c>
      <c r="W37" s="128">
        <v>137882.25</v>
      </c>
      <c r="X37" s="128">
        <v>158062.5</v>
      </c>
      <c r="Y37" s="128">
        <v>192204</v>
      </c>
      <c r="Z37" s="128">
        <v>248652</v>
      </c>
      <c r="AA37" s="128">
        <v>272940.75</v>
      </c>
    </row>
    <row r="38" spans="1:27" x14ac:dyDescent="0.25">
      <c r="A38" s="632" t="s">
        <v>71</v>
      </c>
      <c r="B38" t="s">
        <v>158</v>
      </c>
      <c r="C38" t="s">
        <v>159</v>
      </c>
      <c r="D38" s="633">
        <v>152000</v>
      </c>
      <c r="E38" s="633">
        <v>195000</v>
      </c>
      <c r="F38" s="633">
        <v>236000</v>
      </c>
      <c r="G38" s="633">
        <v>292000</v>
      </c>
      <c r="H38" s="633">
        <v>160000</v>
      </c>
      <c r="I38">
        <v>1</v>
      </c>
      <c r="J38" s="634">
        <v>211523</v>
      </c>
      <c r="K38" t="s">
        <v>75</v>
      </c>
      <c r="L38" s="633">
        <v>227000</v>
      </c>
      <c r="M38" s="633">
        <v>291000</v>
      </c>
      <c r="N38" s="633">
        <v>352000</v>
      </c>
      <c r="O38" s="633">
        <v>436000</v>
      </c>
      <c r="P38" s="633">
        <v>239000</v>
      </c>
      <c r="Q38">
        <v>1</v>
      </c>
      <c r="R38" s="635">
        <v>0</v>
      </c>
      <c r="S38" s="636" t="s">
        <v>75</v>
      </c>
      <c r="V38" t="s">
        <v>286</v>
      </c>
      <c r="W38" s="128">
        <v>137882.25</v>
      </c>
      <c r="X38" s="128">
        <v>158062.5</v>
      </c>
      <c r="Y38" s="128">
        <v>192204</v>
      </c>
      <c r="Z38" s="128">
        <v>248652</v>
      </c>
      <c r="AA38" s="128">
        <v>272940.75</v>
      </c>
    </row>
    <row r="39" spans="1:27" x14ac:dyDescent="0.25">
      <c r="A39" s="632" t="s">
        <v>71</v>
      </c>
      <c r="B39" t="s">
        <v>160</v>
      </c>
      <c r="C39" t="s">
        <v>161</v>
      </c>
      <c r="D39" s="633">
        <v>152000</v>
      </c>
      <c r="E39" s="633">
        <v>195000</v>
      </c>
      <c r="F39" s="633">
        <v>236000</v>
      </c>
      <c r="G39" s="633">
        <v>292000</v>
      </c>
      <c r="H39" s="633">
        <v>160000</v>
      </c>
      <c r="I39">
        <v>1</v>
      </c>
      <c r="J39" s="634">
        <v>211523</v>
      </c>
      <c r="K39" t="s">
        <v>75</v>
      </c>
      <c r="L39" s="633">
        <v>227000</v>
      </c>
      <c r="M39" s="633">
        <v>291000</v>
      </c>
      <c r="N39" s="633">
        <v>352000</v>
      </c>
      <c r="O39" s="633">
        <v>436000</v>
      </c>
      <c r="P39" s="633">
        <v>239000</v>
      </c>
      <c r="Q39">
        <v>1</v>
      </c>
      <c r="R39" s="635">
        <v>0</v>
      </c>
      <c r="S39" s="636" t="s">
        <v>75</v>
      </c>
      <c r="V39" t="s">
        <v>287</v>
      </c>
      <c r="W39" s="128">
        <v>137882.25</v>
      </c>
      <c r="X39" s="128">
        <v>158062.5</v>
      </c>
      <c r="Y39" s="128">
        <v>192204</v>
      </c>
      <c r="Z39" s="128">
        <v>248652</v>
      </c>
      <c r="AA39" s="128">
        <v>272940.75</v>
      </c>
    </row>
    <row r="40" spans="1:27" x14ac:dyDescent="0.25">
      <c r="A40" s="632" t="s">
        <v>71</v>
      </c>
      <c r="B40" t="s">
        <v>162</v>
      </c>
      <c r="C40" t="s">
        <v>163</v>
      </c>
      <c r="D40" s="633">
        <v>175000</v>
      </c>
      <c r="E40" s="633">
        <v>224000</v>
      </c>
      <c r="F40" s="633">
        <v>271000</v>
      </c>
      <c r="G40" s="633">
        <v>336000</v>
      </c>
      <c r="H40" s="633">
        <v>184000</v>
      </c>
      <c r="I40">
        <v>5</v>
      </c>
      <c r="J40" s="634">
        <v>444</v>
      </c>
      <c r="K40" t="s">
        <v>77</v>
      </c>
      <c r="L40" s="633">
        <v>227000</v>
      </c>
      <c r="M40" s="633">
        <v>291000</v>
      </c>
      <c r="N40" s="633">
        <v>352000</v>
      </c>
      <c r="O40" s="633">
        <v>436000</v>
      </c>
      <c r="P40" s="633">
        <v>239000</v>
      </c>
      <c r="Q40">
        <v>1</v>
      </c>
      <c r="R40" s="635">
        <v>0</v>
      </c>
      <c r="S40" s="636" t="s">
        <v>75</v>
      </c>
      <c r="V40" t="s">
        <v>288</v>
      </c>
      <c r="W40" s="128">
        <v>137882.25</v>
      </c>
      <c r="X40" s="128">
        <v>158062.5</v>
      </c>
      <c r="Y40" s="128">
        <v>192204</v>
      </c>
      <c r="Z40" s="128">
        <v>248652</v>
      </c>
      <c r="AA40" s="128">
        <v>272940.75</v>
      </c>
    </row>
    <row r="41" spans="1:27" x14ac:dyDescent="0.25">
      <c r="A41" s="632" t="s">
        <v>71</v>
      </c>
      <c r="B41" t="s">
        <v>112</v>
      </c>
      <c r="C41" t="s">
        <v>111</v>
      </c>
      <c r="D41" s="633">
        <v>233000</v>
      </c>
      <c r="E41" s="633">
        <v>298000</v>
      </c>
      <c r="F41" s="633">
        <v>361000</v>
      </c>
      <c r="G41" s="633">
        <v>447000</v>
      </c>
      <c r="H41" s="633">
        <v>245000</v>
      </c>
      <c r="I41">
        <v>1</v>
      </c>
      <c r="J41" s="634">
        <v>1813</v>
      </c>
      <c r="K41" t="s">
        <v>77</v>
      </c>
      <c r="L41" s="633">
        <v>233000</v>
      </c>
      <c r="M41" s="633">
        <v>298000</v>
      </c>
      <c r="N41" s="633">
        <v>361000</v>
      </c>
      <c r="O41" s="633">
        <v>447000</v>
      </c>
      <c r="P41" s="633">
        <v>239000</v>
      </c>
      <c r="Q41">
        <v>1</v>
      </c>
      <c r="R41" s="635">
        <v>1813</v>
      </c>
      <c r="S41" s="636" t="s">
        <v>87</v>
      </c>
      <c r="V41" t="s">
        <v>289</v>
      </c>
      <c r="W41" s="128">
        <v>137882.25</v>
      </c>
      <c r="X41" s="128">
        <v>158062.5</v>
      </c>
      <c r="Y41" s="128">
        <v>192204</v>
      </c>
      <c r="Z41" s="128">
        <v>248652</v>
      </c>
      <c r="AA41" s="128">
        <v>272940.75</v>
      </c>
    </row>
    <row r="42" spans="1:27" x14ac:dyDescent="0.25">
      <c r="A42" s="632" t="s">
        <v>71</v>
      </c>
      <c r="B42" t="s">
        <v>107</v>
      </c>
      <c r="C42" t="s">
        <v>108</v>
      </c>
      <c r="D42" s="633">
        <v>175000</v>
      </c>
      <c r="E42" s="633">
        <v>224000</v>
      </c>
      <c r="F42" s="633">
        <v>272000</v>
      </c>
      <c r="G42" s="633">
        <v>337000</v>
      </c>
      <c r="H42" s="633">
        <v>184500</v>
      </c>
      <c r="I42">
        <v>1</v>
      </c>
      <c r="J42" s="634">
        <v>791</v>
      </c>
      <c r="K42" t="s">
        <v>77</v>
      </c>
      <c r="L42" s="633">
        <v>227000</v>
      </c>
      <c r="M42" s="633">
        <v>291000</v>
      </c>
      <c r="N42" s="633">
        <v>352000</v>
      </c>
      <c r="O42" s="633">
        <v>436000</v>
      </c>
      <c r="P42" s="633">
        <v>239000</v>
      </c>
      <c r="Q42">
        <v>1</v>
      </c>
      <c r="R42" s="635">
        <v>0</v>
      </c>
      <c r="S42" s="636" t="s">
        <v>75</v>
      </c>
      <c r="V42" t="s">
        <v>290</v>
      </c>
      <c r="W42" s="128">
        <v>140333.49</v>
      </c>
      <c r="X42" s="128">
        <v>160872.5</v>
      </c>
      <c r="Y42" s="128">
        <v>195620.96</v>
      </c>
      <c r="Z42" s="128">
        <v>253072.48</v>
      </c>
      <c r="AA42" s="128">
        <v>277793.03000000003</v>
      </c>
    </row>
    <row r="43" spans="1:27" x14ac:dyDescent="0.25">
      <c r="A43" s="632" t="s">
        <v>71</v>
      </c>
      <c r="B43" t="s">
        <v>113</v>
      </c>
      <c r="C43" t="s">
        <v>111</v>
      </c>
      <c r="D43" s="633">
        <v>234000</v>
      </c>
      <c r="E43" s="633">
        <v>299000</v>
      </c>
      <c r="F43" s="633">
        <v>362000</v>
      </c>
      <c r="G43" s="633">
        <v>449000</v>
      </c>
      <c r="H43" s="633">
        <v>246000</v>
      </c>
      <c r="I43">
        <v>5</v>
      </c>
      <c r="J43" s="634">
        <v>311</v>
      </c>
      <c r="K43" t="s">
        <v>77</v>
      </c>
      <c r="L43" s="633">
        <v>234000</v>
      </c>
      <c r="M43" s="633">
        <v>299000</v>
      </c>
      <c r="N43" s="633">
        <v>362000</v>
      </c>
      <c r="O43" s="633">
        <v>449000</v>
      </c>
      <c r="P43" s="633">
        <v>239000</v>
      </c>
      <c r="Q43">
        <v>5</v>
      </c>
      <c r="R43" s="635">
        <v>311</v>
      </c>
      <c r="S43" s="636" t="s">
        <v>87</v>
      </c>
      <c r="V43" t="s">
        <v>291</v>
      </c>
      <c r="W43" s="128">
        <v>137882.25</v>
      </c>
      <c r="X43" s="128">
        <v>158062.5</v>
      </c>
      <c r="Y43" s="128">
        <v>192204</v>
      </c>
      <c r="Z43" s="128">
        <v>248652</v>
      </c>
      <c r="AA43" s="128">
        <v>272940.75</v>
      </c>
    </row>
    <row r="44" spans="1:27" x14ac:dyDescent="0.25">
      <c r="A44" s="632" t="s">
        <v>71</v>
      </c>
      <c r="B44" t="s">
        <v>83</v>
      </c>
      <c r="C44" t="s">
        <v>79</v>
      </c>
      <c r="D44" s="633">
        <v>199000</v>
      </c>
      <c r="E44" s="633">
        <v>254000</v>
      </c>
      <c r="F44" s="633">
        <v>308000</v>
      </c>
      <c r="G44" s="633">
        <v>381000</v>
      </c>
      <c r="H44" s="633">
        <v>209000</v>
      </c>
      <c r="I44">
        <v>5</v>
      </c>
      <c r="J44" s="634">
        <v>387</v>
      </c>
      <c r="K44" t="s">
        <v>77</v>
      </c>
      <c r="L44" s="633">
        <v>227000</v>
      </c>
      <c r="M44" s="633">
        <v>291000</v>
      </c>
      <c r="N44" s="633">
        <v>352000</v>
      </c>
      <c r="O44" s="633">
        <v>436000</v>
      </c>
      <c r="P44" s="633">
        <v>239000</v>
      </c>
      <c r="Q44">
        <v>1</v>
      </c>
      <c r="R44" s="635">
        <v>0</v>
      </c>
      <c r="S44" s="636" t="s">
        <v>75</v>
      </c>
      <c r="V44" t="s">
        <v>292</v>
      </c>
      <c r="W44" s="128">
        <v>137882.25</v>
      </c>
      <c r="X44" s="128">
        <v>158062.5</v>
      </c>
      <c r="Y44" s="128">
        <v>192204</v>
      </c>
      <c r="Z44" s="128">
        <v>248652</v>
      </c>
      <c r="AA44" s="128">
        <v>272940.75</v>
      </c>
    </row>
    <row r="45" spans="1:27" x14ac:dyDescent="0.25">
      <c r="A45" s="632" t="s">
        <v>71</v>
      </c>
      <c r="B45" t="s">
        <v>76</v>
      </c>
      <c r="C45" t="s">
        <v>73</v>
      </c>
      <c r="D45" s="633">
        <v>166000</v>
      </c>
      <c r="E45" s="633">
        <v>213000</v>
      </c>
      <c r="F45" s="633">
        <v>258000</v>
      </c>
      <c r="G45" s="633">
        <v>319000</v>
      </c>
      <c r="H45" s="633">
        <v>175000</v>
      </c>
      <c r="I45">
        <v>1</v>
      </c>
      <c r="J45" s="634">
        <v>538</v>
      </c>
      <c r="K45" t="s">
        <v>77</v>
      </c>
      <c r="L45" s="633">
        <v>227000</v>
      </c>
      <c r="M45" s="633">
        <v>291000</v>
      </c>
      <c r="N45" s="633">
        <v>352000</v>
      </c>
      <c r="O45" s="633">
        <v>436000</v>
      </c>
      <c r="P45" s="633">
        <v>239000</v>
      </c>
      <c r="Q45">
        <v>1</v>
      </c>
      <c r="R45" s="635">
        <v>0</v>
      </c>
      <c r="S45" s="636" t="s">
        <v>75</v>
      </c>
      <c r="V45" t="s">
        <v>293</v>
      </c>
      <c r="W45" s="128">
        <v>137882.25</v>
      </c>
      <c r="X45" s="128">
        <v>158062.5</v>
      </c>
      <c r="Y45" s="128">
        <v>192204</v>
      </c>
      <c r="Z45" s="128">
        <v>248652</v>
      </c>
      <c r="AA45" s="128">
        <v>272940.75</v>
      </c>
    </row>
    <row r="46" spans="1:27" x14ac:dyDescent="0.25">
      <c r="A46" s="632" t="s">
        <v>71</v>
      </c>
      <c r="B46" t="s">
        <v>164</v>
      </c>
      <c r="C46" t="s">
        <v>165</v>
      </c>
      <c r="D46" s="633">
        <v>152000</v>
      </c>
      <c r="E46" s="633">
        <v>195000</v>
      </c>
      <c r="F46" s="633">
        <v>236000</v>
      </c>
      <c r="G46" s="633">
        <v>292000</v>
      </c>
      <c r="H46" s="633">
        <v>160000</v>
      </c>
      <c r="I46">
        <v>1</v>
      </c>
      <c r="J46" s="634">
        <v>211523</v>
      </c>
      <c r="K46" t="s">
        <v>75</v>
      </c>
      <c r="L46" s="633">
        <v>227000</v>
      </c>
      <c r="M46" s="633">
        <v>291000</v>
      </c>
      <c r="N46" s="633">
        <v>352000</v>
      </c>
      <c r="O46" s="633">
        <v>436000</v>
      </c>
      <c r="P46" s="633">
        <v>239000</v>
      </c>
      <c r="Q46">
        <v>1</v>
      </c>
      <c r="R46" s="635">
        <v>0</v>
      </c>
      <c r="S46" s="636" t="s">
        <v>75</v>
      </c>
      <c r="V46" t="s">
        <v>294</v>
      </c>
      <c r="W46" s="128">
        <v>137882.25</v>
      </c>
      <c r="X46" s="128">
        <v>158062.5</v>
      </c>
      <c r="Y46" s="128">
        <v>192204</v>
      </c>
      <c r="Z46" s="128">
        <v>248652</v>
      </c>
      <c r="AA46" s="128">
        <v>272940.75</v>
      </c>
    </row>
    <row r="47" spans="1:27" x14ac:dyDescent="0.25">
      <c r="A47" s="632" t="s">
        <v>71</v>
      </c>
      <c r="B47" t="s">
        <v>166</v>
      </c>
      <c r="C47" t="s">
        <v>167</v>
      </c>
      <c r="D47" s="633">
        <v>152000</v>
      </c>
      <c r="E47" s="633">
        <v>195000</v>
      </c>
      <c r="F47" s="633">
        <v>236000</v>
      </c>
      <c r="G47" s="633">
        <v>292000</v>
      </c>
      <c r="H47" s="633">
        <v>160000</v>
      </c>
      <c r="I47">
        <v>1</v>
      </c>
      <c r="J47" s="634">
        <v>211523</v>
      </c>
      <c r="K47" t="s">
        <v>75</v>
      </c>
      <c r="L47" s="633">
        <v>227000</v>
      </c>
      <c r="M47" s="633">
        <v>291000</v>
      </c>
      <c r="N47" s="633">
        <v>352000</v>
      </c>
      <c r="O47" s="633">
        <v>436000</v>
      </c>
      <c r="P47" s="633">
        <v>239000</v>
      </c>
      <c r="Q47">
        <v>1</v>
      </c>
      <c r="R47" s="635">
        <v>0</v>
      </c>
      <c r="S47" s="636" t="s">
        <v>75</v>
      </c>
      <c r="V47" t="s">
        <v>295</v>
      </c>
      <c r="W47" s="128">
        <v>137882.25</v>
      </c>
      <c r="X47" s="128">
        <v>158062.5</v>
      </c>
      <c r="Y47" s="128">
        <v>192204</v>
      </c>
      <c r="Z47" s="128">
        <v>248652</v>
      </c>
      <c r="AA47" s="128">
        <v>272940.75</v>
      </c>
    </row>
    <row r="48" spans="1:27" x14ac:dyDescent="0.25">
      <c r="A48" s="632" t="s">
        <v>71</v>
      </c>
      <c r="B48" t="s">
        <v>168</v>
      </c>
      <c r="C48" t="s">
        <v>169</v>
      </c>
      <c r="D48" s="633">
        <v>157000</v>
      </c>
      <c r="E48" s="633">
        <v>201000</v>
      </c>
      <c r="F48" s="633">
        <v>244000</v>
      </c>
      <c r="G48" s="633">
        <v>302000</v>
      </c>
      <c r="H48" s="633">
        <v>165500</v>
      </c>
      <c r="I48">
        <v>5</v>
      </c>
      <c r="J48" s="634">
        <v>294</v>
      </c>
      <c r="K48" t="s">
        <v>77</v>
      </c>
      <c r="L48" s="633">
        <v>227000</v>
      </c>
      <c r="M48" s="633">
        <v>291000</v>
      </c>
      <c r="N48" s="633">
        <v>352000</v>
      </c>
      <c r="O48" s="633">
        <v>436000</v>
      </c>
      <c r="P48" s="633">
        <v>239000</v>
      </c>
      <c r="Q48">
        <v>1</v>
      </c>
      <c r="R48" s="635">
        <v>0</v>
      </c>
      <c r="S48" s="636" t="s">
        <v>75</v>
      </c>
      <c r="V48" t="s">
        <v>296</v>
      </c>
      <c r="W48" s="128">
        <v>137882.25</v>
      </c>
      <c r="X48" s="128">
        <v>158062.5</v>
      </c>
      <c r="Y48" s="128">
        <v>192204</v>
      </c>
      <c r="Z48" s="128">
        <v>248652</v>
      </c>
      <c r="AA48" s="128">
        <v>272940.75</v>
      </c>
    </row>
    <row r="49" spans="1:27" x14ac:dyDescent="0.25">
      <c r="A49" s="632" t="s">
        <v>71</v>
      </c>
      <c r="B49" t="s">
        <v>114</v>
      </c>
      <c r="C49" t="s">
        <v>111</v>
      </c>
      <c r="D49" s="633">
        <v>196000</v>
      </c>
      <c r="E49" s="633">
        <v>250000</v>
      </c>
      <c r="F49" s="633">
        <v>303000</v>
      </c>
      <c r="G49" s="633">
        <v>376000</v>
      </c>
      <c r="H49" s="633">
        <v>205999.5</v>
      </c>
      <c r="I49">
        <v>1</v>
      </c>
      <c r="J49" s="634">
        <v>6930</v>
      </c>
      <c r="K49" t="s">
        <v>74</v>
      </c>
      <c r="L49" s="633">
        <v>227000</v>
      </c>
      <c r="M49" s="633">
        <v>291000</v>
      </c>
      <c r="N49" s="633">
        <v>352000</v>
      </c>
      <c r="O49" s="633">
        <v>436000</v>
      </c>
      <c r="P49" s="633">
        <v>239000</v>
      </c>
      <c r="Q49">
        <v>1</v>
      </c>
      <c r="R49" s="635">
        <v>0</v>
      </c>
      <c r="S49" s="636" t="s">
        <v>75</v>
      </c>
      <c r="V49" t="s">
        <v>297</v>
      </c>
      <c r="W49" s="128">
        <v>137882.25</v>
      </c>
      <c r="X49" s="128">
        <v>158062.5</v>
      </c>
      <c r="Y49" s="128">
        <v>192204</v>
      </c>
      <c r="Z49" s="128">
        <v>248652</v>
      </c>
      <c r="AA49" s="128">
        <v>272940.75</v>
      </c>
    </row>
    <row r="50" spans="1:27" x14ac:dyDescent="0.25">
      <c r="A50" s="632" t="s">
        <v>71</v>
      </c>
      <c r="B50" t="s">
        <v>115</v>
      </c>
      <c r="C50" t="s">
        <v>111</v>
      </c>
      <c r="D50" s="633">
        <v>209000</v>
      </c>
      <c r="E50" s="633">
        <v>268000</v>
      </c>
      <c r="F50" s="633">
        <v>325000</v>
      </c>
      <c r="G50" s="633">
        <v>402000</v>
      </c>
      <c r="H50" s="633">
        <v>220500</v>
      </c>
      <c r="I50">
        <v>2</v>
      </c>
      <c r="J50" s="634">
        <v>718</v>
      </c>
      <c r="K50" t="s">
        <v>77</v>
      </c>
      <c r="L50" s="633">
        <v>227000</v>
      </c>
      <c r="M50" s="633">
        <v>291000</v>
      </c>
      <c r="N50" s="633">
        <v>352000</v>
      </c>
      <c r="O50" s="633">
        <v>436000</v>
      </c>
      <c r="P50" s="633">
        <v>239000</v>
      </c>
      <c r="Q50">
        <v>1</v>
      </c>
      <c r="R50" s="635">
        <v>0</v>
      </c>
      <c r="S50" s="636" t="s">
        <v>75</v>
      </c>
      <c r="V50" t="s">
        <v>298</v>
      </c>
      <c r="W50" s="128">
        <v>137882.25</v>
      </c>
      <c r="X50" s="128">
        <v>158062.5</v>
      </c>
      <c r="Y50" s="128">
        <v>192204</v>
      </c>
      <c r="Z50" s="128">
        <v>248652</v>
      </c>
      <c r="AA50" s="128">
        <v>272940.75</v>
      </c>
    </row>
    <row r="51" spans="1:27" x14ac:dyDescent="0.25">
      <c r="A51" s="632" t="s">
        <v>71</v>
      </c>
      <c r="B51" t="s">
        <v>84</v>
      </c>
      <c r="C51" t="s">
        <v>79</v>
      </c>
      <c r="D51" s="633">
        <v>187000</v>
      </c>
      <c r="E51" s="633">
        <v>240000</v>
      </c>
      <c r="F51" s="633">
        <v>290000</v>
      </c>
      <c r="G51" s="633">
        <v>359000</v>
      </c>
      <c r="H51" s="633">
        <v>197000</v>
      </c>
      <c r="I51">
        <v>1</v>
      </c>
      <c r="J51" s="634">
        <v>4827</v>
      </c>
      <c r="K51" t="s">
        <v>74</v>
      </c>
      <c r="L51" s="633">
        <v>227000</v>
      </c>
      <c r="M51" s="633">
        <v>291000</v>
      </c>
      <c r="N51" s="633">
        <v>352000</v>
      </c>
      <c r="O51" s="633">
        <v>436000</v>
      </c>
      <c r="P51" s="633">
        <v>239000</v>
      </c>
      <c r="Q51">
        <v>1</v>
      </c>
      <c r="R51" s="635">
        <v>0</v>
      </c>
      <c r="S51" s="636" t="s">
        <v>75</v>
      </c>
      <c r="V51" t="s">
        <v>299</v>
      </c>
      <c r="W51" s="128">
        <v>137882.25</v>
      </c>
      <c r="X51" s="128">
        <v>158062.5</v>
      </c>
      <c r="Y51" s="128">
        <v>192204</v>
      </c>
      <c r="Z51" s="128">
        <v>248652</v>
      </c>
      <c r="AA51" s="128">
        <v>272940.75</v>
      </c>
    </row>
    <row r="52" spans="1:27" x14ac:dyDescent="0.25">
      <c r="A52" s="632" t="s">
        <v>71</v>
      </c>
      <c r="B52" t="s">
        <v>118</v>
      </c>
      <c r="C52" t="s">
        <v>119</v>
      </c>
      <c r="D52" s="633">
        <v>170000</v>
      </c>
      <c r="E52" s="633">
        <v>218000</v>
      </c>
      <c r="F52" s="633">
        <v>264000</v>
      </c>
      <c r="G52" s="633">
        <v>326000</v>
      </c>
      <c r="H52" s="633">
        <v>179000</v>
      </c>
      <c r="I52">
        <v>5</v>
      </c>
      <c r="J52" s="634">
        <v>272</v>
      </c>
      <c r="K52" t="s">
        <v>77</v>
      </c>
      <c r="L52" s="633">
        <v>227000</v>
      </c>
      <c r="M52" s="633">
        <v>291000</v>
      </c>
      <c r="N52" s="633">
        <v>352000</v>
      </c>
      <c r="O52" s="633">
        <v>436000</v>
      </c>
      <c r="P52" s="633">
        <v>239000</v>
      </c>
      <c r="Q52">
        <v>1</v>
      </c>
      <c r="R52" s="635">
        <v>0</v>
      </c>
      <c r="S52" s="636" t="s">
        <v>75</v>
      </c>
      <c r="V52" t="s">
        <v>300</v>
      </c>
      <c r="W52" s="128">
        <v>137882.25</v>
      </c>
      <c r="X52" s="128">
        <v>158062.5</v>
      </c>
      <c r="Y52" s="128">
        <v>192204</v>
      </c>
      <c r="Z52" s="128">
        <v>248652</v>
      </c>
      <c r="AA52" s="128">
        <v>272940.75</v>
      </c>
    </row>
    <row r="53" spans="1:27" x14ac:dyDescent="0.25">
      <c r="A53" s="632" t="s">
        <v>71</v>
      </c>
      <c r="B53" t="s">
        <v>116</v>
      </c>
      <c r="C53" t="s">
        <v>111</v>
      </c>
      <c r="D53" s="633">
        <v>196000</v>
      </c>
      <c r="E53" s="633">
        <v>250000</v>
      </c>
      <c r="F53" s="633">
        <v>303000</v>
      </c>
      <c r="G53" s="633">
        <v>376000</v>
      </c>
      <c r="H53" s="633">
        <v>205999.5</v>
      </c>
      <c r="I53">
        <v>1</v>
      </c>
      <c r="J53" s="634">
        <v>6930</v>
      </c>
      <c r="K53" t="s">
        <v>74</v>
      </c>
      <c r="L53" s="633">
        <v>227000</v>
      </c>
      <c r="M53" s="633">
        <v>291000</v>
      </c>
      <c r="N53" s="633">
        <v>352000</v>
      </c>
      <c r="O53" s="633">
        <v>436000</v>
      </c>
      <c r="P53" s="633">
        <v>239000</v>
      </c>
      <c r="Q53">
        <v>1</v>
      </c>
      <c r="R53" s="635">
        <v>0</v>
      </c>
      <c r="S53" s="636" t="s">
        <v>75</v>
      </c>
      <c r="V53" t="s">
        <v>301</v>
      </c>
      <c r="W53" s="128">
        <v>137882.25</v>
      </c>
      <c r="X53" s="128">
        <v>158062.5</v>
      </c>
      <c r="Y53" s="128">
        <v>192204</v>
      </c>
      <c r="Z53" s="128">
        <v>248652</v>
      </c>
      <c r="AA53" s="128">
        <v>272940.75</v>
      </c>
    </row>
    <row r="54" spans="1:27" x14ac:dyDescent="0.25">
      <c r="A54" s="632" t="s">
        <v>71</v>
      </c>
      <c r="B54" t="s">
        <v>170</v>
      </c>
      <c r="C54" t="s">
        <v>171</v>
      </c>
      <c r="D54" s="633">
        <v>152000</v>
      </c>
      <c r="E54" s="633">
        <v>195000</v>
      </c>
      <c r="F54" s="633">
        <v>236000</v>
      </c>
      <c r="G54" s="633">
        <v>292000</v>
      </c>
      <c r="H54" s="633">
        <v>160000</v>
      </c>
      <c r="I54">
        <v>1</v>
      </c>
      <c r="J54" s="634">
        <v>211523</v>
      </c>
      <c r="K54" t="s">
        <v>75</v>
      </c>
      <c r="L54" s="633">
        <v>227000</v>
      </c>
      <c r="M54" s="633">
        <v>291000</v>
      </c>
      <c r="N54" s="633">
        <v>352000</v>
      </c>
      <c r="O54" s="633">
        <v>436000</v>
      </c>
      <c r="P54" s="633">
        <v>239000</v>
      </c>
      <c r="Q54">
        <v>1</v>
      </c>
      <c r="R54" s="635">
        <v>0</v>
      </c>
      <c r="S54" s="636" t="s">
        <v>75</v>
      </c>
      <c r="V54" t="s">
        <v>302</v>
      </c>
      <c r="W54" s="128">
        <v>137882.25</v>
      </c>
      <c r="X54" s="128">
        <v>158062.5</v>
      </c>
      <c r="Y54" s="128">
        <v>192204</v>
      </c>
      <c r="Z54" s="128">
        <v>248652</v>
      </c>
      <c r="AA54" s="128">
        <v>272940.75</v>
      </c>
    </row>
    <row r="55" spans="1:27" x14ac:dyDescent="0.25">
      <c r="A55" s="632" t="s">
        <v>71</v>
      </c>
      <c r="B55" t="s">
        <v>97</v>
      </c>
      <c r="C55" t="s">
        <v>96</v>
      </c>
      <c r="D55" s="633">
        <v>178000</v>
      </c>
      <c r="E55" s="633">
        <v>227000</v>
      </c>
      <c r="F55" s="633">
        <v>275000</v>
      </c>
      <c r="G55" s="633">
        <v>341000</v>
      </c>
      <c r="H55" s="633">
        <v>187000</v>
      </c>
      <c r="I55">
        <v>1</v>
      </c>
      <c r="J55" s="634">
        <v>1626</v>
      </c>
      <c r="K55" t="s">
        <v>74</v>
      </c>
      <c r="L55" s="633">
        <v>227000</v>
      </c>
      <c r="M55" s="633">
        <v>291000</v>
      </c>
      <c r="N55" s="633">
        <v>352000</v>
      </c>
      <c r="O55" s="633">
        <v>436000</v>
      </c>
      <c r="P55" s="633">
        <v>239000</v>
      </c>
      <c r="Q55">
        <v>1</v>
      </c>
      <c r="R55" s="635">
        <v>0</v>
      </c>
      <c r="S55" s="636" t="s">
        <v>75</v>
      </c>
      <c r="V55" t="s">
        <v>303</v>
      </c>
      <c r="W55" s="128">
        <v>137882.25</v>
      </c>
      <c r="X55" s="128">
        <v>158062.5</v>
      </c>
      <c r="Y55" s="128">
        <v>192204</v>
      </c>
      <c r="Z55" s="128">
        <v>248652</v>
      </c>
      <c r="AA55" s="128">
        <v>272940.75</v>
      </c>
    </row>
    <row r="56" spans="1:27" x14ac:dyDescent="0.25">
      <c r="A56" s="632" t="s">
        <v>71</v>
      </c>
      <c r="B56" t="s">
        <v>172</v>
      </c>
      <c r="C56" t="s">
        <v>173</v>
      </c>
      <c r="D56" s="633">
        <v>152000</v>
      </c>
      <c r="E56" s="633">
        <v>195000</v>
      </c>
      <c r="F56" s="633">
        <v>236000</v>
      </c>
      <c r="G56" s="633">
        <v>292000</v>
      </c>
      <c r="H56" s="633">
        <v>160000</v>
      </c>
      <c r="I56">
        <v>1</v>
      </c>
      <c r="J56" s="634">
        <v>211523</v>
      </c>
      <c r="K56" t="s">
        <v>75</v>
      </c>
      <c r="L56" s="633">
        <v>227000</v>
      </c>
      <c r="M56" s="633">
        <v>291000</v>
      </c>
      <c r="N56" s="633">
        <v>352000</v>
      </c>
      <c r="O56" s="633">
        <v>436000</v>
      </c>
      <c r="P56" s="633">
        <v>239000</v>
      </c>
      <c r="Q56">
        <v>1</v>
      </c>
      <c r="R56" s="635">
        <v>0</v>
      </c>
      <c r="S56" s="636" t="s">
        <v>75</v>
      </c>
      <c r="V56" t="s">
        <v>304</v>
      </c>
      <c r="W56" s="128">
        <v>137882.25</v>
      </c>
      <c r="X56" s="128">
        <v>158062.5</v>
      </c>
      <c r="Y56" s="128">
        <v>192204</v>
      </c>
      <c r="Z56" s="128">
        <v>248652</v>
      </c>
      <c r="AA56" s="128">
        <v>272940.75</v>
      </c>
    </row>
    <row r="57" spans="1:27" x14ac:dyDescent="0.25">
      <c r="A57" s="632" t="s">
        <v>71</v>
      </c>
      <c r="B57" t="s">
        <v>117</v>
      </c>
      <c r="C57" t="s">
        <v>111</v>
      </c>
      <c r="D57" s="633">
        <v>196000</v>
      </c>
      <c r="E57" s="633">
        <v>250000</v>
      </c>
      <c r="F57" s="633">
        <v>303000</v>
      </c>
      <c r="G57" s="633">
        <v>376000</v>
      </c>
      <c r="H57" s="633">
        <v>205999.5</v>
      </c>
      <c r="I57">
        <v>1</v>
      </c>
      <c r="J57" s="634">
        <v>6930</v>
      </c>
      <c r="K57" t="s">
        <v>74</v>
      </c>
      <c r="L57" s="633">
        <v>227000</v>
      </c>
      <c r="M57" s="633">
        <v>291000</v>
      </c>
      <c r="N57" s="633">
        <v>352000</v>
      </c>
      <c r="O57" s="633">
        <v>436000</v>
      </c>
      <c r="P57" s="633">
        <v>239000</v>
      </c>
      <c r="Q57">
        <v>1</v>
      </c>
      <c r="R57" s="635">
        <v>0</v>
      </c>
      <c r="S57" s="636" t="s">
        <v>75</v>
      </c>
      <c r="V57" t="s">
        <v>305</v>
      </c>
      <c r="W57" s="128">
        <v>137882.25</v>
      </c>
      <c r="X57" s="128">
        <v>158062.5</v>
      </c>
      <c r="Y57" s="128">
        <v>192204</v>
      </c>
      <c r="Z57" s="128">
        <v>248652</v>
      </c>
      <c r="AA57" s="128">
        <v>272940.75</v>
      </c>
    </row>
    <row r="58" spans="1:27" x14ac:dyDescent="0.25">
      <c r="A58" s="632" t="s">
        <v>71</v>
      </c>
      <c r="B58" t="s">
        <v>90</v>
      </c>
      <c r="C58" t="s">
        <v>91</v>
      </c>
      <c r="D58" s="633">
        <v>171000</v>
      </c>
      <c r="E58" s="633">
        <v>219000</v>
      </c>
      <c r="F58" s="633">
        <v>265000</v>
      </c>
      <c r="G58" s="633">
        <v>328000</v>
      </c>
      <c r="H58" s="633">
        <v>180000</v>
      </c>
      <c r="I58">
        <v>1</v>
      </c>
      <c r="J58" s="634">
        <v>624</v>
      </c>
      <c r="K58" t="s">
        <v>77</v>
      </c>
      <c r="L58" s="633">
        <v>227000</v>
      </c>
      <c r="M58" s="633">
        <v>291000</v>
      </c>
      <c r="N58" s="633">
        <v>352000</v>
      </c>
      <c r="O58" s="633">
        <v>436000</v>
      </c>
      <c r="P58" s="633">
        <v>239000</v>
      </c>
      <c r="Q58">
        <v>1</v>
      </c>
      <c r="R58" s="635">
        <v>0</v>
      </c>
      <c r="S58" s="636" t="s">
        <v>75</v>
      </c>
      <c r="V58" t="s">
        <v>306</v>
      </c>
      <c r="W58" s="128">
        <v>137882.25</v>
      </c>
      <c r="X58" s="128">
        <v>158062.5</v>
      </c>
      <c r="Y58" s="128">
        <v>192204</v>
      </c>
      <c r="Z58" s="128">
        <v>248652</v>
      </c>
      <c r="AA58" s="128">
        <v>272940.75</v>
      </c>
    </row>
    <row r="59" spans="1:27" x14ac:dyDescent="0.25">
      <c r="A59" s="632" t="s">
        <v>71</v>
      </c>
      <c r="B59" t="s">
        <v>174</v>
      </c>
      <c r="C59" t="s">
        <v>175</v>
      </c>
      <c r="D59" s="633">
        <v>247000</v>
      </c>
      <c r="E59" s="633">
        <v>316000</v>
      </c>
      <c r="F59" s="633">
        <v>383000</v>
      </c>
      <c r="G59" s="633">
        <v>474000</v>
      </c>
      <c r="H59" s="633">
        <v>260000</v>
      </c>
      <c r="I59">
        <v>5</v>
      </c>
      <c r="J59" s="634">
        <v>23</v>
      </c>
      <c r="K59" t="s">
        <v>77</v>
      </c>
      <c r="L59" s="633">
        <v>247000</v>
      </c>
      <c r="M59" s="633">
        <v>316000</v>
      </c>
      <c r="N59" s="633">
        <v>383000</v>
      </c>
      <c r="O59" s="633">
        <v>474000</v>
      </c>
      <c r="P59" s="633">
        <v>239000</v>
      </c>
      <c r="Q59">
        <v>5</v>
      </c>
      <c r="R59" s="635">
        <v>23</v>
      </c>
      <c r="S59" s="636" t="s">
        <v>87</v>
      </c>
      <c r="V59" t="s">
        <v>307</v>
      </c>
      <c r="W59" s="128">
        <v>137882.25</v>
      </c>
      <c r="X59" s="128">
        <v>158062.5</v>
      </c>
      <c r="Y59" s="128">
        <v>192204</v>
      </c>
      <c r="Z59" s="128">
        <v>248652</v>
      </c>
      <c r="AA59" s="128">
        <v>272940.75</v>
      </c>
    </row>
    <row r="60" spans="1:27" x14ac:dyDescent="0.25">
      <c r="A60" s="632" t="s">
        <v>71</v>
      </c>
      <c r="B60" t="s">
        <v>94</v>
      </c>
      <c r="C60" t="s">
        <v>93</v>
      </c>
      <c r="D60" s="633">
        <v>181000</v>
      </c>
      <c r="E60" s="633">
        <v>231000</v>
      </c>
      <c r="F60" s="633">
        <v>280000</v>
      </c>
      <c r="G60" s="633">
        <v>347000</v>
      </c>
      <c r="H60" s="633">
        <v>190000</v>
      </c>
      <c r="I60">
        <v>2</v>
      </c>
      <c r="J60" s="634">
        <v>903</v>
      </c>
      <c r="K60" t="s">
        <v>77</v>
      </c>
      <c r="L60" s="633">
        <v>227000</v>
      </c>
      <c r="M60" s="633">
        <v>291000</v>
      </c>
      <c r="N60" s="633">
        <v>352000</v>
      </c>
      <c r="O60" s="633">
        <v>436000</v>
      </c>
      <c r="P60" s="633">
        <v>239000</v>
      </c>
      <c r="Q60">
        <v>1</v>
      </c>
      <c r="R60" s="635">
        <v>0</v>
      </c>
      <c r="S60" s="636" t="s">
        <v>75</v>
      </c>
      <c r="V60" t="s">
        <v>308</v>
      </c>
      <c r="W60" s="128">
        <v>137882.25</v>
      </c>
      <c r="X60" s="128">
        <v>158062.5</v>
      </c>
      <c r="Y60" s="128">
        <v>192204</v>
      </c>
      <c r="Z60" s="128">
        <v>248652</v>
      </c>
      <c r="AA60" s="128">
        <v>272940.75</v>
      </c>
    </row>
    <row r="61" spans="1:27" x14ac:dyDescent="0.25">
      <c r="A61" s="632" t="s">
        <v>71</v>
      </c>
      <c r="B61" t="s">
        <v>109</v>
      </c>
      <c r="C61" t="s">
        <v>108</v>
      </c>
      <c r="D61" s="633">
        <v>173000</v>
      </c>
      <c r="E61" s="633">
        <v>221000</v>
      </c>
      <c r="F61" s="633">
        <v>268000</v>
      </c>
      <c r="G61" s="633">
        <v>332000</v>
      </c>
      <c r="H61" s="633">
        <v>182000</v>
      </c>
      <c r="I61">
        <v>1</v>
      </c>
      <c r="J61" s="634">
        <v>859</v>
      </c>
      <c r="K61" t="s">
        <v>74</v>
      </c>
      <c r="L61" s="633">
        <v>227000</v>
      </c>
      <c r="M61" s="633">
        <v>291000</v>
      </c>
      <c r="N61" s="633">
        <v>352000</v>
      </c>
      <c r="O61" s="633">
        <v>436000</v>
      </c>
      <c r="P61" s="633">
        <v>239000</v>
      </c>
      <c r="Q61">
        <v>1</v>
      </c>
      <c r="R61" s="635">
        <v>0</v>
      </c>
      <c r="S61" s="636" t="s">
        <v>75</v>
      </c>
      <c r="V61" t="s">
        <v>309</v>
      </c>
      <c r="W61" s="128">
        <v>137882.25</v>
      </c>
      <c r="X61" s="128">
        <v>158062.5</v>
      </c>
      <c r="Y61" s="128">
        <v>192204</v>
      </c>
      <c r="Z61" s="128">
        <v>248652</v>
      </c>
      <c r="AA61" s="128">
        <v>272940.75</v>
      </c>
    </row>
    <row r="62" spans="1:27" x14ac:dyDescent="0.25">
      <c r="A62" s="632" t="s">
        <v>71</v>
      </c>
      <c r="B62" t="s">
        <v>102</v>
      </c>
      <c r="C62" t="s">
        <v>103</v>
      </c>
      <c r="D62" s="633">
        <v>181000</v>
      </c>
      <c r="E62" s="633">
        <v>231000</v>
      </c>
      <c r="F62" s="633">
        <v>280000</v>
      </c>
      <c r="G62" s="633">
        <v>347000</v>
      </c>
      <c r="H62" s="633">
        <v>190000</v>
      </c>
      <c r="I62">
        <v>3</v>
      </c>
      <c r="J62" s="634">
        <v>625</v>
      </c>
      <c r="K62" t="s">
        <v>77</v>
      </c>
      <c r="L62" s="633">
        <v>227000</v>
      </c>
      <c r="M62" s="633">
        <v>291000</v>
      </c>
      <c r="N62" s="633">
        <v>352000</v>
      </c>
      <c r="O62" s="633">
        <v>436000</v>
      </c>
      <c r="P62" s="633">
        <v>239000</v>
      </c>
      <c r="Q62">
        <v>1</v>
      </c>
      <c r="R62" s="635">
        <v>0</v>
      </c>
      <c r="S62" s="636" t="s">
        <v>75</v>
      </c>
      <c r="V62" t="s">
        <v>310</v>
      </c>
      <c r="W62" s="128">
        <v>137882.25</v>
      </c>
      <c r="X62" s="128">
        <v>158062.5</v>
      </c>
      <c r="Y62" s="128">
        <v>192204</v>
      </c>
      <c r="Z62" s="128">
        <v>248652</v>
      </c>
      <c r="AA62" s="128">
        <v>272940.75</v>
      </c>
    </row>
    <row r="63" spans="1:27" x14ac:dyDescent="0.25">
      <c r="A63" s="632" t="s">
        <v>71</v>
      </c>
      <c r="B63" t="s">
        <v>176</v>
      </c>
      <c r="C63" t="s">
        <v>177</v>
      </c>
      <c r="D63" s="633">
        <v>158000</v>
      </c>
      <c r="E63" s="633">
        <v>202000</v>
      </c>
      <c r="F63" s="633">
        <v>245000</v>
      </c>
      <c r="G63" s="633">
        <v>304000</v>
      </c>
      <c r="H63" s="633">
        <v>166500</v>
      </c>
      <c r="I63">
        <v>5</v>
      </c>
      <c r="J63" s="634">
        <v>342</v>
      </c>
      <c r="K63" t="s">
        <v>77</v>
      </c>
      <c r="L63" s="633">
        <v>227000</v>
      </c>
      <c r="M63" s="633">
        <v>291000</v>
      </c>
      <c r="N63" s="633">
        <v>352000</v>
      </c>
      <c r="O63" s="633">
        <v>436000</v>
      </c>
      <c r="P63" s="633">
        <v>239000</v>
      </c>
      <c r="Q63">
        <v>1</v>
      </c>
      <c r="R63" s="635">
        <v>0</v>
      </c>
      <c r="S63" s="636" t="s">
        <v>75</v>
      </c>
      <c r="V63" t="s">
        <v>311</v>
      </c>
      <c r="W63" s="128">
        <v>137882.25</v>
      </c>
      <c r="X63" s="128">
        <v>158062.5</v>
      </c>
      <c r="Y63" s="128">
        <v>192204</v>
      </c>
      <c r="Z63" s="128">
        <v>248652</v>
      </c>
      <c r="AA63" s="128">
        <v>272940.75</v>
      </c>
    </row>
    <row r="64" spans="1:27" x14ac:dyDescent="0.25">
      <c r="A64" s="632" t="s">
        <v>71</v>
      </c>
      <c r="B64" t="s">
        <v>178</v>
      </c>
      <c r="C64" t="s">
        <v>179</v>
      </c>
      <c r="D64" s="633">
        <v>152000</v>
      </c>
      <c r="E64" s="633">
        <v>195000</v>
      </c>
      <c r="F64" s="633">
        <v>236000</v>
      </c>
      <c r="G64" s="633">
        <v>292000</v>
      </c>
      <c r="H64" s="633">
        <v>160000</v>
      </c>
      <c r="I64">
        <v>1</v>
      </c>
      <c r="J64" s="634">
        <v>211523</v>
      </c>
      <c r="K64" t="s">
        <v>75</v>
      </c>
      <c r="L64" s="633">
        <v>227000</v>
      </c>
      <c r="M64" s="633">
        <v>291000</v>
      </c>
      <c r="N64" s="633">
        <v>352000</v>
      </c>
      <c r="O64" s="633">
        <v>436000</v>
      </c>
      <c r="P64" s="633">
        <v>239000</v>
      </c>
      <c r="Q64">
        <v>1</v>
      </c>
      <c r="R64" s="635">
        <v>0</v>
      </c>
      <c r="S64" s="636" t="s">
        <v>75</v>
      </c>
      <c r="V64" t="s">
        <v>312</v>
      </c>
      <c r="W64" s="128">
        <v>137882.25</v>
      </c>
      <c r="X64" s="128">
        <v>158062.5</v>
      </c>
      <c r="Y64" s="128">
        <v>192204</v>
      </c>
      <c r="Z64" s="128">
        <v>248652</v>
      </c>
      <c r="AA64" s="128">
        <v>272940.75</v>
      </c>
    </row>
    <row r="65" spans="1:27" x14ac:dyDescent="0.25">
      <c r="A65" s="632" t="s">
        <v>71</v>
      </c>
      <c r="B65" t="s">
        <v>124</v>
      </c>
      <c r="C65" t="s">
        <v>125</v>
      </c>
      <c r="D65" s="633">
        <v>152000</v>
      </c>
      <c r="E65" s="633">
        <v>195000</v>
      </c>
      <c r="F65" s="633">
        <v>236000</v>
      </c>
      <c r="G65" s="633">
        <v>292000</v>
      </c>
      <c r="H65" s="633">
        <v>160000</v>
      </c>
      <c r="I65">
        <v>1</v>
      </c>
      <c r="J65" s="634">
        <v>211523</v>
      </c>
      <c r="K65" t="s">
        <v>75</v>
      </c>
      <c r="L65" s="633">
        <v>227000</v>
      </c>
      <c r="M65" s="633">
        <v>291000</v>
      </c>
      <c r="N65" s="633">
        <v>352000</v>
      </c>
      <c r="O65" s="633">
        <v>436000</v>
      </c>
      <c r="P65" s="633">
        <v>239000</v>
      </c>
      <c r="Q65">
        <v>1</v>
      </c>
      <c r="R65" s="635">
        <v>0</v>
      </c>
      <c r="S65" s="636" t="s">
        <v>75</v>
      </c>
      <c r="V65" t="s">
        <v>313</v>
      </c>
      <c r="W65" s="128">
        <v>137882.25</v>
      </c>
      <c r="X65" s="128">
        <v>158062.5</v>
      </c>
      <c r="Y65" s="128">
        <v>192204</v>
      </c>
      <c r="Z65" s="128">
        <v>248652</v>
      </c>
      <c r="AA65" s="128">
        <v>272940.75</v>
      </c>
    </row>
    <row r="66" spans="1:27" x14ac:dyDescent="0.25">
      <c r="A66" s="632" t="s">
        <v>71</v>
      </c>
      <c r="B66" t="s">
        <v>85</v>
      </c>
      <c r="C66" t="s">
        <v>79</v>
      </c>
      <c r="D66" s="633">
        <v>190000</v>
      </c>
      <c r="E66" s="633">
        <v>243000</v>
      </c>
      <c r="F66" s="633">
        <v>295000</v>
      </c>
      <c r="G66" s="633">
        <v>365000</v>
      </c>
      <c r="H66" s="633">
        <v>200000</v>
      </c>
      <c r="I66">
        <v>3</v>
      </c>
      <c r="J66" s="634">
        <v>554</v>
      </c>
      <c r="K66" t="s">
        <v>77</v>
      </c>
      <c r="L66" s="633">
        <v>227000</v>
      </c>
      <c r="M66" s="633">
        <v>291000</v>
      </c>
      <c r="N66" s="633">
        <v>352000</v>
      </c>
      <c r="O66" s="633">
        <v>436000</v>
      </c>
      <c r="P66" s="633">
        <v>239000</v>
      </c>
      <c r="Q66">
        <v>1</v>
      </c>
      <c r="R66" s="635">
        <v>0</v>
      </c>
      <c r="S66" s="636" t="s">
        <v>75</v>
      </c>
      <c r="V66" t="s">
        <v>314</v>
      </c>
      <c r="W66" s="128">
        <v>137882.25</v>
      </c>
      <c r="X66" s="128">
        <v>158062.5</v>
      </c>
      <c r="Y66" s="128">
        <v>192204</v>
      </c>
      <c r="Z66" s="128">
        <v>248652</v>
      </c>
      <c r="AA66" s="128">
        <v>272940.75</v>
      </c>
    </row>
    <row r="67" spans="1:27" x14ac:dyDescent="0.25">
      <c r="A67" s="632" t="s">
        <v>71</v>
      </c>
      <c r="B67" t="s">
        <v>180</v>
      </c>
      <c r="C67" t="s">
        <v>181</v>
      </c>
      <c r="D67" s="633">
        <v>152000</v>
      </c>
      <c r="E67" s="633">
        <v>195000</v>
      </c>
      <c r="F67" s="633">
        <v>236000</v>
      </c>
      <c r="G67" s="633">
        <v>292000</v>
      </c>
      <c r="H67" s="633">
        <v>160000</v>
      </c>
      <c r="I67">
        <v>1</v>
      </c>
      <c r="J67" s="634">
        <v>211523</v>
      </c>
      <c r="K67" t="s">
        <v>75</v>
      </c>
      <c r="L67" s="633">
        <v>227000</v>
      </c>
      <c r="M67" s="633">
        <v>291000</v>
      </c>
      <c r="N67" s="633">
        <v>352000</v>
      </c>
      <c r="O67" s="633">
        <v>436000</v>
      </c>
      <c r="P67" s="633">
        <v>239000</v>
      </c>
      <c r="Q67">
        <v>1</v>
      </c>
      <c r="R67" s="635">
        <v>0</v>
      </c>
      <c r="S67" s="636" t="s">
        <v>75</v>
      </c>
      <c r="V67" t="s">
        <v>315</v>
      </c>
      <c r="W67" s="128">
        <v>137882.25</v>
      </c>
      <c r="X67" s="128">
        <v>158062.5</v>
      </c>
      <c r="Y67" s="128">
        <v>192204</v>
      </c>
      <c r="Z67" s="128">
        <v>248652</v>
      </c>
      <c r="AA67" s="128">
        <v>272940.75</v>
      </c>
    </row>
    <row r="68" spans="1:27" x14ac:dyDescent="0.25">
      <c r="A68" s="632" t="s">
        <v>71</v>
      </c>
      <c r="B68" t="s">
        <v>86</v>
      </c>
      <c r="C68" t="s">
        <v>79</v>
      </c>
      <c r="D68" s="633">
        <v>223000</v>
      </c>
      <c r="E68" s="633">
        <v>285000</v>
      </c>
      <c r="F68" s="633">
        <v>345000</v>
      </c>
      <c r="G68" s="633">
        <v>428000</v>
      </c>
      <c r="H68" s="633">
        <v>234500</v>
      </c>
      <c r="I68">
        <v>5</v>
      </c>
      <c r="J68" s="634">
        <v>218</v>
      </c>
      <c r="K68" t="s">
        <v>77</v>
      </c>
      <c r="L68" s="633">
        <v>227000</v>
      </c>
      <c r="M68" s="633">
        <v>291000</v>
      </c>
      <c r="N68" s="633">
        <v>352000</v>
      </c>
      <c r="O68" s="633">
        <v>436000</v>
      </c>
      <c r="P68" s="633">
        <v>239000</v>
      </c>
      <c r="Q68">
        <v>1</v>
      </c>
      <c r="R68" s="635">
        <v>0</v>
      </c>
      <c r="S68" s="636" t="s">
        <v>75</v>
      </c>
      <c r="V68" t="s">
        <v>316</v>
      </c>
      <c r="W68" s="128">
        <v>137882.25</v>
      </c>
      <c r="X68" s="128">
        <v>158062.5</v>
      </c>
      <c r="Y68" s="128">
        <v>192204</v>
      </c>
      <c r="Z68" s="128">
        <v>248652</v>
      </c>
      <c r="AA68" s="128">
        <v>272940.75</v>
      </c>
    </row>
    <row r="69" spans="1:27" x14ac:dyDescent="0.25">
      <c r="A69" s="632" t="s">
        <v>71</v>
      </c>
      <c r="B69" t="s">
        <v>182</v>
      </c>
      <c r="C69" t="s">
        <v>183</v>
      </c>
      <c r="D69" s="633">
        <v>152000</v>
      </c>
      <c r="E69" s="633">
        <v>195000</v>
      </c>
      <c r="F69" s="633">
        <v>236000</v>
      </c>
      <c r="G69" s="633">
        <v>292000</v>
      </c>
      <c r="H69" s="633">
        <v>160000</v>
      </c>
      <c r="I69">
        <v>1</v>
      </c>
      <c r="J69" s="634">
        <v>211523</v>
      </c>
      <c r="K69" t="s">
        <v>75</v>
      </c>
      <c r="L69" s="633">
        <v>227000</v>
      </c>
      <c r="M69" s="633">
        <v>291000</v>
      </c>
      <c r="N69" s="633">
        <v>352000</v>
      </c>
      <c r="O69" s="633">
        <v>436000</v>
      </c>
      <c r="P69" s="633">
        <v>239000</v>
      </c>
      <c r="Q69">
        <v>1</v>
      </c>
      <c r="R69" s="635">
        <v>0</v>
      </c>
      <c r="S69" s="636" t="s">
        <v>75</v>
      </c>
      <c r="V69" t="s">
        <v>317</v>
      </c>
      <c r="W69" s="128">
        <v>137882.25</v>
      </c>
      <c r="X69" s="128">
        <v>158062.5</v>
      </c>
      <c r="Y69" s="128">
        <v>192204</v>
      </c>
      <c r="Z69" s="128">
        <v>248652</v>
      </c>
      <c r="AA69" s="128">
        <v>272940.75</v>
      </c>
    </row>
    <row r="70" spans="1:27" x14ac:dyDescent="0.25">
      <c r="V70" t="s">
        <v>318</v>
      </c>
      <c r="W70" s="128">
        <v>137882.25</v>
      </c>
      <c r="X70" s="128">
        <v>158062.5</v>
      </c>
      <c r="Y70" s="128">
        <v>192204</v>
      </c>
      <c r="Z70" s="128">
        <v>248652</v>
      </c>
      <c r="AA70" s="128">
        <v>272940.75</v>
      </c>
    </row>
    <row r="72" spans="1:27" x14ac:dyDescent="0.25">
      <c r="B72" t="s">
        <v>865</v>
      </c>
      <c r="C72" t="s">
        <v>866</v>
      </c>
      <c r="V72" s="171"/>
      <c r="W72" s="770" t="s">
        <v>319</v>
      </c>
      <c r="X72" s="770"/>
      <c r="Y72" s="770"/>
      <c r="Z72" s="770"/>
      <c r="AA72" s="771"/>
    </row>
    <row r="73" spans="1:27" x14ac:dyDescent="0.25">
      <c r="A73" t="s">
        <v>63</v>
      </c>
      <c r="B73" s="128" t="e">
        <f>+B165</f>
        <v>#N/A</v>
      </c>
      <c r="C73" s="128" t="e">
        <f>+G165</f>
        <v>#N/A</v>
      </c>
      <c r="E73" t="s">
        <v>862</v>
      </c>
      <c r="V73" s="172" t="e">
        <f>IF(Cover!$E$12="",0, VLOOKUP(Cover!$E$12,V4:AA70,1))</f>
        <v>#N/A</v>
      </c>
      <c r="W73" s="173" t="s">
        <v>320</v>
      </c>
      <c r="X73" s="173" t="s">
        <v>321</v>
      </c>
      <c r="Y73" s="173" t="s">
        <v>322</v>
      </c>
      <c r="Z73" s="173" t="s">
        <v>323</v>
      </c>
      <c r="AA73" s="174" t="s">
        <v>324</v>
      </c>
    </row>
    <row r="74" spans="1:27" ht="45" x14ac:dyDescent="0.25">
      <c r="A74" t="s">
        <v>186</v>
      </c>
      <c r="B74" s="128" t="e">
        <f>+C165</f>
        <v>#N/A</v>
      </c>
      <c r="C74" s="128" t="e">
        <f>+H165</f>
        <v>#N/A</v>
      </c>
      <c r="V74" s="175" t="s">
        <v>245</v>
      </c>
      <c r="W74" s="179" t="e">
        <f>IF(Cover!$E$12="",0, VLOOKUP(Cover!$E$12,$V$7:$AA$70,2))</f>
        <v>#N/A</v>
      </c>
      <c r="X74" s="179" t="e">
        <f>IF(Cover!$E$12="",0, VLOOKUP(Cover!$E$12,$V$7:$AA$70,3))</f>
        <v>#N/A</v>
      </c>
      <c r="Y74" s="179" t="e">
        <f>IF(Cover!$E$12="",0, VLOOKUP(Cover!$E$12,$V$7:$AA$70,4))</f>
        <v>#N/A</v>
      </c>
      <c r="Z74" s="179" t="e">
        <f>IF(Cover!$E$12="",0, VLOOKUP(Cover!$E$12,$V$7:$AA$70,5))</f>
        <v>#N/A</v>
      </c>
      <c r="AA74" s="179" t="e">
        <f>IF(Cover!$E$12="",0, VLOOKUP(Cover!$E$12,$V$7:$AA$70,6))</f>
        <v>#N/A</v>
      </c>
    </row>
    <row r="75" spans="1:27" x14ac:dyDescent="0.25">
      <c r="A75" t="s">
        <v>188</v>
      </c>
      <c r="B75" s="128" t="e">
        <f>+D165</f>
        <v>#N/A</v>
      </c>
      <c r="C75" s="128" t="e">
        <f>+I165</f>
        <v>#N/A</v>
      </c>
      <c r="E75" t="s">
        <v>861</v>
      </c>
      <c r="I75" s="525" t="s">
        <v>840</v>
      </c>
      <c r="J75" s="525"/>
      <c r="K75" s="526"/>
      <c r="L75" s="526"/>
      <c r="M75" s="525"/>
      <c r="N75" s="525"/>
      <c r="O75" s="525"/>
      <c r="R75" s="525"/>
      <c r="T75" s="525"/>
    </row>
    <row r="76" spans="1:27" x14ac:dyDescent="0.25">
      <c r="A76" t="s">
        <v>190</v>
      </c>
      <c r="B76" s="128" t="e">
        <f>+E165</f>
        <v>#N/A</v>
      </c>
      <c r="C76" s="128" t="e">
        <f>+J165</f>
        <v>#N/A</v>
      </c>
      <c r="E76" t="s">
        <v>850</v>
      </c>
      <c r="I76" s="525" t="s">
        <v>842</v>
      </c>
      <c r="J76" s="525" t="s">
        <v>843</v>
      </c>
      <c r="K76" s="526"/>
      <c r="L76" s="526"/>
      <c r="M76" s="525" t="s">
        <v>841</v>
      </c>
      <c r="N76" s="525"/>
      <c r="O76" s="525" t="s">
        <v>851</v>
      </c>
      <c r="R76" s="525" t="s">
        <v>855</v>
      </c>
      <c r="T76" s="525" t="s">
        <v>879</v>
      </c>
    </row>
    <row r="77" spans="1:27" x14ac:dyDescent="0.25">
      <c r="I77" s="525" t="s">
        <v>844</v>
      </c>
      <c r="J77" s="525" t="s">
        <v>845</v>
      </c>
      <c r="K77" s="526"/>
      <c r="L77" s="526"/>
      <c r="M77" s="525" t="s">
        <v>850</v>
      </c>
      <c r="N77" s="525"/>
      <c r="O77" s="525" t="s">
        <v>852</v>
      </c>
      <c r="R77" s="525" t="s">
        <v>856</v>
      </c>
      <c r="T77" s="525" t="s">
        <v>880</v>
      </c>
    </row>
    <row r="78" spans="1:27" ht="15.75" thickBot="1" x14ac:dyDescent="0.3">
      <c r="I78" s="525" t="s">
        <v>846</v>
      </c>
      <c r="J78" s="525" t="s">
        <v>847</v>
      </c>
      <c r="K78" s="526"/>
      <c r="L78" s="526"/>
      <c r="N78" s="525"/>
      <c r="O78" s="525" t="s">
        <v>853</v>
      </c>
      <c r="R78" s="525" t="s">
        <v>857</v>
      </c>
      <c r="T78" s="525" t="s">
        <v>881</v>
      </c>
    </row>
    <row r="79" spans="1:27" ht="15.75" thickTop="1" x14ac:dyDescent="0.25">
      <c r="A79" s="99"/>
      <c r="B79" s="777" t="s">
        <v>192</v>
      </c>
      <c r="C79" s="777"/>
      <c r="D79" s="100"/>
      <c r="E79" s="101"/>
      <c r="F79" s="100"/>
      <c r="G79" s="102"/>
      <c r="H79" s="537"/>
      <c r="I79" s="525" t="s">
        <v>848</v>
      </c>
      <c r="J79" s="525"/>
      <c r="K79" s="526"/>
      <c r="L79" s="526"/>
      <c r="M79" s="525"/>
      <c r="N79" s="525"/>
      <c r="O79" s="525" t="s">
        <v>854</v>
      </c>
      <c r="R79" s="525" t="s">
        <v>858</v>
      </c>
      <c r="T79" s="525" t="s">
        <v>882</v>
      </c>
    </row>
    <row r="80" spans="1:27" x14ac:dyDescent="0.25">
      <c r="A80" s="103"/>
      <c r="B80" s="104"/>
      <c r="C80" s="104" t="s">
        <v>193</v>
      </c>
      <c r="D80" s="534" t="e">
        <f>+'Development Budget'!D42-'Development Budget'!G54</f>
        <v>#REF!</v>
      </c>
      <c r="E80" s="104"/>
      <c r="F80" s="105"/>
      <c r="G80" s="106"/>
      <c r="H80" s="538"/>
      <c r="I80" s="525" t="s">
        <v>849</v>
      </c>
      <c r="J80" s="525"/>
      <c r="K80" s="526"/>
      <c r="L80" s="526"/>
      <c r="M80" s="525"/>
      <c r="N80" s="525"/>
      <c r="O80" s="526"/>
      <c r="R80" s="525" t="s">
        <v>859</v>
      </c>
      <c r="T80" s="525" t="s">
        <v>883</v>
      </c>
    </row>
    <row r="81" spans="1:35" ht="45" x14ac:dyDescent="0.25">
      <c r="A81" s="103" t="s">
        <v>184</v>
      </c>
      <c r="B81" s="104" t="s">
        <v>194</v>
      </c>
      <c r="C81" s="104" t="s">
        <v>195</v>
      </c>
      <c r="D81" s="107" t="s">
        <v>196</v>
      </c>
      <c r="E81" s="108" t="s">
        <v>197</v>
      </c>
      <c r="F81" s="109" t="s">
        <v>198</v>
      </c>
      <c r="G81" s="110" t="s">
        <v>199</v>
      </c>
      <c r="H81" s="540" t="s">
        <v>878</v>
      </c>
      <c r="R81" s="525" t="s">
        <v>376</v>
      </c>
      <c r="T81" s="525" t="s">
        <v>884</v>
      </c>
    </row>
    <row r="82" spans="1:35" x14ac:dyDescent="0.25">
      <c r="A82" s="103" t="s">
        <v>185</v>
      </c>
      <c r="B82" s="130">
        <f>+'Development Budget'!G47</f>
        <v>0</v>
      </c>
      <c r="C82" s="130" t="e">
        <f>+D80*D82</f>
        <v>#REF!</v>
      </c>
      <c r="D82" s="111" t="e">
        <f>+B82/B86</f>
        <v>#DIV/0!</v>
      </c>
      <c r="E82" s="104">
        <f>+'Development Budget'!F47</f>
        <v>0</v>
      </c>
      <c r="F82" s="172">
        <f t="shared" ref="F82:F83" si="0">IF(E82,H82/E82,0)</f>
        <v>0</v>
      </c>
      <c r="G82" s="536">
        <f>+Underwriting!H85*Lists!E82</f>
        <v>0</v>
      </c>
      <c r="H82" s="539" t="e">
        <f>+B82+C82</f>
        <v>#REF!</v>
      </c>
      <c r="R82" s="525"/>
      <c r="T82" s="525" t="s">
        <v>885</v>
      </c>
    </row>
    <row r="83" spans="1:35" x14ac:dyDescent="0.25">
      <c r="A83" s="103" t="s">
        <v>187</v>
      </c>
      <c r="B83" s="130">
        <f>+'Development Budget'!G48</f>
        <v>0</v>
      </c>
      <c r="C83" s="130" t="e">
        <f>+D80*D83</f>
        <v>#REF!</v>
      </c>
      <c r="D83" s="111" t="e">
        <f>+B83/B86</f>
        <v>#DIV/0!</v>
      </c>
      <c r="E83" s="104">
        <f>+'Development Budget'!F48</f>
        <v>0</v>
      </c>
      <c r="F83" s="172">
        <f t="shared" si="0"/>
        <v>0</v>
      </c>
      <c r="G83" s="536">
        <f>+Underwriting!H86*Lists!E83</f>
        <v>0</v>
      </c>
      <c r="H83" s="539" t="e">
        <f t="shared" ref="H83:H85" si="1">+B83+C83</f>
        <v>#REF!</v>
      </c>
      <c r="R83" s="525"/>
      <c r="T83" s="525" t="s">
        <v>376</v>
      </c>
    </row>
    <row r="84" spans="1:35" x14ac:dyDescent="0.25">
      <c r="A84" s="103" t="s">
        <v>189</v>
      </c>
      <c r="B84" s="130">
        <f>+'Development Budget'!G49</f>
        <v>0</v>
      </c>
      <c r="C84" s="130" t="e">
        <f>+D80*D84</f>
        <v>#REF!</v>
      </c>
      <c r="D84" s="111" t="e">
        <f>+B84/B86</f>
        <v>#DIV/0!</v>
      </c>
      <c r="E84" s="104">
        <f>+'Development Budget'!F49</f>
        <v>0</v>
      </c>
      <c r="F84" s="172">
        <f>IF(E84,H84/E84,0)</f>
        <v>0</v>
      </c>
      <c r="G84" s="536">
        <f>+Underwriting!H87*Lists!E84</f>
        <v>0</v>
      </c>
      <c r="H84" s="539" t="e">
        <f t="shared" si="1"/>
        <v>#REF!</v>
      </c>
      <c r="R84" s="525"/>
    </row>
    <row r="85" spans="1:35" x14ac:dyDescent="0.25">
      <c r="A85" s="103" t="s">
        <v>191</v>
      </c>
      <c r="B85" s="130">
        <f>+'Development Budget'!G50</f>
        <v>0</v>
      </c>
      <c r="C85" s="130" t="e">
        <f>+D80*D85</f>
        <v>#REF!</v>
      </c>
      <c r="D85" s="111" t="e">
        <f>+B85/B86</f>
        <v>#DIV/0!</v>
      </c>
      <c r="E85" s="104">
        <f>+'Development Budget'!F50</f>
        <v>0</v>
      </c>
      <c r="F85" s="172">
        <f>IF(E85,H85/E85,0)</f>
        <v>0</v>
      </c>
      <c r="G85" s="536">
        <f>+Underwriting!H88*Lists!E85</f>
        <v>0</v>
      </c>
      <c r="H85" s="539" t="e">
        <f t="shared" si="1"/>
        <v>#REF!</v>
      </c>
      <c r="T85" s="525"/>
    </row>
    <row r="86" spans="1:35" ht="15.75" thickBot="1" x14ac:dyDescent="0.3">
      <c r="A86" s="112" t="s">
        <v>200</v>
      </c>
      <c r="B86" s="535">
        <f>SUM(B82:B85)</f>
        <v>0</v>
      </c>
      <c r="C86" s="535" t="e">
        <f>SUM(C82:C85)</f>
        <v>#REF!</v>
      </c>
      <c r="D86" s="114"/>
      <c r="E86" s="113">
        <f>SUM(E82:E85)</f>
        <v>0</v>
      </c>
      <c r="F86" s="543">
        <f>IF(E86,H86/E86,0)</f>
        <v>0</v>
      </c>
      <c r="G86" s="541">
        <f>SUM(G82:G85)</f>
        <v>0</v>
      </c>
      <c r="H86" s="542" t="e">
        <f>SUM(H82:H85)</f>
        <v>#REF!</v>
      </c>
      <c r="T86" s="525"/>
    </row>
    <row r="87" spans="1:35" ht="15.75" thickTop="1" x14ac:dyDescent="0.25"/>
    <row r="89" spans="1:35" ht="15.75" thickBot="1" x14ac:dyDescent="0.3">
      <c r="B89" t="s">
        <v>201</v>
      </c>
    </row>
    <row r="90" spans="1:35" ht="45.75" thickTop="1" x14ac:dyDescent="0.25">
      <c r="A90" s="116" t="s">
        <v>202</v>
      </c>
      <c r="B90" s="117">
        <f>+'Home Buyer Mortgage Analysis 1'!D49</f>
        <v>0</v>
      </c>
      <c r="C90" s="118"/>
      <c r="D90" s="119" t="s">
        <v>11</v>
      </c>
      <c r="E90" s="120" t="s">
        <v>203</v>
      </c>
      <c r="F90" s="120" t="s">
        <v>13</v>
      </c>
      <c r="G90" s="121"/>
      <c r="H90" s="118"/>
      <c r="I90" s="119" t="s">
        <v>204</v>
      </c>
      <c r="J90" s="120" t="s">
        <v>205</v>
      </c>
      <c r="K90" s="121" t="s">
        <v>206</v>
      </c>
      <c r="L90" s="118"/>
      <c r="M90" s="118"/>
      <c r="N90" s="122" t="s">
        <v>207</v>
      </c>
      <c r="O90" s="118"/>
      <c r="P90" s="118"/>
      <c r="Q90" s="118"/>
      <c r="R90" s="118"/>
      <c r="S90" s="118"/>
      <c r="T90" s="118"/>
      <c r="U90" s="118"/>
      <c r="V90" s="118"/>
      <c r="W90" s="118"/>
      <c r="X90" s="118"/>
      <c r="Y90" s="118"/>
      <c r="Z90" s="118"/>
      <c r="AA90" s="118"/>
      <c r="AB90" s="118"/>
      <c r="AC90" s="118"/>
      <c r="AD90" s="118"/>
      <c r="AE90" s="118"/>
      <c r="AF90" s="118"/>
      <c r="AG90" s="118"/>
      <c r="AH90" s="118"/>
      <c r="AI90" s="118"/>
    </row>
    <row r="91" spans="1:35" x14ac:dyDescent="0.25">
      <c r="A91" s="116" t="s">
        <v>208</v>
      </c>
      <c r="B91" s="117">
        <f>+'Home Buyer Mortgage Analysis 2'!D49</f>
        <v>0</v>
      </c>
      <c r="C91" s="118"/>
      <c r="D91" s="123"/>
      <c r="E91" s="124"/>
      <c r="F91" s="124"/>
      <c r="G91" s="125"/>
      <c r="H91" s="118"/>
      <c r="I91" s="123"/>
      <c r="J91" s="124"/>
      <c r="K91" s="125"/>
      <c r="L91" s="118"/>
      <c r="M91" s="118"/>
      <c r="N91" s="126"/>
      <c r="O91" s="118"/>
      <c r="P91" s="118"/>
      <c r="Q91" s="118"/>
      <c r="R91" s="118"/>
      <c r="S91" s="118"/>
      <c r="T91" s="118"/>
      <c r="U91" s="118"/>
      <c r="V91" s="118"/>
      <c r="W91" s="118"/>
      <c r="X91" s="118"/>
      <c r="Y91" s="118"/>
      <c r="Z91" s="118"/>
      <c r="AA91" s="118"/>
      <c r="AB91" s="118"/>
      <c r="AC91" s="118"/>
      <c r="AD91" s="118"/>
      <c r="AE91" s="118"/>
      <c r="AF91" s="118"/>
      <c r="AG91" s="118"/>
      <c r="AH91" s="118"/>
      <c r="AI91" s="118"/>
    </row>
    <row r="92" spans="1:35" x14ac:dyDescent="0.25">
      <c r="A92" s="116" t="s">
        <v>209</v>
      </c>
      <c r="B92" s="117">
        <f>+'Home Buyer Mortgage Analysis 3'!D49</f>
        <v>0</v>
      </c>
      <c r="C92" s="118"/>
      <c r="D92" s="123" t="s">
        <v>210</v>
      </c>
      <c r="E92" s="124">
        <v>1</v>
      </c>
      <c r="F92" s="124">
        <v>2018</v>
      </c>
      <c r="G92" s="125"/>
      <c r="H92" s="118"/>
      <c r="I92" s="123" t="s">
        <v>211</v>
      </c>
      <c r="J92" s="127">
        <v>0</v>
      </c>
      <c r="K92" s="125">
        <v>4</v>
      </c>
      <c r="L92" s="118"/>
      <c r="M92" s="118"/>
      <c r="N92" s="126" t="s">
        <v>212</v>
      </c>
      <c r="O92" s="118"/>
      <c r="P92" s="118"/>
      <c r="Q92" s="118"/>
      <c r="R92" s="118"/>
      <c r="S92" s="118"/>
      <c r="T92" s="118"/>
      <c r="U92" s="118"/>
      <c r="V92" s="118"/>
      <c r="W92" s="118"/>
      <c r="X92" s="118"/>
      <c r="Y92" s="118"/>
      <c r="Z92" s="118"/>
      <c r="AA92" s="118"/>
      <c r="AB92" s="118"/>
      <c r="AC92" s="118"/>
      <c r="AD92" s="118"/>
      <c r="AE92" s="118"/>
      <c r="AF92" s="118"/>
      <c r="AG92" s="118"/>
      <c r="AH92" s="118"/>
      <c r="AI92" s="118"/>
    </row>
    <row r="93" spans="1:35" x14ac:dyDescent="0.25">
      <c r="A93" s="116" t="s">
        <v>213</v>
      </c>
      <c r="B93" s="117">
        <f>+'Home Buyer Mortgage Analysis 4'!D49</f>
        <v>0</v>
      </c>
      <c r="C93" s="118"/>
      <c r="D93" s="123" t="s">
        <v>214</v>
      </c>
      <c r="E93" s="124">
        <v>2</v>
      </c>
      <c r="F93" s="124">
        <v>2019</v>
      </c>
      <c r="G93" s="125"/>
      <c r="H93" s="118"/>
      <c r="I93" s="123" t="s">
        <v>215</v>
      </c>
      <c r="J93" s="127">
        <v>0</v>
      </c>
      <c r="K93" s="125">
        <v>999999</v>
      </c>
      <c r="L93" s="118"/>
      <c r="M93" s="118"/>
      <c r="N93" s="126" t="s">
        <v>216</v>
      </c>
      <c r="O93" s="118"/>
      <c r="P93" s="118"/>
      <c r="Q93" s="118"/>
      <c r="R93" s="118"/>
      <c r="S93" s="118"/>
      <c r="T93" s="118"/>
      <c r="U93" s="118"/>
      <c r="V93" s="118"/>
      <c r="W93" s="118"/>
      <c r="X93" s="118"/>
      <c r="Y93" s="118"/>
      <c r="Z93" s="118"/>
      <c r="AA93" s="118"/>
      <c r="AB93" s="118"/>
      <c r="AC93" s="118"/>
      <c r="AD93" s="118"/>
      <c r="AE93" s="118"/>
      <c r="AF93" s="118"/>
      <c r="AG93" s="118"/>
      <c r="AH93" s="118"/>
      <c r="AI93" s="118"/>
    </row>
    <row r="94" spans="1:35" ht="30.75" thickBot="1" x14ac:dyDescent="0.3">
      <c r="A94" s="116" t="s">
        <v>217</v>
      </c>
      <c r="B94" s="128">
        <f>MAX(B90:B93)</f>
        <v>0</v>
      </c>
      <c r="D94" s="123" t="s">
        <v>218</v>
      </c>
      <c r="E94" s="124">
        <v>3</v>
      </c>
      <c r="F94" s="124">
        <v>2020</v>
      </c>
      <c r="G94" s="125"/>
      <c r="I94" s="123" t="s">
        <v>219</v>
      </c>
      <c r="J94" s="127">
        <v>0</v>
      </c>
      <c r="K94" s="125">
        <v>999999</v>
      </c>
      <c r="N94" s="129" t="s">
        <v>220</v>
      </c>
    </row>
    <row r="95" spans="1:35" ht="15.75" thickTop="1" x14ac:dyDescent="0.25">
      <c r="D95" s="123" t="s">
        <v>221</v>
      </c>
      <c r="E95" s="124">
        <v>4</v>
      </c>
      <c r="F95" s="124">
        <v>2021</v>
      </c>
      <c r="G95" s="106"/>
      <c r="I95" s="123" t="s">
        <v>222</v>
      </c>
      <c r="J95" s="130">
        <v>0</v>
      </c>
      <c r="K95" s="125">
        <v>999999</v>
      </c>
    </row>
    <row r="96" spans="1:35" x14ac:dyDescent="0.25">
      <c r="D96" s="123" t="s">
        <v>223</v>
      </c>
      <c r="E96" s="124">
        <v>5</v>
      </c>
      <c r="F96" s="124">
        <v>2022</v>
      </c>
      <c r="G96" s="106"/>
      <c r="I96" s="103"/>
      <c r="J96" s="130">
        <f>MAX(J92:J95)</f>
        <v>0</v>
      </c>
      <c r="K96" s="106"/>
    </row>
    <row r="97" spans="2:16" x14ac:dyDescent="0.25">
      <c r="D97" s="123" t="s">
        <v>224</v>
      </c>
      <c r="E97" s="124">
        <v>6</v>
      </c>
      <c r="F97" s="124">
        <v>2023</v>
      </c>
      <c r="G97" s="106"/>
      <c r="I97" s="131"/>
      <c r="J97" s="132"/>
      <c r="K97" s="133"/>
    </row>
    <row r="98" spans="2:16" ht="15.75" thickBot="1" x14ac:dyDescent="0.3">
      <c r="B98" s="90" t="s">
        <v>98</v>
      </c>
      <c r="D98" s="123" t="s">
        <v>225</v>
      </c>
      <c r="E98" s="124">
        <v>7</v>
      </c>
      <c r="F98" s="124">
        <v>2024</v>
      </c>
      <c r="G98" s="106"/>
      <c r="I98" s="134" t="s">
        <v>226</v>
      </c>
      <c r="J98" s="113" t="s">
        <v>227</v>
      </c>
      <c r="K98" s="115"/>
    </row>
    <row r="99" spans="2:16" ht="15.75" thickTop="1" x14ac:dyDescent="0.25">
      <c r="B99" s="90" t="s">
        <v>126</v>
      </c>
      <c r="D99" s="123" t="s">
        <v>228</v>
      </c>
      <c r="E99" s="124">
        <v>8</v>
      </c>
      <c r="F99" s="124">
        <v>2025</v>
      </c>
      <c r="G99" s="106"/>
    </row>
    <row r="100" spans="2:16" x14ac:dyDescent="0.25">
      <c r="B100" s="90" t="s">
        <v>78</v>
      </c>
      <c r="D100" s="123" t="s">
        <v>229</v>
      </c>
      <c r="E100" s="124">
        <v>9</v>
      </c>
      <c r="F100" s="124">
        <v>2026</v>
      </c>
      <c r="G100" s="106"/>
      <c r="I100" s="769" t="s">
        <v>864</v>
      </c>
      <c r="J100" s="769"/>
      <c r="K100" s="769" t="s">
        <v>187</v>
      </c>
      <c r="L100" s="769"/>
      <c r="M100" s="769" t="s">
        <v>189</v>
      </c>
      <c r="N100" s="769"/>
      <c r="O100" s="769" t="s">
        <v>191</v>
      </c>
      <c r="P100" s="769"/>
    </row>
    <row r="101" spans="2:16" x14ac:dyDescent="0.25">
      <c r="B101" s="90" t="s">
        <v>128</v>
      </c>
      <c r="D101" s="123" t="s">
        <v>230</v>
      </c>
      <c r="E101" s="124">
        <v>10</v>
      </c>
      <c r="F101" s="124">
        <v>2027</v>
      </c>
      <c r="G101" s="106"/>
      <c r="I101" s="128" t="s">
        <v>863</v>
      </c>
      <c r="J101" s="128" t="s">
        <v>861</v>
      </c>
      <c r="K101" s="128" t="s">
        <v>863</v>
      </c>
      <c r="L101" s="128" t="s">
        <v>861</v>
      </c>
      <c r="M101" s="128" t="s">
        <v>863</v>
      </c>
      <c r="N101" s="128" t="s">
        <v>861</v>
      </c>
      <c r="O101" s="128" t="s">
        <v>863</v>
      </c>
      <c r="P101" s="128" t="s">
        <v>861</v>
      </c>
    </row>
    <row r="102" spans="2:16" x14ac:dyDescent="0.25">
      <c r="B102" s="90" t="s">
        <v>130</v>
      </c>
      <c r="D102" s="123" t="s">
        <v>231</v>
      </c>
      <c r="E102" s="124">
        <v>11</v>
      </c>
      <c r="F102" s="124">
        <v>2028</v>
      </c>
      <c r="G102" s="106"/>
      <c r="H102" t="s">
        <v>63</v>
      </c>
      <c r="I102" s="128">
        <f>IF('Development Budget'!$K$47="1-Unit",Lists!$B$73, 0)</f>
        <v>0</v>
      </c>
      <c r="J102" s="128">
        <f>IF('Development Budget'!$K$47="1-Unit",Lists!$C$73, 0)</f>
        <v>0</v>
      </c>
      <c r="K102" s="128">
        <f>IF('Development Budget'!$K$48="1-Unit",Lists!$B$73, 0)</f>
        <v>0</v>
      </c>
      <c r="L102" s="128">
        <f>IF('Development Budget'!$K$48="1-Unit",Lists!$C$73, 0)</f>
        <v>0</v>
      </c>
      <c r="M102" s="128">
        <f>IF('Development Budget'!$K$49="1-Unit",Lists!$B$73, 0)</f>
        <v>0</v>
      </c>
      <c r="N102" s="128">
        <f>IF('Development Budget'!$K$49="1-Unit",Lists!$C$73, 0)</f>
        <v>0</v>
      </c>
      <c r="O102" s="128">
        <f>IF('Development Budget'!$K$50="1-Unit",Lists!$B$73, 0)</f>
        <v>0</v>
      </c>
      <c r="P102" s="128">
        <f>IF('Development Budget'!$K$50="1-Unit",Lists!$C$73, 0)</f>
        <v>0</v>
      </c>
    </row>
    <row r="103" spans="2:16" x14ac:dyDescent="0.25">
      <c r="B103" s="90" t="s">
        <v>132</v>
      </c>
      <c r="D103" s="123" t="s">
        <v>232</v>
      </c>
      <c r="E103" s="124">
        <v>12</v>
      </c>
      <c r="F103" s="104"/>
      <c r="G103" s="106"/>
      <c r="I103" s="128">
        <f>IF('Development Budget'!$K$47="2-Unit",Lists!$B$74, 0)</f>
        <v>0</v>
      </c>
      <c r="J103" s="128">
        <f>IF('Development Budget'!$K$47="2-Unit",Lists!$C$74, 0)</f>
        <v>0</v>
      </c>
      <c r="K103" s="128">
        <f>IF('Development Budget'!$K$48="2-Unit",Lists!$B$74, 0)</f>
        <v>0</v>
      </c>
      <c r="L103" s="128">
        <f>IF('Development Budget'!$K$48="2-Unit",Lists!$C$74, 0)</f>
        <v>0</v>
      </c>
      <c r="M103" s="128">
        <f>IF('Development Budget'!$K$49="2-Unit",Lists!$B$74, 0)</f>
        <v>0</v>
      </c>
      <c r="N103" s="128">
        <f>IF('Development Budget'!$K$49="2-Unit",Lists!$C$74, 0)</f>
        <v>0</v>
      </c>
      <c r="O103" s="128">
        <f>IF('Development Budget'!$K$50="2-Unit",Lists!$B$74, 0)</f>
        <v>0</v>
      </c>
      <c r="P103" s="128">
        <f>IF('Development Budget'!$K$50="2-Unit",Lists!$C$74, 0)</f>
        <v>0</v>
      </c>
    </row>
    <row r="104" spans="2:16" x14ac:dyDescent="0.25">
      <c r="B104" s="90" t="s">
        <v>134</v>
      </c>
      <c r="D104" s="103"/>
      <c r="E104" s="124">
        <v>13</v>
      </c>
      <c r="F104" s="104"/>
      <c r="G104" s="106"/>
      <c r="I104" s="128">
        <f>IF('Development Budget'!$K$47="3-Unit",Lists!$B$75, 0)</f>
        <v>0</v>
      </c>
      <c r="J104" s="128">
        <f>IF('Development Budget'!$K$47="3-Unit",Lists!$C$75, 0)</f>
        <v>0</v>
      </c>
      <c r="K104" s="128">
        <f>IF('Development Budget'!$K$48="3-Unit",Lists!$B$75, 0)</f>
        <v>0</v>
      </c>
      <c r="L104" s="128">
        <f>IF('Development Budget'!$K$48="3-Unit",Lists!$C$75, 0)</f>
        <v>0</v>
      </c>
      <c r="M104" s="128">
        <f>IF('Development Budget'!$K$49="3-Unit",Lists!$B$75, 0)</f>
        <v>0</v>
      </c>
      <c r="N104" s="128">
        <f>IF('Development Budget'!$K$49="3-Unit",Lists!$C$75, 0)</f>
        <v>0</v>
      </c>
      <c r="O104" s="128">
        <f>IF('Development Budget'!$K$50="3-Unit",Lists!$B$75, 0)</f>
        <v>0</v>
      </c>
      <c r="P104" s="128">
        <f>IF('Development Budget'!$K$50="3-Unit",Lists!$C$75, 0)</f>
        <v>0</v>
      </c>
    </row>
    <row r="105" spans="2:16" x14ac:dyDescent="0.25">
      <c r="B105" s="90" t="s">
        <v>120</v>
      </c>
      <c r="D105" s="103"/>
      <c r="E105" s="124">
        <v>14</v>
      </c>
      <c r="F105" s="104"/>
      <c r="G105" s="106"/>
      <c r="I105" s="128">
        <f>IF('Development Budget'!$K$47="4-Unit",Lists!$B$76, 0)</f>
        <v>0</v>
      </c>
      <c r="J105" s="128">
        <f>IF('Development Budget'!$K$47="4-Unit",Lists!$C$76, 0)</f>
        <v>0</v>
      </c>
      <c r="K105" s="128">
        <f>IF('Development Budget'!$K$48="4-Unit",Lists!$B$76, 0)</f>
        <v>0</v>
      </c>
      <c r="L105" s="128">
        <f>IF('Development Budget'!$K$48="4-Unit",Lists!$C$76, 0)</f>
        <v>0</v>
      </c>
      <c r="M105" s="128">
        <f>IF('Development Budget'!$K$49="4-Unit",Lists!$B$76, 0)</f>
        <v>0</v>
      </c>
      <c r="N105" s="128">
        <f>IF('Development Budget'!$K$49="4-Unit",Lists!$C$76, 0)</f>
        <v>0</v>
      </c>
      <c r="O105" s="128">
        <f>IF('Development Budget'!$K$50="4-Unit",Lists!$B$76, 0)</f>
        <v>0</v>
      </c>
      <c r="P105" s="128">
        <f>IF('Development Budget'!$K$50="4-Unit",Lists!$C$76, 0)</f>
        <v>0</v>
      </c>
    </row>
    <row r="106" spans="2:16" x14ac:dyDescent="0.25">
      <c r="B106" s="90" t="s">
        <v>122</v>
      </c>
      <c r="D106" s="103"/>
      <c r="E106" s="124">
        <v>15</v>
      </c>
      <c r="F106" s="104"/>
      <c r="G106" s="106"/>
      <c r="I106" s="128">
        <f t="shared" ref="I106:P106" si="2">MAX(I102:I105)</f>
        <v>0</v>
      </c>
      <c r="J106" s="128">
        <f t="shared" si="2"/>
        <v>0</v>
      </c>
      <c r="K106" s="128">
        <f t="shared" si="2"/>
        <v>0</v>
      </c>
      <c r="L106" s="128">
        <f t="shared" si="2"/>
        <v>0</v>
      </c>
      <c r="M106" s="128">
        <f t="shared" si="2"/>
        <v>0</v>
      </c>
      <c r="N106" s="128">
        <f t="shared" si="2"/>
        <v>0</v>
      </c>
      <c r="O106" s="128">
        <f t="shared" si="2"/>
        <v>0</v>
      </c>
      <c r="P106" s="128">
        <f t="shared" si="2"/>
        <v>0</v>
      </c>
    </row>
    <row r="107" spans="2:16" x14ac:dyDescent="0.25">
      <c r="B107" s="90" t="s">
        <v>104</v>
      </c>
      <c r="D107" s="103"/>
      <c r="E107" s="124">
        <v>16</v>
      </c>
      <c r="F107" s="104"/>
      <c r="G107" s="106"/>
      <c r="H107" s="531"/>
      <c r="I107" s="128"/>
      <c r="J107" s="128"/>
      <c r="K107" s="128"/>
      <c r="L107" s="128"/>
      <c r="M107" s="128"/>
      <c r="N107" s="128"/>
      <c r="O107" s="128"/>
      <c r="P107" s="128"/>
    </row>
    <row r="108" spans="2:16" x14ac:dyDescent="0.25">
      <c r="B108" s="90" t="s">
        <v>136</v>
      </c>
      <c r="D108" s="103"/>
      <c r="E108" s="124">
        <v>17</v>
      </c>
      <c r="F108" s="104"/>
      <c r="G108" s="106"/>
      <c r="H108" s="531"/>
      <c r="I108" s="128"/>
      <c r="J108" s="128"/>
      <c r="K108" s="128"/>
      <c r="L108" s="128"/>
      <c r="M108" s="128"/>
      <c r="N108" s="128"/>
      <c r="O108" s="128"/>
      <c r="P108" s="128"/>
    </row>
    <row r="109" spans="2:16" x14ac:dyDescent="0.25">
      <c r="B109" s="90" t="s">
        <v>106</v>
      </c>
      <c r="D109" s="103"/>
      <c r="E109" s="124">
        <v>18</v>
      </c>
      <c r="F109" s="104"/>
      <c r="G109" s="106"/>
      <c r="H109" s="531"/>
      <c r="I109" s="128" t="s">
        <v>867</v>
      </c>
      <c r="J109" s="128"/>
      <c r="K109" s="128" t="s">
        <v>867</v>
      </c>
      <c r="L109" s="128"/>
      <c r="M109" s="128" t="s">
        <v>867</v>
      </c>
      <c r="N109" s="128"/>
      <c r="O109" s="128" t="s">
        <v>867</v>
      </c>
      <c r="P109" s="128"/>
    </row>
    <row r="110" spans="2:16" x14ac:dyDescent="0.25">
      <c r="B110" s="90" t="s">
        <v>138</v>
      </c>
      <c r="D110" s="103"/>
      <c r="E110" s="124">
        <v>19</v>
      </c>
      <c r="F110" s="104"/>
      <c r="G110" s="106"/>
      <c r="H110" s="531"/>
      <c r="I110" s="128">
        <f>IF('Development Budget'!$L$47="Rehabilitation",Lists!I106,Lists!J106)</f>
        <v>0</v>
      </c>
      <c r="J110" s="128"/>
      <c r="K110" s="128">
        <f>IF('Development Budget'!$L$48="Rehabilitation",Lists!K106,Lists!L106)</f>
        <v>0</v>
      </c>
      <c r="L110" s="128"/>
      <c r="M110" s="128">
        <f>IF('Development Budget'!$L$49="Rehabilitation",Lists!M106,Lists!N106)</f>
        <v>0</v>
      </c>
      <c r="N110" s="128"/>
      <c r="O110" s="128">
        <f>IF('Development Budget'!$L$50="Rehabilitation",Lists!O106,Lists!P106)</f>
        <v>0</v>
      </c>
      <c r="P110" s="128"/>
    </row>
    <row r="111" spans="2:16" x14ac:dyDescent="0.25">
      <c r="B111" s="90" t="s">
        <v>140</v>
      </c>
      <c r="D111" s="103"/>
      <c r="E111" s="124">
        <v>20</v>
      </c>
      <c r="F111" s="104"/>
      <c r="G111" s="106"/>
    </row>
    <row r="112" spans="2:16" x14ac:dyDescent="0.25">
      <c r="B112" s="90" t="s">
        <v>142</v>
      </c>
      <c r="D112" s="103"/>
      <c r="E112" s="124">
        <v>21</v>
      </c>
      <c r="F112" s="104"/>
      <c r="G112" s="106"/>
    </row>
    <row r="113" spans="2:14" x14ac:dyDescent="0.25">
      <c r="B113" s="90" t="s">
        <v>123</v>
      </c>
      <c r="D113" s="103"/>
      <c r="E113" s="124">
        <v>22</v>
      </c>
      <c r="F113" s="104"/>
      <c r="G113" s="106"/>
      <c r="I113" t="s">
        <v>872</v>
      </c>
      <c r="N113" t="s">
        <v>874</v>
      </c>
    </row>
    <row r="114" spans="2:14" x14ac:dyDescent="0.25">
      <c r="B114" s="90" t="s">
        <v>80</v>
      </c>
      <c r="D114" s="103"/>
      <c r="E114" s="124">
        <v>23</v>
      </c>
      <c r="F114" s="104"/>
      <c r="G114" s="106"/>
      <c r="I114" t="s">
        <v>873</v>
      </c>
      <c r="J114">
        <f>IF('Development Budget'!$K$47="1-Unit",Limits!C18,0)</f>
        <v>0</v>
      </c>
      <c r="K114">
        <f>IF('Development Budget'!$K$47="2-Unit",Limits!C19,0)</f>
        <v>0</v>
      </c>
      <c r="L114">
        <f>IF('Development Budget'!$K$47="3-Unit",Limits!C20,0)</f>
        <v>0</v>
      </c>
      <c r="M114">
        <f>IF('Development Budget'!$K$47="4-Unit",Limits!C21,0)</f>
        <v>0</v>
      </c>
      <c r="N114">
        <f>MAX(J114:M114)</f>
        <v>0</v>
      </c>
    </row>
    <row r="115" spans="2:14" x14ac:dyDescent="0.25">
      <c r="B115" s="90" t="s">
        <v>144</v>
      </c>
      <c r="D115" s="103"/>
      <c r="E115" s="124">
        <v>24</v>
      </c>
      <c r="F115" s="104"/>
      <c r="G115" s="106"/>
      <c r="I115" t="s">
        <v>875</v>
      </c>
      <c r="J115">
        <f>IF('Development Budget'!$K$48="1-Unit",Limits!C18, 0)</f>
        <v>0</v>
      </c>
      <c r="K115">
        <f>IF('Development Budget'!$K$48="2-Unit",Limits!C19,0)</f>
        <v>0</v>
      </c>
      <c r="L115">
        <f>IF('Development Budget'!$K$48="3-Unit",Limits!C20,0)</f>
        <v>0</v>
      </c>
      <c r="M115">
        <f>IF('Development Budget'!$K$48="4-Unit",Limits!C21,0)</f>
        <v>0</v>
      </c>
      <c r="N115">
        <f>MAX(J115:M115)</f>
        <v>0</v>
      </c>
    </row>
    <row r="116" spans="2:14" x14ac:dyDescent="0.25">
      <c r="B116" s="90" t="s">
        <v>81</v>
      </c>
      <c r="D116" s="103"/>
      <c r="E116" s="124">
        <v>25</v>
      </c>
      <c r="F116" s="104"/>
      <c r="G116" s="106"/>
      <c r="I116" t="s">
        <v>877</v>
      </c>
      <c r="J116">
        <f>IF('Development Budget'!$K$49="1-Unit",Limits!C18, 0)</f>
        <v>0</v>
      </c>
      <c r="K116">
        <f>IF('Development Budget'!$K$49="2-Unit",Limits!C19,0)</f>
        <v>0</v>
      </c>
      <c r="L116">
        <f>IF('Development Budget'!$K$49="3-Unit",Limits!C20,0)</f>
        <v>0</v>
      </c>
      <c r="M116">
        <f>IF('Development Budget'!$K$49="4-Unit",Limits!C21,0)</f>
        <v>0</v>
      </c>
      <c r="N116">
        <f t="shared" ref="N116:N117" si="3">MAX(J116:M116)</f>
        <v>0</v>
      </c>
    </row>
    <row r="117" spans="2:14" x14ac:dyDescent="0.25">
      <c r="B117" s="90" t="s">
        <v>146</v>
      </c>
      <c r="D117" s="103"/>
      <c r="E117" s="124">
        <v>26</v>
      </c>
      <c r="F117" s="104"/>
      <c r="G117" s="106"/>
      <c r="I117" t="s">
        <v>876</v>
      </c>
      <c r="J117">
        <f>IF('Development Budget'!$K$50="1-Unit",Limits!C18, 0)</f>
        <v>0</v>
      </c>
      <c r="K117">
        <f>IF('Development Budget'!$K$50="2-Unit",Limits!C19,0)</f>
        <v>0</v>
      </c>
      <c r="L117">
        <f>IF('Development Budget'!$K$50="3-Unit",Limits!C20,0)</f>
        <v>0</v>
      </c>
      <c r="M117">
        <f>IF('Development Budget'!$K$50="4-Unit",Limits!C21,0)</f>
        <v>0</v>
      </c>
      <c r="N117">
        <f t="shared" si="3"/>
        <v>0</v>
      </c>
    </row>
    <row r="118" spans="2:14" x14ac:dyDescent="0.25">
      <c r="B118" s="90" t="s">
        <v>148</v>
      </c>
      <c r="D118" s="103"/>
      <c r="E118" s="124">
        <v>27</v>
      </c>
      <c r="F118" s="104"/>
      <c r="G118" s="106"/>
    </row>
    <row r="119" spans="2:14" x14ac:dyDescent="0.25">
      <c r="B119" s="90" t="s">
        <v>72</v>
      </c>
      <c r="D119" s="103"/>
      <c r="E119" s="124">
        <v>28</v>
      </c>
      <c r="F119" s="104"/>
      <c r="G119" s="106"/>
    </row>
    <row r="120" spans="2:14" x14ac:dyDescent="0.25">
      <c r="B120" s="90" t="s">
        <v>100</v>
      </c>
      <c r="D120" s="103"/>
      <c r="E120" s="124">
        <v>29</v>
      </c>
      <c r="F120" s="104"/>
      <c r="G120" s="106"/>
    </row>
    <row r="121" spans="2:14" x14ac:dyDescent="0.25">
      <c r="B121" s="90" t="s">
        <v>88</v>
      </c>
      <c r="D121" s="103"/>
      <c r="E121" s="124">
        <v>30</v>
      </c>
      <c r="F121" s="104"/>
      <c r="G121" s="106"/>
    </row>
    <row r="122" spans="2:14" ht="15.75" thickBot="1" x14ac:dyDescent="0.3">
      <c r="B122" s="90" t="s">
        <v>150</v>
      </c>
      <c r="D122" s="112"/>
      <c r="E122" s="135">
        <v>31</v>
      </c>
      <c r="F122" s="113"/>
      <c r="G122" s="115"/>
    </row>
    <row r="123" spans="2:14" ht="15.75" thickTop="1" x14ac:dyDescent="0.25">
      <c r="B123" s="90" t="s">
        <v>152</v>
      </c>
    </row>
    <row r="124" spans="2:14" x14ac:dyDescent="0.25">
      <c r="B124" s="90" t="s">
        <v>110</v>
      </c>
    </row>
    <row r="125" spans="2:14" ht="15.75" thickBot="1" x14ac:dyDescent="0.3">
      <c r="B125" s="90" t="s">
        <v>154</v>
      </c>
    </row>
    <row r="126" spans="2:14" ht="15.75" thickTop="1" x14ac:dyDescent="0.25">
      <c r="B126" s="90" t="s">
        <v>95</v>
      </c>
      <c r="D126" s="623" t="s">
        <v>1388</v>
      </c>
      <c r="E126" s="624"/>
    </row>
    <row r="127" spans="2:14" x14ac:dyDescent="0.25">
      <c r="B127" s="90" t="s">
        <v>92</v>
      </c>
      <c r="D127" s="625" t="s">
        <v>1389</v>
      </c>
      <c r="E127" s="629">
        <f>+'Primary Input'!E10</f>
        <v>0</v>
      </c>
    </row>
    <row r="128" spans="2:14" x14ac:dyDescent="0.25">
      <c r="B128" s="90" t="s">
        <v>156</v>
      </c>
      <c r="D128" s="625" t="s">
        <v>1390</v>
      </c>
      <c r="E128" s="629">
        <f>+'Primary Input'!E28</f>
        <v>0</v>
      </c>
    </row>
    <row r="129" spans="2:5" x14ac:dyDescent="0.25">
      <c r="B129" s="90" t="s">
        <v>82</v>
      </c>
      <c r="D129" s="625" t="s">
        <v>1391</v>
      </c>
      <c r="E129" s="626">
        <f>+'Primary Input'!E29</f>
        <v>0</v>
      </c>
    </row>
    <row r="130" spans="2:5" ht="15.75" thickBot="1" x14ac:dyDescent="0.3">
      <c r="B130" s="90" t="s">
        <v>158</v>
      </c>
      <c r="D130" s="627" t="s">
        <v>1392</v>
      </c>
      <c r="E130" s="628" t="e">
        <f>VLOOKUP(E129,'AODN Data'!D3:Y2528,21)</f>
        <v>#N/A</v>
      </c>
    </row>
    <row r="131" spans="2:5" ht="15.75" thickTop="1" x14ac:dyDescent="0.25">
      <c r="B131" s="90" t="s">
        <v>160</v>
      </c>
    </row>
    <row r="132" spans="2:5" x14ac:dyDescent="0.25">
      <c r="B132" s="90" t="s">
        <v>162</v>
      </c>
    </row>
    <row r="133" spans="2:5" x14ac:dyDescent="0.25">
      <c r="B133" s="90" t="s">
        <v>112</v>
      </c>
    </row>
    <row r="134" spans="2:5" x14ac:dyDescent="0.25">
      <c r="B134" s="90" t="s">
        <v>107</v>
      </c>
    </row>
    <row r="135" spans="2:5" x14ac:dyDescent="0.25">
      <c r="B135" s="90" t="s">
        <v>113</v>
      </c>
    </row>
    <row r="136" spans="2:5" x14ac:dyDescent="0.25">
      <c r="B136" s="90" t="s">
        <v>83</v>
      </c>
    </row>
    <row r="137" spans="2:5" x14ac:dyDescent="0.25">
      <c r="B137" s="90" t="s">
        <v>76</v>
      </c>
    </row>
    <row r="138" spans="2:5" x14ac:dyDescent="0.25">
      <c r="B138" s="90" t="s">
        <v>164</v>
      </c>
    </row>
    <row r="139" spans="2:5" x14ac:dyDescent="0.25">
      <c r="B139" s="90" t="s">
        <v>166</v>
      </c>
    </row>
    <row r="140" spans="2:5" x14ac:dyDescent="0.25">
      <c r="B140" s="90" t="s">
        <v>168</v>
      </c>
    </row>
    <row r="141" spans="2:5" x14ac:dyDescent="0.25">
      <c r="B141" s="90" t="s">
        <v>114</v>
      </c>
    </row>
    <row r="142" spans="2:5" x14ac:dyDescent="0.25">
      <c r="B142" s="90" t="s">
        <v>115</v>
      </c>
    </row>
    <row r="143" spans="2:5" x14ac:dyDescent="0.25">
      <c r="B143" s="90" t="s">
        <v>84</v>
      </c>
    </row>
    <row r="144" spans="2:5" x14ac:dyDescent="0.25">
      <c r="B144" s="90" t="s">
        <v>118</v>
      </c>
    </row>
    <row r="145" spans="2:2" x14ac:dyDescent="0.25">
      <c r="B145" s="90" t="s">
        <v>116</v>
      </c>
    </row>
    <row r="146" spans="2:2" x14ac:dyDescent="0.25">
      <c r="B146" s="90" t="s">
        <v>170</v>
      </c>
    </row>
    <row r="147" spans="2:2" x14ac:dyDescent="0.25">
      <c r="B147" s="90" t="s">
        <v>97</v>
      </c>
    </row>
    <row r="148" spans="2:2" x14ac:dyDescent="0.25">
      <c r="B148" s="90" t="s">
        <v>172</v>
      </c>
    </row>
    <row r="149" spans="2:2" x14ac:dyDescent="0.25">
      <c r="B149" s="90" t="s">
        <v>117</v>
      </c>
    </row>
    <row r="150" spans="2:2" x14ac:dyDescent="0.25">
      <c r="B150" s="90" t="s">
        <v>90</v>
      </c>
    </row>
    <row r="151" spans="2:2" x14ac:dyDescent="0.25">
      <c r="B151" s="90" t="s">
        <v>174</v>
      </c>
    </row>
    <row r="152" spans="2:2" x14ac:dyDescent="0.25">
      <c r="B152" s="90" t="s">
        <v>94</v>
      </c>
    </row>
    <row r="153" spans="2:2" x14ac:dyDescent="0.25">
      <c r="B153" s="90" t="s">
        <v>109</v>
      </c>
    </row>
    <row r="154" spans="2:2" x14ac:dyDescent="0.25">
      <c r="B154" s="90" t="s">
        <v>102</v>
      </c>
    </row>
    <row r="155" spans="2:2" x14ac:dyDescent="0.25">
      <c r="B155" s="90" t="s">
        <v>176</v>
      </c>
    </row>
    <row r="156" spans="2:2" x14ac:dyDescent="0.25">
      <c r="B156" s="90" t="s">
        <v>178</v>
      </c>
    </row>
    <row r="157" spans="2:2" x14ac:dyDescent="0.25">
      <c r="B157" s="90" t="s">
        <v>124</v>
      </c>
    </row>
    <row r="158" spans="2:2" x14ac:dyDescent="0.25">
      <c r="B158" s="90" t="s">
        <v>85</v>
      </c>
    </row>
    <row r="159" spans="2:2" x14ac:dyDescent="0.25">
      <c r="B159" s="90" t="s">
        <v>180</v>
      </c>
    </row>
    <row r="160" spans="2:2" x14ac:dyDescent="0.25">
      <c r="B160" s="90" t="s">
        <v>86</v>
      </c>
    </row>
    <row r="161" spans="1:10" x14ac:dyDescent="0.25">
      <c r="B161" s="90" t="s">
        <v>182</v>
      </c>
    </row>
    <row r="163" spans="1:10" x14ac:dyDescent="0.25">
      <c r="A163" s="171"/>
      <c r="B163" s="770" t="s">
        <v>247</v>
      </c>
      <c r="C163" s="770"/>
      <c r="D163" s="770"/>
      <c r="E163" s="770"/>
      <c r="F163" s="771"/>
      <c r="G163" s="104"/>
      <c r="H163" s="104" t="s">
        <v>248</v>
      </c>
      <c r="I163" s="104"/>
      <c r="J163" s="104"/>
    </row>
    <row r="164" spans="1:10" x14ac:dyDescent="0.25">
      <c r="A164" s="172" t="e">
        <f>IF(Cover!$E$12="",0, VLOOKUP(Cover!$E$12,$B$6:$S$69,1))</f>
        <v>#N/A</v>
      </c>
      <c r="B164" s="173" t="s">
        <v>63</v>
      </c>
      <c r="C164" s="173" t="s">
        <v>186</v>
      </c>
      <c r="D164" s="173" t="s">
        <v>188</v>
      </c>
      <c r="E164" s="173" t="s">
        <v>190</v>
      </c>
      <c r="F164" s="174"/>
      <c r="G164" s="176" t="s">
        <v>63</v>
      </c>
      <c r="H164" s="176" t="s">
        <v>186</v>
      </c>
      <c r="I164" s="176" t="s">
        <v>188</v>
      </c>
      <c r="J164" s="176" t="s">
        <v>190</v>
      </c>
    </row>
    <row r="165" spans="1:10" ht="60" x14ac:dyDescent="0.25">
      <c r="A165" s="175" t="s">
        <v>245</v>
      </c>
      <c r="B165" s="172" t="e">
        <f>IF(Cover!$E$12="",0, VLOOKUP(Cover!$E$12,$B$6:$S$69,3))</f>
        <v>#N/A</v>
      </c>
      <c r="C165" s="172" t="e">
        <f>IF(Cover!$E$12="",0, VLOOKUP(Cover!$E$12,$B$6:$S$69,4))</f>
        <v>#N/A</v>
      </c>
      <c r="D165" s="172" t="e">
        <f>IF(Cover!$E$12="",0, VLOOKUP(Cover!$E$12,$B$6:$S$69,5))</f>
        <v>#N/A</v>
      </c>
      <c r="E165" s="172" t="e">
        <f>IF(Cover!$E$12="",0, VLOOKUP(Cover!$E$12,$B$6:$S$69,6))</f>
        <v>#N/A</v>
      </c>
      <c r="F165" s="172"/>
      <c r="G165" s="130" t="e">
        <f>IF(Cover!$E$12="",0, VLOOKUP(Cover!$E$12,$B$6:$S$69,11))</f>
        <v>#N/A</v>
      </c>
      <c r="H165" s="130" t="e">
        <f>IF(Cover!$E$12="",0, VLOOKUP(Cover!$E$12,$B$6:$S$69,12))</f>
        <v>#N/A</v>
      </c>
      <c r="I165" s="130" t="e">
        <f>IF(Cover!$E$12="",0, VLOOKUP(Cover!$E$12,$B$6:$S$69,13))</f>
        <v>#N/A</v>
      </c>
      <c r="J165" s="130" t="e">
        <f>IF(Cover!$E$12="",0, VLOOKUP(Cover!$E$12,$B$6:$S$69,14))</f>
        <v>#N/A</v>
      </c>
    </row>
  </sheetData>
  <sortState ref="A6:S69">
    <sortCondition ref="B6:B69"/>
  </sortState>
  <mergeCells count="12">
    <mergeCell ref="B163:F163"/>
    <mergeCell ref="A1:F1"/>
    <mergeCell ref="A2:C2"/>
    <mergeCell ref="D4:K4"/>
    <mergeCell ref="L4:S4"/>
    <mergeCell ref="B79:C79"/>
    <mergeCell ref="V5:AA5"/>
    <mergeCell ref="W72:AA72"/>
    <mergeCell ref="I100:J100"/>
    <mergeCell ref="K100:L100"/>
    <mergeCell ref="M100:N100"/>
    <mergeCell ref="O100:P100"/>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A80" workbookViewId="0">
      <selection activeCell="H89" sqref="H89"/>
    </sheetView>
  </sheetViews>
  <sheetFormatPr defaultRowHeight="15" x14ac:dyDescent="0.25"/>
  <cols>
    <col min="7" max="7" width="41.5703125" customWidth="1"/>
    <col min="8" max="8" width="44.85546875" customWidth="1"/>
    <col min="9" max="9" width="27.7109375" customWidth="1"/>
    <col min="263" max="263" width="41.5703125" customWidth="1"/>
    <col min="264" max="264" width="44.85546875" customWidth="1"/>
    <col min="265" max="265" width="27.7109375" customWidth="1"/>
    <col min="519" max="519" width="41.5703125" customWidth="1"/>
    <col min="520" max="520" width="44.85546875" customWidth="1"/>
    <col min="521" max="521" width="27.7109375" customWidth="1"/>
    <col min="775" max="775" width="41.5703125" customWidth="1"/>
    <col min="776" max="776" width="44.85546875" customWidth="1"/>
    <col min="777" max="777" width="27.7109375" customWidth="1"/>
    <col min="1031" max="1031" width="41.5703125" customWidth="1"/>
    <col min="1032" max="1032" width="44.85546875" customWidth="1"/>
    <col min="1033" max="1033" width="27.7109375" customWidth="1"/>
    <col min="1287" max="1287" width="41.5703125" customWidth="1"/>
    <col min="1288" max="1288" width="44.85546875" customWidth="1"/>
    <col min="1289" max="1289" width="27.7109375" customWidth="1"/>
    <col min="1543" max="1543" width="41.5703125" customWidth="1"/>
    <col min="1544" max="1544" width="44.85546875" customWidth="1"/>
    <col min="1545" max="1545" width="27.7109375" customWidth="1"/>
    <col min="1799" max="1799" width="41.5703125" customWidth="1"/>
    <col min="1800" max="1800" width="44.85546875" customWidth="1"/>
    <col min="1801" max="1801" width="27.7109375" customWidth="1"/>
    <col min="2055" max="2055" width="41.5703125" customWidth="1"/>
    <col min="2056" max="2056" width="44.85546875" customWidth="1"/>
    <col min="2057" max="2057" width="27.7109375" customWidth="1"/>
    <col min="2311" max="2311" width="41.5703125" customWidth="1"/>
    <col min="2312" max="2312" width="44.85546875" customWidth="1"/>
    <col min="2313" max="2313" width="27.7109375" customWidth="1"/>
    <col min="2567" max="2567" width="41.5703125" customWidth="1"/>
    <col min="2568" max="2568" width="44.85546875" customWidth="1"/>
    <col min="2569" max="2569" width="27.7109375" customWidth="1"/>
    <col min="2823" max="2823" width="41.5703125" customWidth="1"/>
    <col min="2824" max="2824" width="44.85546875" customWidth="1"/>
    <col min="2825" max="2825" width="27.7109375" customWidth="1"/>
    <col min="3079" max="3079" width="41.5703125" customWidth="1"/>
    <col min="3080" max="3080" width="44.85546875" customWidth="1"/>
    <col min="3081" max="3081" width="27.7109375" customWidth="1"/>
    <col min="3335" max="3335" width="41.5703125" customWidth="1"/>
    <col min="3336" max="3336" width="44.85546875" customWidth="1"/>
    <col min="3337" max="3337" width="27.7109375" customWidth="1"/>
    <col min="3591" max="3591" width="41.5703125" customWidth="1"/>
    <col min="3592" max="3592" width="44.85546875" customWidth="1"/>
    <col min="3593" max="3593" width="27.7109375" customWidth="1"/>
    <col min="3847" max="3847" width="41.5703125" customWidth="1"/>
    <col min="3848" max="3848" width="44.85546875" customWidth="1"/>
    <col min="3849" max="3849" width="27.7109375" customWidth="1"/>
    <col min="4103" max="4103" width="41.5703125" customWidth="1"/>
    <col min="4104" max="4104" width="44.85546875" customWidth="1"/>
    <col min="4105" max="4105" width="27.7109375" customWidth="1"/>
    <col min="4359" max="4359" width="41.5703125" customWidth="1"/>
    <col min="4360" max="4360" width="44.85546875" customWidth="1"/>
    <col min="4361" max="4361" width="27.7109375" customWidth="1"/>
    <col min="4615" max="4615" width="41.5703125" customWidth="1"/>
    <col min="4616" max="4616" width="44.85546875" customWidth="1"/>
    <col min="4617" max="4617" width="27.7109375" customWidth="1"/>
    <col min="4871" max="4871" width="41.5703125" customWidth="1"/>
    <col min="4872" max="4872" width="44.85546875" customWidth="1"/>
    <col min="4873" max="4873" width="27.7109375" customWidth="1"/>
    <col min="5127" max="5127" width="41.5703125" customWidth="1"/>
    <col min="5128" max="5128" width="44.85546875" customWidth="1"/>
    <col min="5129" max="5129" width="27.7109375" customWidth="1"/>
    <col min="5383" max="5383" width="41.5703125" customWidth="1"/>
    <col min="5384" max="5384" width="44.85546875" customWidth="1"/>
    <col min="5385" max="5385" width="27.7109375" customWidth="1"/>
    <col min="5639" max="5639" width="41.5703125" customWidth="1"/>
    <col min="5640" max="5640" width="44.85546875" customWidth="1"/>
    <col min="5641" max="5641" width="27.7109375" customWidth="1"/>
    <col min="5895" max="5895" width="41.5703125" customWidth="1"/>
    <col min="5896" max="5896" width="44.85546875" customWidth="1"/>
    <col min="5897" max="5897" width="27.7109375" customWidth="1"/>
    <col min="6151" max="6151" width="41.5703125" customWidth="1"/>
    <col min="6152" max="6152" width="44.85546875" customWidth="1"/>
    <col min="6153" max="6153" width="27.7109375" customWidth="1"/>
    <col min="6407" max="6407" width="41.5703125" customWidth="1"/>
    <col min="6408" max="6408" width="44.85546875" customWidth="1"/>
    <col min="6409" max="6409" width="27.7109375" customWidth="1"/>
    <col min="6663" max="6663" width="41.5703125" customWidth="1"/>
    <col min="6664" max="6664" width="44.85546875" customWidth="1"/>
    <col min="6665" max="6665" width="27.7109375" customWidth="1"/>
    <col min="6919" max="6919" width="41.5703125" customWidth="1"/>
    <col min="6920" max="6920" width="44.85546875" customWidth="1"/>
    <col min="6921" max="6921" width="27.7109375" customWidth="1"/>
    <col min="7175" max="7175" width="41.5703125" customWidth="1"/>
    <col min="7176" max="7176" width="44.85546875" customWidth="1"/>
    <col min="7177" max="7177" width="27.7109375" customWidth="1"/>
    <col min="7431" max="7431" width="41.5703125" customWidth="1"/>
    <col min="7432" max="7432" width="44.85546875" customWidth="1"/>
    <col min="7433" max="7433" width="27.7109375" customWidth="1"/>
    <col min="7687" max="7687" width="41.5703125" customWidth="1"/>
    <col min="7688" max="7688" width="44.85546875" customWidth="1"/>
    <col min="7689" max="7689" width="27.7109375" customWidth="1"/>
    <col min="7943" max="7943" width="41.5703125" customWidth="1"/>
    <col min="7944" max="7944" width="44.85546875" customWidth="1"/>
    <col min="7945" max="7945" width="27.7109375" customWidth="1"/>
    <col min="8199" max="8199" width="41.5703125" customWidth="1"/>
    <col min="8200" max="8200" width="44.85546875" customWidth="1"/>
    <col min="8201" max="8201" width="27.7109375" customWidth="1"/>
    <col min="8455" max="8455" width="41.5703125" customWidth="1"/>
    <col min="8456" max="8456" width="44.85546875" customWidth="1"/>
    <col min="8457" max="8457" width="27.7109375" customWidth="1"/>
    <col min="8711" max="8711" width="41.5703125" customWidth="1"/>
    <col min="8712" max="8712" width="44.85546875" customWidth="1"/>
    <col min="8713" max="8713" width="27.7109375" customWidth="1"/>
    <col min="8967" max="8967" width="41.5703125" customWidth="1"/>
    <col min="8968" max="8968" width="44.85546875" customWidth="1"/>
    <col min="8969" max="8969" width="27.7109375" customWidth="1"/>
    <col min="9223" max="9223" width="41.5703125" customWidth="1"/>
    <col min="9224" max="9224" width="44.85546875" customWidth="1"/>
    <col min="9225" max="9225" width="27.7109375" customWidth="1"/>
    <col min="9479" max="9479" width="41.5703125" customWidth="1"/>
    <col min="9480" max="9480" width="44.85546875" customWidth="1"/>
    <col min="9481" max="9481" width="27.7109375" customWidth="1"/>
    <col min="9735" max="9735" width="41.5703125" customWidth="1"/>
    <col min="9736" max="9736" width="44.85546875" customWidth="1"/>
    <col min="9737" max="9737" width="27.7109375" customWidth="1"/>
    <col min="9991" max="9991" width="41.5703125" customWidth="1"/>
    <col min="9992" max="9992" width="44.85546875" customWidth="1"/>
    <col min="9993" max="9993" width="27.7109375" customWidth="1"/>
    <col min="10247" max="10247" width="41.5703125" customWidth="1"/>
    <col min="10248" max="10248" width="44.85546875" customWidth="1"/>
    <col min="10249" max="10249" width="27.7109375" customWidth="1"/>
    <col min="10503" max="10503" width="41.5703125" customWidth="1"/>
    <col min="10504" max="10504" width="44.85546875" customWidth="1"/>
    <col min="10505" max="10505" width="27.7109375" customWidth="1"/>
    <col min="10759" max="10759" width="41.5703125" customWidth="1"/>
    <col min="10760" max="10760" width="44.85546875" customWidth="1"/>
    <col min="10761" max="10761" width="27.7109375" customWidth="1"/>
    <col min="11015" max="11015" width="41.5703125" customWidth="1"/>
    <col min="11016" max="11016" width="44.85546875" customWidth="1"/>
    <col min="11017" max="11017" width="27.7109375" customWidth="1"/>
    <col min="11271" max="11271" width="41.5703125" customWidth="1"/>
    <col min="11272" max="11272" width="44.85546875" customWidth="1"/>
    <col min="11273" max="11273" width="27.7109375" customWidth="1"/>
    <col min="11527" max="11527" width="41.5703125" customWidth="1"/>
    <col min="11528" max="11528" width="44.85546875" customWidth="1"/>
    <col min="11529" max="11529" width="27.7109375" customWidth="1"/>
    <col min="11783" max="11783" width="41.5703125" customWidth="1"/>
    <col min="11784" max="11784" width="44.85546875" customWidth="1"/>
    <col min="11785" max="11785" width="27.7109375" customWidth="1"/>
    <col min="12039" max="12039" width="41.5703125" customWidth="1"/>
    <col min="12040" max="12040" width="44.85546875" customWidth="1"/>
    <col min="12041" max="12041" width="27.7109375" customWidth="1"/>
    <col min="12295" max="12295" width="41.5703125" customWidth="1"/>
    <col min="12296" max="12296" width="44.85546875" customWidth="1"/>
    <col min="12297" max="12297" width="27.7109375" customWidth="1"/>
    <col min="12551" max="12551" width="41.5703125" customWidth="1"/>
    <col min="12552" max="12552" width="44.85546875" customWidth="1"/>
    <col min="12553" max="12553" width="27.7109375" customWidth="1"/>
    <col min="12807" max="12807" width="41.5703125" customWidth="1"/>
    <col min="12808" max="12808" width="44.85546875" customWidth="1"/>
    <col min="12809" max="12809" width="27.7109375" customWidth="1"/>
    <col min="13063" max="13063" width="41.5703125" customWidth="1"/>
    <col min="13064" max="13064" width="44.85546875" customWidth="1"/>
    <col min="13065" max="13065" width="27.7109375" customWidth="1"/>
    <col min="13319" max="13319" width="41.5703125" customWidth="1"/>
    <col min="13320" max="13320" width="44.85546875" customWidth="1"/>
    <col min="13321" max="13321" width="27.7109375" customWidth="1"/>
    <col min="13575" max="13575" width="41.5703125" customWidth="1"/>
    <col min="13576" max="13576" width="44.85546875" customWidth="1"/>
    <col min="13577" max="13577" width="27.7109375" customWidth="1"/>
    <col min="13831" max="13831" width="41.5703125" customWidth="1"/>
    <col min="13832" max="13832" width="44.85546875" customWidth="1"/>
    <col min="13833" max="13833" width="27.7109375" customWidth="1"/>
    <col min="14087" max="14087" width="41.5703125" customWidth="1"/>
    <col min="14088" max="14088" width="44.85546875" customWidth="1"/>
    <col min="14089" max="14089" width="27.7109375" customWidth="1"/>
    <col min="14343" max="14343" width="41.5703125" customWidth="1"/>
    <col min="14344" max="14344" width="44.85546875" customWidth="1"/>
    <col min="14345" max="14345" width="27.7109375" customWidth="1"/>
    <col min="14599" max="14599" width="41.5703125" customWidth="1"/>
    <col min="14600" max="14600" width="44.85546875" customWidth="1"/>
    <col min="14601" max="14601" width="27.7109375" customWidth="1"/>
    <col min="14855" max="14855" width="41.5703125" customWidth="1"/>
    <col min="14856" max="14856" width="44.85546875" customWidth="1"/>
    <col min="14857" max="14857" width="27.7109375" customWidth="1"/>
    <col min="15111" max="15111" width="41.5703125" customWidth="1"/>
    <col min="15112" max="15112" width="44.85546875" customWidth="1"/>
    <col min="15113" max="15113" width="27.7109375" customWidth="1"/>
    <col min="15367" max="15367" width="41.5703125" customWidth="1"/>
    <col min="15368" max="15368" width="44.85546875" customWidth="1"/>
    <col min="15369" max="15369" width="27.7109375" customWidth="1"/>
    <col min="15623" max="15623" width="41.5703125" customWidth="1"/>
    <col min="15624" max="15624" width="44.85546875" customWidth="1"/>
    <col min="15625" max="15625" width="27.7109375" customWidth="1"/>
    <col min="15879" max="15879" width="41.5703125" customWidth="1"/>
    <col min="15880" max="15880" width="44.85546875" customWidth="1"/>
    <col min="15881" max="15881" width="27.7109375" customWidth="1"/>
    <col min="16135" max="16135" width="41.5703125" customWidth="1"/>
    <col min="16136" max="16136" width="44.85546875" customWidth="1"/>
    <col min="16137" max="16137" width="27.7109375" customWidth="1"/>
  </cols>
  <sheetData>
    <row r="1" spans="1:9" ht="19.5" thickTop="1" x14ac:dyDescent="0.3">
      <c r="A1" s="828">
        <f>+'Primary Input'!G6</f>
        <v>0</v>
      </c>
      <c r="B1" s="829"/>
      <c r="C1" s="829"/>
      <c r="D1" s="829"/>
      <c r="E1" s="829"/>
      <c r="F1" s="829"/>
      <c r="G1" s="829"/>
      <c r="H1" s="830"/>
      <c r="I1" s="426"/>
    </row>
    <row r="2" spans="1:9" ht="18.75" x14ac:dyDescent="0.3">
      <c r="A2" s="831">
        <f>+'Primary Input'!E7</f>
        <v>0</v>
      </c>
      <c r="B2" s="832"/>
      <c r="C2" s="832"/>
      <c r="D2" s="832"/>
      <c r="E2" s="832"/>
      <c r="F2" s="832"/>
      <c r="G2" s="832"/>
      <c r="H2" s="833"/>
      <c r="I2" s="426"/>
    </row>
    <row r="3" spans="1:9" ht="18.75" x14ac:dyDescent="0.3">
      <c r="A3" s="831" t="s">
        <v>670</v>
      </c>
      <c r="B3" s="832"/>
      <c r="C3" s="832"/>
      <c r="D3" s="832"/>
      <c r="E3" s="832"/>
      <c r="F3" s="832"/>
      <c r="G3" s="832"/>
      <c r="H3" s="833"/>
      <c r="I3" s="427"/>
    </row>
    <row r="4" spans="1:9" ht="15.75" x14ac:dyDescent="0.25">
      <c r="A4" s="834" t="s">
        <v>671</v>
      </c>
      <c r="B4" s="835"/>
      <c r="C4" s="835"/>
      <c r="D4" s="835"/>
      <c r="E4" s="835"/>
      <c r="F4" s="835"/>
      <c r="G4" s="835"/>
      <c r="H4" s="836"/>
      <c r="I4" s="427"/>
    </row>
    <row r="5" spans="1:9" ht="18.75" x14ac:dyDescent="0.3">
      <c r="A5" s="837">
        <f>+'Primary Input'!E8</f>
        <v>0</v>
      </c>
      <c r="B5" s="838"/>
      <c r="C5" s="838"/>
      <c r="D5" s="838"/>
      <c r="E5" s="838"/>
      <c r="F5" s="838"/>
      <c r="G5" s="838"/>
      <c r="H5" s="839"/>
      <c r="I5" s="427"/>
    </row>
    <row r="6" spans="1:9" ht="15.75" thickBot="1" x14ac:dyDescent="0.3">
      <c r="A6" s="428"/>
      <c r="B6" s="429"/>
      <c r="C6" s="429"/>
      <c r="D6" s="429"/>
      <c r="E6" s="429"/>
      <c r="F6" s="429"/>
      <c r="G6" s="429"/>
      <c r="H6" s="430"/>
      <c r="I6" s="426"/>
    </row>
    <row r="7" spans="1:9" ht="16.5" thickTop="1" x14ac:dyDescent="0.25">
      <c r="A7" s="431"/>
      <c r="B7" s="840" t="s">
        <v>672</v>
      </c>
      <c r="C7" s="841"/>
      <c r="D7" s="841"/>
      <c r="E7" s="841"/>
      <c r="F7" s="432"/>
      <c r="G7" s="433"/>
      <c r="H7" s="434"/>
      <c r="I7" s="426"/>
    </row>
    <row r="8" spans="1:9" x14ac:dyDescent="0.25">
      <c r="A8" s="431"/>
      <c r="B8" s="435"/>
      <c r="C8" s="436"/>
      <c r="D8" s="436"/>
      <c r="E8" s="436"/>
      <c r="F8" s="436"/>
      <c r="G8" s="437"/>
      <c r="H8" s="434"/>
      <c r="I8" s="426"/>
    </row>
    <row r="9" spans="1:9" x14ac:dyDescent="0.25">
      <c r="A9" s="431"/>
      <c r="B9" s="435" t="s">
        <v>673</v>
      </c>
      <c r="C9" s="436"/>
      <c r="D9" s="436"/>
      <c r="E9" s="436" t="s">
        <v>674</v>
      </c>
      <c r="F9" s="438"/>
      <c r="G9" s="437"/>
      <c r="H9" s="434"/>
      <c r="I9" s="426"/>
    </row>
    <row r="10" spans="1:9" x14ac:dyDescent="0.25">
      <c r="A10" s="431"/>
      <c r="B10" s="439">
        <v>1</v>
      </c>
      <c r="C10" s="797" t="s">
        <v>518</v>
      </c>
      <c r="D10" s="798"/>
      <c r="E10" s="798"/>
      <c r="F10" s="798"/>
      <c r="G10" s="799"/>
      <c r="H10" s="440">
        <f>+'Development Team'!B3</f>
        <v>0</v>
      </c>
      <c r="I10" s="426"/>
    </row>
    <row r="11" spans="1:9" x14ac:dyDescent="0.25">
      <c r="A11" s="431"/>
      <c r="B11" s="435">
        <v>2</v>
      </c>
      <c r="C11" s="797" t="s">
        <v>330</v>
      </c>
      <c r="D11" s="798"/>
      <c r="E11" s="798"/>
      <c r="F11" s="798"/>
      <c r="G11" s="799"/>
      <c r="H11" s="440">
        <f>+'Primary Input'!E12</f>
        <v>0</v>
      </c>
      <c r="I11" s="441"/>
    </row>
    <row r="12" spans="1:9" x14ac:dyDescent="0.25">
      <c r="A12" s="431"/>
      <c r="B12" s="435">
        <v>3</v>
      </c>
      <c r="C12" s="797" t="s">
        <v>328</v>
      </c>
      <c r="D12" s="798"/>
      <c r="E12" s="798"/>
      <c r="F12" s="798"/>
      <c r="G12" s="799"/>
      <c r="H12" s="442">
        <f>+'Primary Input'!E9</f>
        <v>0</v>
      </c>
      <c r="I12" s="426"/>
    </row>
    <row r="13" spans="1:9" x14ac:dyDescent="0.25">
      <c r="A13" s="431"/>
      <c r="B13" s="435">
        <v>4</v>
      </c>
      <c r="C13" s="797" t="s">
        <v>675</v>
      </c>
      <c r="D13" s="798"/>
      <c r="E13" s="798"/>
      <c r="F13" s="798"/>
      <c r="G13" s="799"/>
      <c r="H13" s="443">
        <f>+'Sources &amp; Uses'!D23</f>
        <v>0</v>
      </c>
      <c r="I13" s="426"/>
    </row>
    <row r="14" spans="1:9" x14ac:dyDescent="0.25">
      <c r="A14" s="431"/>
      <c r="B14" s="435">
        <v>5</v>
      </c>
      <c r="C14" s="797" t="s">
        <v>676</v>
      </c>
      <c r="D14" s="798"/>
      <c r="E14" s="798"/>
      <c r="F14" s="798"/>
      <c r="G14" s="799"/>
      <c r="H14" s="444">
        <f>+'Sources &amp; Uses'!D22</f>
        <v>0</v>
      </c>
      <c r="I14" s="426"/>
    </row>
    <row r="15" spans="1:9" x14ac:dyDescent="0.25">
      <c r="A15" s="431"/>
      <c r="B15" s="435">
        <v>6</v>
      </c>
      <c r="C15" s="797" t="s">
        <v>677</v>
      </c>
      <c r="D15" s="798"/>
      <c r="E15" s="798"/>
      <c r="F15" s="798"/>
      <c r="G15" s="799"/>
      <c r="H15" s="444">
        <f>+'Sources &amp; Uses'!D23-'Sources &amp; Uses'!D22</f>
        <v>0</v>
      </c>
      <c r="I15" s="426"/>
    </row>
    <row r="16" spans="1:9" x14ac:dyDescent="0.25">
      <c r="A16" s="431"/>
      <c r="B16" s="435"/>
      <c r="C16" s="797" t="s">
        <v>678</v>
      </c>
      <c r="D16" s="798"/>
      <c r="E16" s="798"/>
      <c r="F16" s="798"/>
      <c r="G16" s="799"/>
      <c r="H16" s="445" t="str">
        <f>IF('Sources &amp; Uses'!D23='Sources &amp; Uses'!E35, "Yes", "No")</f>
        <v>Yes</v>
      </c>
      <c r="I16" s="426" t="str">
        <f>IF(H16="No", "Ineligible as submitted", " ")</f>
        <v xml:space="preserve"> </v>
      </c>
    </row>
    <row r="17" spans="1:9" x14ac:dyDescent="0.25">
      <c r="A17" s="431"/>
      <c r="B17" s="435"/>
      <c r="C17" s="797" t="s">
        <v>679</v>
      </c>
      <c r="D17" s="798"/>
      <c r="E17" s="798"/>
      <c r="F17" s="798"/>
      <c r="G17" s="799"/>
      <c r="H17" s="446">
        <f>+'Development Budget'!F47</f>
        <v>0</v>
      </c>
      <c r="I17" s="426"/>
    </row>
    <row r="18" spans="1:9" x14ac:dyDescent="0.25">
      <c r="A18" s="431"/>
      <c r="B18" s="435"/>
      <c r="C18" s="797" t="s">
        <v>680</v>
      </c>
      <c r="D18" s="798"/>
      <c r="E18" s="798"/>
      <c r="F18" s="798"/>
      <c r="G18" s="799"/>
      <c r="H18" s="446">
        <f>+'Development Budget'!F48</f>
        <v>0</v>
      </c>
      <c r="I18" s="426"/>
    </row>
    <row r="19" spans="1:9" x14ac:dyDescent="0.25">
      <c r="A19" s="431"/>
      <c r="B19" s="435"/>
      <c r="C19" s="797" t="s">
        <v>681</v>
      </c>
      <c r="D19" s="798"/>
      <c r="E19" s="798"/>
      <c r="F19" s="798"/>
      <c r="G19" s="799"/>
      <c r="H19" s="446">
        <f>+'Development Budget'!F49</f>
        <v>0</v>
      </c>
      <c r="I19" s="426"/>
    </row>
    <row r="20" spans="1:9" x14ac:dyDescent="0.25">
      <c r="A20" s="431"/>
      <c r="B20" s="435"/>
      <c r="C20" s="797" t="s">
        <v>682</v>
      </c>
      <c r="D20" s="798"/>
      <c r="E20" s="798"/>
      <c r="F20" s="798"/>
      <c r="G20" s="799"/>
      <c r="H20" s="446">
        <f>+'Development Budget'!F50</f>
        <v>0</v>
      </c>
      <c r="I20" s="426"/>
    </row>
    <row r="21" spans="1:9" x14ac:dyDescent="0.25">
      <c r="A21" s="431"/>
      <c r="B21" s="435"/>
      <c r="C21" s="797" t="s">
        <v>683</v>
      </c>
      <c r="D21" s="798"/>
      <c r="E21" s="798"/>
      <c r="F21" s="798"/>
      <c r="G21" s="799"/>
      <c r="H21" s="446">
        <f>+'Development Budget'!K47</f>
        <v>0</v>
      </c>
      <c r="I21" s="426"/>
    </row>
    <row r="22" spans="1:9" x14ac:dyDescent="0.25">
      <c r="A22" s="431"/>
      <c r="B22" s="435"/>
      <c r="C22" s="797" t="s">
        <v>684</v>
      </c>
      <c r="D22" s="798"/>
      <c r="E22" s="798"/>
      <c r="F22" s="798"/>
      <c r="G22" s="799"/>
      <c r="H22" s="446">
        <f>+'Development Budget'!K48</f>
        <v>0</v>
      </c>
      <c r="I22" s="426"/>
    </row>
    <row r="23" spans="1:9" x14ac:dyDescent="0.25">
      <c r="A23" s="431"/>
      <c r="B23" s="435"/>
      <c r="C23" s="797" t="s">
        <v>685</v>
      </c>
      <c r="D23" s="798"/>
      <c r="E23" s="798"/>
      <c r="F23" s="798"/>
      <c r="G23" s="799"/>
      <c r="H23" s="446">
        <f>+'Development Budget'!K49</f>
        <v>0</v>
      </c>
      <c r="I23" s="426"/>
    </row>
    <row r="24" spans="1:9" x14ac:dyDescent="0.25">
      <c r="A24" s="431"/>
      <c r="B24" s="435"/>
      <c r="C24" s="797" t="s">
        <v>686</v>
      </c>
      <c r="D24" s="798"/>
      <c r="E24" s="798"/>
      <c r="F24" s="798"/>
      <c r="G24" s="799"/>
      <c r="H24" s="446">
        <f>+'Development Budget'!K50</f>
        <v>0</v>
      </c>
      <c r="I24" s="426"/>
    </row>
    <row r="25" spans="1:9" x14ac:dyDescent="0.25">
      <c r="A25" s="431"/>
      <c r="B25" s="447">
        <v>6</v>
      </c>
      <c r="C25" s="797" t="s">
        <v>687</v>
      </c>
      <c r="D25" s="798"/>
      <c r="E25" s="798"/>
      <c r="F25" s="798"/>
      <c r="G25" s="799"/>
      <c r="H25" s="448">
        <f>SUM(H17:H20)</f>
        <v>0</v>
      </c>
      <c r="I25" s="426"/>
    </row>
    <row r="26" spans="1:9" x14ac:dyDescent="0.25">
      <c r="A26" s="431"/>
      <c r="B26" s="435"/>
      <c r="C26" s="436"/>
      <c r="D26" s="436"/>
      <c r="E26" s="436"/>
      <c r="F26" s="436"/>
      <c r="G26" s="449"/>
      <c r="H26" s="434"/>
      <c r="I26" s="426"/>
    </row>
    <row r="27" spans="1:9" x14ac:dyDescent="0.25">
      <c r="A27" s="431"/>
      <c r="B27" s="435"/>
      <c r="C27" s="436"/>
      <c r="D27" s="436"/>
      <c r="E27" s="436"/>
      <c r="F27" s="436"/>
      <c r="G27" s="449"/>
      <c r="H27" s="434"/>
      <c r="I27" s="426"/>
    </row>
    <row r="28" spans="1:9" x14ac:dyDescent="0.25">
      <c r="A28" s="431"/>
      <c r="B28" s="826" t="s">
        <v>688</v>
      </c>
      <c r="C28" s="827"/>
      <c r="D28" s="827"/>
      <c r="E28" s="827"/>
      <c r="F28" s="450"/>
      <c r="G28" s="451"/>
      <c r="H28" s="434"/>
      <c r="I28" s="426"/>
    </row>
    <row r="29" spans="1:9" x14ac:dyDescent="0.25">
      <c r="A29" s="431"/>
      <c r="B29" s="435">
        <v>1</v>
      </c>
      <c r="C29" s="820" t="s">
        <v>689</v>
      </c>
      <c r="D29" s="821"/>
      <c r="E29" s="821"/>
      <c r="F29" s="821"/>
      <c r="G29" s="822"/>
      <c r="H29" s="452" t="e">
        <f>+'Sources &amp; Uses'!D22/'Sources &amp; Uses'!D23</f>
        <v>#DIV/0!</v>
      </c>
      <c r="I29" s="426"/>
    </row>
    <row r="30" spans="1:9" x14ac:dyDescent="0.25">
      <c r="A30" s="431"/>
      <c r="B30" s="435">
        <v>2</v>
      </c>
      <c r="C30" s="797" t="s">
        <v>690</v>
      </c>
      <c r="D30" s="798"/>
      <c r="E30" s="798"/>
      <c r="F30" s="798"/>
      <c r="G30" s="799"/>
      <c r="H30" s="453" t="e">
        <f>ROUNDUP(+H25*H29,0)</f>
        <v>#DIV/0!</v>
      </c>
      <c r="I30" s="426"/>
    </row>
    <row r="31" spans="1:9" x14ac:dyDescent="0.25">
      <c r="A31" s="431"/>
      <c r="B31" s="435"/>
      <c r="C31" s="797" t="s">
        <v>691</v>
      </c>
      <c r="D31" s="798"/>
      <c r="E31" s="798"/>
      <c r="F31" s="798"/>
      <c r="G31" s="799"/>
      <c r="H31" s="454">
        <f>+'Development Budget'!C47</f>
        <v>0</v>
      </c>
      <c r="I31" s="426"/>
    </row>
    <row r="32" spans="1:9" x14ac:dyDescent="0.25">
      <c r="A32" s="431"/>
      <c r="B32" s="435"/>
      <c r="C32" s="797" t="s">
        <v>692</v>
      </c>
      <c r="D32" s="798"/>
      <c r="E32" s="798"/>
      <c r="F32" s="798"/>
      <c r="G32" s="799"/>
      <c r="H32" s="454">
        <f>+'Development Budget'!C48</f>
        <v>0</v>
      </c>
      <c r="I32" s="426"/>
    </row>
    <row r="33" spans="1:9" x14ac:dyDescent="0.25">
      <c r="A33" s="431"/>
      <c r="B33" s="435"/>
      <c r="C33" s="797" t="s">
        <v>693</v>
      </c>
      <c r="D33" s="798"/>
      <c r="E33" s="798"/>
      <c r="F33" s="798"/>
      <c r="G33" s="799"/>
      <c r="H33" s="454">
        <f>+'Development Budget'!C49</f>
        <v>0</v>
      </c>
      <c r="I33" s="426"/>
    </row>
    <row r="34" spans="1:9" x14ac:dyDescent="0.25">
      <c r="A34" s="431"/>
      <c r="B34" s="435"/>
      <c r="C34" s="797" t="s">
        <v>694</v>
      </c>
      <c r="D34" s="798"/>
      <c r="E34" s="798"/>
      <c r="F34" s="798"/>
      <c r="G34" s="799"/>
      <c r="H34" s="454">
        <f>+'Development Budget'!C50</f>
        <v>0</v>
      </c>
    </row>
    <row r="35" spans="1:9" x14ac:dyDescent="0.25">
      <c r="A35" s="431"/>
      <c r="B35" s="435"/>
      <c r="C35" s="797" t="s">
        <v>695</v>
      </c>
      <c r="D35" s="798"/>
      <c r="E35" s="798"/>
      <c r="F35" s="798"/>
      <c r="G35" s="799"/>
      <c r="H35" s="454">
        <f>+H17*H31</f>
        <v>0</v>
      </c>
    </row>
    <row r="36" spans="1:9" x14ac:dyDescent="0.25">
      <c r="A36" s="431"/>
      <c r="B36" s="435"/>
      <c r="C36" s="797" t="s">
        <v>696</v>
      </c>
      <c r="D36" s="798"/>
      <c r="E36" s="798"/>
      <c r="F36" s="798"/>
      <c r="G36" s="799"/>
      <c r="H36" s="454">
        <f>+H18*H32</f>
        <v>0</v>
      </c>
    </row>
    <row r="37" spans="1:9" x14ac:dyDescent="0.25">
      <c r="A37" s="431"/>
      <c r="B37" s="435"/>
      <c r="C37" s="797" t="s">
        <v>697</v>
      </c>
      <c r="D37" s="798"/>
      <c r="E37" s="798"/>
      <c r="F37" s="798"/>
      <c r="G37" s="799"/>
      <c r="H37" s="454">
        <f>+H19*H33</f>
        <v>0</v>
      </c>
    </row>
    <row r="38" spans="1:9" x14ac:dyDescent="0.25">
      <c r="A38" s="431"/>
      <c r="B38" s="435"/>
      <c r="C38" s="797" t="s">
        <v>698</v>
      </c>
      <c r="D38" s="798"/>
      <c r="E38" s="798"/>
      <c r="F38" s="798"/>
      <c r="G38" s="799"/>
      <c r="H38" s="454">
        <f>+H20*H34</f>
        <v>0</v>
      </c>
    </row>
    <row r="39" spans="1:9" x14ac:dyDescent="0.25">
      <c r="A39" s="431"/>
      <c r="B39" s="435">
        <v>3</v>
      </c>
      <c r="C39" s="797" t="s">
        <v>699</v>
      </c>
      <c r="D39" s="798"/>
      <c r="E39" s="798"/>
      <c r="F39" s="798"/>
      <c r="G39" s="799"/>
      <c r="H39" s="455">
        <f>SUM(H35:H38)</f>
        <v>0</v>
      </c>
    </row>
    <row r="40" spans="1:9" x14ac:dyDescent="0.25">
      <c r="A40" s="431"/>
      <c r="B40" s="435">
        <v>4</v>
      </c>
      <c r="C40" s="797" t="s">
        <v>700</v>
      </c>
      <c r="D40" s="798"/>
      <c r="E40" s="798"/>
      <c r="F40" s="798"/>
      <c r="G40" s="799"/>
      <c r="H40" s="443">
        <f>+'Development Budget'!E47</f>
        <v>0</v>
      </c>
    </row>
    <row r="41" spans="1:9" x14ac:dyDescent="0.25">
      <c r="A41" s="431"/>
      <c r="B41" s="435"/>
      <c r="C41" s="797" t="s">
        <v>701</v>
      </c>
      <c r="D41" s="798"/>
      <c r="E41" s="798"/>
      <c r="F41" s="798"/>
      <c r="G41" s="799"/>
      <c r="H41" s="443">
        <f>+'Development Budget'!E48</f>
        <v>0</v>
      </c>
    </row>
    <row r="42" spans="1:9" x14ac:dyDescent="0.25">
      <c r="A42" s="431"/>
      <c r="B42" s="435"/>
      <c r="C42" s="797" t="s">
        <v>702</v>
      </c>
      <c r="D42" s="798"/>
      <c r="E42" s="798"/>
      <c r="F42" s="798"/>
      <c r="G42" s="799"/>
      <c r="H42" s="443">
        <f>+'Development Budget'!E49</f>
        <v>0</v>
      </c>
    </row>
    <row r="43" spans="1:9" x14ac:dyDescent="0.25">
      <c r="A43" s="431"/>
      <c r="B43" s="435"/>
      <c r="C43" s="797" t="s">
        <v>703</v>
      </c>
      <c r="D43" s="798"/>
      <c r="E43" s="798"/>
      <c r="F43" s="798"/>
      <c r="G43" s="799"/>
      <c r="H43" s="443">
        <f>+'Development Budget'!E50</f>
        <v>0</v>
      </c>
    </row>
    <row r="44" spans="1:9" x14ac:dyDescent="0.25">
      <c r="A44" s="431"/>
      <c r="B44" s="435"/>
      <c r="C44" s="797" t="s">
        <v>704</v>
      </c>
      <c r="D44" s="798"/>
      <c r="E44" s="798"/>
      <c r="F44" s="798"/>
      <c r="G44" s="799"/>
      <c r="H44" s="443">
        <f>IF(Lists!E82,+Lists!C82/Lists!E82,0)</f>
        <v>0</v>
      </c>
    </row>
    <row r="45" spans="1:9" x14ac:dyDescent="0.25">
      <c r="A45" s="431"/>
      <c r="B45" s="435"/>
      <c r="C45" s="797" t="s">
        <v>705</v>
      </c>
      <c r="D45" s="798"/>
      <c r="E45" s="798"/>
      <c r="F45" s="798"/>
      <c r="G45" s="799"/>
      <c r="H45" s="443">
        <f>IF(Lists!E83,+Lists!C83/Lists!E83,0)</f>
        <v>0</v>
      </c>
    </row>
    <row r="46" spans="1:9" x14ac:dyDescent="0.25">
      <c r="A46" s="431"/>
      <c r="B46" s="435"/>
      <c r="C46" s="797" t="s">
        <v>706</v>
      </c>
      <c r="D46" s="798"/>
      <c r="E46" s="798"/>
      <c r="F46" s="798"/>
      <c r="G46" s="799"/>
      <c r="H46" s="443">
        <f>IF(Lists!E84,+Lists!C84/Lists!E84,0)</f>
        <v>0</v>
      </c>
    </row>
    <row r="47" spans="1:9" x14ac:dyDescent="0.25">
      <c r="A47" s="431"/>
      <c r="B47" s="435"/>
      <c r="C47" s="797" t="s">
        <v>707</v>
      </c>
      <c r="D47" s="798"/>
      <c r="E47" s="798"/>
      <c r="F47" s="798"/>
      <c r="G47" s="799"/>
      <c r="H47" s="443">
        <f>IF(Lists!E85,+Lists!C85/Lists!E85,0)</f>
        <v>0</v>
      </c>
    </row>
    <row r="48" spans="1:9" x14ac:dyDescent="0.25">
      <c r="A48" s="431"/>
      <c r="B48" s="435"/>
      <c r="C48" s="797" t="s">
        <v>708</v>
      </c>
      <c r="D48" s="798"/>
      <c r="E48" s="798"/>
      <c r="F48" s="798"/>
      <c r="G48" s="799"/>
      <c r="H48" s="443">
        <f>+H40+H44</f>
        <v>0</v>
      </c>
    </row>
    <row r="49" spans="1:9" x14ac:dyDescent="0.25">
      <c r="A49" s="431"/>
      <c r="B49" s="435"/>
      <c r="C49" s="797" t="s">
        <v>709</v>
      </c>
      <c r="D49" s="798"/>
      <c r="E49" s="798"/>
      <c r="F49" s="798"/>
      <c r="G49" s="799"/>
      <c r="H49" s="443">
        <f>+H41+H45</f>
        <v>0</v>
      </c>
    </row>
    <row r="50" spans="1:9" x14ac:dyDescent="0.25">
      <c r="A50" s="431"/>
      <c r="B50" s="435"/>
      <c r="C50" s="797" t="s">
        <v>710</v>
      </c>
      <c r="D50" s="798"/>
      <c r="E50" s="798"/>
      <c r="F50" s="798"/>
      <c r="G50" s="799"/>
      <c r="H50" s="443">
        <f>+H42+H46</f>
        <v>0</v>
      </c>
    </row>
    <row r="51" spans="1:9" x14ac:dyDescent="0.25">
      <c r="A51" s="431"/>
      <c r="B51" s="435"/>
      <c r="C51" s="797" t="s">
        <v>711</v>
      </c>
      <c r="D51" s="798"/>
      <c r="E51" s="798"/>
      <c r="F51" s="798"/>
      <c r="G51" s="799"/>
      <c r="H51" s="443">
        <f>+H43+H47</f>
        <v>0</v>
      </c>
    </row>
    <row r="52" spans="1:9" x14ac:dyDescent="0.25">
      <c r="A52" s="431"/>
      <c r="B52" s="435">
        <v>5</v>
      </c>
      <c r="C52" s="797" t="s">
        <v>712</v>
      </c>
      <c r="D52" s="798"/>
      <c r="E52" s="798"/>
      <c r="F52" s="798"/>
      <c r="G52" s="799"/>
      <c r="H52" s="443" t="e">
        <f>+H13/H39</f>
        <v>#DIV/0!</v>
      </c>
    </row>
    <row r="53" spans="1:9" x14ac:dyDescent="0.25">
      <c r="A53" s="431"/>
      <c r="B53" s="435">
        <v>6</v>
      </c>
      <c r="C53" s="797" t="s">
        <v>713</v>
      </c>
      <c r="D53" s="798"/>
      <c r="E53" s="798"/>
      <c r="F53" s="798"/>
      <c r="G53" s="799"/>
      <c r="H53" s="444">
        <f>+'Development Budget'!H47</f>
        <v>0</v>
      </c>
    </row>
    <row r="54" spans="1:9" x14ac:dyDescent="0.25">
      <c r="A54" s="431"/>
      <c r="B54" s="435"/>
      <c r="C54" s="797" t="s">
        <v>714</v>
      </c>
      <c r="D54" s="798"/>
      <c r="E54" s="798"/>
      <c r="F54" s="798"/>
      <c r="G54" s="799"/>
      <c r="H54" s="444">
        <f>+'Development Budget'!H48</f>
        <v>0</v>
      </c>
    </row>
    <row r="55" spans="1:9" x14ac:dyDescent="0.25">
      <c r="A55" s="431"/>
      <c r="B55" s="435"/>
      <c r="C55" s="797" t="s">
        <v>715</v>
      </c>
      <c r="D55" s="798"/>
      <c r="E55" s="798"/>
      <c r="F55" s="798"/>
      <c r="G55" s="799"/>
      <c r="H55" s="444">
        <f>+'Development Budget'!H49</f>
        <v>0</v>
      </c>
    </row>
    <row r="56" spans="1:9" x14ac:dyDescent="0.25">
      <c r="A56" s="431"/>
      <c r="B56" s="435"/>
      <c r="C56" s="797" t="s">
        <v>716</v>
      </c>
      <c r="D56" s="798"/>
      <c r="E56" s="798"/>
      <c r="F56" s="798"/>
      <c r="G56" s="799"/>
      <c r="H56" s="444">
        <f>+'Development Budget'!H50</f>
        <v>0</v>
      </c>
    </row>
    <row r="57" spans="1:9" x14ac:dyDescent="0.25">
      <c r="A57" s="431"/>
      <c r="B57" s="435">
        <v>7</v>
      </c>
      <c r="C57" s="797" t="s">
        <v>717</v>
      </c>
      <c r="D57" s="798"/>
      <c r="E57" s="798"/>
      <c r="F57" s="798"/>
      <c r="G57" s="799"/>
      <c r="H57" s="532">
        <f>+Lists!I110</f>
        <v>0</v>
      </c>
    </row>
    <row r="58" spans="1:9" x14ac:dyDescent="0.25">
      <c r="A58" s="431"/>
      <c r="B58" s="435"/>
      <c r="C58" s="456" t="s">
        <v>718</v>
      </c>
      <c r="D58" s="457"/>
      <c r="E58" s="457"/>
      <c r="F58" s="457"/>
      <c r="G58" s="458"/>
      <c r="H58" s="532">
        <f>+Lists!K110</f>
        <v>0</v>
      </c>
    </row>
    <row r="59" spans="1:9" x14ac:dyDescent="0.25">
      <c r="A59" s="431"/>
      <c r="B59" s="435"/>
      <c r="C59" s="797" t="s">
        <v>719</v>
      </c>
      <c r="D59" s="798"/>
      <c r="E59" s="798"/>
      <c r="F59" s="798"/>
      <c r="G59" s="799"/>
      <c r="H59" s="532">
        <f>+Lists!M110</f>
        <v>0</v>
      </c>
    </row>
    <row r="60" spans="1:9" x14ac:dyDescent="0.25">
      <c r="A60" s="431"/>
      <c r="B60" s="435"/>
      <c r="C60" s="797" t="s">
        <v>720</v>
      </c>
      <c r="D60" s="798"/>
      <c r="E60" s="798"/>
      <c r="F60" s="798"/>
      <c r="G60" s="799"/>
      <c r="H60" s="532">
        <f>+Lists!O110</f>
        <v>0</v>
      </c>
    </row>
    <row r="61" spans="1:9" x14ac:dyDescent="0.25">
      <c r="A61" s="431"/>
      <c r="B61" s="435">
        <v>8</v>
      </c>
      <c r="C61" s="797" t="s">
        <v>721</v>
      </c>
      <c r="D61" s="798"/>
      <c r="E61" s="798"/>
      <c r="F61" s="798"/>
      <c r="G61" s="799"/>
      <c r="H61" s="444">
        <f>+'Development Budget'!I47</f>
        <v>0</v>
      </c>
    </row>
    <row r="62" spans="1:9" x14ac:dyDescent="0.25">
      <c r="A62" s="431"/>
      <c r="B62" s="435"/>
      <c r="C62" s="797" t="s">
        <v>722</v>
      </c>
      <c r="D62" s="798"/>
      <c r="E62" s="798"/>
      <c r="F62" s="798"/>
      <c r="G62" s="799"/>
      <c r="H62" s="444">
        <f>+'Development Budget'!I48</f>
        <v>0</v>
      </c>
      <c r="I62" s="426"/>
    </row>
    <row r="63" spans="1:9" x14ac:dyDescent="0.25">
      <c r="A63" s="431"/>
      <c r="B63" s="435"/>
      <c r="C63" s="797" t="s">
        <v>723</v>
      </c>
      <c r="D63" s="798"/>
      <c r="E63" s="798"/>
      <c r="F63" s="798"/>
      <c r="G63" s="799"/>
      <c r="H63" s="444">
        <f>+'Development Budget'!I49</f>
        <v>0</v>
      </c>
      <c r="I63" s="426"/>
    </row>
    <row r="64" spans="1:9" x14ac:dyDescent="0.25">
      <c r="A64" s="431"/>
      <c r="B64" s="435"/>
      <c r="C64" s="797" t="s">
        <v>724</v>
      </c>
      <c r="D64" s="798"/>
      <c r="E64" s="798"/>
      <c r="F64" s="798"/>
      <c r="G64" s="799"/>
      <c r="H64" s="444">
        <f>+'Development Budget'!I50</f>
        <v>0</v>
      </c>
      <c r="I64" s="426"/>
    </row>
    <row r="65" spans="1:9" x14ac:dyDescent="0.25">
      <c r="A65" s="431"/>
      <c r="B65" s="435">
        <v>9</v>
      </c>
      <c r="C65" s="797" t="s">
        <v>725</v>
      </c>
      <c r="D65" s="798"/>
      <c r="E65" s="798"/>
      <c r="F65" s="798"/>
      <c r="G65" s="799"/>
      <c r="H65" s="459" t="str">
        <f>IF(H53&lt;=H57, "Yes", "No")</f>
        <v>Yes</v>
      </c>
      <c r="I65" s="426"/>
    </row>
    <row r="66" spans="1:9" x14ac:dyDescent="0.25">
      <c r="A66" s="431"/>
      <c r="B66" s="435"/>
      <c r="C66" s="797" t="s">
        <v>726</v>
      </c>
      <c r="D66" s="798"/>
      <c r="E66" s="798"/>
      <c r="F66" s="798"/>
      <c r="G66" s="799"/>
      <c r="H66" s="459" t="str">
        <f>IF(H54&lt;=H58, "Yes", "No")</f>
        <v>Yes</v>
      </c>
      <c r="I66" s="426"/>
    </row>
    <row r="67" spans="1:9" x14ac:dyDescent="0.25">
      <c r="A67" s="431"/>
      <c r="B67" s="435"/>
      <c r="C67" s="797" t="s">
        <v>727</v>
      </c>
      <c r="D67" s="798"/>
      <c r="E67" s="798"/>
      <c r="F67" s="798"/>
      <c r="G67" s="799"/>
      <c r="H67" s="459" t="str">
        <f>IF(H55&lt;=H59, "Yes", "No")</f>
        <v>Yes</v>
      </c>
      <c r="I67" s="426"/>
    </row>
    <row r="68" spans="1:9" x14ac:dyDescent="0.25">
      <c r="A68" s="431"/>
      <c r="B68" s="435"/>
      <c r="C68" s="797" t="s">
        <v>728</v>
      </c>
      <c r="D68" s="798"/>
      <c r="E68" s="798"/>
      <c r="F68" s="798"/>
      <c r="G68" s="799"/>
      <c r="H68" s="459" t="str">
        <f>IF(H56&lt;=H60, "Yes", "No")</f>
        <v>Yes</v>
      </c>
      <c r="I68" s="426"/>
    </row>
    <row r="69" spans="1:9" x14ac:dyDescent="0.25">
      <c r="A69" s="431"/>
      <c r="B69" s="435">
        <v>10</v>
      </c>
      <c r="C69" s="823" t="s">
        <v>729</v>
      </c>
      <c r="D69" s="824"/>
      <c r="E69" s="824"/>
      <c r="F69" s="824"/>
      <c r="G69" s="825"/>
      <c r="H69" s="459" t="str">
        <f>IF(H61&lt;=H57, "Yes", "No")</f>
        <v>Yes</v>
      </c>
      <c r="I69" s="426"/>
    </row>
    <row r="70" spans="1:9" x14ac:dyDescent="0.25">
      <c r="A70" s="431"/>
      <c r="B70" s="435"/>
      <c r="C70" s="823" t="s">
        <v>730</v>
      </c>
      <c r="D70" s="824"/>
      <c r="E70" s="824"/>
      <c r="F70" s="824"/>
      <c r="G70" s="825"/>
      <c r="H70" s="459" t="str">
        <f>IF(H62&lt;=H58, "Yes", "No")</f>
        <v>Yes</v>
      </c>
      <c r="I70" s="426"/>
    </row>
    <row r="71" spans="1:9" x14ac:dyDescent="0.25">
      <c r="A71" s="431"/>
      <c r="B71" s="435"/>
      <c r="C71" s="823" t="s">
        <v>731</v>
      </c>
      <c r="D71" s="824"/>
      <c r="E71" s="824"/>
      <c r="F71" s="824"/>
      <c r="G71" s="825"/>
      <c r="H71" s="459" t="str">
        <f>IF(H63&lt;=H59, "Yes", "No")</f>
        <v>Yes</v>
      </c>
      <c r="I71" s="426"/>
    </row>
    <row r="72" spans="1:9" x14ac:dyDescent="0.25">
      <c r="A72" s="431"/>
      <c r="B72" s="435"/>
      <c r="C72" s="823" t="s">
        <v>732</v>
      </c>
      <c r="D72" s="824"/>
      <c r="E72" s="824"/>
      <c r="F72" s="824"/>
      <c r="G72" s="825"/>
      <c r="H72" s="459" t="str">
        <f>IF(H64&lt;=H60, "Yes", "No")</f>
        <v>Yes</v>
      </c>
      <c r="I72" s="426"/>
    </row>
    <row r="73" spans="1:9" x14ac:dyDescent="0.25">
      <c r="A73" s="431"/>
      <c r="B73" s="435">
        <v>11</v>
      </c>
      <c r="C73" s="820" t="s">
        <v>733</v>
      </c>
      <c r="D73" s="821"/>
      <c r="E73" s="821"/>
      <c r="F73" s="821"/>
      <c r="G73" s="822"/>
      <c r="H73" s="459" t="str">
        <f>IF(H53&lt;=H61, "Yes", "No")</f>
        <v>Yes</v>
      </c>
      <c r="I73" s="426"/>
    </row>
    <row r="74" spans="1:9" x14ac:dyDescent="0.25">
      <c r="A74" s="431"/>
      <c r="B74" s="435"/>
      <c r="C74" s="820" t="s">
        <v>734</v>
      </c>
      <c r="D74" s="821"/>
      <c r="E74" s="821"/>
      <c r="F74" s="821"/>
      <c r="G74" s="822"/>
      <c r="H74" s="459" t="str">
        <f>IF(H54&lt;=H62, "Yes", "No")</f>
        <v>Yes</v>
      </c>
      <c r="I74" s="426"/>
    </row>
    <row r="75" spans="1:9" x14ac:dyDescent="0.25">
      <c r="A75" s="431"/>
      <c r="B75" s="435"/>
      <c r="C75" s="820" t="s">
        <v>735</v>
      </c>
      <c r="D75" s="821"/>
      <c r="E75" s="821"/>
      <c r="F75" s="821"/>
      <c r="G75" s="822"/>
      <c r="H75" s="459" t="str">
        <f>IF(H55&lt;=H63, "Yes", "No")</f>
        <v>Yes</v>
      </c>
      <c r="I75" s="426"/>
    </row>
    <row r="76" spans="1:9" x14ac:dyDescent="0.25">
      <c r="A76" s="431"/>
      <c r="B76" s="435"/>
      <c r="C76" s="820" t="s">
        <v>736</v>
      </c>
      <c r="D76" s="821"/>
      <c r="E76" s="821"/>
      <c r="F76" s="821"/>
      <c r="G76" s="822"/>
      <c r="H76" s="459" t="str">
        <f>IF(H56&lt;=H64, "Yes", "No")</f>
        <v>Yes</v>
      </c>
      <c r="I76" s="426"/>
    </row>
    <row r="77" spans="1:9" x14ac:dyDescent="0.25">
      <c r="A77" s="431"/>
      <c r="B77" s="435"/>
      <c r="C77" s="797" t="s">
        <v>737</v>
      </c>
      <c r="D77" s="798"/>
      <c r="E77" s="798"/>
      <c r="F77" s="798"/>
      <c r="G77" s="799"/>
      <c r="H77" s="460" t="e">
        <f>+Lists!B82+Lists!C82</f>
        <v>#REF!</v>
      </c>
      <c r="I77" s="426"/>
    </row>
    <row r="78" spans="1:9" x14ac:dyDescent="0.25">
      <c r="A78" s="431"/>
      <c r="B78" s="435"/>
      <c r="C78" s="797" t="s">
        <v>738</v>
      </c>
      <c r="D78" s="798"/>
      <c r="E78" s="798"/>
      <c r="F78" s="798"/>
      <c r="G78" s="799"/>
      <c r="H78" s="460" t="e">
        <f>+Lists!B83+Lists!C83</f>
        <v>#REF!</v>
      </c>
      <c r="I78" s="426"/>
    </row>
    <row r="79" spans="1:9" x14ac:dyDescent="0.25">
      <c r="A79" s="431"/>
      <c r="B79" s="435"/>
      <c r="C79" s="797" t="s">
        <v>739</v>
      </c>
      <c r="D79" s="798"/>
      <c r="E79" s="798"/>
      <c r="F79" s="798"/>
      <c r="G79" s="799"/>
      <c r="H79" s="459" t="e">
        <f>+Lists!B84+Lists!C84</f>
        <v>#REF!</v>
      </c>
      <c r="I79" s="426"/>
    </row>
    <row r="80" spans="1:9" x14ac:dyDescent="0.25">
      <c r="A80" s="431"/>
      <c r="B80" s="435"/>
      <c r="C80" s="797" t="s">
        <v>740</v>
      </c>
      <c r="D80" s="798"/>
      <c r="E80" s="798"/>
      <c r="F80" s="798"/>
      <c r="G80" s="799"/>
      <c r="H80" s="459" t="e">
        <f>+Lists!B85+Lists!C85</f>
        <v>#REF!</v>
      </c>
      <c r="I80" s="426"/>
    </row>
    <row r="81" spans="1:9" x14ac:dyDescent="0.25">
      <c r="A81" s="431"/>
      <c r="B81" s="447">
        <v>12</v>
      </c>
      <c r="C81" s="820" t="s">
        <v>741</v>
      </c>
      <c r="D81" s="821"/>
      <c r="E81" s="821"/>
      <c r="F81" s="821"/>
      <c r="G81" s="822"/>
      <c r="H81" s="461" t="str">
        <f>IF(H48&gt;H61, "Yes", "No")</f>
        <v>No</v>
      </c>
      <c r="I81" s="426"/>
    </row>
    <row r="82" spans="1:9" x14ac:dyDescent="0.25">
      <c r="A82" s="431"/>
      <c r="B82" s="447"/>
      <c r="C82" s="820" t="s">
        <v>742</v>
      </c>
      <c r="D82" s="821"/>
      <c r="E82" s="821"/>
      <c r="F82" s="821"/>
      <c r="G82" s="822"/>
      <c r="H82" s="461" t="str">
        <f>IF(H49&gt;H62, "Yes", "No")</f>
        <v>No</v>
      </c>
      <c r="I82" s="426"/>
    </row>
    <row r="83" spans="1:9" x14ac:dyDescent="0.25">
      <c r="A83" s="431"/>
      <c r="B83" s="447"/>
      <c r="C83" s="820" t="s">
        <v>743</v>
      </c>
      <c r="D83" s="821"/>
      <c r="E83" s="821"/>
      <c r="F83" s="821"/>
      <c r="G83" s="822"/>
      <c r="H83" s="461" t="str">
        <f>IF(H50&gt;H63, "Yes", "No")</f>
        <v>No</v>
      </c>
      <c r="I83" s="426"/>
    </row>
    <row r="84" spans="1:9" x14ac:dyDescent="0.25">
      <c r="A84" s="431"/>
      <c r="B84" s="447"/>
      <c r="C84" s="820" t="s">
        <v>744</v>
      </c>
      <c r="D84" s="821"/>
      <c r="E84" s="821"/>
      <c r="F84" s="821"/>
      <c r="G84" s="822"/>
      <c r="H84" s="461" t="str">
        <f>IF(H51&gt;H64, "Yes", "No")</f>
        <v>No</v>
      </c>
      <c r="I84" s="426"/>
    </row>
    <row r="85" spans="1:9" s="118" customFormat="1" ht="29.25" customHeight="1" x14ac:dyDescent="0.25">
      <c r="A85" s="462"/>
      <c r="B85" s="463">
        <v>13</v>
      </c>
      <c r="C85" s="788" t="s">
        <v>745</v>
      </c>
      <c r="D85" s="789"/>
      <c r="E85" s="789"/>
      <c r="F85" s="789"/>
      <c r="G85" s="790"/>
      <c r="H85" s="464">
        <f>IF(+H48-Lists!N114&lt;= 0, 0, H48-H61)</f>
        <v>0</v>
      </c>
      <c r="I85" s="465"/>
    </row>
    <row r="86" spans="1:9" s="118" customFormat="1" ht="29.25" customHeight="1" x14ac:dyDescent="0.25">
      <c r="A86" s="462"/>
      <c r="B86" s="463"/>
      <c r="C86" s="788" t="s">
        <v>746</v>
      </c>
      <c r="D86" s="789"/>
      <c r="E86" s="789"/>
      <c r="F86" s="789"/>
      <c r="G86" s="790"/>
      <c r="H86" s="464">
        <f>IF(+H49-H62&lt;= 0, 0, H49-H62)</f>
        <v>0</v>
      </c>
      <c r="I86" s="465"/>
    </row>
    <row r="87" spans="1:9" s="118" customFormat="1" ht="30.75" customHeight="1" x14ac:dyDescent="0.25">
      <c r="A87" s="462"/>
      <c r="B87" s="463"/>
      <c r="C87" s="788" t="s">
        <v>747</v>
      </c>
      <c r="D87" s="789"/>
      <c r="E87" s="789"/>
      <c r="F87" s="789"/>
      <c r="G87" s="790"/>
      <c r="H87" s="464">
        <f>IF(+H50-H63&gt;= 0, H50-H63, 0)</f>
        <v>0</v>
      </c>
      <c r="I87" s="465"/>
    </row>
    <row r="88" spans="1:9" s="118" customFormat="1" ht="31.5" customHeight="1" x14ac:dyDescent="0.25">
      <c r="A88" s="462"/>
      <c r="B88" s="463"/>
      <c r="C88" s="788" t="s">
        <v>748</v>
      </c>
      <c r="D88" s="789"/>
      <c r="E88" s="789"/>
      <c r="F88" s="789"/>
      <c r="G88" s="790"/>
      <c r="H88" s="464">
        <f>IF(+H51-H64&lt;= 0, 0, H51-H64)</f>
        <v>0</v>
      </c>
      <c r="I88" s="465"/>
    </row>
    <row r="89" spans="1:9" s="118" customFormat="1" ht="31.5" customHeight="1" x14ac:dyDescent="0.25">
      <c r="A89" s="462"/>
      <c r="B89" s="463"/>
      <c r="C89" s="819" t="s">
        <v>868</v>
      </c>
      <c r="D89" s="789"/>
      <c r="E89" s="789"/>
      <c r="F89" s="789"/>
      <c r="G89" s="790"/>
      <c r="H89" s="533" t="str">
        <f>IF(H85&lt;=Lists!N114, "Yes","No")</f>
        <v>Yes</v>
      </c>
      <c r="I89" s="465"/>
    </row>
    <row r="90" spans="1:9" s="118" customFormat="1" ht="31.5" customHeight="1" x14ac:dyDescent="0.25">
      <c r="A90" s="462"/>
      <c r="B90" s="463"/>
      <c r="C90" s="819" t="s">
        <v>869</v>
      </c>
      <c r="D90" s="789"/>
      <c r="E90" s="789"/>
      <c r="F90" s="789"/>
      <c r="G90" s="790"/>
      <c r="H90" s="533" t="str">
        <f>IF(H86&lt;=Lists!N115, "Yes","No")</f>
        <v>Yes</v>
      </c>
      <c r="I90" s="465"/>
    </row>
    <row r="91" spans="1:9" s="118" customFormat="1" ht="31.5" customHeight="1" x14ac:dyDescent="0.25">
      <c r="A91" s="462"/>
      <c r="B91" s="463"/>
      <c r="C91" s="819" t="s">
        <v>870</v>
      </c>
      <c r="D91" s="789"/>
      <c r="E91" s="789"/>
      <c r="F91" s="789"/>
      <c r="G91" s="790"/>
      <c r="H91" s="533" t="str">
        <f>IF(H87&lt;=Lists!N116, "Yes","No")</f>
        <v>Yes</v>
      </c>
      <c r="I91" s="465"/>
    </row>
    <row r="92" spans="1:9" s="118" customFormat="1" ht="31.5" customHeight="1" x14ac:dyDescent="0.25">
      <c r="A92" s="462"/>
      <c r="B92" s="463"/>
      <c r="C92" s="819" t="s">
        <v>871</v>
      </c>
      <c r="D92" s="789"/>
      <c r="E92" s="789"/>
      <c r="F92" s="789"/>
      <c r="G92" s="790"/>
      <c r="H92" s="533" t="str">
        <f>IF(H88&lt;=Lists!N117, "Yes","No")</f>
        <v>Yes</v>
      </c>
      <c r="I92" s="465"/>
    </row>
    <row r="93" spans="1:9" ht="15.75" x14ac:dyDescent="0.25">
      <c r="A93" s="431"/>
      <c r="B93" s="466"/>
      <c r="C93" s="816" t="s">
        <v>749</v>
      </c>
      <c r="D93" s="817"/>
      <c r="E93" s="817"/>
      <c r="F93" s="817"/>
      <c r="G93" s="818"/>
      <c r="H93" s="467">
        <f>+Lists!G86</f>
        <v>0</v>
      </c>
      <c r="I93" s="426"/>
    </row>
    <row r="94" spans="1:9" ht="28.5" customHeight="1" x14ac:dyDescent="0.25">
      <c r="A94" s="431"/>
      <c r="B94" s="466"/>
      <c r="C94" s="788" t="s">
        <v>750</v>
      </c>
      <c r="D94" s="789"/>
      <c r="E94" s="789"/>
      <c r="F94" s="789"/>
      <c r="G94" s="790"/>
      <c r="H94" s="468" t="str">
        <f>IF('Home Buyer Mortgage Analysis 1'!D49&gt;0, "Yes", "No")</f>
        <v>No</v>
      </c>
      <c r="I94" s="426"/>
    </row>
    <row r="95" spans="1:9" ht="30.75" customHeight="1" x14ac:dyDescent="0.25">
      <c r="A95" s="431"/>
      <c r="B95" s="466"/>
      <c r="C95" s="788" t="s">
        <v>751</v>
      </c>
      <c r="D95" s="789"/>
      <c r="E95" s="789"/>
      <c r="F95" s="789"/>
      <c r="G95" s="790"/>
      <c r="H95" s="468" t="str">
        <f>IF('Home Buyer Mortgage Analysis 2'!D49&gt;0, "Yes", "No")</f>
        <v>No</v>
      </c>
      <c r="I95" s="426"/>
    </row>
    <row r="96" spans="1:9" ht="30" customHeight="1" x14ac:dyDescent="0.25">
      <c r="A96" s="431"/>
      <c r="B96" s="466"/>
      <c r="C96" s="788" t="s">
        <v>752</v>
      </c>
      <c r="D96" s="789"/>
      <c r="E96" s="789"/>
      <c r="F96" s="789"/>
      <c r="G96" s="790"/>
      <c r="H96" s="468" t="str">
        <f>IF('Home Buyer Mortgage Analysis 3'!D49&gt;0, "Yes", "No")</f>
        <v>No</v>
      </c>
      <c r="I96" s="426"/>
    </row>
    <row r="97" spans="1:9" ht="30" customHeight="1" x14ac:dyDescent="0.25">
      <c r="A97" s="431"/>
      <c r="B97" s="466"/>
      <c r="C97" s="788" t="s">
        <v>753</v>
      </c>
      <c r="D97" s="789"/>
      <c r="E97" s="789"/>
      <c r="F97" s="789"/>
      <c r="G97" s="790"/>
      <c r="H97" s="445" t="str">
        <f>IF('Home Buyer Mortgage Analysis 4'!D49&gt;0, "Yes","No")</f>
        <v>No</v>
      </c>
      <c r="I97" s="426"/>
    </row>
    <row r="98" spans="1:9" ht="29.25" customHeight="1" x14ac:dyDescent="0.25">
      <c r="A98" s="431"/>
      <c r="B98" s="466"/>
      <c r="C98" s="788" t="s">
        <v>754</v>
      </c>
      <c r="D98" s="789"/>
      <c r="E98" s="789"/>
      <c r="F98" s="789"/>
      <c r="G98" s="790"/>
      <c r="H98" s="469">
        <f>+'Home Buyer Mortgage Analysis 1'!D49</f>
        <v>0</v>
      </c>
      <c r="I98" s="426"/>
    </row>
    <row r="99" spans="1:9" ht="31.5" customHeight="1" x14ac:dyDescent="0.25">
      <c r="A99" s="431"/>
      <c r="B99" s="466"/>
      <c r="C99" s="788" t="s">
        <v>755</v>
      </c>
      <c r="D99" s="789"/>
      <c r="E99" s="789"/>
      <c r="F99" s="789"/>
      <c r="G99" s="790"/>
      <c r="H99" s="469">
        <f>+'Home Buyer Mortgage Analysis 2'!D49</f>
        <v>0</v>
      </c>
      <c r="I99" s="426"/>
    </row>
    <row r="100" spans="1:9" ht="30" customHeight="1" x14ac:dyDescent="0.25">
      <c r="A100" s="431"/>
      <c r="B100" s="466"/>
      <c r="C100" s="788" t="s">
        <v>756</v>
      </c>
      <c r="D100" s="789"/>
      <c r="E100" s="789"/>
      <c r="F100" s="789"/>
      <c r="G100" s="790"/>
      <c r="H100" s="469">
        <f>+'Home Buyer Mortgage Analysis 3'!D49</f>
        <v>0</v>
      </c>
      <c r="I100" s="426"/>
    </row>
    <row r="101" spans="1:9" ht="30.75" customHeight="1" x14ac:dyDescent="0.25">
      <c r="A101" s="431"/>
      <c r="B101" s="466"/>
      <c r="C101" s="788" t="s">
        <v>757</v>
      </c>
      <c r="D101" s="789"/>
      <c r="E101" s="789"/>
      <c r="F101" s="789"/>
      <c r="G101" s="790"/>
      <c r="H101" s="469">
        <f>+'Home Buyer Mortgage Analysis 4'!D49</f>
        <v>0</v>
      </c>
      <c r="I101" s="426"/>
    </row>
    <row r="102" spans="1:9" ht="18" customHeight="1" x14ac:dyDescent="0.25">
      <c r="A102" s="431"/>
      <c r="B102" s="466"/>
      <c r="C102" s="788" t="s">
        <v>758</v>
      </c>
      <c r="D102" s="789"/>
      <c r="E102" s="789"/>
      <c r="F102" s="789"/>
      <c r="G102" s="790"/>
      <c r="H102" s="470">
        <f>+H98*Lists!E82</f>
        <v>0</v>
      </c>
      <c r="I102" s="426"/>
    </row>
    <row r="103" spans="1:9" x14ac:dyDescent="0.25">
      <c r="A103" s="431"/>
      <c r="B103" s="466"/>
      <c r="C103" s="788" t="s">
        <v>759</v>
      </c>
      <c r="D103" s="789"/>
      <c r="E103" s="789"/>
      <c r="F103" s="789"/>
      <c r="G103" s="790"/>
      <c r="H103" s="470">
        <f>+H99*Lists!E83</f>
        <v>0</v>
      </c>
      <c r="I103" s="426"/>
    </row>
    <row r="104" spans="1:9" x14ac:dyDescent="0.25">
      <c r="A104" s="431"/>
      <c r="B104" s="466"/>
      <c r="C104" s="788" t="s">
        <v>760</v>
      </c>
      <c r="D104" s="789"/>
      <c r="E104" s="789"/>
      <c r="F104" s="789"/>
      <c r="G104" s="790"/>
      <c r="H104" s="470">
        <f>+H100*Lists!E84</f>
        <v>0</v>
      </c>
      <c r="I104" s="426"/>
    </row>
    <row r="105" spans="1:9" x14ac:dyDescent="0.25">
      <c r="A105" s="431"/>
      <c r="B105" s="466"/>
      <c r="C105" s="788" t="s">
        <v>761</v>
      </c>
      <c r="D105" s="789"/>
      <c r="E105" s="789"/>
      <c r="F105" s="789"/>
      <c r="G105" s="790"/>
      <c r="H105" s="470">
        <f>+H101*Lists!E85</f>
        <v>0</v>
      </c>
      <c r="I105" s="426"/>
    </row>
    <row r="106" spans="1:9" ht="15.75" x14ac:dyDescent="0.25">
      <c r="A106" s="431"/>
      <c r="B106" s="466"/>
      <c r="C106" s="816" t="s">
        <v>762</v>
      </c>
      <c r="D106" s="817"/>
      <c r="E106" s="817"/>
      <c r="F106" s="817"/>
      <c r="G106" s="818"/>
      <c r="H106" s="471">
        <f>SUM(H102:H105)</f>
        <v>0</v>
      </c>
      <c r="I106" s="426"/>
    </row>
    <row r="107" spans="1:9" ht="18.75" x14ac:dyDescent="0.25">
      <c r="A107" s="431"/>
      <c r="B107" s="466"/>
      <c r="C107" s="810" t="s">
        <v>763</v>
      </c>
      <c r="D107" s="811"/>
      <c r="E107" s="811"/>
      <c r="F107" s="811"/>
      <c r="G107" s="812"/>
      <c r="H107" s="472">
        <f>+H93+H106</f>
        <v>0</v>
      </c>
      <c r="I107" s="426"/>
    </row>
    <row r="108" spans="1:9" x14ac:dyDescent="0.25">
      <c r="A108" s="431"/>
      <c r="B108" s="466"/>
      <c r="C108" s="788" t="s">
        <v>764</v>
      </c>
      <c r="D108" s="813"/>
      <c r="E108" s="813"/>
      <c r="F108" s="813"/>
      <c r="G108" s="814"/>
      <c r="H108" s="472">
        <f>+H14-H107</f>
        <v>0</v>
      </c>
      <c r="I108" s="426"/>
    </row>
    <row r="109" spans="1:9" x14ac:dyDescent="0.25">
      <c r="A109" s="431"/>
      <c r="B109" s="466"/>
      <c r="C109" s="788" t="s">
        <v>765</v>
      </c>
      <c r="D109" s="789"/>
      <c r="E109" s="789"/>
      <c r="F109" s="789"/>
      <c r="G109" s="790"/>
      <c r="H109" s="473">
        <f>IF(H13,+H107/H13,0)</f>
        <v>0</v>
      </c>
      <c r="I109" s="426"/>
    </row>
    <row r="110" spans="1:9" x14ac:dyDescent="0.25">
      <c r="A110" s="431"/>
      <c r="B110" s="466"/>
      <c r="C110" s="788" t="s">
        <v>766</v>
      </c>
      <c r="D110" s="789"/>
      <c r="E110" s="789"/>
      <c r="F110" s="789"/>
      <c r="G110" s="790"/>
      <c r="H110" s="474">
        <f>IF(H14,H107/H14,0)</f>
        <v>0</v>
      </c>
      <c r="I110" s="426"/>
    </row>
    <row r="111" spans="1:9" x14ac:dyDescent="0.25">
      <c r="A111" s="431"/>
      <c r="B111" s="466">
        <v>14</v>
      </c>
      <c r="C111" s="788" t="s">
        <v>767</v>
      </c>
      <c r="D111" s="789"/>
      <c r="E111" s="789"/>
      <c r="F111" s="789"/>
      <c r="G111" s="790"/>
      <c r="H111" s="475" t="e">
        <f>IF(H14/H30&gt;=1000, "Yes","No")</f>
        <v>#DIV/0!</v>
      </c>
      <c r="I111" s="476" t="e">
        <f>IF(H111="No", "Ineligible as submitted", " ")</f>
        <v>#DIV/0!</v>
      </c>
    </row>
    <row r="112" spans="1:9" x14ac:dyDescent="0.25">
      <c r="A112" s="431"/>
      <c r="B112" s="436"/>
      <c r="C112" s="436"/>
      <c r="D112" s="436"/>
      <c r="E112" s="436"/>
      <c r="F112" s="436"/>
      <c r="G112" s="436"/>
      <c r="H112" s="477"/>
      <c r="I112" s="426"/>
    </row>
    <row r="113" spans="1:9" ht="15.75" x14ac:dyDescent="0.25">
      <c r="A113" s="431"/>
      <c r="B113" s="815" t="s">
        <v>768</v>
      </c>
      <c r="C113" s="815"/>
      <c r="D113" s="815"/>
      <c r="E113" s="815"/>
      <c r="F113" s="815"/>
      <c r="G113" s="815"/>
      <c r="H113" s="478"/>
      <c r="I113" s="426"/>
    </row>
    <row r="114" spans="1:9" x14ac:dyDescent="0.25">
      <c r="A114" s="431"/>
      <c r="B114" s="436"/>
      <c r="C114" s="436"/>
      <c r="D114" s="436"/>
      <c r="E114" s="436"/>
      <c r="F114" s="436"/>
      <c r="G114" s="436"/>
      <c r="H114" s="478"/>
      <c r="I114" s="426"/>
    </row>
    <row r="115" spans="1:9" x14ac:dyDescent="0.25">
      <c r="A115" s="431"/>
      <c r="B115" s="436"/>
      <c r="C115" s="803" t="s">
        <v>461</v>
      </c>
      <c r="D115" s="803"/>
      <c r="E115" s="803"/>
      <c r="F115" s="803"/>
      <c r="G115" s="803"/>
      <c r="H115" s="479"/>
      <c r="I115" s="426"/>
    </row>
    <row r="116" spans="1:9" x14ac:dyDescent="0.25">
      <c r="A116" s="431"/>
      <c r="B116" s="480">
        <v>1</v>
      </c>
      <c r="C116" s="797" t="s">
        <v>769</v>
      </c>
      <c r="D116" s="798"/>
      <c r="E116" s="798"/>
      <c r="F116" s="798"/>
      <c r="G116" s="799"/>
      <c r="H116" s="481"/>
      <c r="I116" s="426"/>
    </row>
    <row r="117" spans="1:9" x14ac:dyDescent="0.25">
      <c r="A117" s="431"/>
      <c r="B117" s="480">
        <v>2</v>
      </c>
      <c r="C117" s="797" t="s">
        <v>770</v>
      </c>
      <c r="D117" s="798"/>
      <c r="E117" s="798"/>
      <c r="F117" s="798"/>
      <c r="G117" s="799"/>
      <c r="H117" s="482" t="str">
        <f>IF('Sources &amp; Uses'!D23='Sources &amp; Uses'!E35, "Yes","no")</f>
        <v>Yes</v>
      </c>
      <c r="I117" s="426"/>
    </row>
    <row r="118" spans="1:9" x14ac:dyDescent="0.25">
      <c r="A118" s="431"/>
      <c r="B118" s="480"/>
      <c r="C118" s="797" t="s">
        <v>771</v>
      </c>
      <c r="D118" s="798"/>
      <c r="E118" s="798"/>
      <c r="F118" s="798"/>
      <c r="G118" s="799"/>
      <c r="H118" s="481"/>
      <c r="I118" s="426"/>
    </row>
    <row r="119" spans="1:9" x14ac:dyDescent="0.25">
      <c r="A119" s="431"/>
      <c r="B119" s="480"/>
      <c r="C119" s="797" t="s">
        <v>772</v>
      </c>
      <c r="D119" s="798"/>
      <c r="E119" s="798"/>
      <c r="F119" s="798"/>
      <c r="G119" s="799"/>
      <c r="H119" s="483"/>
      <c r="I119" s="426"/>
    </row>
    <row r="120" spans="1:9" x14ac:dyDescent="0.25">
      <c r="A120" s="431"/>
      <c r="B120" s="480"/>
      <c r="C120" s="797" t="s">
        <v>773</v>
      </c>
      <c r="D120" s="798"/>
      <c r="E120" s="798"/>
      <c r="F120" s="798"/>
      <c r="G120" s="799"/>
      <c r="H120" s="481"/>
      <c r="I120" s="426"/>
    </row>
    <row r="121" spans="1:9" x14ac:dyDescent="0.25">
      <c r="A121" s="431"/>
      <c r="B121" s="480">
        <v>3</v>
      </c>
      <c r="C121" s="797" t="s">
        <v>774</v>
      </c>
      <c r="D121" s="798"/>
      <c r="E121" s="798"/>
      <c r="F121" s="798"/>
      <c r="G121" s="799"/>
      <c r="H121" s="481"/>
      <c r="I121" s="426"/>
    </row>
    <row r="122" spans="1:9" x14ac:dyDescent="0.25">
      <c r="A122" s="431"/>
      <c r="B122" s="480">
        <v>4</v>
      </c>
      <c r="C122" s="797" t="s">
        <v>775</v>
      </c>
      <c r="D122" s="798"/>
      <c r="E122" s="798"/>
      <c r="F122" s="798"/>
      <c r="G122" s="799"/>
      <c r="H122" s="481"/>
      <c r="I122" s="426" t="str">
        <f>IF(H122="No", "A CRA must be done before a decision can be made to fund", " ")</f>
        <v xml:space="preserve"> </v>
      </c>
    </row>
    <row r="123" spans="1:9" x14ac:dyDescent="0.25">
      <c r="A123" s="431"/>
      <c r="B123" s="484">
        <v>5</v>
      </c>
      <c r="C123" s="485" t="s">
        <v>776</v>
      </c>
      <c r="D123" s="486"/>
      <c r="E123" s="486"/>
      <c r="F123" s="486"/>
      <c r="G123" s="487"/>
      <c r="H123" s="481"/>
      <c r="I123" s="426"/>
    </row>
    <row r="124" spans="1:9" x14ac:dyDescent="0.25">
      <c r="A124" s="431"/>
      <c r="B124" s="480">
        <v>6</v>
      </c>
      <c r="C124" s="797" t="s">
        <v>777</v>
      </c>
      <c r="D124" s="798"/>
      <c r="E124" s="798"/>
      <c r="F124" s="798"/>
      <c r="G124" s="799"/>
      <c r="H124" s="481"/>
      <c r="I124" s="426" t="str">
        <f>IF(H124="No", "Project must be redesigned or denied funding", " ")</f>
        <v xml:space="preserve"> </v>
      </c>
    </row>
    <row r="125" spans="1:9" x14ac:dyDescent="0.25">
      <c r="A125" s="431"/>
      <c r="B125" s="480">
        <v>7</v>
      </c>
      <c r="C125" s="797" t="s">
        <v>778</v>
      </c>
      <c r="D125" s="798"/>
      <c r="E125" s="798"/>
      <c r="F125" s="798"/>
      <c r="G125" s="799"/>
      <c r="H125" s="482" t="e">
        <f>IF('Sources &amp; Uses'!D22/'Sources &amp; Uses'!D23&lt;=0.85, "Yes", "No")</f>
        <v>#DIV/0!</v>
      </c>
      <c r="I125" s="426"/>
    </row>
    <row r="126" spans="1:9" ht="60" x14ac:dyDescent="0.25">
      <c r="A126" s="431"/>
      <c r="B126" s="484"/>
      <c r="C126" s="807" t="s">
        <v>779</v>
      </c>
      <c r="D126" s="808"/>
      <c r="E126" s="808"/>
      <c r="F126" s="808"/>
      <c r="G126" s="809"/>
      <c r="H126" s="481"/>
      <c r="I126" s="488" t="s">
        <v>780</v>
      </c>
    </row>
    <row r="127" spans="1:9" x14ac:dyDescent="0.25">
      <c r="A127" s="431"/>
      <c r="B127" s="484">
        <v>8</v>
      </c>
      <c r="C127" s="788" t="s">
        <v>781</v>
      </c>
      <c r="D127" s="789"/>
      <c r="E127" s="789"/>
      <c r="F127" s="789"/>
      <c r="G127" s="790"/>
      <c r="H127" s="481"/>
      <c r="I127" s="488"/>
    </row>
    <row r="128" spans="1:9" x14ac:dyDescent="0.25">
      <c r="A128" s="431"/>
      <c r="B128" s="484"/>
      <c r="C128" s="788" t="s">
        <v>782</v>
      </c>
      <c r="D128" s="789"/>
      <c r="E128" s="789"/>
      <c r="F128" s="789"/>
      <c r="G128" s="790"/>
      <c r="H128" s="481"/>
      <c r="I128" s="488"/>
    </row>
    <row r="129" spans="1:9" x14ac:dyDescent="0.25">
      <c r="A129" s="431"/>
      <c r="B129" s="484"/>
      <c r="C129" s="788" t="s">
        <v>783</v>
      </c>
      <c r="D129" s="789"/>
      <c r="E129" s="789"/>
      <c r="F129" s="789"/>
      <c r="G129" s="790"/>
      <c r="H129" s="481"/>
      <c r="I129" s="488"/>
    </row>
    <row r="130" spans="1:9" x14ac:dyDescent="0.25">
      <c r="A130" s="431"/>
      <c r="B130" s="484"/>
      <c r="C130" s="788" t="s">
        <v>784</v>
      </c>
      <c r="D130" s="789"/>
      <c r="E130" s="789"/>
      <c r="F130" s="789"/>
      <c r="G130" s="790"/>
      <c r="H130" s="481"/>
      <c r="I130" s="488"/>
    </row>
    <row r="131" spans="1:9" x14ac:dyDescent="0.25">
      <c r="A131" s="431"/>
      <c r="B131" s="484"/>
      <c r="C131" s="788" t="s">
        <v>785</v>
      </c>
      <c r="D131" s="789"/>
      <c r="E131" s="789"/>
      <c r="F131" s="789"/>
      <c r="G131" s="790"/>
      <c r="H131" s="481"/>
      <c r="I131" s="488"/>
    </row>
    <row r="132" spans="1:9" x14ac:dyDescent="0.25">
      <c r="A132" s="431"/>
      <c r="B132" s="484"/>
      <c r="C132" s="788"/>
      <c r="D132" s="789"/>
      <c r="E132" s="789"/>
      <c r="F132" s="789"/>
      <c r="G132" s="790"/>
      <c r="H132" s="481"/>
      <c r="I132" s="488"/>
    </row>
    <row r="133" spans="1:9" x14ac:dyDescent="0.25">
      <c r="A133" s="431"/>
      <c r="B133" s="484"/>
      <c r="C133" s="788"/>
      <c r="D133" s="789"/>
      <c r="E133" s="789"/>
      <c r="F133" s="789"/>
      <c r="G133" s="790"/>
      <c r="H133" s="481"/>
      <c r="I133" s="489"/>
    </row>
    <row r="134" spans="1:9" x14ac:dyDescent="0.25">
      <c r="A134" s="431"/>
      <c r="B134" s="490"/>
      <c r="C134" s="436"/>
      <c r="D134" s="436"/>
      <c r="E134" s="436"/>
      <c r="F134" s="436"/>
      <c r="G134" s="436"/>
      <c r="H134" s="491"/>
      <c r="I134" s="426"/>
    </row>
    <row r="135" spans="1:9" x14ac:dyDescent="0.25">
      <c r="A135" s="431"/>
      <c r="B135" s="492"/>
      <c r="C135" s="803" t="s">
        <v>786</v>
      </c>
      <c r="D135" s="803"/>
      <c r="E135" s="803"/>
      <c r="F135" s="803"/>
      <c r="G135" s="803"/>
      <c r="H135" s="493"/>
      <c r="I135" s="426"/>
    </row>
    <row r="136" spans="1:9" x14ac:dyDescent="0.25">
      <c r="A136" s="431"/>
      <c r="B136" s="480">
        <v>1</v>
      </c>
      <c r="C136" s="797" t="s">
        <v>787</v>
      </c>
      <c r="D136" s="798"/>
      <c r="E136" s="798"/>
      <c r="F136" s="798"/>
      <c r="G136" s="799"/>
      <c r="H136" s="481"/>
      <c r="I136" s="426"/>
    </row>
    <row r="137" spans="1:9" x14ac:dyDescent="0.25">
      <c r="A137" s="431"/>
      <c r="B137" s="480">
        <v>2</v>
      </c>
      <c r="C137" s="797" t="s">
        <v>788</v>
      </c>
      <c r="D137" s="798"/>
      <c r="E137" s="798"/>
      <c r="F137" s="798"/>
      <c r="G137" s="799"/>
      <c r="H137" s="481"/>
      <c r="I137" s="426"/>
    </row>
    <row r="138" spans="1:9" x14ac:dyDescent="0.25">
      <c r="A138" s="431"/>
      <c r="B138" s="484">
        <v>3</v>
      </c>
      <c r="C138" s="788" t="s">
        <v>789</v>
      </c>
      <c r="D138" s="789"/>
      <c r="E138" s="789"/>
      <c r="F138" s="789"/>
      <c r="G138" s="790"/>
      <c r="H138" s="481"/>
      <c r="I138" s="426"/>
    </row>
    <row r="139" spans="1:9" x14ac:dyDescent="0.25">
      <c r="A139" s="431"/>
      <c r="B139" s="480">
        <v>4</v>
      </c>
      <c r="C139" s="797" t="s">
        <v>790</v>
      </c>
      <c r="D139" s="798"/>
      <c r="E139" s="798"/>
      <c r="F139" s="798"/>
      <c r="G139" s="799"/>
      <c r="H139" s="481" t="e">
        <f>+Lists!E130</f>
        <v>#N/A</v>
      </c>
      <c r="I139" s="426" t="e">
        <f>IF(H139="YES", "AODN Underwriting Applies", "Standard Underwriting Applies")</f>
        <v>#N/A</v>
      </c>
    </row>
    <row r="140" spans="1:9" x14ac:dyDescent="0.25">
      <c r="A140" s="431"/>
      <c r="B140" s="480"/>
      <c r="C140" s="804" t="s">
        <v>791</v>
      </c>
      <c r="D140" s="805"/>
      <c r="E140" s="805"/>
      <c r="F140" s="805"/>
      <c r="G140" s="806"/>
      <c r="H140" s="481"/>
      <c r="I140" s="426"/>
    </row>
    <row r="141" spans="1:9" x14ac:dyDescent="0.25">
      <c r="A141" s="431"/>
      <c r="B141" s="480">
        <v>1</v>
      </c>
      <c r="C141" s="797" t="s">
        <v>792</v>
      </c>
      <c r="D141" s="798"/>
      <c r="E141" s="798"/>
      <c r="F141" s="798"/>
      <c r="G141" s="799"/>
      <c r="H141" s="481"/>
      <c r="I141" s="426"/>
    </row>
    <row r="142" spans="1:9" x14ac:dyDescent="0.25">
      <c r="A142" s="431"/>
      <c r="B142" s="480">
        <v>2</v>
      </c>
      <c r="C142" s="797" t="s">
        <v>793</v>
      </c>
      <c r="D142" s="798"/>
      <c r="E142" s="798"/>
      <c r="F142" s="798"/>
      <c r="G142" s="799"/>
      <c r="H142" s="481"/>
      <c r="I142" s="426"/>
    </row>
    <row r="143" spans="1:9" x14ac:dyDescent="0.25">
      <c r="A143" s="431"/>
      <c r="B143" s="480">
        <v>3</v>
      </c>
      <c r="C143" s="797" t="s">
        <v>794</v>
      </c>
      <c r="D143" s="798"/>
      <c r="E143" s="798"/>
      <c r="F143" s="798"/>
      <c r="G143" s="799"/>
      <c r="H143" s="481"/>
      <c r="I143" s="426"/>
    </row>
    <row r="144" spans="1:9" x14ac:dyDescent="0.25">
      <c r="A144" s="431"/>
      <c r="B144" s="484">
        <v>4</v>
      </c>
      <c r="C144" s="800" t="s">
        <v>795</v>
      </c>
      <c r="D144" s="801"/>
      <c r="E144" s="801"/>
      <c r="F144" s="801"/>
      <c r="G144" s="802"/>
      <c r="H144" s="481"/>
      <c r="I144" s="426"/>
    </row>
    <row r="145" spans="1:9" x14ac:dyDescent="0.25">
      <c r="A145" s="431"/>
      <c r="B145" s="484">
        <v>5</v>
      </c>
      <c r="C145" s="800" t="s">
        <v>796</v>
      </c>
      <c r="D145" s="801"/>
      <c r="E145" s="801"/>
      <c r="F145" s="801"/>
      <c r="G145" s="802"/>
      <c r="H145" s="481"/>
      <c r="I145" s="426"/>
    </row>
    <row r="146" spans="1:9" x14ac:dyDescent="0.25">
      <c r="A146" s="431"/>
      <c r="B146" s="484">
        <v>6</v>
      </c>
      <c r="C146" s="800" t="s">
        <v>797</v>
      </c>
      <c r="D146" s="801"/>
      <c r="E146" s="801"/>
      <c r="F146" s="801"/>
      <c r="G146" s="802"/>
      <c r="H146" s="481"/>
      <c r="I146" s="426"/>
    </row>
    <row r="147" spans="1:9" x14ac:dyDescent="0.25">
      <c r="A147" s="431"/>
      <c r="B147" s="484">
        <v>7</v>
      </c>
      <c r="C147" s="800" t="s">
        <v>798</v>
      </c>
      <c r="D147" s="801"/>
      <c r="E147" s="801"/>
      <c r="F147" s="801"/>
      <c r="G147" s="802"/>
      <c r="H147" s="481"/>
      <c r="I147" s="426"/>
    </row>
    <row r="148" spans="1:9" x14ac:dyDescent="0.25">
      <c r="A148" s="431"/>
      <c r="B148" s="484">
        <v>8</v>
      </c>
      <c r="C148" s="800" t="s">
        <v>799</v>
      </c>
      <c r="D148" s="801"/>
      <c r="E148" s="801"/>
      <c r="F148" s="801"/>
      <c r="G148" s="802"/>
      <c r="H148" s="481"/>
      <c r="I148" s="426"/>
    </row>
    <row r="149" spans="1:9" x14ac:dyDescent="0.25">
      <c r="A149" s="431"/>
      <c r="B149" s="484">
        <v>9</v>
      </c>
      <c r="C149" s="800" t="s">
        <v>800</v>
      </c>
      <c r="D149" s="801"/>
      <c r="E149" s="801"/>
      <c r="F149" s="801"/>
      <c r="G149" s="802"/>
      <c r="H149" s="481"/>
      <c r="I149" s="426"/>
    </row>
    <row r="150" spans="1:9" x14ac:dyDescent="0.25">
      <c r="A150" s="431"/>
      <c r="B150" s="484">
        <v>10</v>
      </c>
      <c r="C150" s="800" t="s">
        <v>801</v>
      </c>
      <c r="D150" s="801"/>
      <c r="E150" s="801"/>
      <c r="F150" s="801"/>
      <c r="G150" s="802"/>
      <c r="H150" s="481"/>
      <c r="I150" s="426"/>
    </row>
    <row r="151" spans="1:9" x14ac:dyDescent="0.25">
      <c r="A151" s="431"/>
      <c r="B151" s="484"/>
      <c r="C151" s="800"/>
      <c r="D151" s="801"/>
      <c r="E151" s="801"/>
      <c r="F151" s="801"/>
      <c r="G151" s="802"/>
      <c r="H151" s="491"/>
      <c r="I151" s="426"/>
    </row>
    <row r="152" spans="1:9" x14ac:dyDescent="0.25">
      <c r="A152" s="431"/>
      <c r="B152" s="480"/>
      <c r="C152" s="494"/>
      <c r="D152" s="490"/>
      <c r="E152" s="490"/>
      <c r="F152" s="490"/>
      <c r="G152" s="495"/>
      <c r="H152" s="491"/>
      <c r="I152" s="426"/>
    </row>
    <row r="153" spans="1:9" x14ac:dyDescent="0.25">
      <c r="A153" s="431"/>
      <c r="B153" s="480"/>
      <c r="C153" s="496" t="s">
        <v>802</v>
      </c>
      <c r="D153" s="490"/>
      <c r="E153" s="490"/>
      <c r="F153" s="490"/>
      <c r="G153" s="495"/>
      <c r="H153" s="491"/>
      <c r="I153" s="426"/>
    </row>
    <row r="154" spans="1:9" x14ac:dyDescent="0.25">
      <c r="A154" s="431"/>
      <c r="B154" s="484">
        <v>1</v>
      </c>
      <c r="C154" s="788" t="s">
        <v>803</v>
      </c>
      <c r="D154" s="789"/>
      <c r="E154" s="789"/>
      <c r="F154" s="789"/>
      <c r="G154" s="790"/>
      <c r="H154" s="481"/>
      <c r="I154" s="426"/>
    </row>
    <row r="155" spans="1:9" x14ac:dyDescent="0.25">
      <c r="A155" s="431"/>
      <c r="B155" s="480">
        <v>2</v>
      </c>
      <c r="C155" s="797" t="s">
        <v>804</v>
      </c>
      <c r="D155" s="798"/>
      <c r="E155" s="798"/>
      <c r="F155" s="798"/>
      <c r="G155" s="799"/>
      <c r="H155" s="491"/>
      <c r="I155" s="426"/>
    </row>
    <row r="156" spans="1:9" x14ac:dyDescent="0.25">
      <c r="A156" s="431"/>
      <c r="B156" s="480">
        <v>3</v>
      </c>
      <c r="C156" s="797" t="s">
        <v>805</v>
      </c>
      <c r="D156" s="798"/>
      <c r="E156" s="798"/>
      <c r="F156" s="798"/>
      <c r="G156" s="799"/>
      <c r="H156" s="497">
        <f>+'Development Budget'!D41</f>
        <v>0</v>
      </c>
      <c r="I156" s="426"/>
    </row>
    <row r="157" spans="1:9" x14ac:dyDescent="0.25">
      <c r="A157" s="431"/>
      <c r="B157" s="480">
        <v>4</v>
      </c>
      <c r="C157" s="800" t="s">
        <v>806</v>
      </c>
      <c r="D157" s="801"/>
      <c r="E157" s="801"/>
      <c r="F157" s="801"/>
      <c r="G157" s="802"/>
      <c r="H157" s="498" t="e">
        <f>IF('Development Budget'!D41&lt;='Development Budget'!D42*0.15, "Yes", "No")</f>
        <v>#REF!</v>
      </c>
      <c r="I157" s="426"/>
    </row>
    <row r="158" spans="1:9" x14ac:dyDescent="0.25">
      <c r="A158" s="431"/>
      <c r="B158" s="480">
        <v>5</v>
      </c>
      <c r="C158" s="797" t="s">
        <v>807</v>
      </c>
      <c r="D158" s="798"/>
      <c r="E158" s="798"/>
      <c r="F158" s="798"/>
      <c r="G158" s="799"/>
      <c r="H158" s="481"/>
      <c r="I158" s="426"/>
    </row>
    <row r="159" spans="1:9" x14ac:dyDescent="0.25">
      <c r="A159" s="431"/>
      <c r="B159" s="480">
        <v>6</v>
      </c>
      <c r="C159" s="797" t="s">
        <v>808</v>
      </c>
      <c r="D159" s="798"/>
      <c r="E159" s="798"/>
      <c r="F159" s="798"/>
      <c r="G159" s="799"/>
      <c r="H159" s="481"/>
      <c r="I159" s="426"/>
    </row>
    <row r="160" spans="1:9" x14ac:dyDescent="0.25">
      <c r="A160" s="431"/>
      <c r="B160" s="484">
        <v>7</v>
      </c>
      <c r="C160" s="800" t="s">
        <v>809</v>
      </c>
      <c r="D160" s="801"/>
      <c r="E160" s="801"/>
      <c r="F160" s="801"/>
      <c r="G160" s="802"/>
      <c r="H160" s="491"/>
      <c r="I160" s="499" t="s">
        <v>610</v>
      </c>
    </row>
    <row r="161" spans="1:9" ht="30" customHeight="1" x14ac:dyDescent="0.25">
      <c r="A161" s="431"/>
      <c r="B161" s="484">
        <v>8</v>
      </c>
      <c r="C161" s="788" t="s">
        <v>810</v>
      </c>
      <c r="D161" s="789"/>
      <c r="E161" s="789"/>
      <c r="F161" s="789"/>
      <c r="G161" s="790"/>
      <c r="H161" s="481"/>
      <c r="I161" s="426"/>
    </row>
    <row r="162" spans="1:9" ht="30" customHeight="1" x14ac:dyDescent="0.25">
      <c r="A162" s="431"/>
      <c r="B162" s="484">
        <v>9</v>
      </c>
      <c r="C162" s="788" t="s">
        <v>811</v>
      </c>
      <c r="D162" s="789"/>
      <c r="E162" s="789"/>
      <c r="F162" s="789"/>
      <c r="G162" s="790"/>
      <c r="H162" s="497">
        <f>+Lists!B94</f>
        <v>0</v>
      </c>
      <c r="I162" s="426"/>
    </row>
    <row r="163" spans="1:9" ht="33.75" customHeight="1" x14ac:dyDescent="0.25">
      <c r="A163" s="431"/>
      <c r="B163" s="484">
        <v>10</v>
      </c>
      <c r="C163" s="788" t="s">
        <v>812</v>
      </c>
      <c r="D163" s="789"/>
      <c r="E163" s="789"/>
      <c r="F163" s="789"/>
      <c r="G163" s="790"/>
      <c r="H163" s="481"/>
      <c r="I163" s="426"/>
    </row>
    <row r="164" spans="1:9" ht="15.75" thickBot="1" x14ac:dyDescent="0.3">
      <c r="A164" s="431"/>
      <c r="B164" s="500"/>
      <c r="C164" s="791"/>
      <c r="D164" s="792"/>
      <c r="E164" s="792"/>
      <c r="F164" s="792"/>
      <c r="G164" s="793"/>
      <c r="H164" s="501"/>
      <c r="I164" s="426"/>
    </row>
    <row r="165" spans="1:9" ht="15.75" thickTop="1" x14ac:dyDescent="0.25">
      <c r="A165" s="431"/>
      <c r="B165" s="794"/>
      <c r="C165" s="795"/>
      <c r="D165" s="795"/>
      <c r="E165" s="795"/>
      <c r="F165" s="795"/>
      <c r="G165" s="795"/>
      <c r="H165" s="796"/>
      <c r="I165" s="426"/>
    </row>
    <row r="166" spans="1:9" x14ac:dyDescent="0.25">
      <c r="A166" s="431"/>
      <c r="B166" s="778"/>
      <c r="C166" s="779"/>
      <c r="D166" s="779"/>
      <c r="E166" s="779"/>
      <c r="F166" s="779"/>
      <c r="G166" s="779"/>
      <c r="H166" s="780"/>
      <c r="I166" s="426"/>
    </row>
    <row r="167" spans="1:9" x14ac:dyDescent="0.25">
      <c r="A167" s="431"/>
      <c r="B167" s="778"/>
      <c r="C167" s="779"/>
      <c r="D167" s="779"/>
      <c r="E167" s="779"/>
      <c r="F167" s="779"/>
      <c r="G167" s="779"/>
      <c r="H167" s="780"/>
      <c r="I167" s="426"/>
    </row>
    <row r="168" spans="1:9" x14ac:dyDescent="0.25">
      <c r="A168" s="431"/>
      <c r="B168" s="778"/>
      <c r="C168" s="779"/>
      <c r="D168" s="779"/>
      <c r="E168" s="779"/>
      <c r="F168" s="779"/>
      <c r="G168" s="779"/>
      <c r="H168" s="780"/>
      <c r="I168" s="426"/>
    </row>
    <row r="169" spans="1:9" x14ac:dyDescent="0.25">
      <c r="A169" s="431"/>
      <c r="B169" s="778"/>
      <c r="C169" s="779"/>
      <c r="D169" s="779"/>
      <c r="E169" s="779"/>
      <c r="F169" s="779"/>
      <c r="G169" s="779"/>
      <c r="H169" s="780"/>
      <c r="I169" s="426"/>
    </row>
    <row r="170" spans="1:9" x14ac:dyDescent="0.25">
      <c r="A170" s="431"/>
      <c r="B170" s="778"/>
      <c r="C170" s="779"/>
      <c r="D170" s="779"/>
      <c r="E170" s="779"/>
      <c r="F170" s="779"/>
      <c r="G170" s="779"/>
      <c r="H170" s="780"/>
      <c r="I170" s="426"/>
    </row>
    <row r="171" spans="1:9" x14ac:dyDescent="0.25">
      <c r="A171" s="431"/>
      <c r="B171" s="778"/>
      <c r="C171" s="779"/>
      <c r="D171" s="779"/>
      <c r="E171" s="779"/>
      <c r="F171" s="779"/>
      <c r="G171" s="779"/>
      <c r="H171" s="780"/>
      <c r="I171" s="426"/>
    </row>
    <row r="172" spans="1:9" x14ac:dyDescent="0.25">
      <c r="A172" s="431"/>
      <c r="B172" s="778"/>
      <c r="C172" s="779"/>
      <c r="D172" s="779"/>
      <c r="E172" s="779"/>
      <c r="F172" s="779"/>
      <c r="G172" s="779"/>
      <c r="H172" s="780"/>
      <c r="I172" s="426"/>
    </row>
    <row r="173" spans="1:9" x14ac:dyDescent="0.25">
      <c r="A173" s="431"/>
      <c r="B173" s="778"/>
      <c r="C173" s="779"/>
      <c r="D173" s="779"/>
      <c r="E173" s="779"/>
      <c r="F173" s="779"/>
      <c r="G173" s="779"/>
      <c r="H173" s="780"/>
      <c r="I173" s="426"/>
    </row>
    <row r="174" spans="1:9" x14ac:dyDescent="0.25">
      <c r="A174" s="431"/>
      <c r="B174" s="778"/>
      <c r="C174" s="779"/>
      <c r="D174" s="779"/>
      <c r="E174" s="779"/>
      <c r="F174" s="779"/>
      <c r="G174" s="779"/>
      <c r="H174" s="780"/>
      <c r="I174" s="426"/>
    </row>
    <row r="175" spans="1:9" x14ac:dyDescent="0.25">
      <c r="A175" s="431"/>
      <c r="B175" s="778"/>
      <c r="C175" s="779"/>
      <c r="D175" s="779"/>
      <c r="E175" s="779"/>
      <c r="F175" s="779"/>
      <c r="G175" s="779"/>
      <c r="H175" s="780"/>
      <c r="I175" s="426"/>
    </row>
    <row r="176" spans="1:9" x14ac:dyDescent="0.25">
      <c r="A176" s="431"/>
      <c r="B176" s="778"/>
      <c r="C176" s="779"/>
      <c r="D176" s="779"/>
      <c r="E176" s="779"/>
      <c r="F176" s="779"/>
      <c r="G176" s="779"/>
      <c r="H176" s="780"/>
      <c r="I176" s="426"/>
    </row>
    <row r="177" spans="1:9" ht="15.75" thickBot="1" x14ac:dyDescent="0.3">
      <c r="A177" s="431"/>
      <c r="B177" s="781"/>
      <c r="C177" s="782"/>
      <c r="D177" s="782"/>
      <c r="E177" s="782"/>
      <c r="F177" s="782"/>
      <c r="G177" s="782"/>
      <c r="H177" s="783"/>
      <c r="I177" s="426"/>
    </row>
    <row r="178" spans="1:9" ht="15.75" thickTop="1" x14ac:dyDescent="0.25">
      <c r="A178" s="431"/>
      <c r="B178" s="502" t="s">
        <v>813</v>
      </c>
      <c r="C178" s="502"/>
      <c r="D178" s="502"/>
      <c r="E178" s="502"/>
      <c r="F178" s="502"/>
      <c r="G178" s="502"/>
      <c r="H178" s="503"/>
      <c r="I178" s="426"/>
    </row>
    <row r="179" spans="1:9" x14ac:dyDescent="0.25">
      <c r="A179" s="431"/>
      <c r="B179" s="502" t="s">
        <v>814</v>
      </c>
      <c r="C179" s="502"/>
      <c r="D179" s="502"/>
      <c r="E179" s="502"/>
      <c r="F179" s="502"/>
      <c r="G179" s="502"/>
      <c r="H179" s="503"/>
      <c r="I179" s="426"/>
    </row>
    <row r="180" spans="1:9" x14ac:dyDescent="0.25">
      <c r="A180" s="431"/>
      <c r="B180" s="502" t="s">
        <v>365</v>
      </c>
      <c r="C180" s="502"/>
      <c r="D180" s="502"/>
      <c r="E180" s="502"/>
      <c r="F180" s="502"/>
      <c r="G180" s="502"/>
      <c r="H180" s="503"/>
      <c r="I180" s="426"/>
    </row>
    <row r="181" spans="1:9" x14ac:dyDescent="0.25">
      <c r="A181" s="431"/>
      <c r="B181" s="502" t="s">
        <v>815</v>
      </c>
      <c r="C181" s="502"/>
      <c r="D181" s="502"/>
      <c r="E181" s="502"/>
      <c r="F181" s="502"/>
      <c r="G181" s="502"/>
      <c r="H181" s="503"/>
      <c r="I181" s="426"/>
    </row>
    <row r="182" spans="1:9" x14ac:dyDescent="0.25">
      <c r="A182" s="431"/>
      <c r="B182" s="502" t="s">
        <v>816</v>
      </c>
      <c r="C182" s="502"/>
      <c r="D182" s="502"/>
      <c r="E182" s="502"/>
      <c r="F182" s="502"/>
      <c r="G182" s="502"/>
      <c r="H182" s="503"/>
      <c r="I182" s="426"/>
    </row>
    <row r="183" spans="1:9" x14ac:dyDescent="0.25">
      <c r="A183" s="431"/>
      <c r="B183" s="502" t="s">
        <v>817</v>
      </c>
      <c r="C183" s="502"/>
      <c r="D183" s="502"/>
      <c r="E183" s="502"/>
      <c r="F183" s="502"/>
      <c r="G183" s="502"/>
      <c r="H183" s="503"/>
      <c r="I183" s="426"/>
    </row>
    <row r="184" spans="1:9" x14ac:dyDescent="0.25">
      <c r="A184" s="431"/>
      <c r="B184" s="502" t="s">
        <v>818</v>
      </c>
      <c r="C184" s="502"/>
      <c r="D184" s="502"/>
      <c r="E184" s="502"/>
      <c r="F184" s="502"/>
      <c r="G184" s="502"/>
      <c r="H184" s="503"/>
      <c r="I184" s="426"/>
    </row>
    <row r="185" spans="1:9" x14ac:dyDescent="0.25">
      <c r="A185" s="431"/>
      <c r="B185" s="504" t="s">
        <v>819</v>
      </c>
      <c r="C185" s="502"/>
      <c r="D185" s="502"/>
      <c r="E185" s="502"/>
      <c r="F185" s="502"/>
      <c r="G185" s="502"/>
      <c r="H185" s="503"/>
      <c r="I185" s="426"/>
    </row>
    <row r="186" spans="1:9" x14ac:dyDescent="0.25">
      <c r="A186" s="431"/>
      <c r="B186" s="502"/>
      <c r="C186" s="502"/>
      <c r="D186" s="502"/>
      <c r="E186" s="502"/>
      <c r="F186" s="502"/>
      <c r="G186" s="502"/>
      <c r="H186" s="503"/>
      <c r="I186" s="426"/>
    </row>
    <row r="187" spans="1:9" ht="15.75" thickBot="1" x14ac:dyDescent="0.3">
      <c r="A187" s="428"/>
      <c r="B187" s="429"/>
      <c r="C187" s="429"/>
      <c r="D187" s="429"/>
      <c r="E187" s="429"/>
      <c r="F187" s="429"/>
      <c r="G187" s="429"/>
      <c r="H187" s="430"/>
      <c r="I187" s="426"/>
    </row>
    <row r="188" spans="1:9" ht="16.5" thickTop="1" thickBot="1" x14ac:dyDescent="0.3">
      <c r="A188" s="784" t="s">
        <v>820</v>
      </c>
      <c r="B188" s="785"/>
      <c r="C188" s="785"/>
      <c r="D188" s="785"/>
      <c r="E188" s="785"/>
      <c r="F188" s="785"/>
      <c r="G188" s="786" t="s">
        <v>821</v>
      </c>
      <c r="H188" s="787"/>
      <c r="I188" s="426"/>
    </row>
    <row r="189" spans="1:9" ht="15.75" thickTop="1" x14ac:dyDescent="0.25"/>
  </sheetData>
  <mergeCells count="167">
    <mergeCell ref="A1:H1"/>
    <mergeCell ref="A2:H2"/>
    <mergeCell ref="A3:H3"/>
    <mergeCell ref="A4:H4"/>
    <mergeCell ref="A5:H5"/>
    <mergeCell ref="B7:E7"/>
    <mergeCell ref="C16:G16"/>
    <mergeCell ref="C17:G17"/>
    <mergeCell ref="C18:G18"/>
    <mergeCell ref="C19:G19"/>
    <mergeCell ref="C20:G20"/>
    <mergeCell ref="C21:G21"/>
    <mergeCell ref="C10:G10"/>
    <mergeCell ref="C11:G11"/>
    <mergeCell ref="C12:G12"/>
    <mergeCell ref="C13:G13"/>
    <mergeCell ref="C14:G14"/>
    <mergeCell ref="C15:G15"/>
    <mergeCell ref="C30:G30"/>
    <mergeCell ref="C31:G31"/>
    <mergeCell ref="C32:G32"/>
    <mergeCell ref="C33:G33"/>
    <mergeCell ref="C34:G34"/>
    <mergeCell ref="C35:G35"/>
    <mergeCell ref="C22:G22"/>
    <mergeCell ref="C23:G23"/>
    <mergeCell ref="C24:G24"/>
    <mergeCell ref="C25:G25"/>
    <mergeCell ref="B28:E28"/>
    <mergeCell ref="C29:G29"/>
    <mergeCell ref="C42:G42"/>
    <mergeCell ref="C43:G43"/>
    <mergeCell ref="C44:G44"/>
    <mergeCell ref="C45:G45"/>
    <mergeCell ref="C46:G46"/>
    <mergeCell ref="C47:G47"/>
    <mergeCell ref="C36:G36"/>
    <mergeCell ref="C37:G37"/>
    <mergeCell ref="C38:G38"/>
    <mergeCell ref="C39:G39"/>
    <mergeCell ref="C40:G40"/>
    <mergeCell ref="C41:G41"/>
    <mergeCell ref="C54:G54"/>
    <mergeCell ref="C55:G55"/>
    <mergeCell ref="C56:G56"/>
    <mergeCell ref="C57:G57"/>
    <mergeCell ref="C59:G59"/>
    <mergeCell ref="C60:G60"/>
    <mergeCell ref="C48:G48"/>
    <mergeCell ref="C49:G49"/>
    <mergeCell ref="C50:G50"/>
    <mergeCell ref="C51:G51"/>
    <mergeCell ref="C52:G52"/>
    <mergeCell ref="C53:G53"/>
    <mergeCell ref="C67:G67"/>
    <mergeCell ref="C68:G68"/>
    <mergeCell ref="C69:G69"/>
    <mergeCell ref="C70:G70"/>
    <mergeCell ref="C71:G71"/>
    <mergeCell ref="C72:G72"/>
    <mergeCell ref="C61:G61"/>
    <mergeCell ref="C62:G62"/>
    <mergeCell ref="C63:G63"/>
    <mergeCell ref="C64:G64"/>
    <mergeCell ref="C65:G65"/>
    <mergeCell ref="C66:G66"/>
    <mergeCell ref="C79:G79"/>
    <mergeCell ref="C80:G80"/>
    <mergeCell ref="C81:G81"/>
    <mergeCell ref="C82:G82"/>
    <mergeCell ref="C83:G83"/>
    <mergeCell ref="C84:G84"/>
    <mergeCell ref="C73:G73"/>
    <mergeCell ref="C74:G74"/>
    <mergeCell ref="C75:G75"/>
    <mergeCell ref="C76:G76"/>
    <mergeCell ref="C77:G77"/>
    <mergeCell ref="C78:G78"/>
    <mergeCell ref="C95:G95"/>
    <mergeCell ref="C96:G96"/>
    <mergeCell ref="C97:G97"/>
    <mergeCell ref="C98:G98"/>
    <mergeCell ref="C99:G99"/>
    <mergeCell ref="C100:G100"/>
    <mergeCell ref="C85:G85"/>
    <mergeCell ref="C86:G86"/>
    <mergeCell ref="C87:G87"/>
    <mergeCell ref="C88:G88"/>
    <mergeCell ref="C93:G93"/>
    <mergeCell ref="C94:G94"/>
    <mergeCell ref="C89:G89"/>
    <mergeCell ref="C90:G90"/>
    <mergeCell ref="C91:G91"/>
    <mergeCell ref="C92:G92"/>
    <mergeCell ref="C107:G107"/>
    <mergeCell ref="C108:G108"/>
    <mergeCell ref="C109:G109"/>
    <mergeCell ref="C110:G110"/>
    <mergeCell ref="C111:G111"/>
    <mergeCell ref="B113:G113"/>
    <mergeCell ref="C101:G101"/>
    <mergeCell ref="C102:G102"/>
    <mergeCell ref="C103:G103"/>
    <mergeCell ref="C104:G104"/>
    <mergeCell ref="C105:G105"/>
    <mergeCell ref="C106:G106"/>
    <mergeCell ref="C121:G121"/>
    <mergeCell ref="C122:G122"/>
    <mergeCell ref="C124:G124"/>
    <mergeCell ref="C125:G125"/>
    <mergeCell ref="C126:G126"/>
    <mergeCell ref="C127:G127"/>
    <mergeCell ref="C115:G115"/>
    <mergeCell ref="C116:G116"/>
    <mergeCell ref="C117:G117"/>
    <mergeCell ref="C118:G118"/>
    <mergeCell ref="C119:G119"/>
    <mergeCell ref="C120:G120"/>
    <mergeCell ref="C135:G135"/>
    <mergeCell ref="C136:G136"/>
    <mergeCell ref="C137:G137"/>
    <mergeCell ref="C138:G138"/>
    <mergeCell ref="C139:G139"/>
    <mergeCell ref="C140:G140"/>
    <mergeCell ref="C128:G128"/>
    <mergeCell ref="C129:G129"/>
    <mergeCell ref="C130:G130"/>
    <mergeCell ref="C131:G131"/>
    <mergeCell ref="C132:G132"/>
    <mergeCell ref="C133:G133"/>
    <mergeCell ref="C147:G147"/>
    <mergeCell ref="C148:G148"/>
    <mergeCell ref="C149:G149"/>
    <mergeCell ref="C150:G150"/>
    <mergeCell ref="C151:G151"/>
    <mergeCell ref="C154:G154"/>
    <mergeCell ref="C141:G141"/>
    <mergeCell ref="C142:G142"/>
    <mergeCell ref="C143:G143"/>
    <mergeCell ref="C144:G144"/>
    <mergeCell ref="C145:G145"/>
    <mergeCell ref="C146:G146"/>
    <mergeCell ref="C161:G161"/>
    <mergeCell ref="C162:G162"/>
    <mergeCell ref="C163:G163"/>
    <mergeCell ref="C164:G164"/>
    <mergeCell ref="B165:H165"/>
    <mergeCell ref="B166:H166"/>
    <mergeCell ref="C155:G155"/>
    <mergeCell ref="C156:G156"/>
    <mergeCell ref="C157:G157"/>
    <mergeCell ref="C158:G158"/>
    <mergeCell ref="C159:G159"/>
    <mergeCell ref="C160:G160"/>
    <mergeCell ref="B173:H173"/>
    <mergeCell ref="B174:H174"/>
    <mergeCell ref="B175:H175"/>
    <mergeCell ref="B176:H176"/>
    <mergeCell ref="B177:H177"/>
    <mergeCell ref="A188:F188"/>
    <mergeCell ref="G188:H188"/>
    <mergeCell ref="B167:H167"/>
    <mergeCell ref="B168:H168"/>
    <mergeCell ref="B169:H169"/>
    <mergeCell ref="B170:H170"/>
    <mergeCell ref="B171:H171"/>
    <mergeCell ref="B172:H1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46"/>
  <sheetViews>
    <sheetView workbookViewId="0">
      <selection activeCell="E12" sqref="E12:G12"/>
    </sheetView>
  </sheetViews>
  <sheetFormatPr defaultRowHeight="15" x14ac:dyDescent="0.25"/>
  <cols>
    <col min="5" max="5" width="17" customWidth="1"/>
    <col min="6" max="6" width="12.28515625" customWidth="1"/>
    <col min="7" max="7" width="15" customWidth="1"/>
    <col min="9" max="9" width="30.28515625" customWidth="1"/>
    <col min="10" max="10" width="33.85546875" customWidth="1"/>
    <col min="12" max="12" width="15.140625" customWidth="1"/>
  </cols>
  <sheetData>
    <row r="1" spans="1:12" ht="15.75" thickTop="1" x14ac:dyDescent="0.25">
      <c r="A1" s="1" t="s">
        <v>7</v>
      </c>
      <c r="B1" s="3"/>
      <c r="C1" s="3"/>
      <c r="D1" s="3"/>
      <c r="E1" s="3" t="str">
        <f>+Cover!D8</f>
        <v>05072019.SA</v>
      </c>
      <c r="F1" s="3"/>
      <c r="G1" s="3"/>
      <c r="H1" s="3"/>
      <c r="I1" s="4">
        <f>+Cover!E11</f>
        <v>0</v>
      </c>
      <c r="J1" s="36"/>
      <c r="K1" s="3"/>
      <c r="L1" s="5"/>
    </row>
    <row r="2" spans="1:12" ht="15.75" x14ac:dyDescent="0.25">
      <c r="A2" s="6"/>
      <c r="B2" s="37"/>
      <c r="C2" s="15"/>
      <c r="D2" s="15"/>
      <c r="E2" s="7"/>
      <c r="F2" s="7"/>
      <c r="G2" s="7"/>
      <c r="H2" s="7"/>
      <c r="I2" s="7"/>
      <c r="J2" s="7"/>
      <c r="K2" s="7"/>
      <c r="L2" s="8"/>
    </row>
    <row r="3" spans="1:12" x14ac:dyDescent="0.25">
      <c r="A3" s="6"/>
      <c r="B3" s="38" t="s">
        <v>8</v>
      </c>
      <c r="C3" s="39"/>
      <c r="D3" s="40"/>
      <c r="E3" s="41">
        <f ca="1">NOW()</f>
        <v>43592.615813310185</v>
      </c>
      <c r="F3" s="7"/>
      <c r="G3" s="7"/>
      <c r="H3" s="7"/>
      <c r="I3" s="42" t="s">
        <v>9</v>
      </c>
      <c r="J3" s="43"/>
      <c r="K3" s="7"/>
      <c r="L3" s="8"/>
    </row>
    <row r="4" spans="1:12" ht="15.75" thickBot="1" x14ac:dyDescent="0.3">
      <c r="A4" s="6"/>
      <c r="B4" s="44"/>
      <c r="C4" s="45"/>
      <c r="D4" s="45"/>
      <c r="E4" s="46"/>
      <c r="F4" s="7"/>
      <c r="G4" s="7"/>
      <c r="H4" s="7"/>
      <c r="I4" s="7"/>
      <c r="J4" s="47"/>
      <c r="K4" s="48"/>
      <c r="L4" s="8"/>
    </row>
    <row r="5" spans="1:12" ht="16.5" thickTop="1" thickBot="1" x14ac:dyDescent="0.3">
      <c r="A5" s="6"/>
      <c r="B5" s="49" t="s">
        <v>10</v>
      </c>
      <c r="C5" s="50"/>
      <c r="D5" s="50"/>
      <c r="E5" s="51" t="s">
        <v>11</v>
      </c>
      <c r="F5" s="52" t="s">
        <v>12</v>
      </c>
      <c r="G5" s="53" t="s">
        <v>13</v>
      </c>
      <c r="H5" s="7"/>
      <c r="I5" s="49" t="s">
        <v>14</v>
      </c>
      <c r="J5" s="54"/>
      <c r="K5" s="7"/>
      <c r="L5" s="8"/>
    </row>
    <row r="6" spans="1:12" ht="15.75" thickTop="1" x14ac:dyDescent="0.25">
      <c r="A6" s="6"/>
      <c r="B6" s="689" t="s">
        <v>15</v>
      </c>
      <c r="C6" s="689"/>
      <c r="D6" s="689"/>
      <c r="E6" s="55"/>
      <c r="F6" s="55"/>
      <c r="G6" s="55"/>
      <c r="H6" s="7"/>
      <c r="I6" s="56"/>
      <c r="J6" s="57"/>
      <c r="K6" s="7"/>
      <c r="L6" s="8"/>
    </row>
    <row r="7" spans="1:12" x14ac:dyDescent="0.25">
      <c r="A7" s="6"/>
      <c r="B7" s="690" t="s">
        <v>16</v>
      </c>
      <c r="C7" s="690"/>
      <c r="D7" s="690"/>
      <c r="E7" s="691"/>
      <c r="F7" s="691"/>
      <c r="G7" s="691"/>
      <c r="H7" s="7"/>
      <c r="I7" s="56"/>
      <c r="J7" s="57"/>
      <c r="K7" s="7"/>
      <c r="L7" s="8"/>
    </row>
    <row r="8" spans="1:12" x14ac:dyDescent="0.25">
      <c r="A8" s="6"/>
      <c r="B8" s="692" t="s">
        <v>17</v>
      </c>
      <c r="C8" s="693"/>
      <c r="D8" s="694"/>
      <c r="E8" s="695"/>
      <c r="F8" s="696"/>
      <c r="G8" s="697"/>
      <c r="H8" s="58"/>
      <c r="I8" s="59" t="s">
        <v>18</v>
      </c>
      <c r="J8" s="60"/>
      <c r="K8" s="7"/>
      <c r="L8" s="8"/>
    </row>
    <row r="9" spans="1:12" x14ac:dyDescent="0.25">
      <c r="A9" s="6"/>
      <c r="B9" s="659" t="s">
        <v>1380</v>
      </c>
      <c r="C9" s="660"/>
      <c r="D9" s="661"/>
      <c r="E9" s="665"/>
      <c r="F9" s="666"/>
      <c r="G9" s="667"/>
      <c r="H9" s="58"/>
      <c r="I9" s="61" t="s">
        <v>19</v>
      </c>
      <c r="J9" s="62"/>
      <c r="K9" s="7"/>
      <c r="L9" s="8"/>
    </row>
    <row r="10" spans="1:12" x14ac:dyDescent="0.25">
      <c r="A10" s="6"/>
      <c r="B10" s="659" t="s">
        <v>1379</v>
      </c>
      <c r="C10" s="660"/>
      <c r="D10" s="661"/>
      <c r="E10" s="665"/>
      <c r="F10" s="666"/>
      <c r="G10" s="667"/>
      <c r="H10" s="58"/>
      <c r="I10" s="61" t="s">
        <v>1393</v>
      </c>
      <c r="J10" s="631" t="e">
        <f>+Lists!E130</f>
        <v>#N/A</v>
      </c>
      <c r="K10" s="687" t="e">
        <f>IF(J10="YES", "AODN Underwriting allowed", "Standard Underwriting")</f>
        <v>#N/A</v>
      </c>
      <c r="L10" s="688"/>
    </row>
    <row r="11" spans="1:12" x14ac:dyDescent="0.25">
      <c r="A11" s="6"/>
      <c r="B11" s="659" t="s">
        <v>20</v>
      </c>
      <c r="C11" s="660"/>
      <c r="D11" s="661"/>
      <c r="E11" s="665"/>
      <c r="F11" s="666"/>
      <c r="G11" s="667"/>
      <c r="H11" s="58"/>
      <c r="I11" s="61" t="s">
        <v>21</v>
      </c>
      <c r="J11" s="63"/>
      <c r="K11" s="7"/>
      <c r="L11" s="8"/>
    </row>
    <row r="12" spans="1:12" x14ac:dyDescent="0.25">
      <c r="A12" s="6"/>
      <c r="B12" s="659" t="s">
        <v>22</v>
      </c>
      <c r="C12" s="660"/>
      <c r="D12" s="661"/>
      <c r="E12" s="665"/>
      <c r="F12" s="666"/>
      <c r="G12" s="667"/>
      <c r="H12" s="58"/>
      <c r="I12" s="61" t="s">
        <v>23</v>
      </c>
      <c r="J12" s="63"/>
      <c r="K12" s="7"/>
      <c r="L12" s="8"/>
    </row>
    <row r="13" spans="1:12" x14ac:dyDescent="0.25">
      <c r="A13" s="6"/>
      <c r="B13" s="659" t="s">
        <v>24</v>
      </c>
      <c r="C13" s="660"/>
      <c r="D13" s="661"/>
      <c r="E13" s="665"/>
      <c r="F13" s="666"/>
      <c r="G13" s="667"/>
      <c r="H13" s="58"/>
      <c r="I13" s="64" t="s">
        <v>25</v>
      </c>
      <c r="J13" s="65"/>
      <c r="K13" s="7"/>
      <c r="L13" s="8"/>
    </row>
    <row r="14" spans="1:12" x14ac:dyDescent="0.25">
      <c r="A14" s="6"/>
      <c r="B14" s="659" t="s">
        <v>26</v>
      </c>
      <c r="C14" s="660"/>
      <c r="D14" s="661"/>
      <c r="E14" s="665"/>
      <c r="F14" s="666"/>
      <c r="G14" s="667"/>
      <c r="H14" s="58"/>
      <c r="I14" s="61"/>
      <c r="J14" s="527"/>
      <c r="K14" s="22"/>
      <c r="L14" s="8"/>
    </row>
    <row r="15" spans="1:12" ht="15.75" thickBot="1" x14ac:dyDescent="0.3">
      <c r="A15" s="6"/>
      <c r="B15" s="659" t="s">
        <v>27</v>
      </c>
      <c r="C15" s="660"/>
      <c r="D15" s="661"/>
      <c r="E15" s="665"/>
      <c r="F15" s="666"/>
      <c r="G15" s="667"/>
      <c r="H15" s="58"/>
      <c r="I15" s="64" t="s">
        <v>28</v>
      </c>
      <c r="J15" s="65"/>
      <c r="K15" s="7"/>
      <c r="L15" s="8"/>
    </row>
    <row r="16" spans="1:12" ht="16.5" thickTop="1" thickBot="1" x14ac:dyDescent="0.3">
      <c r="A16" s="6"/>
      <c r="B16" s="659" t="s">
        <v>29</v>
      </c>
      <c r="C16" s="660"/>
      <c r="D16" s="661"/>
      <c r="E16" s="665"/>
      <c r="F16" s="666"/>
      <c r="G16" s="667"/>
      <c r="H16" s="58"/>
      <c r="I16" s="66" t="s">
        <v>30</v>
      </c>
      <c r="J16" s="67"/>
      <c r="K16" s="7"/>
      <c r="L16" s="8"/>
    </row>
    <row r="17" spans="1:12" ht="15.75" thickTop="1" x14ac:dyDescent="0.25">
      <c r="A17" s="6"/>
      <c r="B17" s="659" t="s">
        <v>31</v>
      </c>
      <c r="C17" s="660"/>
      <c r="D17" s="661"/>
      <c r="E17" s="665"/>
      <c r="F17" s="666"/>
      <c r="G17" s="667"/>
      <c r="H17" s="58"/>
      <c r="I17" s="59" t="s">
        <v>32</v>
      </c>
      <c r="J17" s="60"/>
      <c r="K17" s="7"/>
      <c r="L17" s="8"/>
    </row>
    <row r="18" spans="1:12" x14ac:dyDescent="0.25">
      <c r="A18" s="6"/>
      <c r="B18" s="659" t="s">
        <v>33</v>
      </c>
      <c r="C18" s="660"/>
      <c r="D18" s="661"/>
      <c r="E18" s="665"/>
      <c r="F18" s="666"/>
      <c r="G18" s="667"/>
      <c r="H18" s="58"/>
      <c r="I18" s="68" t="s">
        <v>34</v>
      </c>
      <c r="J18" s="62"/>
      <c r="K18" s="7"/>
      <c r="L18" s="8"/>
    </row>
    <row r="19" spans="1:12" x14ac:dyDescent="0.25">
      <c r="A19" s="6"/>
      <c r="B19" s="659" t="s">
        <v>35</v>
      </c>
      <c r="C19" s="660"/>
      <c r="D19" s="661"/>
      <c r="E19" s="665"/>
      <c r="F19" s="666"/>
      <c r="G19" s="667"/>
      <c r="H19" s="58"/>
      <c r="I19" s="68" t="s">
        <v>36</v>
      </c>
      <c r="J19" s="62"/>
      <c r="K19" s="7"/>
      <c r="L19" s="8"/>
    </row>
    <row r="20" spans="1:12" x14ac:dyDescent="0.25">
      <c r="A20" s="6"/>
      <c r="B20" s="659" t="s">
        <v>37</v>
      </c>
      <c r="C20" s="660"/>
      <c r="D20" s="661"/>
      <c r="E20" s="681"/>
      <c r="F20" s="682"/>
      <c r="G20" s="683"/>
      <c r="H20" s="58"/>
      <c r="I20" s="68" t="s">
        <v>38</v>
      </c>
      <c r="J20" s="62"/>
      <c r="K20" s="7"/>
      <c r="L20" s="8"/>
    </row>
    <row r="21" spans="1:12" x14ac:dyDescent="0.25">
      <c r="A21" s="6"/>
      <c r="B21" s="659" t="s">
        <v>39</v>
      </c>
      <c r="C21" s="660"/>
      <c r="D21" s="661"/>
      <c r="E21" s="681"/>
      <c r="F21" s="682"/>
      <c r="G21" s="683"/>
      <c r="H21" s="58"/>
      <c r="I21" s="68" t="s">
        <v>40</v>
      </c>
      <c r="J21" s="62"/>
      <c r="K21" s="7"/>
      <c r="L21" s="8"/>
    </row>
    <row r="22" spans="1:12" x14ac:dyDescent="0.25">
      <c r="A22" s="6"/>
      <c r="B22" s="659" t="s">
        <v>41</v>
      </c>
      <c r="C22" s="660"/>
      <c r="D22" s="661"/>
      <c r="E22" s="677"/>
      <c r="F22" s="666"/>
      <c r="G22" s="667"/>
      <c r="H22" s="58"/>
      <c r="I22" s="68" t="s">
        <v>42</v>
      </c>
      <c r="J22" s="62"/>
      <c r="K22" s="7"/>
      <c r="L22" s="8"/>
    </row>
    <row r="23" spans="1:12" x14ac:dyDescent="0.25">
      <c r="A23" s="6"/>
      <c r="B23" s="678" t="s">
        <v>43</v>
      </c>
      <c r="C23" s="679"/>
      <c r="D23" s="680"/>
      <c r="E23" s="671"/>
      <c r="F23" s="672"/>
      <c r="G23" s="673"/>
      <c r="H23" s="58"/>
      <c r="I23" s="68" t="s">
        <v>44</v>
      </c>
      <c r="J23" s="62"/>
      <c r="K23" s="7"/>
      <c r="L23" s="69"/>
    </row>
    <row r="24" spans="1:12" x14ac:dyDescent="0.25">
      <c r="A24" s="6"/>
      <c r="B24" s="678" t="s">
        <v>45</v>
      </c>
      <c r="C24" s="679"/>
      <c r="D24" s="680"/>
      <c r="E24" s="684">
        <f>+'Sources &amp; Uses'!D22</f>
        <v>0</v>
      </c>
      <c r="F24" s="685"/>
      <c r="G24" s="686"/>
      <c r="H24" s="70"/>
      <c r="I24" s="71" t="s">
        <v>46</v>
      </c>
      <c r="J24" s="630">
        <f>SUM(J17:J23)</f>
        <v>0</v>
      </c>
      <c r="K24" s="7"/>
      <c r="L24" s="69"/>
    </row>
    <row r="25" spans="1:12" x14ac:dyDescent="0.25">
      <c r="A25" s="6"/>
      <c r="B25" s="678" t="s">
        <v>47</v>
      </c>
      <c r="C25" s="679"/>
      <c r="D25" s="680"/>
      <c r="E25" s="671"/>
      <c r="F25" s="672"/>
      <c r="G25" s="673"/>
      <c r="H25" s="70"/>
      <c r="I25" s="72" t="str">
        <f>IF(E25&gt;0,"   Designated Disaster Area","")</f>
        <v/>
      </c>
      <c r="J25" s="73"/>
      <c r="K25" s="74"/>
      <c r="L25" s="69"/>
    </row>
    <row r="26" spans="1:12" ht="15.75" thickBot="1" x14ac:dyDescent="0.3">
      <c r="A26" s="6"/>
      <c r="B26" s="659" t="s">
        <v>48</v>
      </c>
      <c r="C26" s="660"/>
      <c r="D26" s="661"/>
      <c r="E26" s="674"/>
      <c r="F26" s="675"/>
      <c r="G26" s="676"/>
      <c r="H26" s="58"/>
      <c r="I26" s="47"/>
      <c r="J26" s="7"/>
      <c r="K26" s="74"/>
      <c r="L26" s="69"/>
    </row>
    <row r="27" spans="1:12" ht="16.5" thickTop="1" thickBot="1" x14ac:dyDescent="0.3">
      <c r="A27" s="6"/>
      <c r="B27" s="659" t="s">
        <v>49</v>
      </c>
      <c r="C27" s="660"/>
      <c r="D27" s="661"/>
      <c r="E27" s="662"/>
      <c r="F27" s="663"/>
      <c r="G27" s="664"/>
      <c r="H27" s="7"/>
      <c r="I27" s="75" t="s">
        <v>50</v>
      </c>
      <c r="J27" s="76"/>
      <c r="K27" s="77"/>
      <c r="L27" s="69"/>
    </row>
    <row r="28" spans="1:12" ht="15.75" thickTop="1" x14ac:dyDescent="0.25">
      <c r="A28" s="6"/>
      <c r="B28" s="659" t="s">
        <v>51</v>
      </c>
      <c r="C28" s="660"/>
      <c r="D28" s="661"/>
      <c r="E28" s="665"/>
      <c r="F28" s="666"/>
      <c r="G28" s="667"/>
      <c r="H28" s="22"/>
      <c r="I28" s="78" t="s">
        <v>52</v>
      </c>
      <c r="J28" s="79"/>
      <c r="K28" s="7"/>
      <c r="L28" s="69"/>
    </row>
    <row r="29" spans="1:12" x14ac:dyDescent="0.25">
      <c r="A29" s="6"/>
      <c r="B29" s="659" t="s">
        <v>1377</v>
      </c>
      <c r="C29" s="660"/>
      <c r="D29" s="661"/>
      <c r="E29" s="665"/>
      <c r="F29" s="666"/>
      <c r="G29" s="667"/>
      <c r="H29" s="22"/>
      <c r="I29" s="78"/>
      <c r="J29" s="79"/>
      <c r="K29" s="7"/>
      <c r="L29" s="69"/>
    </row>
    <row r="30" spans="1:12" ht="26.25" x14ac:dyDescent="0.25">
      <c r="A30" s="6"/>
      <c r="B30" s="652" t="s">
        <v>53</v>
      </c>
      <c r="C30" s="653"/>
      <c r="D30" s="654"/>
      <c r="E30" s="668"/>
      <c r="F30" s="669"/>
      <c r="G30" s="670"/>
      <c r="H30" s="136"/>
      <c r="I30" s="80" t="s">
        <v>54</v>
      </c>
      <c r="J30" s="137"/>
      <c r="K30" s="7"/>
      <c r="L30" s="69"/>
    </row>
    <row r="31" spans="1:12" ht="26.25" x14ac:dyDescent="0.25">
      <c r="A31" s="6"/>
      <c r="B31" s="652" t="s">
        <v>55</v>
      </c>
      <c r="C31" s="653"/>
      <c r="D31" s="654"/>
      <c r="E31" s="655"/>
      <c r="F31" s="656"/>
      <c r="G31" s="657"/>
      <c r="H31" s="136"/>
      <c r="I31" s="80" t="s">
        <v>56</v>
      </c>
      <c r="J31" s="137"/>
      <c r="K31" s="7"/>
      <c r="L31" s="69"/>
    </row>
    <row r="32" spans="1:12" ht="18.75" x14ac:dyDescent="0.3">
      <c r="A32" s="6"/>
      <c r="B32" s="658" t="str">
        <f>IF(rrr&gt;1500000, " Please check limits in the QAP for the Maximum Amount of Tax Credits", "")</f>
        <v/>
      </c>
      <c r="C32" s="658"/>
      <c r="D32" s="658"/>
      <c r="E32" s="658"/>
      <c r="F32" s="658"/>
      <c r="G32" s="658"/>
      <c r="H32" s="658"/>
      <c r="I32" s="658"/>
      <c r="J32" s="658"/>
      <c r="K32" s="7"/>
      <c r="L32" s="69"/>
    </row>
    <row r="33" spans="1:12" x14ac:dyDescent="0.25">
      <c r="A33" s="6"/>
      <c r="B33" s="81"/>
      <c r="C33" s="81"/>
      <c r="D33" s="81"/>
      <c r="E33" s="81"/>
      <c r="F33" s="81"/>
      <c r="G33" s="81"/>
      <c r="H33" s="81"/>
      <c r="I33" s="81"/>
      <c r="J33" s="81"/>
      <c r="K33" s="7"/>
      <c r="L33" s="69"/>
    </row>
    <row r="34" spans="1:12" x14ac:dyDescent="0.25">
      <c r="A34" s="6"/>
      <c r="B34" s="81"/>
      <c r="C34" s="81"/>
      <c r="D34" s="81"/>
      <c r="E34" s="81"/>
      <c r="F34" s="81"/>
      <c r="G34" s="81"/>
      <c r="H34" s="81"/>
      <c r="I34" s="81"/>
      <c r="J34" s="81"/>
      <c r="K34" s="7"/>
      <c r="L34" s="69"/>
    </row>
    <row r="35" spans="1:12" x14ac:dyDescent="0.25">
      <c r="A35" s="6"/>
      <c r="B35" s="81"/>
      <c r="C35" s="81"/>
      <c r="D35" s="81"/>
      <c r="E35" s="81"/>
      <c r="F35" s="81"/>
      <c r="G35" s="81"/>
      <c r="H35" s="81"/>
      <c r="I35" s="81"/>
      <c r="J35" s="81"/>
      <c r="K35" s="7"/>
      <c r="L35" s="69"/>
    </row>
    <row r="36" spans="1:12" x14ac:dyDescent="0.25">
      <c r="A36" s="6"/>
      <c r="B36" s="81"/>
      <c r="C36" s="81"/>
      <c r="D36" s="81"/>
      <c r="E36" s="81"/>
      <c r="F36" s="81"/>
      <c r="G36" s="81"/>
      <c r="H36" s="82"/>
      <c r="I36" s="83"/>
      <c r="J36" s="81"/>
      <c r="K36" s="7"/>
      <c r="L36" s="69"/>
    </row>
    <row r="37" spans="1:12" x14ac:dyDescent="0.25">
      <c r="A37" s="6"/>
      <c r="B37" s="81"/>
      <c r="C37" s="81"/>
      <c r="D37" s="81"/>
      <c r="E37" s="81"/>
      <c r="F37" s="81"/>
      <c r="G37" s="81"/>
      <c r="H37" s="82"/>
      <c r="I37" s="83"/>
      <c r="J37" s="81"/>
      <c r="K37" s="7"/>
      <c r="L37" s="69"/>
    </row>
    <row r="38" spans="1:12" x14ac:dyDescent="0.25">
      <c r="A38" s="6"/>
      <c r="B38" s="81"/>
      <c r="C38" s="81"/>
      <c r="D38" s="81"/>
      <c r="E38" s="81"/>
      <c r="F38" s="81"/>
      <c r="G38" s="81"/>
      <c r="H38" s="82"/>
      <c r="I38" s="83"/>
      <c r="J38" s="81"/>
      <c r="K38" s="7"/>
      <c r="L38" s="69"/>
    </row>
    <row r="39" spans="1:12" x14ac:dyDescent="0.25">
      <c r="A39" s="6"/>
      <c r="B39" s="81"/>
      <c r="C39" s="81"/>
      <c r="D39" s="81"/>
      <c r="E39" s="81"/>
      <c r="F39" s="81"/>
      <c r="G39" s="81"/>
      <c r="H39" s="82"/>
      <c r="I39" s="83"/>
      <c r="J39" s="81"/>
      <c r="K39" s="7"/>
      <c r="L39" s="69"/>
    </row>
    <row r="40" spans="1:12" x14ac:dyDescent="0.25">
      <c r="A40" s="6"/>
      <c r="B40" s="81"/>
      <c r="C40" s="81"/>
      <c r="D40" s="81"/>
      <c r="E40" s="81"/>
      <c r="F40" s="81"/>
      <c r="G40" s="81"/>
      <c r="H40" s="82"/>
      <c r="I40" s="83"/>
      <c r="J40" s="81"/>
      <c r="K40" s="7"/>
      <c r="L40" s="69"/>
    </row>
    <row r="41" spans="1:12" x14ac:dyDescent="0.25">
      <c r="A41" s="6"/>
      <c r="B41" s="81"/>
      <c r="C41" s="81"/>
      <c r="D41" s="81"/>
      <c r="E41" s="81"/>
      <c r="F41" s="81"/>
      <c r="G41" s="81"/>
      <c r="H41" s="82"/>
      <c r="I41" s="83"/>
      <c r="J41" s="81"/>
      <c r="K41" s="28"/>
      <c r="L41" s="69"/>
    </row>
    <row r="42" spans="1:12" x14ac:dyDescent="0.25">
      <c r="A42" s="6"/>
      <c r="B42" s="81"/>
      <c r="C42" s="81"/>
      <c r="D42" s="81"/>
      <c r="E42" s="81"/>
      <c r="F42" s="81"/>
      <c r="G42" s="81"/>
      <c r="H42" s="82"/>
      <c r="I42" s="83"/>
      <c r="J42" s="81"/>
      <c r="K42" s="28"/>
      <c r="L42" s="69"/>
    </row>
    <row r="43" spans="1:12" x14ac:dyDescent="0.25">
      <c r="A43" s="6"/>
      <c r="B43" s="7"/>
      <c r="C43" s="7"/>
      <c r="D43" s="7"/>
      <c r="E43" s="7"/>
      <c r="F43" s="7"/>
      <c r="G43" s="7"/>
      <c r="H43" s="28"/>
      <c r="I43" s="38"/>
      <c r="J43" s="7"/>
      <c r="K43" s="28"/>
      <c r="L43" s="69"/>
    </row>
    <row r="44" spans="1:12" x14ac:dyDescent="0.25">
      <c r="A44" s="6"/>
      <c r="B44" s="7"/>
      <c r="C44" s="7"/>
      <c r="D44" s="7"/>
      <c r="E44" s="7"/>
      <c r="F44" s="7"/>
      <c r="G44" s="7"/>
      <c r="H44" s="28"/>
      <c r="I44" s="38"/>
      <c r="J44" s="7"/>
      <c r="K44" s="28"/>
      <c r="L44" s="69"/>
    </row>
    <row r="45" spans="1:12" ht="15.75" thickBot="1" x14ac:dyDescent="0.3">
      <c r="A45" s="30"/>
      <c r="B45" s="31"/>
      <c r="C45" s="31"/>
      <c r="D45" s="31"/>
      <c r="E45" s="31"/>
      <c r="F45" s="31"/>
      <c r="G45" s="31"/>
      <c r="H45" s="34"/>
      <c r="I45" s="84"/>
      <c r="J45" s="31"/>
      <c r="K45" s="34"/>
      <c r="L45" s="85"/>
    </row>
    <row r="46" spans="1:12" ht="15.75" thickTop="1" x14ac:dyDescent="0.25"/>
  </sheetData>
  <sheetProtection password="CC14" sheet="1" objects="1" scenarios="1"/>
  <mergeCells count="53">
    <mergeCell ref="K10:L10"/>
    <mergeCell ref="B9:D9"/>
    <mergeCell ref="E9:G9"/>
    <mergeCell ref="B6:D6"/>
    <mergeCell ref="B7:D7"/>
    <mergeCell ref="E7:G7"/>
    <mergeCell ref="B8:D8"/>
    <mergeCell ref="E8:G8"/>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E25:G25"/>
    <mergeCell ref="B26:D26"/>
    <mergeCell ref="E26:G26"/>
    <mergeCell ref="B20:D20"/>
    <mergeCell ref="B21:D21"/>
    <mergeCell ref="B22:D22"/>
    <mergeCell ref="E22:G22"/>
    <mergeCell ref="B23:D23"/>
    <mergeCell ref="E23:G23"/>
    <mergeCell ref="E20:G20"/>
    <mergeCell ref="E21:G21"/>
    <mergeCell ref="B24:D24"/>
    <mergeCell ref="E24:G24"/>
    <mergeCell ref="B25:D25"/>
    <mergeCell ref="B31:D31"/>
    <mergeCell ref="E31:G31"/>
    <mergeCell ref="B32:J32"/>
    <mergeCell ref="B27:D27"/>
    <mergeCell ref="E27:G27"/>
    <mergeCell ref="B28:D28"/>
    <mergeCell ref="E28:G28"/>
    <mergeCell ref="B30:D30"/>
    <mergeCell ref="E30:G30"/>
    <mergeCell ref="B29:D29"/>
    <mergeCell ref="E29:G29"/>
  </mergeCells>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J25">
      <formula1>$K$24:$K$26</formula1>
    </dataValidation>
    <dataValidation allowBlank="1" showInputMessage="1" showErrorMessage="1" prompt="The Census Tract Unique Identifier is found on the AODN Data tab. It is in Column D, directly to the right of the Census Tract Number you entered above." sqref="E29:G29"/>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Lists!$T$75:$T$83</xm:f>
          </x14:formula1>
          <xm:sqref>E17:G17</xm:sqref>
        </x14:dataValidation>
        <x14:dataValidation type="list" allowBlank="1" showInputMessage="1" showErrorMessage="1">
          <x14:formula1>
            <xm:f>Lists!$I$74:$I$80</xm:f>
          </x14:formula1>
          <xm:sqref>E26:G26</xm:sqref>
        </x14:dataValidation>
        <x14:dataValidation type="list" allowBlank="1" showInputMessage="1" showErrorMessage="1">
          <x14:formula1>
            <xm:f>Lists!$M$75:$M$77</xm:f>
          </x14:formula1>
          <xm:sqref>J12</xm:sqref>
        </x14:dataValidation>
        <x14:dataValidation type="list" showInputMessage="1" showErrorMessage="1">
          <x14:formula1>
            <xm:f>Lists!$J$75:$J$78</xm:f>
          </x14:formula1>
          <xm:sqref>J11</xm:sqref>
        </x14:dataValidation>
        <x14:dataValidation type="list" allowBlank="1" showInputMessage="1" showErrorMessage="1">
          <x14:formula1>
            <xm:f>Lists!$O$75:$O$79</xm:f>
          </x14:formula1>
          <xm:sqref>J13</xm:sqref>
        </x14:dataValidation>
        <x14:dataValidation type="list" allowBlank="1" showInputMessage="1" showErrorMessage="1">
          <x14:formula1>
            <xm:f>Lists!$R$75:$R$81</xm:f>
          </x14:formula1>
          <xm:sqref>J15</xm:sqref>
        </x14:dataValidation>
        <x14:dataValidation type="list" allowBlank="1" showInputMessage="1" showErrorMessage="1">
          <x14:formula1>
            <xm:f>Lists!$B$97:$B$161</xm:f>
          </x14:formula1>
          <xm:sqref>E12:G12</xm:sqref>
        </x14:dataValidation>
        <x14:dataValidation type="list" allowBlank="1" showInputMessage="1" showErrorMessage="1">
          <x14:formula1>
            <xm:f>Lists!$D$91:$D$103</xm:f>
          </x14:formula1>
          <xm:sqref>E6</xm:sqref>
        </x14:dataValidation>
        <x14:dataValidation type="list" allowBlank="1" showInputMessage="1" showErrorMessage="1">
          <x14:formula1>
            <xm:f>Lists!$E$91:$E$122</xm:f>
          </x14:formula1>
          <xm:sqref>F6</xm:sqref>
        </x14:dataValidation>
        <x14:dataValidation type="list" allowBlank="1" showInputMessage="1" showErrorMessage="1">
          <x14:formula1>
            <xm:f>Lists!$F$91:$F$102</xm:f>
          </x14:formula1>
          <xm:sqref>G6</xm:sqref>
        </x14:dataValidation>
        <x14:dataValidation type="list" allowBlank="1" showInputMessage="1" showErrorMessage="1">
          <x14:formula1>
            <xm:f>Lists!$I$91:$I$95</xm:f>
          </x14:formula1>
          <xm:sqref>E7:G7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Y2529"/>
  <sheetViews>
    <sheetView topLeftCell="B1" workbookViewId="0">
      <selection activeCell="D2528" sqref="D2528"/>
    </sheetView>
  </sheetViews>
  <sheetFormatPr defaultRowHeight="15" x14ac:dyDescent="0.25"/>
  <cols>
    <col min="1" max="1" width="12.85546875" bestFit="1" customWidth="1"/>
    <col min="2" max="2" width="14.140625" customWidth="1"/>
    <col min="3" max="3" width="9.42578125" style="620" customWidth="1"/>
    <col min="4" max="4" width="16.28515625" style="545" customWidth="1"/>
    <col min="7" max="7" width="12.7109375" style="545" customWidth="1"/>
    <col min="8" max="8" width="14.42578125" bestFit="1" customWidth="1"/>
    <col min="9" max="9" width="18.140625" customWidth="1"/>
    <col min="10" max="10" width="9.28515625" bestFit="1" customWidth="1"/>
    <col min="12" max="12" width="14" customWidth="1"/>
    <col min="13" max="13" width="19.28515625" customWidth="1"/>
    <col min="20" max="23" width="0" hidden="1" customWidth="1"/>
    <col min="24" max="24" width="14.28515625" customWidth="1"/>
    <col min="25" max="25" width="13.5703125" customWidth="1"/>
  </cols>
  <sheetData>
    <row r="1" spans="1:25" ht="21" thickTop="1" x14ac:dyDescent="0.25">
      <c r="A1" s="561" t="str">
        <f>+Cover!D8</f>
        <v>05072019.SA</v>
      </c>
      <c r="B1" s="698" t="s">
        <v>890</v>
      </c>
      <c r="C1" s="699"/>
      <c r="D1" s="699"/>
      <c r="E1" s="699"/>
      <c r="F1" s="700"/>
      <c r="G1" s="699"/>
      <c r="H1" s="699"/>
      <c r="I1" s="699"/>
      <c r="J1" s="699"/>
      <c r="K1" s="699"/>
      <c r="L1" s="699"/>
      <c r="M1" s="699"/>
      <c r="N1" s="699"/>
      <c r="O1" s="699"/>
      <c r="P1" s="699"/>
      <c r="Q1" s="699"/>
      <c r="R1" s="699"/>
      <c r="S1" s="699"/>
      <c r="T1" s="699"/>
      <c r="U1" s="699"/>
      <c r="V1" s="699"/>
      <c r="W1" s="699"/>
      <c r="X1" s="699"/>
      <c r="Y1" s="562"/>
    </row>
    <row r="2" spans="1:25" ht="60" x14ac:dyDescent="0.25">
      <c r="A2" s="563" t="s">
        <v>330</v>
      </c>
      <c r="B2" s="564" t="s">
        <v>328</v>
      </c>
      <c r="C2" s="616" t="s">
        <v>1378</v>
      </c>
      <c r="D2" s="565" t="s">
        <v>891</v>
      </c>
      <c r="E2" s="566" t="s">
        <v>892</v>
      </c>
      <c r="F2" s="567" t="s">
        <v>893</v>
      </c>
      <c r="G2" s="564" t="s">
        <v>60</v>
      </c>
      <c r="H2" s="564" t="s">
        <v>894</v>
      </c>
      <c r="I2" s="616" t="s">
        <v>1386</v>
      </c>
      <c r="J2" s="564" t="s">
        <v>895</v>
      </c>
      <c r="K2" s="564" t="s">
        <v>896</v>
      </c>
      <c r="L2" s="616" t="s">
        <v>1387</v>
      </c>
      <c r="M2" s="616" t="s">
        <v>1385</v>
      </c>
      <c r="N2" s="616" t="s">
        <v>1381</v>
      </c>
      <c r="O2" s="564" t="s">
        <v>897</v>
      </c>
      <c r="P2" s="616" t="s">
        <v>1382</v>
      </c>
      <c r="Q2" s="616" t="s">
        <v>1383</v>
      </c>
      <c r="R2" s="621" t="s">
        <v>1384</v>
      </c>
      <c r="S2" s="568" t="s">
        <v>898</v>
      </c>
      <c r="T2" s="569"/>
      <c r="U2" s="569"/>
      <c r="V2" s="569"/>
      <c r="W2" s="569"/>
      <c r="X2" s="570" t="s">
        <v>899</v>
      </c>
      <c r="Y2" s="571" t="s">
        <v>899</v>
      </c>
    </row>
    <row r="3" spans="1:25" x14ac:dyDescent="0.25">
      <c r="A3" s="572" t="s">
        <v>255</v>
      </c>
      <c r="B3" s="573" t="s">
        <v>900</v>
      </c>
      <c r="C3" s="617">
        <v>9601</v>
      </c>
      <c r="D3" s="617">
        <v>22001960100</v>
      </c>
      <c r="E3" s="574" t="s">
        <v>901</v>
      </c>
      <c r="F3" s="575">
        <v>1</v>
      </c>
      <c r="G3" s="573" t="s">
        <v>902</v>
      </c>
      <c r="H3" s="576">
        <v>152900</v>
      </c>
      <c r="I3" s="576">
        <v>75900</v>
      </c>
      <c r="J3" s="577">
        <v>0.49640287769784203</v>
      </c>
      <c r="K3" s="577" t="str">
        <f t="shared" ref="K3:K66" si="0">IF(J3&gt;=50%,TRUE,"")</f>
        <v/>
      </c>
      <c r="L3" s="576">
        <v>46710</v>
      </c>
      <c r="M3" s="576">
        <v>32452</v>
      </c>
      <c r="N3" s="577">
        <v>0.69475487047741402</v>
      </c>
      <c r="O3" s="577" t="str">
        <f t="shared" ref="O3:O66" si="1">IF(N3&lt;=65%,TRUE,"")</f>
        <v/>
      </c>
      <c r="P3" s="578">
        <v>19.600000000000001</v>
      </c>
      <c r="Q3" s="578">
        <v>32.5</v>
      </c>
      <c r="R3" s="579">
        <v>1.65816326530612</v>
      </c>
      <c r="S3" s="577" t="b">
        <f t="shared" ref="S3:S66" si="2">IF(R3&gt;=1.5,TRUE,"")</f>
        <v>1</v>
      </c>
      <c r="T3" s="580">
        <f t="shared" ref="T3:T66" si="3">IF(K3=TRUE,1,0)</f>
        <v>0</v>
      </c>
      <c r="U3" s="580">
        <f t="shared" ref="U3:U66" si="4">IF(O3=TRUE,1,0)</f>
        <v>0</v>
      </c>
      <c r="V3" s="580">
        <f t="shared" ref="V3:V66" si="5">IF(S3=TRUE,1,0)</f>
        <v>1</v>
      </c>
      <c r="W3" s="580">
        <f t="shared" ref="W3:W66" si="6">SUM(T3:V3)</f>
        <v>1</v>
      </c>
      <c r="X3" s="581" t="str">
        <f t="shared" ref="X3:X66" si="7">IF(AND(E3="TRUE",W3&gt;1),"YES","NO")</f>
        <v>NO</v>
      </c>
      <c r="Y3" s="582" t="str">
        <f t="shared" ref="Y3:Y66" si="8">IF(AND(F3=1,W3&gt;1), "YES","NO")</f>
        <v>NO</v>
      </c>
    </row>
    <row r="4" spans="1:25" x14ac:dyDescent="0.25">
      <c r="A4" s="572" t="s">
        <v>255</v>
      </c>
      <c r="B4" s="573" t="s">
        <v>903</v>
      </c>
      <c r="C4" s="617">
        <v>9602</v>
      </c>
      <c r="D4" s="617">
        <v>22001960200</v>
      </c>
      <c r="E4" s="574" t="s">
        <v>904</v>
      </c>
      <c r="F4" s="583">
        <v>0</v>
      </c>
      <c r="G4" s="573" t="s">
        <v>902</v>
      </c>
      <c r="H4" s="576">
        <v>152900</v>
      </c>
      <c r="I4" s="580"/>
      <c r="J4" s="580"/>
      <c r="K4" s="577" t="str">
        <f t="shared" si="0"/>
        <v/>
      </c>
      <c r="L4" s="576">
        <v>46710</v>
      </c>
      <c r="M4" s="576">
        <v>44808</v>
      </c>
      <c r="N4" s="577">
        <v>0.95928066795118805</v>
      </c>
      <c r="O4" s="577" t="str">
        <f t="shared" si="1"/>
        <v/>
      </c>
      <c r="P4" s="578">
        <v>19.600000000000001</v>
      </c>
      <c r="Q4" s="578">
        <v>0</v>
      </c>
      <c r="R4" s="579">
        <v>0</v>
      </c>
      <c r="S4" s="577" t="str">
        <f t="shared" si="2"/>
        <v/>
      </c>
      <c r="T4" s="580">
        <f t="shared" si="3"/>
        <v>0</v>
      </c>
      <c r="U4" s="580">
        <f t="shared" si="4"/>
        <v>0</v>
      </c>
      <c r="V4" s="580">
        <f t="shared" si="5"/>
        <v>0</v>
      </c>
      <c r="W4" s="580">
        <f t="shared" si="6"/>
        <v>0</v>
      </c>
      <c r="X4" s="581" t="str">
        <f t="shared" si="7"/>
        <v>NO</v>
      </c>
      <c r="Y4" s="582" t="str">
        <f t="shared" si="8"/>
        <v>NO</v>
      </c>
    </row>
    <row r="5" spans="1:25" x14ac:dyDescent="0.25">
      <c r="A5" s="572" t="s">
        <v>255</v>
      </c>
      <c r="B5" s="573" t="s">
        <v>900</v>
      </c>
      <c r="C5" s="617">
        <v>9602</v>
      </c>
      <c r="D5" s="617">
        <v>22001960200</v>
      </c>
      <c r="E5" s="574" t="s">
        <v>904</v>
      </c>
      <c r="F5" s="583">
        <v>0</v>
      </c>
      <c r="G5" s="573" t="s">
        <v>902</v>
      </c>
      <c r="H5" s="576">
        <v>152900</v>
      </c>
      <c r="I5" s="576">
        <v>75900</v>
      </c>
      <c r="J5" s="577">
        <v>0.49640287769784203</v>
      </c>
      <c r="K5" s="577" t="str">
        <f t="shared" si="0"/>
        <v/>
      </c>
      <c r="L5" s="576">
        <v>46710</v>
      </c>
      <c r="M5" s="576">
        <v>32452</v>
      </c>
      <c r="N5" s="577">
        <v>0.69475487047741402</v>
      </c>
      <c r="O5" s="577" t="str">
        <f t="shared" si="1"/>
        <v/>
      </c>
      <c r="P5" s="578">
        <v>19.600000000000001</v>
      </c>
      <c r="Q5" s="578">
        <v>32.5</v>
      </c>
      <c r="R5" s="579">
        <v>1.65816326530612</v>
      </c>
      <c r="S5" s="577" t="b">
        <f t="shared" si="2"/>
        <v>1</v>
      </c>
      <c r="T5" s="580">
        <f t="shared" si="3"/>
        <v>0</v>
      </c>
      <c r="U5" s="580">
        <f t="shared" si="4"/>
        <v>0</v>
      </c>
      <c r="V5" s="580">
        <f t="shared" si="5"/>
        <v>1</v>
      </c>
      <c r="W5" s="580">
        <f t="shared" si="6"/>
        <v>1</v>
      </c>
      <c r="X5" s="581" t="str">
        <f t="shared" si="7"/>
        <v>NO</v>
      </c>
      <c r="Y5" s="582" t="str">
        <f t="shared" si="8"/>
        <v>NO</v>
      </c>
    </row>
    <row r="6" spans="1:25" x14ac:dyDescent="0.25">
      <c r="A6" s="572" t="s">
        <v>255</v>
      </c>
      <c r="B6" s="573" t="s">
        <v>905</v>
      </c>
      <c r="C6" s="617">
        <v>9602</v>
      </c>
      <c r="D6" s="617">
        <v>22001960200</v>
      </c>
      <c r="E6" s="574" t="s">
        <v>904</v>
      </c>
      <c r="F6" s="583">
        <v>0</v>
      </c>
      <c r="G6" s="573" t="s">
        <v>902</v>
      </c>
      <c r="H6" s="576">
        <v>152900</v>
      </c>
      <c r="I6" s="576">
        <v>115200</v>
      </c>
      <c r="J6" s="577">
        <v>0.75343361674296905</v>
      </c>
      <c r="K6" s="577" t="b">
        <f t="shared" si="0"/>
        <v>1</v>
      </c>
      <c r="L6" s="576">
        <v>46710</v>
      </c>
      <c r="M6" s="576">
        <v>43542</v>
      </c>
      <c r="N6" s="577">
        <v>0.932177263969171</v>
      </c>
      <c r="O6" s="577" t="str">
        <f t="shared" si="1"/>
        <v/>
      </c>
      <c r="P6" s="578">
        <v>19.600000000000001</v>
      </c>
      <c r="Q6" s="578">
        <v>11.4</v>
      </c>
      <c r="R6" s="579">
        <v>0.58163265306122403</v>
      </c>
      <c r="S6" s="577" t="str">
        <f t="shared" si="2"/>
        <v/>
      </c>
      <c r="T6" s="580">
        <f t="shared" si="3"/>
        <v>1</v>
      </c>
      <c r="U6" s="580">
        <f t="shared" si="4"/>
        <v>0</v>
      </c>
      <c r="V6" s="580">
        <f t="shared" si="5"/>
        <v>0</v>
      </c>
      <c r="W6" s="580">
        <f t="shared" si="6"/>
        <v>1</v>
      </c>
      <c r="X6" s="581" t="str">
        <f t="shared" si="7"/>
        <v>NO</v>
      </c>
      <c r="Y6" s="582" t="str">
        <f t="shared" si="8"/>
        <v>NO</v>
      </c>
    </row>
    <row r="7" spans="1:25" x14ac:dyDescent="0.25">
      <c r="A7" s="572" t="s">
        <v>255</v>
      </c>
      <c r="B7" s="573" t="s">
        <v>906</v>
      </c>
      <c r="C7" s="617">
        <v>9602</v>
      </c>
      <c r="D7" s="617">
        <v>22001960200</v>
      </c>
      <c r="E7" s="574" t="s">
        <v>904</v>
      </c>
      <c r="F7" s="583">
        <v>0</v>
      </c>
      <c r="G7" s="573" t="s">
        <v>902</v>
      </c>
      <c r="H7" s="576">
        <v>152900</v>
      </c>
      <c r="I7" s="576">
        <v>98100</v>
      </c>
      <c r="J7" s="577">
        <v>0.64159581425768497</v>
      </c>
      <c r="K7" s="577" t="b">
        <f t="shared" si="0"/>
        <v>1</v>
      </c>
      <c r="L7" s="576">
        <v>46710</v>
      </c>
      <c r="M7" s="576">
        <v>26645</v>
      </c>
      <c r="N7" s="577">
        <v>0.57043459644615702</v>
      </c>
      <c r="O7" s="577" t="b">
        <f t="shared" si="1"/>
        <v>1</v>
      </c>
      <c r="P7" s="578">
        <v>19.600000000000001</v>
      </c>
      <c r="Q7" s="578">
        <v>34.700000000000003</v>
      </c>
      <c r="R7" s="579">
        <v>1.7704081632653099</v>
      </c>
      <c r="S7" s="577" t="b">
        <f t="shared" si="2"/>
        <v>1</v>
      </c>
      <c r="T7" s="580">
        <f t="shared" si="3"/>
        <v>1</v>
      </c>
      <c r="U7" s="580">
        <f t="shared" si="4"/>
        <v>1</v>
      </c>
      <c r="V7" s="580">
        <f t="shared" si="5"/>
        <v>1</v>
      </c>
      <c r="W7" s="580">
        <f t="shared" si="6"/>
        <v>3</v>
      </c>
      <c r="X7" s="581" t="str">
        <f t="shared" si="7"/>
        <v>NO</v>
      </c>
      <c r="Y7" s="582" t="str">
        <f t="shared" si="8"/>
        <v>NO</v>
      </c>
    </row>
    <row r="8" spans="1:25" x14ac:dyDescent="0.25">
      <c r="A8" s="572" t="s">
        <v>255</v>
      </c>
      <c r="B8" s="573" t="s">
        <v>907</v>
      </c>
      <c r="C8" s="617">
        <v>9602</v>
      </c>
      <c r="D8" s="617">
        <v>22001960200</v>
      </c>
      <c r="E8" s="574" t="s">
        <v>904</v>
      </c>
      <c r="F8" s="583">
        <v>0</v>
      </c>
      <c r="G8" s="573" t="s">
        <v>902</v>
      </c>
      <c r="H8" s="576">
        <v>152900</v>
      </c>
      <c r="I8" s="576">
        <v>97100</v>
      </c>
      <c r="J8" s="577">
        <v>0.63505559189012395</v>
      </c>
      <c r="K8" s="577" t="b">
        <f t="shared" si="0"/>
        <v>1</v>
      </c>
      <c r="L8" s="576">
        <v>46710</v>
      </c>
      <c r="M8" s="576">
        <v>29189</v>
      </c>
      <c r="N8" s="577">
        <v>0.62489830871333796</v>
      </c>
      <c r="O8" s="577" t="b">
        <f t="shared" si="1"/>
        <v>1</v>
      </c>
      <c r="P8" s="578">
        <v>19.600000000000001</v>
      </c>
      <c r="Q8" s="578">
        <v>30.5</v>
      </c>
      <c r="R8" s="579">
        <v>1.55612244897959</v>
      </c>
      <c r="S8" s="577" t="b">
        <f t="shared" si="2"/>
        <v>1</v>
      </c>
      <c r="T8" s="580">
        <f t="shared" si="3"/>
        <v>1</v>
      </c>
      <c r="U8" s="580">
        <f t="shared" si="4"/>
        <v>1</v>
      </c>
      <c r="V8" s="580">
        <f t="shared" si="5"/>
        <v>1</v>
      </c>
      <c r="W8" s="580">
        <f t="shared" si="6"/>
        <v>3</v>
      </c>
      <c r="X8" s="581" t="str">
        <f t="shared" si="7"/>
        <v>NO</v>
      </c>
      <c r="Y8" s="582" t="str">
        <f t="shared" si="8"/>
        <v>NO</v>
      </c>
    </row>
    <row r="9" spans="1:25" x14ac:dyDescent="0.25">
      <c r="A9" s="572" t="s">
        <v>255</v>
      </c>
      <c r="B9" s="573" t="s">
        <v>274</v>
      </c>
      <c r="C9" s="617">
        <v>9603</v>
      </c>
      <c r="D9" s="617">
        <v>22001960300</v>
      </c>
      <c r="E9" s="574" t="s">
        <v>904</v>
      </c>
      <c r="F9" s="583">
        <v>0</v>
      </c>
      <c r="G9" s="573" t="s">
        <v>902</v>
      </c>
      <c r="H9" s="576">
        <v>152900</v>
      </c>
      <c r="I9" s="576">
        <v>0</v>
      </c>
      <c r="J9" s="577">
        <v>0</v>
      </c>
      <c r="K9" s="577" t="str">
        <f t="shared" si="0"/>
        <v/>
      </c>
      <c r="L9" s="576">
        <v>46710</v>
      </c>
      <c r="M9" s="576">
        <v>0</v>
      </c>
      <c r="N9" s="577">
        <v>0</v>
      </c>
      <c r="O9" s="577" t="b">
        <f t="shared" si="1"/>
        <v>1</v>
      </c>
      <c r="P9" s="578">
        <v>19.600000000000001</v>
      </c>
      <c r="Q9" s="578">
        <v>0</v>
      </c>
      <c r="R9" s="579">
        <v>0</v>
      </c>
      <c r="S9" s="577" t="str">
        <f t="shared" si="2"/>
        <v/>
      </c>
      <c r="T9" s="580">
        <f t="shared" si="3"/>
        <v>0</v>
      </c>
      <c r="U9" s="580">
        <f t="shared" si="4"/>
        <v>1</v>
      </c>
      <c r="V9" s="580">
        <f t="shared" si="5"/>
        <v>0</v>
      </c>
      <c r="W9" s="580">
        <f t="shared" si="6"/>
        <v>1</v>
      </c>
      <c r="X9" s="581" t="str">
        <f t="shared" si="7"/>
        <v>NO</v>
      </c>
      <c r="Y9" s="582" t="str">
        <f t="shared" si="8"/>
        <v>NO</v>
      </c>
    </row>
    <row r="10" spans="1:25" x14ac:dyDescent="0.25">
      <c r="A10" s="572" t="s">
        <v>255</v>
      </c>
      <c r="B10" s="573" t="s">
        <v>905</v>
      </c>
      <c r="C10" s="617">
        <v>9603</v>
      </c>
      <c r="D10" s="617">
        <v>22001960300</v>
      </c>
      <c r="E10" s="574" t="s">
        <v>904</v>
      </c>
      <c r="F10" s="583">
        <v>0</v>
      </c>
      <c r="G10" s="573" t="s">
        <v>902</v>
      </c>
      <c r="H10" s="576">
        <v>152900</v>
      </c>
      <c r="I10" s="576">
        <v>115200</v>
      </c>
      <c r="J10" s="577">
        <v>0.75343361674296905</v>
      </c>
      <c r="K10" s="577" t="b">
        <f t="shared" si="0"/>
        <v>1</v>
      </c>
      <c r="L10" s="576">
        <v>46710</v>
      </c>
      <c r="M10" s="576">
        <v>43542</v>
      </c>
      <c r="N10" s="577">
        <v>0.932177263969171</v>
      </c>
      <c r="O10" s="577" t="str">
        <f t="shared" si="1"/>
        <v/>
      </c>
      <c r="P10" s="578">
        <v>19.600000000000001</v>
      </c>
      <c r="Q10" s="578">
        <v>11.4</v>
      </c>
      <c r="R10" s="579">
        <v>0.58163265306122403</v>
      </c>
      <c r="S10" s="577" t="str">
        <f t="shared" si="2"/>
        <v/>
      </c>
      <c r="T10" s="580">
        <f t="shared" si="3"/>
        <v>1</v>
      </c>
      <c r="U10" s="580">
        <f t="shared" si="4"/>
        <v>0</v>
      </c>
      <c r="V10" s="580">
        <f t="shared" si="5"/>
        <v>0</v>
      </c>
      <c r="W10" s="580">
        <f t="shared" si="6"/>
        <v>1</v>
      </c>
      <c r="X10" s="581" t="str">
        <f t="shared" si="7"/>
        <v>NO</v>
      </c>
      <c r="Y10" s="582" t="str">
        <f t="shared" si="8"/>
        <v>NO</v>
      </c>
    </row>
    <row r="11" spans="1:25" x14ac:dyDescent="0.25">
      <c r="A11" s="572" t="s">
        <v>255</v>
      </c>
      <c r="B11" s="573" t="s">
        <v>907</v>
      </c>
      <c r="C11" s="617">
        <v>9603</v>
      </c>
      <c r="D11" s="617">
        <v>22001960300</v>
      </c>
      <c r="E11" s="574" t="s">
        <v>904</v>
      </c>
      <c r="F11" s="583">
        <v>0</v>
      </c>
      <c r="G11" s="573" t="s">
        <v>902</v>
      </c>
      <c r="H11" s="576">
        <v>152900</v>
      </c>
      <c r="I11" s="576">
        <v>97100</v>
      </c>
      <c r="J11" s="577">
        <v>0.63505559189012395</v>
      </c>
      <c r="K11" s="577" t="b">
        <f t="shared" si="0"/>
        <v>1</v>
      </c>
      <c r="L11" s="576">
        <v>46710</v>
      </c>
      <c r="M11" s="576">
        <v>29189</v>
      </c>
      <c r="N11" s="577">
        <v>0.62489830871333796</v>
      </c>
      <c r="O11" s="577" t="b">
        <f t="shared" si="1"/>
        <v>1</v>
      </c>
      <c r="P11" s="578">
        <v>19.600000000000001</v>
      </c>
      <c r="Q11" s="578">
        <v>30.5</v>
      </c>
      <c r="R11" s="579">
        <v>1.55612244897959</v>
      </c>
      <c r="S11" s="577" t="b">
        <f t="shared" si="2"/>
        <v>1</v>
      </c>
      <c r="T11" s="580">
        <f t="shared" si="3"/>
        <v>1</v>
      </c>
      <c r="U11" s="580">
        <f t="shared" si="4"/>
        <v>1</v>
      </c>
      <c r="V11" s="580">
        <f t="shared" si="5"/>
        <v>1</v>
      </c>
      <c r="W11" s="580">
        <f t="shared" si="6"/>
        <v>3</v>
      </c>
      <c r="X11" s="581" t="str">
        <f t="shared" si="7"/>
        <v>NO</v>
      </c>
      <c r="Y11" s="582" t="str">
        <f t="shared" si="8"/>
        <v>NO</v>
      </c>
    </row>
    <row r="12" spans="1:25" ht="30" x14ac:dyDescent="0.25">
      <c r="A12" s="572" t="s">
        <v>281</v>
      </c>
      <c r="B12" s="573" t="s">
        <v>908</v>
      </c>
      <c r="C12" s="617">
        <v>9603</v>
      </c>
      <c r="D12" s="617">
        <v>22001960300</v>
      </c>
      <c r="E12" s="574" t="s">
        <v>904</v>
      </c>
      <c r="F12" s="583">
        <v>0</v>
      </c>
      <c r="G12" s="573" t="s">
        <v>902</v>
      </c>
      <c r="H12" s="576">
        <v>152900</v>
      </c>
      <c r="I12" s="576">
        <v>99600</v>
      </c>
      <c r="J12" s="577">
        <v>0.65140614780902595</v>
      </c>
      <c r="K12" s="577" t="b">
        <f t="shared" si="0"/>
        <v>1</v>
      </c>
      <c r="L12" s="576">
        <v>46710</v>
      </c>
      <c r="M12" s="576">
        <v>29874</v>
      </c>
      <c r="N12" s="577">
        <v>0.63956326268465002</v>
      </c>
      <c r="O12" s="577" t="b">
        <f t="shared" si="1"/>
        <v>1</v>
      </c>
      <c r="P12" s="578">
        <v>19.600000000000001</v>
      </c>
      <c r="Q12" s="578">
        <v>24.1</v>
      </c>
      <c r="R12" s="579">
        <v>1.2295918367346901</v>
      </c>
      <c r="S12" s="577" t="str">
        <f t="shared" si="2"/>
        <v/>
      </c>
      <c r="T12" s="580">
        <f t="shared" si="3"/>
        <v>1</v>
      </c>
      <c r="U12" s="580">
        <f t="shared" si="4"/>
        <v>1</v>
      </c>
      <c r="V12" s="580">
        <f t="shared" si="5"/>
        <v>0</v>
      </c>
      <c r="W12" s="580">
        <f t="shared" si="6"/>
        <v>2</v>
      </c>
      <c r="X12" s="581" t="str">
        <f t="shared" si="7"/>
        <v>NO</v>
      </c>
      <c r="Y12" s="582" t="str">
        <f t="shared" si="8"/>
        <v>NO</v>
      </c>
    </row>
    <row r="13" spans="1:25" x14ac:dyDescent="0.25">
      <c r="A13" s="572" t="s">
        <v>274</v>
      </c>
      <c r="B13" s="573" t="s">
        <v>909</v>
      </c>
      <c r="C13" s="617">
        <v>9603</v>
      </c>
      <c r="D13" s="617">
        <v>22001960300</v>
      </c>
      <c r="E13" s="574" t="s">
        <v>904</v>
      </c>
      <c r="F13" s="583">
        <v>0</v>
      </c>
      <c r="G13" s="573" t="s">
        <v>902</v>
      </c>
      <c r="H13" s="576">
        <v>152900</v>
      </c>
      <c r="I13" s="576">
        <v>54400</v>
      </c>
      <c r="J13" s="577">
        <v>0.355788096795291</v>
      </c>
      <c r="K13" s="577" t="str">
        <f t="shared" si="0"/>
        <v/>
      </c>
      <c r="L13" s="576">
        <v>46710</v>
      </c>
      <c r="M13" s="576">
        <v>26667</v>
      </c>
      <c r="N13" s="577">
        <v>0.57090558766859301</v>
      </c>
      <c r="O13" s="577" t="b">
        <f t="shared" si="1"/>
        <v>1</v>
      </c>
      <c r="P13" s="578">
        <v>19.600000000000001</v>
      </c>
      <c r="Q13" s="578">
        <v>42.8</v>
      </c>
      <c r="R13" s="579">
        <v>2.18367346938776</v>
      </c>
      <c r="S13" s="577" t="b">
        <f t="shared" si="2"/>
        <v>1</v>
      </c>
      <c r="T13" s="580">
        <f t="shared" si="3"/>
        <v>0</v>
      </c>
      <c r="U13" s="580">
        <f t="shared" si="4"/>
        <v>1</v>
      </c>
      <c r="V13" s="580">
        <f t="shared" si="5"/>
        <v>1</v>
      </c>
      <c r="W13" s="580">
        <f t="shared" si="6"/>
        <v>2</v>
      </c>
      <c r="X13" s="581" t="str">
        <f t="shared" si="7"/>
        <v>NO</v>
      </c>
      <c r="Y13" s="582" t="str">
        <f t="shared" si="8"/>
        <v>NO</v>
      </c>
    </row>
    <row r="14" spans="1:25" x14ac:dyDescent="0.25">
      <c r="A14" s="572" t="s">
        <v>255</v>
      </c>
      <c r="B14" s="573" t="s">
        <v>903</v>
      </c>
      <c r="C14" s="617">
        <v>9604</v>
      </c>
      <c r="D14" s="617">
        <v>22001960400</v>
      </c>
      <c r="E14" s="574" t="s">
        <v>904</v>
      </c>
      <c r="F14" s="583">
        <v>0</v>
      </c>
      <c r="G14" s="573" t="s">
        <v>902</v>
      </c>
      <c r="H14" s="576">
        <v>152900</v>
      </c>
      <c r="I14" s="580"/>
      <c r="J14" s="580"/>
      <c r="K14" s="577" t="str">
        <f t="shared" si="0"/>
        <v/>
      </c>
      <c r="L14" s="576">
        <v>46710</v>
      </c>
      <c r="M14" s="576">
        <v>44808</v>
      </c>
      <c r="N14" s="577">
        <v>0.95928066795118805</v>
      </c>
      <c r="O14" s="577" t="str">
        <f t="shared" si="1"/>
        <v/>
      </c>
      <c r="P14" s="578">
        <v>19.600000000000001</v>
      </c>
      <c r="Q14" s="578">
        <v>0</v>
      </c>
      <c r="R14" s="579">
        <v>0</v>
      </c>
      <c r="S14" s="577" t="str">
        <f t="shared" si="2"/>
        <v/>
      </c>
      <c r="T14" s="580">
        <f t="shared" si="3"/>
        <v>0</v>
      </c>
      <c r="U14" s="580">
        <f t="shared" si="4"/>
        <v>0</v>
      </c>
      <c r="V14" s="580">
        <f t="shared" si="5"/>
        <v>0</v>
      </c>
      <c r="W14" s="580">
        <f t="shared" si="6"/>
        <v>0</v>
      </c>
      <c r="X14" s="581" t="str">
        <f t="shared" si="7"/>
        <v>NO</v>
      </c>
      <c r="Y14" s="582" t="str">
        <f t="shared" si="8"/>
        <v>NO</v>
      </c>
    </row>
    <row r="15" spans="1:25" x14ac:dyDescent="0.25">
      <c r="A15" s="572" t="s">
        <v>255</v>
      </c>
      <c r="B15" s="573" t="s">
        <v>274</v>
      </c>
      <c r="C15" s="617">
        <v>9604</v>
      </c>
      <c r="D15" s="617">
        <v>22001960400</v>
      </c>
      <c r="E15" s="574" t="s">
        <v>904</v>
      </c>
      <c r="F15" s="583">
        <v>0</v>
      </c>
      <c r="G15" s="573" t="s">
        <v>902</v>
      </c>
      <c r="H15" s="576">
        <v>152900</v>
      </c>
      <c r="I15" s="576">
        <v>0</v>
      </c>
      <c r="J15" s="577">
        <v>0</v>
      </c>
      <c r="K15" s="577" t="str">
        <f t="shared" si="0"/>
        <v/>
      </c>
      <c r="L15" s="576">
        <v>46710</v>
      </c>
      <c r="M15" s="576">
        <v>0</v>
      </c>
      <c r="N15" s="577">
        <v>0</v>
      </c>
      <c r="O15" s="577" t="b">
        <f t="shared" si="1"/>
        <v>1</v>
      </c>
      <c r="P15" s="578">
        <v>19.600000000000001</v>
      </c>
      <c r="Q15" s="578">
        <v>0</v>
      </c>
      <c r="R15" s="579">
        <v>0</v>
      </c>
      <c r="S15" s="577" t="str">
        <f t="shared" si="2"/>
        <v/>
      </c>
      <c r="T15" s="580">
        <f t="shared" si="3"/>
        <v>0</v>
      </c>
      <c r="U15" s="580">
        <f t="shared" si="4"/>
        <v>1</v>
      </c>
      <c r="V15" s="580">
        <f t="shared" si="5"/>
        <v>0</v>
      </c>
      <c r="W15" s="580">
        <f t="shared" si="6"/>
        <v>1</v>
      </c>
      <c r="X15" s="581" t="str">
        <f t="shared" si="7"/>
        <v>NO</v>
      </c>
      <c r="Y15" s="582" t="str">
        <f t="shared" si="8"/>
        <v>NO</v>
      </c>
    </row>
    <row r="16" spans="1:25" x14ac:dyDescent="0.25">
      <c r="A16" s="572" t="s">
        <v>255</v>
      </c>
      <c r="B16" s="573" t="s">
        <v>905</v>
      </c>
      <c r="C16" s="617">
        <v>9604</v>
      </c>
      <c r="D16" s="617">
        <v>22001960400</v>
      </c>
      <c r="E16" s="574" t="s">
        <v>904</v>
      </c>
      <c r="F16" s="583">
        <v>0</v>
      </c>
      <c r="G16" s="573" t="s">
        <v>902</v>
      </c>
      <c r="H16" s="576">
        <v>152900</v>
      </c>
      <c r="I16" s="576">
        <v>115200</v>
      </c>
      <c r="J16" s="577">
        <v>0.75343361674296905</v>
      </c>
      <c r="K16" s="577" t="b">
        <f t="shared" si="0"/>
        <v>1</v>
      </c>
      <c r="L16" s="576">
        <v>46710</v>
      </c>
      <c r="M16" s="576">
        <v>43542</v>
      </c>
      <c r="N16" s="577">
        <v>0.932177263969171</v>
      </c>
      <c r="O16" s="577" t="str">
        <f t="shared" si="1"/>
        <v/>
      </c>
      <c r="P16" s="578">
        <v>19.600000000000001</v>
      </c>
      <c r="Q16" s="578">
        <v>11.4</v>
      </c>
      <c r="R16" s="579">
        <v>0.58163265306122403</v>
      </c>
      <c r="S16" s="577" t="str">
        <f t="shared" si="2"/>
        <v/>
      </c>
      <c r="T16" s="580">
        <f t="shared" si="3"/>
        <v>1</v>
      </c>
      <c r="U16" s="580">
        <f t="shared" si="4"/>
        <v>0</v>
      </c>
      <c r="V16" s="580">
        <f t="shared" si="5"/>
        <v>0</v>
      </c>
      <c r="W16" s="580">
        <f t="shared" si="6"/>
        <v>1</v>
      </c>
      <c r="X16" s="581" t="str">
        <f t="shared" si="7"/>
        <v>NO</v>
      </c>
      <c r="Y16" s="582" t="str">
        <f t="shared" si="8"/>
        <v>NO</v>
      </c>
    </row>
    <row r="17" spans="1:25" x14ac:dyDescent="0.25">
      <c r="A17" s="572" t="s">
        <v>255</v>
      </c>
      <c r="B17" s="573" t="s">
        <v>910</v>
      </c>
      <c r="C17" s="617">
        <v>9604</v>
      </c>
      <c r="D17" s="617">
        <v>22001960400</v>
      </c>
      <c r="E17" s="574" t="s">
        <v>904</v>
      </c>
      <c r="F17" s="583">
        <v>0</v>
      </c>
      <c r="G17" s="573" t="s">
        <v>902</v>
      </c>
      <c r="H17" s="576">
        <v>152900</v>
      </c>
      <c r="I17" s="576">
        <v>94200</v>
      </c>
      <c r="J17" s="577">
        <v>0.61608894702419903</v>
      </c>
      <c r="K17" s="577" t="b">
        <f t="shared" si="0"/>
        <v>1</v>
      </c>
      <c r="L17" s="576">
        <v>46710</v>
      </c>
      <c r="M17" s="576">
        <v>31653</v>
      </c>
      <c r="N17" s="577">
        <v>0.67764932562620395</v>
      </c>
      <c r="O17" s="577" t="str">
        <f t="shared" si="1"/>
        <v/>
      </c>
      <c r="P17" s="578">
        <v>19.600000000000001</v>
      </c>
      <c r="Q17" s="578">
        <v>25.4</v>
      </c>
      <c r="R17" s="579">
        <v>1.2959183673469401</v>
      </c>
      <c r="S17" s="577" t="str">
        <f t="shared" si="2"/>
        <v/>
      </c>
      <c r="T17" s="580">
        <f t="shared" si="3"/>
        <v>1</v>
      </c>
      <c r="U17" s="580">
        <f t="shared" si="4"/>
        <v>0</v>
      </c>
      <c r="V17" s="580">
        <f t="shared" si="5"/>
        <v>0</v>
      </c>
      <c r="W17" s="580">
        <f t="shared" si="6"/>
        <v>1</v>
      </c>
      <c r="X17" s="581" t="str">
        <f t="shared" si="7"/>
        <v>NO</v>
      </c>
      <c r="Y17" s="582" t="str">
        <f t="shared" si="8"/>
        <v>NO</v>
      </c>
    </row>
    <row r="18" spans="1:25" x14ac:dyDescent="0.25">
      <c r="A18" s="572" t="s">
        <v>255</v>
      </c>
      <c r="B18" s="573" t="s">
        <v>906</v>
      </c>
      <c r="C18" s="617">
        <v>9604</v>
      </c>
      <c r="D18" s="617">
        <v>22001960400</v>
      </c>
      <c r="E18" s="584" t="s">
        <v>904</v>
      </c>
      <c r="F18" s="585">
        <v>0</v>
      </c>
      <c r="G18" s="573" t="s">
        <v>902</v>
      </c>
      <c r="H18" s="576">
        <v>152900</v>
      </c>
      <c r="I18" s="576">
        <v>98100</v>
      </c>
      <c r="J18" s="577">
        <v>0.64159581425768497</v>
      </c>
      <c r="K18" s="577" t="b">
        <f t="shared" si="0"/>
        <v>1</v>
      </c>
      <c r="L18" s="576">
        <v>46710</v>
      </c>
      <c r="M18" s="576">
        <v>26645</v>
      </c>
      <c r="N18" s="577">
        <v>0.57043459644615702</v>
      </c>
      <c r="O18" s="577" t="b">
        <f t="shared" si="1"/>
        <v>1</v>
      </c>
      <c r="P18" s="578">
        <v>19.600000000000001</v>
      </c>
      <c r="Q18" s="578">
        <v>34.700000000000003</v>
      </c>
      <c r="R18" s="579">
        <v>1.7704081632653099</v>
      </c>
      <c r="S18" s="577" t="b">
        <f t="shared" si="2"/>
        <v>1</v>
      </c>
      <c r="T18" s="580">
        <f t="shared" si="3"/>
        <v>1</v>
      </c>
      <c r="U18" s="580">
        <f t="shared" si="4"/>
        <v>1</v>
      </c>
      <c r="V18" s="580">
        <f t="shared" si="5"/>
        <v>1</v>
      </c>
      <c r="W18" s="580">
        <f t="shared" si="6"/>
        <v>3</v>
      </c>
      <c r="X18" s="581" t="str">
        <f t="shared" si="7"/>
        <v>NO</v>
      </c>
      <c r="Y18" s="586" t="str">
        <f t="shared" si="8"/>
        <v>NO</v>
      </c>
    </row>
    <row r="19" spans="1:25" x14ac:dyDescent="0.25">
      <c r="A19" s="572" t="s">
        <v>255</v>
      </c>
      <c r="B19" s="573" t="s">
        <v>911</v>
      </c>
      <c r="C19" s="617">
        <v>9604</v>
      </c>
      <c r="D19" s="617">
        <v>22001960400</v>
      </c>
      <c r="E19" s="574" t="s">
        <v>904</v>
      </c>
      <c r="F19" s="583">
        <v>0</v>
      </c>
      <c r="G19" s="573" t="s">
        <v>902</v>
      </c>
      <c r="H19" s="576">
        <v>152900</v>
      </c>
      <c r="I19" s="576">
        <v>123800</v>
      </c>
      <c r="J19" s="577">
        <v>0.80967952910398999</v>
      </c>
      <c r="K19" s="577" t="b">
        <f t="shared" si="0"/>
        <v>1</v>
      </c>
      <c r="L19" s="576">
        <v>46710</v>
      </c>
      <c r="M19" s="580"/>
      <c r="N19" s="580"/>
      <c r="O19" s="577" t="b">
        <f t="shared" si="1"/>
        <v>1</v>
      </c>
      <c r="P19" s="578">
        <v>19.600000000000001</v>
      </c>
      <c r="Q19" s="578">
        <v>29.5</v>
      </c>
      <c r="R19" s="579">
        <v>1.50510204081633</v>
      </c>
      <c r="S19" s="577" t="b">
        <f t="shared" si="2"/>
        <v>1</v>
      </c>
      <c r="T19" s="580">
        <f t="shared" si="3"/>
        <v>1</v>
      </c>
      <c r="U19" s="580">
        <f t="shared" si="4"/>
        <v>1</v>
      </c>
      <c r="V19" s="580">
        <f t="shared" si="5"/>
        <v>1</v>
      </c>
      <c r="W19" s="580">
        <f t="shared" si="6"/>
        <v>3</v>
      </c>
      <c r="X19" s="581" t="str">
        <f t="shared" si="7"/>
        <v>NO</v>
      </c>
      <c r="Y19" s="582" t="str">
        <f t="shared" si="8"/>
        <v>NO</v>
      </c>
    </row>
    <row r="20" spans="1:25" x14ac:dyDescent="0.25">
      <c r="A20" s="572" t="s">
        <v>255</v>
      </c>
      <c r="B20" s="573" t="s">
        <v>903</v>
      </c>
      <c r="C20" s="617">
        <v>9605</v>
      </c>
      <c r="D20" s="617">
        <v>22001960500</v>
      </c>
      <c r="E20" s="574" t="s">
        <v>904</v>
      </c>
      <c r="F20" s="583">
        <v>0</v>
      </c>
      <c r="G20" s="573" t="s">
        <v>902</v>
      </c>
      <c r="H20" s="576">
        <v>152900</v>
      </c>
      <c r="I20" s="580"/>
      <c r="J20" s="580"/>
      <c r="K20" s="577" t="str">
        <f t="shared" si="0"/>
        <v/>
      </c>
      <c r="L20" s="576">
        <v>46710</v>
      </c>
      <c r="M20" s="576">
        <v>44808</v>
      </c>
      <c r="N20" s="577">
        <v>0.95928066795118805</v>
      </c>
      <c r="O20" s="577" t="str">
        <f t="shared" si="1"/>
        <v/>
      </c>
      <c r="P20" s="578">
        <v>19.600000000000001</v>
      </c>
      <c r="Q20" s="578">
        <v>0</v>
      </c>
      <c r="R20" s="579">
        <v>0</v>
      </c>
      <c r="S20" s="577" t="str">
        <f t="shared" si="2"/>
        <v/>
      </c>
      <c r="T20" s="580">
        <f t="shared" si="3"/>
        <v>0</v>
      </c>
      <c r="U20" s="580">
        <f t="shared" si="4"/>
        <v>0</v>
      </c>
      <c r="V20" s="580">
        <f t="shared" si="5"/>
        <v>0</v>
      </c>
      <c r="W20" s="580">
        <f t="shared" si="6"/>
        <v>0</v>
      </c>
      <c r="X20" s="581" t="str">
        <f t="shared" si="7"/>
        <v>NO</v>
      </c>
      <c r="Y20" s="582" t="str">
        <f t="shared" si="8"/>
        <v>NO</v>
      </c>
    </row>
    <row r="21" spans="1:25" x14ac:dyDescent="0.25">
      <c r="A21" s="572" t="s">
        <v>255</v>
      </c>
      <c r="B21" s="573" t="s">
        <v>900</v>
      </c>
      <c r="C21" s="617">
        <v>9605</v>
      </c>
      <c r="D21" s="617">
        <v>22001960500</v>
      </c>
      <c r="E21" s="574" t="s">
        <v>904</v>
      </c>
      <c r="F21" s="583">
        <v>0</v>
      </c>
      <c r="G21" s="573" t="s">
        <v>902</v>
      </c>
      <c r="H21" s="576">
        <v>152900</v>
      </c>
      <c r="I21" s="576">
        <v>75900</v>
      </c>
      <c r="J21" s="577">
        <v>0.49640287769784203</v>
      </c>
      <c r="K21" s="577" t="str">
        <f t="shared" si="0"/>
        <v/>
      </c>
      <c r="L21" s="576">
        <v>46710</v>
      </c>
      <c r="M21" s="576">
        <v>32452</v>
      </c>
      <c r="N21" s="577">
        <v>0.69475487047741402</v>
      </c>
      <c r="O21" s="577" t="str">
        <f t="shared" si="1"/>
        <v/>
      </c>
      <c r="P21" s="578">
        <v>19.600000000000001</v>
      </c>
      <c r="Q21" s="578">
        <v>32.5</v>
      </c>
      <c r="R21" s="579">
        <v>1.65816326530612</v>
      </c>
      <c r="S21" s="577" t="b">
        <f t="shared" si="2"/>
        <v>1</v>
      </c>
      <c r="T21" s="580">
        <f t="shared" si="3"/>
        <v>0</v>
      </c>
      <c r="U21" s="580">
        <f t="shared" si="4"/>
        <v>0</v>
      </c>
      <c r="V21" s="580">
        <f t="shared" si="5"/>
        <v>1</v>
      </c>
      <c r="W21" s="580">
        <f t="shared" si="6"/>
        <v>1</v>
      </c>
      <c r="X21" s="581" t="str">
        <f t="shared" si="7"/>
        <v>NO</v>
      </c>
      <c r="Y21" s="582" t="str">
        <f t="shared" si="8"/>
        <v>NO</v>
      </c>
    </row>
    <row r="22" spans="1:25" x14ac:dyDescent="0.25">
      <c r="A22" s="572" t="s">
        <v>255</v>
      </c>
      <c r="B22" s="573" t="s">
        <v>910</v>
      </c>
      <c r="C22" s="617">
        <v>9605</v>
      </c>
      <c r="D22" s="617">
        <v>22001960500</v>
      </c>
      <c r="E22" s="574" t="s">
        <v>904</v>
      </c>
      <c r="F22" s="583">
        <v>0</v>
      </c>
      <c r="G22" s="573" t="s">
        <v>902</v>
      </c>
      <c r="H22" s="576">
        <v>152900</v>
      </c>
      <c r="I22" s="576">
        <v>94200</v>
      </c>
      <c r="J22" s="577">
        <v>0.61608894702419903</v>
      </c>
      <c r="K22" s="577" t="b">
        <f t="shared" si="0"/>
        <v>1</v>
      </c>
      <c r="L22" s="576">
        <v>46710</v>
      </c>
      <c r="M22" s="576">
        <v>31653</v>
      </c>
      <c r="N22" s="577">
        <v>0.67764932562620395</v>
      </c>
      <c r="O22" s="577" t="str">
        <f t="shared" si="1"/>
        <v/>
      </c>
      <c r="P22" s="578">
        <v>19.600000000000001</v>
      </c>
      <c r="Q22" s="578">
        <v>25.4</v>
      </c>
      <c r="R22" s="579">
        <v>1.2959183673469401</v>
      </c>
      <c r="S22" s="577" t="str">
        <f t="shared" si="2"/>
        <v/>
      </c>
      <c r="T22" s="580">
        <f t="shared" si="3"/>
        <v>1</v>
      </c>
      <c r="U22" s="580">
        <f t="shared" si="4"/>
        <v>0</v>
      </c>
      <c r="V22" s="580">
        <f t="shared" si="5"/>
        <v>0</v>
      </c>
      <c r="W22" s="580">
        <f t="shared" si="6"/>
        <v>1</v>
      </c>
      <c r="X22" s="581" t="str">
        <f t="shared" si="7"/>
        <v>NO</v>
      </c>
      <c r="Y22" s="582" t="str">
        <f t="shared" si="8"/>
        <v>NO</v>
      </c>
    </row>
    <row r="23" spans="1:25" x14ac:dyDescent="0.25">
      <c r="A23" s="572" t="s">
        <v>282</v>
      </c>
      <c r="B23" s="573" t="s">
        <v>912</v>
      </c>
      <c r="C23" s="617">
        <v>9605</v>
      </c>
      <c r="D23" s="617">
        <v>22001960500</v>
      </c>
      <c r="E23" s="574" t="s">
        <v>904</v>
      </c>
      <c r="F23" s="583">
        <v>0</v>
      </c>
      <c r="G23" s="573" t="s">
        <v>902</v>
      </c>
      <c r="H23" s="576">
        <v>152900</v>
      </c>
      <c r="I23" s="576">
        <v>145700</v>
      </c>
      <c r="J23" s="577">
        <v>0.952910398953564</v>
      </c>
      <c r="K23" s="577" t="b">
        <f t="shared" si="0"/>
        <v>1</v>
      </c>
      <c r="L23" s="576">
        <v>46710</v>
      </c>
      <c r="M23" s="576">
        <v>48170</v>
      </c>
      <c r="N23" s="577">
        <v>1.0312566902162299</v>
      </c>
      <c r="O23" s="577" t="str">
        <f t="shared" si="1"/>
        <v/>
      </c>
      <c r="P23" s="578">
        <v>19.600000000000001</v>
      </c>
      <c r="Q23" s="578">
        <v>7.7</v>
      </c>
      <c r="R23" s="579">
        <v>0.39285714285714302</v>
      </c>
      <c r="S23" s="577" t="str">
        <f t="shared" si="2"/>
        <v/>
      </c>
      <c r="T23" s="580">
        <f t="shared" si="3"/>
        <v>1</v>
      </c>
      <c r="U23" s="580">
        <f t="shared" si="4"/>
        <v>0</v>
      </c>
      <c r="V23" s="580">
        <f t="shared" si="5"/>
        <v>0</v>
      </c>
      <c r="W23" s="580">
        <f t="shared" si="6"/>
        <v>1</v>
      </c>
      <c r="X23" s="581" t="str">
        <f t="shared" si="7"/>
        <v>NO</v>
      </c>
      <c r="Y23" s="582" t="str">
        <f t="shared" si="8"/>
        <v>NO</v>
      </c>
    </row>
    <row r="24" spans="1:25" x14ac:dyDescent="0.25">
      <c r="A24" s="572" t="s">
        <v>255</v>
      </c>
      <c r="B24" s="573" t="s">
        <v>913</v>
      </c>
      <c r="C24" s="617">
        <v>9606</v>
      </c>
      <c r="D24" s="617">
        <v>22001960600</v>
      </c>
      <c r="E24" s="574" t="s">
        <v>904</v>
      </c>
      <c r="F24" s="583">
        <v>0</v>
      </c>
      <c r="G24" s="573" t="s">
        <v>902</v>
      </c>
      <c r="H24" s="576">
        <v>152900</v>
      </c>
      <c r="I24" s="576">
        <v>72800</v>
      </c>
      <c r="J24" s="577">
        <v>0.47612818835840398</v>
      </c>
      <c r="K24" s="577" t="str">
        <f t="shared" si="0"/>
        <v/>
      </c>
      <c r="L24" s="576">
        <v>46710</v>
      </c>
      <c r="M24" s="576">
        <v>33472</v>
      </c>
      <c r="N24" s="577">
        <v>0.71659173624491501</v>
      </c>
      <c r="O24" s="577" t="str">
        <f t="shared" si="1"/>
        <v/>
      </c>
      <c r="P24" s="578">
        <v>19.600000000000001</v>
      </c>
      <c r="Q24" s="578">
        <v>21.5</v>
      </c>
      <c r="R24" s="579">
        <v>1.0969387755102</v>
      </c>
      <c r="S24" s="577" t="str">
        <f t="shared" si="2"/>
        <v/>
      </c>
      <c r="T24" s="580">
        <f t="shared" si="3"/>
        <v>0</v>
      </c>
      <c r="U24" s="580">
        <f t="shared" si="4"/>
        <v>0</v>
      </c>
      <c r="V24" s="580">
        <f t="shared" si="5"/>
        <v>0</v>
      </c>
      <c r="W24" s="580">
        <f t="shared" si="6"/>
        <v>0</v>
      </c>
      <c r="X24" s="581" t="str">
        <f t="shared" si="7"/>
        <v>NO</v>
      </c>
      <c r="Y24" s="582" t="str">
        <f t="shared" si="8"/>
        <v>NO</v>
      </c>
    </row>
    <row r="25" spans="1:25" x14ac:dyDescent="0.25">
      <c r="A25" s="572" t="s">
        <v>255</v>
      </c>
      <c r="B25" s="573" t="s">
        <v>910</v>
      </c>
      <c r="C25" s="617">
        <v>9606</v>
      </c>
      <c r="D25" s="617">
        <v>22001960600</v>
      </c>
      <c r="E25" s="574" t="s">
        <v>904</v>
      </c>
      <c r="F25" s="583">
        <v>0</v>
      </c>
      <c r="G25" s="573" t="s">
        <v>902</v>
      </c>
      <c r="H25" s="576">
        <v>152900</v>
      </c>
      <c r="I25" s="576">
        <v>94200</v>
      </c>
      <c r="J25" s="577">
        <v>0.61608894702419903</v>
      </c>
      <c r="K25" s="577" t="b">
        <f t="shared" si="0"/>
        <v>1</v>
      </c>
      <c r="L25" s="576">
        <v>46710</v>
      </c>
      <c r="M25" s="576">
        <v>31653</v>
      </c>
      <c r="N25" s="577">
        <v>0.67764932562620395</v>
      </c>
      <c r="O25" s="577" t="str">
        <f t="shared" si="1"/>
        <v/>
      </c>
      <c r="P25" s="578">
        <v>19.600000000000001</v>
      </c>
      <c r="Q25" s="578">
        <v>25.4</v>
      </c>
      <c r="R25" s="579">
        <v>1.2959183673469401</v>
      </c>
      <c r="S25" s="577" t="str">
        <f t="shared" si="2"/>
        <v/>
      </c>
      <c r="T25" s="580">
        <f t="shared" si="3"/>
        <v>1</v>
      </c>
      <c r="U25" s="580">
        <f t="shared" si="4"/>
        <v>0</v>
      </c>
      <c r="V25" s="580">
        <f t="shared" si="5"/>
        <v>0</v>
      </c>
      <c r="W25" s="580">
        <f t="shared" si="6"/>
        <v>1</v>
      </c>
      <c r="X25" s="581" t="str">
        <f t="shared" si="7"/>
        <v>NO</v>
      </c>
      <c r="Y25" s="582" t="str">
        <f t="shared" si="8"/>
        <v>NO</v>
      </c>
    </row>
    <row r="26" spans="1:25" x14ac:dyDescent="0.25">
      <c r="A26" s="572" t="s">
        <v>282</v>
      </c>
      <c r="B26" s="573" t="s">
        <v>912</v>
      </c>
      <c r="C26" s="617">
        <v>9606</v>
      </c>
      <c r="D26" s="617">
        <v>22001960600</v>
      </c>
      <c r="E26" s="574" t="s">
        <v>904</v>
      </c>
      <c r="F26" s="583">
        <v>0</v>
      </c>
      <c r="G26" s="573" t="s">
        <v>902</v>
      </c>
      <c r="H26" s="576">
        <v>152900</v>
      </c>
      <c r="I26" s="576">
        <v>145700</v>
      </c>
      <c r="J26" s="577">
        <v>0.952910398953564</v>
      </c>
      <c r="K26" s="577" t="b">
        <f t="shared" si="0"/>
        <v>1</v>
      </c>
      <c r="L26" s="576">
        <v>46710</v>
      </c>
      <c r="M26" s="576">
        <v>48170</v>
      </c>
      <c r="N26" s="577">
        <v>1.0312566902162299</v>
      </c>
      <c r="O26" s="577" t="str">
        <f t="shared" si="1"/>
        <v/>
      </c>
      <c r="P26" s="578">
        <v>19.600000000000001</v>
      </c>
      <c r="Q26" s="578">
        <v>7.7</v>
      </c>
      <c r="R26" s="579">
        <v>0.39285714285714302</v>
      </c>
      <c r="S26" s="577" t="str">
        <f t="shared" si="2"/>
        <v/>
      </c>
      <c r="T26" s="580">
        <f t="shared" si="3"/>
        <v>1</v>
      </c>
      <c r="U26" s="580">
        <f t="shared" si="4"/>
        <v>0</v>
      </c>
      <c r="V26" s="580">
        <f t="shared" si="5"/>
        <v>0</v>
      </c>
      <c r="W26" s="580">
        <f t="shared" si="6"/>
        <v>1</v>
      </c>
      <c r="X26" s="581" t="str">
        <f t="shared" si="7"/>
        <v>NO</v>
      </c>
      <c r="Y26" s="582" t="str">
        <f t="shared" si="8"/>
        <v>NO</v>
      </c>
    </row>
    <row r="27" spans="1:25" x14ac:dyDescent="0.25">
      <c r="A27" s="572" t="s">
        <v>255</v>
      </c>
      <c r="B27" s="573" t="s">
        <v>910</v>
      </c>
      <c r="C27" s="617">
        <v>9607</v>
      </c>
      <c r="D27" s="617">
        <v>22001960700</v>
      </c>
      <c r="E27" s="574" t="s">
        <v>901</v>
      </c>
      <c r="F27" s="587">
        <v>1</v>
      </c>
      <c r="G27" s="573" t="s">
        <v>902</v>
      </c>
      <c r="H27" s="576">
        <v>152900</v>
      </c>
      <c r="I27" s="576">
        <v>94200</v>
      </c>
      <c r="J27" s="577">
        <v>0.61608894702419903</v>
      </c>
      <c r="K27" s="577" t="b">
        <f t="shared" si="0"/>
        <v>1</v>
      </c>
      <c r="L27" s="576">
        <v>46710</v>
      </c>
      <c r="M27" s="576">
        <v>31653</v>
      </c>
      <c r="N27" s="577">
        <v>0.67764932562620395</v>
      </c>
      <c r="O27" s="577" t="str">
        <f t="shared" si="1"/>
        <v/>
      </c>
      <c r="P27" s="578">
        <v>19.600000000000001</v>
      </c>
      <c r="Q27" s="578">
        <v>25.4</v>
      </c>
      <c r="R27" s="579">
        <v>1.2959183673469401</v>
      </c>
      <c r="S27" s="577" t="str">
        <f t="shared" si="2"/>
        <v/>
      </c>
      <c r="T27" s="580">
        <f t="shared" si="3"/>
        <v>1</v>
      </c>
      <c r="U27" s="580">
        <f t="shared" si="4"/>
        <v>0</v>
      </c>
      <c r="V27" s="580">
        <f t="shared" si="5"/>
        <v>0</v>
      </c>
      <c r="W27" s="580">
        <f t="shared" si="6"/>
        <v>1</v>
      </c>
      <c r="X27" s="581" t="str">
        <f t="shared" si="7"/>
        <v>NO</v>
      </c>
      <c r="Y27" s="582" t="str">
        <f t="shared" si="8"/>
        <v>NO</v>
      </c>
    </row>
    <row r="28" spans="1:25" x14ac:dyDescent="0.25">
      <c r="A28" s="572" t="s">
        <v>255</v>
      </c>
      <c r="B28" s="573" t="s">
        <v>910</v>
      </c>
      <c r="C28" s="617">
        <v>9608</v>
      </c>
      <c r="D28" s="617">
        <v>22001960800</v>
      </c>
      <c r="E28" s="574" t="s">
        <v>904</v>
      </c>
      <c r="F28" s="583">
        <v>0</v>
      </c>
      <c r="G28" s="573" t="s">
        <v>902</v>
      </c>
      <c r="H28" s="576">
        <v>152900</v>
      </c>
      <c r="I28" s="576">
        <v>94200</v>
      </c>
      <c r="J28" s="577">
        <v>0.61608894702419903</v>
      </c>
      <c r="K28" s="577" t="b">
        <f t="shared" si="0"/>
        <v>1</v>
      </c>
      <c r="L28" s="576">
        <v>46710</v>
      </c>
      <c r="M28" s="576">
        <v>31653</v>
      </c>
      <c r="N28" s="577">
        <v>0.67764932562620395</v>
      </c>
      <c r="O28" s="577" t="str">
        <f t="shared" si="1"/>
        <v/>
      </c>
      <c r="P28" s="578">
        <v>19.600000000000001</v>
      </c>
      <c r="Q28" s="578">
        <v>25.4</v>
      </c>
      <c r="R28" s="579">
        <v>1.2959183673469401</v>
      </c>
      <c r="S28" s="577" t="str">
        <f t="shared" si="2"/>
        <v/>
      </c>
      <c r="T28" s="580">
        <f t="shared" si="3"/>
        <v>1</v>
      </c>
      <c r="U28" s="580">
        <f t="shared" si="4"/>
        <v>0</v>
      </c>
      <c r="V28" s="580">
        <f t="shared" si="5"/>
        <v>0</v>
      </c>
      <c r="W28" s="580">
        <f t="shared" si="6"/>
        <v>1</v>
      </c>
      <c r="X28" s="581" t="str">
        <f t="shared" si="7"/>
        <v>NO</v>
      </c>
      <c r="Y28" s="582" t="str">
        <f t="shared" si="8"/>
        <v>NO</v>
      </c>
    </row>
    <row r="29" spans="1:25" x14ac:dyDescent="0.25">
      <c r="A29" s="572" t="s">
        <v>255</v>
      </c>
      <c r="B29" s="573" t="s">
        <v>906</v>
      </c>
      <c r="C29" s="617">
        <v>9608</v>
      </c>
      <c r="D29" s="617">
        <v>22001960800</v>
      </c>
      <c r="E29" s="574" t="s">
        <v>904</v>
      </c>
      <c r="F29" s="583">
        <v>0</v>
      </c>
      <c r="G29" s="573" t="s">
        <v>902</v>
      </c>
      <c r="H29" s="576">
        <v>152900</v>
      </c>
      <c r="I29" s="576">
        <v>98100</v>
      </c>
      <c r="J29" s="577">
        <v>0.64159581425768497</v>
      </c>
      <c r="K29" s="577" t="b">
        <f t="shared" si="0"/>
        <v>1</v>
      </c>
      <c r="L29" s="576">
        <v>46710</v>
      </c>
      <c r="M29" s="576">
        <v>26645</v>
      </c>
      <c r="N29" s="577">
        <v>0.57043459644615702</v>
      </c>
      <c r="O29" s="577" t="b">
        <f t="shared" si="1"/>
        <v>1</v>
      </c>
      <c r="P29" s="578">
        <v>19.600000000000001</v>
      </c>
      <c r="Q29" s="578">
        <v>34.700000000000003</v>
      </c>
      <c r="R29" s="579">
        <v>1.7704081632653099</v>
      </c>
      <c r="S29" s="577" t="b">
        <f t="shared" si="2"/>
        <v>1</v>
      </c>
      <c r="T29" s="580">
        <f t="shared" si="3"/>
        <v>1</v>
      </c>
      <c r="U29" s="580">
        <f t="shared" si="4"/>
        <v>1</v>
      </c>
      <c r="V29" s="580">
        <f t="shared" si="5"/>
        <v>1</v>
      </c>
      <c r="W29" s="580">
        <f t="shared" si="6"/>
        <v>3</v>
      </c>
      <c r="X29" s="581" t="str">
        <f t="shared" si="7"/>
        <v>NO</v>
      </c>
      <c r="Y29" s="582" t="str">
        <f t="shared" si="8"/>
        <v>NO</v>
      </c>
    </row>
    <row r="30" spans="1:25" x14ac:dyDescent="0.25">
      <c r="A30" s="572" t="s">
        <v>255</v>
      </c>
      <c r="B30" s="573" t="s">
        <v>906</v>
      </c>
      <c r="C30" s="617">
        <v>9609</v>
      </c>
      <c r="D30" s="617">
        <v>22001960900</v>
      </c>
      <c r="E30" s="574" t="s">
        <v>901</v>
      </c>
      <c r="F30" s="587">
        <v>1</v>
      </c>
      <c r="G30" s="573" t="s">
        <v>902</v>
      </c>
      <c r="H30" s="576">
        <v>152900</v>
      </c>
      <c r="I30" s="576">
        <v>98100</v>
      </c>
      <c r="J30" s="577">
        <v>0.64159581425768497</v>
      </c>
      <c r="K30" s="577" t="b">
        <f t="shared" si="0"/>
        <v>1</v>
      </c>
      <c r="L30" s="576">
        <v>46710</v>
      </c>
      <c r="M30" s="576">
        <v>26645</v>
      </c>
      <c r="N30" s="577">
        <v>0.57043459644615702</v>
      </c>
      <c r="O30" s="577" t="b">
        <f t="shared" si="1"/>
        <v>1</v>
      </c>
      <c r="P30" s="578">
        <v>19.600000000000001</v>
      </c>
      <c r="Q30" s="578">
        <v>34.700000000000003</v>
      </c>
      <c r="R30" s="579">
        <v>1.7704081632653099</v>
      </c>
      <c r="S30" s="577" t="b">
        <f t="shared" si="2"/>
        <v>1</v>
      </c>
      <c r="T30" s="580">
        <f t="shared" si="3"/>
        <v>1</v>
      </c>
      <c r="U30" s="580">
        <f t="shared" si="4"/>
        <v>1</v>
      </c>
      <c r="V30" s="580">
        <f t="shared" si="5"/>
        <v>1</v>
      </c>
      <c r="W30" s="580">
        <f t="shared" si="6"/>
        <v>3</v>
      </c>
      <c r="X30" s="588" t="str">
        <f t="shared" si="7"/>
        <v>YES</v>
      </c>
      <c r="Y30" s="589" t="str">
        <f t="shared" si="8"/>
        <v>YES</v>
      </c>
    </row>
    <row r="31" spans="1:25" x14ac:dyDescent="0.25">
      <c r="A31" s="572" t="s">
        <v>255</v>
      </c>
      <c r="B31" s="573" t="s">
        <v>906</v>
      </c>
      <c r="C31" s="617">
        <v>9610</v>
      </c>
      <c r="D31" s="617">
        <v>22001961000</v>
      </c>
      <c r="E31" s="574" t="s">
        <v>901</v>
      </c>
      <c r="F31" s="587">
        <v>1</v>
      </c>
      <c r="G31" s="573" t="s">
        <v>902</v>
      </c>
      <c r="H31" s="576">
        <v>152900</v>
      </c>
      <c r="I31" s="576">
        <v>98100</v>
      </c>
      <c r="J31" s="577">
        <v>0.64159581425768497</v>
      </c>
      <c r="K31" s="577" t="b">
        <f t="shared" si="0"/>
        <v>1</v>
      </c>
      <c r="L31" s="576">
        <v>46710</v>
      </c>
      <c r="M31" s="576">
        <v>26645</v>
      </c>
      <c r="N31" s="577">
        <v>0.57043459644615702</v>
      </c>
      <c r="O31" s="577" t="b">
        <f t="shared" si="1"/>
        <v>1</v>
      </c>
      <c r="P31" s="578">
        <v>19.600000000000001</v>
      </c>
      <c r="Q31" s="578">
        <v>34.700000000000003</v>
      </c>
      <c r="R31" s="579">
        <v>1.7704081632653099</v>
      </c>
      <c r="S31" s="577" t="b">
        <f t="shared" si="2"/>
        <v>1</v>
      </c>
      <c r="T31" s="580">
        <f t="shared" si="3"/>
        <v>1</v>
      </c>
      <c r="U31" s="580">
        <f t="shared" si="4"/>
        <v>1</v>
      </c>
      <c r="V31" s="580">
        <f t="shared" si="5"/>
        <v>1</v>
      </c>
      <c r="W31" s="580">
        <f t="shared" si="6"/>
        <v>3</v>
      </c>
      <c r="X31" s="588" t="str">
        <f t="shared" si="7"/>
        <v>YES</v>
      </c>
      <c r="Y31" s="589" t="str">
        <f t="shared" si="8"/>
        <v>YES</v>
      </c>
    </row>
    <row r="32" spans="1:25" x14ac:dyDescent="0.25">
      <c r="A32" s="572" t="s">
        <v>255</v>
      </c>
      <c r="B32" s="573" t="s">
        <v>914</v>
      </c>
      <c r="C32" s="617">
        <v>9611</v>
      </c>
      <c r="D32" s="617">
        <v>22001961100</v>
      </c>
      <c r="E32" s="574" t="s">
        <v>904</v>
      </c>
      <c r="F32" s="583">
        <v>0</v>
      </c>
      <c r="G32" s="573" t="s">
        <v>902</v>
      </c>
      <c r="H32" s="576">
        <v>152900</v>
      </c>
      <c r="I32" s="576">
        <v>61700</v>
      </c>
      <c r="J32" s="577">
        <v>0.40353172007848298</v>
      </c>
      <c r="K32" s="577" t="str">
        <f t="shared" si="0"/>
        <v/>
      </c>
      <c r="L32" s="576">
        <v>46710</v>
      </c>
      <c r="M32" s="576">
        <v>36477</v>
      </c>
      <c r="N32" s="577">
        <v>0.78092485549132995</v>
      </c>
      <c r="O32" s="577" t="str">
        <f t="shared" si="1"/>
        <v/>
      </c>
      <c r="P32" s="578">
        <v>19.600000000000001</v>
      </c>
      <c r="Q32" s="578">
        <v>19.100000000000001</v>
      </c>
      <c r="R32" s="579">
        <v>0.97448979591836704</v>
      </c>
      <c r="S32" s="577" t="str">
        <f t="shared" si="2"/>
        <v/>
      </c>
      <c r="T32" s="580">
        <f t="shared" si="3"/>
        <v>0</v>
      </c>
      <c r="U32" s="580">
        <f t="shared" si="4"/>
        <v>0</v>
      </c>
      <c r="V32" s="580">
        <f t="shared" si="5"/>
        <v>0</v>
      </c>
      <c r="W32" s="580">
        <f t="shared" si="6"/>
        <v>0</v>
      </c>
      <c r="X32" s="581" t="str">
        <f t="shared" si="7"/>
        <v>NO</v>
      </c>
      <c r="Y32" s="582" t="str">
        <f t="shared" si="8"/>
        <v>NO</v>
      </c>
    </row>
    <row r="33" spans="1:25" x14ac:dyDescent="0.25">
      <c r="A33" s="572" t="s">
        <v>255</v>
      </c>
      <c r="B33" s="573" t="s">
        <v>915</v>
      </c>
      <c r="C33" s="617">
        <v>9611</v>
      </c>
      <c r="D33" s="617">
        <v>22001961100</v>
      </c>
      <c r="E33" s="574" t="s">
        <v>904</v>
      </c>
      <c r="F33" s="583">
        <v>0</v>
      </c>
      <c r="G33" s="573" t="s">
        <v>902</v>
      </c>
      <c r="H33" s="576">
        <v>152900</v>
      </c>
      <c r="I33" s="576">
        <v>72600</v>
      </c>
      <c r="J33" s="577">
        <v>0.47482014388489202</v>
      </c>
      <c r="K33" s="577" t="str">
        <f t="shared" si="0"/>
        <v/>
      </c>
      <c r="L33" s="576">
        <v>46710</v>
      </c>
      <c r="M33" s="576">
        <v>31667</v>
      </c>
      <c r="N33" s="577">
        <v>0.67794904731320904</v>
      </c>
      <c r="O33" s="577" t="str">
        <f t="shared" si="1"/>
        <v/>
      </c>
      <c r="P33" s="578">
        <v>19.600000000000001</v>
      </c>
      <c r="Q33" s="578">
        <v>31.2</v>
      </c>
      <c r="R33" s="579">
        <v>1.59183673469388</v>
      </c>
      <c r="S33" s="577" t="b">
        <f t="shared" si="2"/>
        <v>1</v>
      </c>
      <c r="T33" s="580">
        <f t="shared" si="3"/>
        <v>0</v>
      </c>
      <c r="U33" s="580">
        <f t="shared" si="4"/>
        <v>0</v>
      </c>
      <c r="V33" s="580">
        <f t="shared" si="5"/>
        <v>1</v>
      </c>
      <c r="W33" s="580">
        <f t="shared" si="6"/>
        <v>1</v>
      </c>
      <c r="X33" s="581" t="str">
        <f t="shared" si="7"/>
        <v>NO</v>
      </c>
      <c r="Y33" s="582" t="str">
        <f t="shared" si="8"/>
        <v>NO</v>
      </c>
    </row>
    <row r="34" spans="1:25" x14ac:dyDescent="0.25">
      <c r="A34" s="572" t="s">
        <v>255</v>
      </c>
      <c r="B34" s="573" t="s">
        <v>916</v>
      </c>
      <c r="C34" s="617">
        <v>9611</v>
      </c>
      <c r="D34" s="617">
        <v>22001961100</v>
      </c>
      <c r="E34" s="584" t="s">
        <v>904</v>
      </c>
      <c r="F34" s="585">
        <v>0</v>
      </c>
      <c r="G34" s="573" t="s">
        <v>902</v>
      </c>
      <c r="H34" s="576">
        <v>152900</v>
      </c>
      <c r="I34" s="576">
        <v>64700</v>
      </c>
      <c r="J34" s="577">
        <v>0.42315238718116399</v>
      </c>
      <c r="K34" s="577" t="str">
        <f t="shared" si="0"/>
        <v/>
      </c>
      <c r="L34" s="576">
        <v>46710</v>
      </c>
      <c r="M34" s="576">
        <v>46394</v>
      </c>
      <c r="N34" s="577">
        <v>0.99323485335046002</v>
      </c>
      <c r="O34" s="577" t="str">
        <f t="shared" si="1"/>
        <v/>
      </c>
      <c r="P34" s="578">
        <v>19.600000000000001</v>
      </c>
      <c r="Q34" s="578">
        <v>17.2</v>
      </c>
      <c r="R34" s="579">
        <v>0.87755102040816302</v>
      </c>
      <c r="S34" s="577" t="str">
        <f t="shared" si="2"/>
        <v/>
      </c>
      <c r="T34" s="580">
        <f t="shared" si="3"/>
        <v>0</v>
      </c>
      <c r="U34" s="580">
        <f t="shared" si="4"/>
        <v>0</v>
      </c>
      <c r="V34" s="580">
        <f t="shared" si="5"/>
        <v>0</v>
      </c>
      <c r="W34" s="580">
        <f t="shared" si="6"/>
        <v>0</v>
      </c>
      <c r="X34" s="581" t="str">
        <f t="shared" si="7"/>
        <v>NO</v>
      </c>
      <c r="Y34" s="582" t="str">
        <f t="shared" si="8"/>
        <v>NO</v>
      </c>
    </row>
    <row r="35" spans="1:25" x14ac:dyDescent="0.25">
      <c r="A35" s="572" t="s">
        <v>255</v>
      </c>
      <c r="B35" s="573" t="s">
        <v>906</v>
      </c>
      <c r="C35" s="617">
        <v>9611</v>
      </c>
      <c r="D35" s="617">
        <v>22001961100</v>
      </c>
      <c r="E35" s="574" t="s">
        <v>904</v>
      </c>
      <c r="F35" s="583">
        <v>0</v>
      </c>
      <c r="G35" s="573" t="s">
        <v>902</v>
      </c>
      <c r="H35" s="576">
        <v>152900</v>
      </c>
      <c r="I35" s="576">
        <v>98100</v>
      </c>
      <c r="J35" s="577">
        <v>0.64159581425768497</v>
      </c>
      <c r="K35" s="577" t="b">
        <f t="shared" si="0"/>
        <v>1</v>
      </c>
      <c r="L35" s="576">
        <v>46710</v>
      </c>
      <c r="M35" s="576">
        <v>26645</v>
      </c>
      <c r="N35" s="577">
        <v>0.57043459644615702</v>
      </c>
      <c r="O35" s="577" t="b">
        <f t="shared" si="1"/>
        <v>1</v>
      </c>
      <c r="P35" s="578">
        <v>19.600000000000001</v>
      </c>
      <c r="Q35" s="578">
        <v>34.700000000000003</v>
      </c>
      <c r="R35" s="579">
        <v>1.7704081632653099</v>
      </c>
      <c r="S35" s="577" t="b">
        <f t="shared" si="2"/>
        <v>1</v>
      </c>
      <c r="T35" s="580">
        <f t="shared" si="3"/>
        <v>1</v>
      </c>
      <c r="U35" s="580">
        <f t="shared" si="4"/>
        <v>1</v>
      </c>
      <c r="V35" s="580">
        <f t="shared" si="5"/>
        <v>1</v>
      </c>
      <c r="W35" s="580">
        <f t="shared" si="6"/>
        <v>3</v>
      </c>
      <c r="X35" s="581" t="str">
        <f t="shared" si="7"/>
        <v>NO</v>
      </c>
      <c r="Y35" s="582" t="str">
        <f t="shared" si="8"/>
        <v>NO</v>
      </c>
    </row>
    <row r="36" spans="1:25" x14ac:dyDescent="0.25">
      <c r="A36" s="572" t="s">
        <v>255</v>
      </c>
      <c r="B36" s="573" t="s">
        <v>916</v>
      </c>
      <c r="C36" s="617">
        <v>9612</v>
      </c>
      <c r="D36" s="617">
        <v>22001961200</v>
      </c>
      <c r="E36" s="574" t="s">
        <v>904</v>
      </c>
      <c r="F36" s="583">
        <v>0</v>
      </c>
      <c r="G36" s="573" t="s">
        <v>902</v>
      </c>
      <c r="H36" s="576">
        <v>152900</v>
      </c>
      <c r="I36" s="576">
        <v>64700</v>
      </c>
      <c r="J36" s="577">
        <v>0.42315238718116399</v>
      </c>
      <c r="K36" s="577" t="str">
        <f t="shared" si="0"/>
        <v/>
      </c>
      <c r="L36" s="576">
        <v>46710</v>
      </c>
      <c r="M36" s="576">
        <v>46394</v>
      </c>
      <c r="N36" s="577">
        <v>0.99323485335046002</v>
      </c>
      <c r="O36" s="577" t="str">
        <f t="shared" si="1"/>
        <v/>
      </c>
      <c r="P36" s="578">
        <v>19.600000000000001</v>
      </c>
      <c r="Q36" s="578">
        <v>17.2</v>
      </c>
      <c r="R36" s="579">
        <v>0.87755102040816302</v>
      </c>
      <c r="S36" s="577" t="str">
        <f t="shared" si="2"/>
        <v/>
      </c>
      <c r="T36" s="580">
        <f t="shared" si="3"/>
        <v>0</v>
      </c>
      <c r="U36" s="580">
        <f t="shared" si="4"/>
        <v>0</v>
      </c>
      <c r="V36" s="580">
        <f t="shared" si="5"/>
        <v>0</v>
      </c>
      <c r="W36" s="580">
        <f t="shared" si="6"/>
        <v>0</v>
      </c>
      <c r="X36" s="581" t="str">
        <f t="shared" si="7"/>
        <v>NO</v>
      </c>
      <c r="Y36" s="582" t="str">
        <f t="shared" si="8"/>
        <v>NO</v>
      </c>
    </row>
    <row r="37" spans="1:25" x14ac:dyDescent="0.25">
      <c r="A37" s="572" t="s">
        <v>255</v>
      </c>
      <c r="B37" s="573" t="s">
        <v>910</v>
      </c>
      <c r="C37" s="617">
        <v>9612</v>
      </c>
      <c r="D37" s="617">
        <v>22001961200</v>
      </c>
      <c r="E37" s="574" t="s">
        <v>904</v>
      </c>
      <c r="F37" s="583">
        <v>0</v>
      </c>
      <c r="G37" s="573" t="s">
        <v>902</v>
      </c>
      <c r="H37" s="576">
        <v>152900</v>
      </c>
      <c r="I37" s="576">
        <v>94200</v>
      </c>
      <c r="J37" s="577">
        <v>0.61608894702419903</v>
      </c>
      <c r="K37" s="577" t="b">
        <f t="shared" si="0"/>
        <v>1</v>
      </c>
      <c r="L37" s="576">
        <v>46710</v>
      </c>
      <c r="M37" s="576">
        <v>31653</v>
      </c>
      <c r="N37" s="577">
        <v>0.67764932562620395</v>
      </c>
      <c r="O37" s="577" t="str">
        <f t="shared" si="1"/>
        <v/>
      </c>
      <c r="P37" s="578">
        <v>19.600000000000001</v>
      </c>
      <c r="Q37" s="578">
        <v>25.4</v>
      </c>
      <c r="R37" s="579">
        <v>1.2959183673469401</v>
      </c>
      <c r="S37" s="577" t="str">
        <f t="shared" si="2"/>
        <v/>
      </c>
      <c r="T37" s="580">
        <f t="shared" si="3"/>
        <v>1</v>
      </c>
      <c r="U37" s="580">
        <f t="shared" si="4"/>
        <v>0</v>
      </c>
      <c r="V37" s="580">
        <f t="shared" si="5"/>
        <v>0</v>
      </c>
      <c r="W37" s="580">
        <f t="shared" si="6"/>
        <v>1</v>
      </c>
      <c r="X37" s="581" t="str">
        <f t="shared" si="7"/>
        <v>NO</v>
      </c>
      <c r="Y37" s="582" t="str">
        <f t="shared" si="8"/>
        <v>NO</v>
      </c>
    </row>
    <row r="38" spans="1:25" x14ac:dyDescent="0.25">
      <c r="A38" s="572" t="s">
        <v>255</v>
      </c>
      <c r="B38" s="573" t="s">
        <v>906</v>
      </c>
      <c r="C38" s="617">
        <v>9612</v>
      </c>
      <c r="D38" s="617">
        <v>22001961200</v>
      </c>
      <c r="E38" s="574" t="s">
        <v>904</v>
      </c>
      <c r="F38" s="583">
        <v>0</v>
      </c>
      <c r="G38" s="573" t="s">
        <v>902</v>
      </c>
      <c r="H38" s="576">
        <v>152900</v>
      </c>
      <c r="I38" s="576">
        <v>98100</v>
      </c>
      <c r="J38" s="577">
        <v>0.64159581425768497</v>
      </c>
      <c r="K38" s="577" t="b">
        <f t="shared" si="0"/>
        <v>1</v>
      </c>
      <c r="L38" s="576">
        <v>46710</v>
      </c>
      <c r="M38" s="576">
        <v>26645</v>
      </c>
      <c r="N38" s="577">
        <v>0.57043459644615702</v>
      </c>
      <c r="O38" s="577" t="b">
        <f t="shared" si="1"/>
        <v>1</v>
      </c>
      <c r="P38" s="578">
        <v>19.600000000000001</v>
      </c>
      <c r="Q38" s="578">
        <v>34.700000000000003</v>
      </c>
      <c r="R38" s="579">
        <v>1.7704081632653099</v>
      </c>
      <c r="S38" s="577" t="b">
        <f t="shared" si="2"/>
        <v>1</v>
      </c>
      <c r="T38" s="580">
        <f t="shared" si="3"/>
        <v>1</v>
      </c>
      <c r="U38" s="580">
        <f t="shared" si="4"/>
        <v>1</v>
      </c>
      <c r="V38" s="580">
        <f t="shared" si="5"/>
        <v>1</v>
      </c>
      <c r="W38" s="580">
        <f t="shared" si="6"/>
        <v>3</v>
      </c>
      <c r="X38" s="581" t="str">
        <f t="shared" si="7"/>
        <v>NO</v>
      </c>
      <c r="Y38" s="582" t="str">
        <f t="shared" si="8"/>
        <v>NO</v>
      </c>
    </row>
    <row r="39" spans="1:25" x14ac:dyDescent="0.25">
      <c r="A39" s="572" t="s">
        <v>256</v>
      </c>
      <c r="B39" s="573" t="s">
        <v>917</v>
      </c>
      <c r="C39" s="617">
        <v>9501</v>
      </c>
      <c r="D39" s="617">
        <v>22003950100</v>
      </c>
      <c r="E39" s="574" t="s">
        <v>904</v>
      </c>
      <c r="F39" s="583">
        <v>0</v>
      </c>
      <c r="G39" s="573" t="s">
        <v>902</v>
      </c>
      <c r="H39" s="576">
        <v>152900</v>
      </c>
      <c r="I39" s="576">
        <v>77500</v>
      </c>
      <c r="J39" s="577">
        <v>0.50686723348593898</v>
      </c>
      <c r="K39" s="577" t="b">
        <f t="shared" si="0"/>
        <v>1</v>
      </c>
      <c r="L39" s="576">
        <v>46710</v>
      </c>
      <c r="M39" s="576">
        <v>41250</v>
      </c>
      <c r="N39" s="577">
        <v>0.88310854206807998</v>
      </c>
      <c r="O39" s="577" t="str">
        <f t="shared" si="1"/>
        <v/>
      </c>
      <c r="P39" s="578">
        <v>19.600000000000001</v>
      </c>
      <c r="Q39" s="578">
        <v>18.899999999999999</v>
      </c>
      <c r="R39" s="579">
        <v>0.96428571428571397</v>
      </c>
      <c r="S39" s="577" t="str">
        <f t="shared" si="2"/>
        <v/>
      </c>
      <c r="T39" s="580">
        <f t="shared" si="3"/>
        <v>1</v>
      </c>
      <c r="U39" s="580">
        <f t="shared" si="4"/>
        <v>0</v>
      </c>
      <c r="V39" s="580">
        <f t="shared" si="5"/>
        <v>0</v>
      </c>
      <c r="W39" s="580">
        <f t="shared" si="6"/>
        <v>1</v>
      </c>
      <c r="X39" s="581" t="str">
        <f t="shared" si="7"/>
        <v>NO</v>
      </c>
      <c r="Y39" s="582" t="str">
        <f t="shared" si="8"/>
        <v>NO</v>
      </c>
    </row>
    <row r="40" spans="1:25" x14ac:dyDescent="0.25">
      <c r="A40" s="572" t="s">
        <v>256</v>
      </c>
      <c r="B40" s="573" t="s">
        <v>276</v>
      </c>
      <c r="C40" s="617">
        <v>9501</v>
      </c>
      <c r="D40" s="617">
        <v>22003950100</v>
      </c>
      <c r="E40" s="574" t="s">
        <v>904</v>
      </c>
      <c r="F40" s="583">
        <v>0</v>
      </c>
      <c r="G40" s="573" t="s">
        <v>902</v>
      </c>
      <c r="H40" s="576">
        <v>152900</v>
      </c>
      <c r="I40" s="576">
        <v>0</v>
      </c>
      <c r="J40" s="577">
        <v>0</v>
      </c>
      <c r="K40" s="577" t="str">
        <f t="shared" si="0"/>
        <v/>
      </c>
      <c r="L40" s="576">
        <v>46710</v>
      </c>
      <c r="M40" s="576">
        <v>0</v>
      </c>
      <c r="N40" s="577">
        <v>0</v>
      </c>
      <c r="O40" s="577" t="b">
        <f t="shared" si="1"/>
        <v>1</v>
      </c>
      <c r="P40" s="578">
        <v>19.600000000000001</v>
      </c>
      <c r="Q40" s="578">
        <v>0</v>
      </c>
      <c r="R40" s="579">
        <v>0</v>
      </c>
      <c r="S40" s="577" t="str">
        <f t="shared" si="2"/>
        <v/>
      </c>
      <c r="T40" s="580">
        <f t="shared" si="3"/>
        <v>0</v>
      </c>
      <c r="U40" s="580">
        <f t="shared" si="4"/>
        <v>1</v>
      </c>
      <c r="V40" s="580">
        <f t="shared" si="5"/>
        <v>0</v>
      </c>
      <c r="W40" s="580">
        <f t="shared" si="6"/>
        <v>1</v>
      </c>
      <c r="X40" s="581" t="str">
        <f t="shared" si="7"/>
        <v>NO</v>
      </c>
      <c r="Y40" s="582" t="str">
        <f t="shared" si="8"/>
        <v>NO</v>
      </c>
    </row>
    <row r="41" spans="1:25" x14ac:dyDescent="0.25">
      <c r="A41" s="572" t="s">
        <v>256</v>
      </c>
      <c r="B41" s="573" t="s">
        <v>918</v>
      </c>
      <c r="C41" s="617">
        <v>9501</v>
      </c>
      <c r="D41" s="617">
        <v>22003950100</v>
      </c>
      <c r="E41" s="574" t="s">
        <v>904</v>
      </c>
      <c r="F41" s="583">
        <v>0</v>
      </c>
      <c r="G41" s="573" t="s">
        <v>902</v>
      </c>
      <c r="H41" s="576">
        <v>152900</v>
      </c>
      <c r="I41" s="576">
        <v>78800</v>
      </c>
      <c r="J41" s="577">
        <v>0.515369522563767</v>
      </c>
      <c r="K41" s="577" t="b">
        <f t="shared" si="0"/>
        <v>1</v>
      </c>
      <c r="L41" s="576">
        <v>46710</v>
      </c>
      <c r="M41" s="576">
        <v>42696</v>
      </c>
      <c r="N41" s="577">
        <v>0.91406551059730201</v>
      </c>
      <c r="O41" s="577" t="str">
        <f t="shared" si="1"/>
        <v/>
      </c>
      <c r="P41" s="578">
        <v>19.600000000000001</v>
      </c>
      <c r="Q41" s="578">
        <v>16.100000000000001</v>
      </c>
      <c r="R41" s="579">
        <v>0.82142857142857195</v>
      </c>
      <c r="S41" s="577" t="str">
        <f t="shared" si="2"/>
        <v/>
      </c>
      <c r="T41" s="580">
        <f t="shared" si="3"/>
        <v>1</v>
      </c>
      <c r="U41" s="580">
        <f t="shared" si="4"/>
        <v>0</v>
      </c>
      <c r="V41" s="580">
        <f t="shared" si="5"/>
        <v>0</v>
      </c>
      <c r="W41" s="580">
        <f t="shared" si="6"/>
        <v>1</v>
      </c>
      <c r="X41" s="581" t="str">
        <f t="shared" si="7"/>
        <v>NO</v>
      </c>
      <c r="Y41" s="582" t="str">
        <f t="shared" si="8"/>
        <v>NO</v>
      </c>
    </row>
    <row r="42" spans="1:25" x14ac:dyDescent="0.25">
      <c r="A42" s="572" t="s">
        <v>256</v>
      </c>
      <c r="B42" s="573" t="s">
        <v>919</v>
      </c>
      <c r="C42" s="617">
        <v>9501</v>
      </c>
      <c r="D42" s="617">
        <v>22003950100</v>
      </c>
      <c r="E42" s="574" t="s">
        <v>904</v>
      </c>
      <c r="F42" s="583">
        <v>0</v>
      </c>
      <c r="G42" s="573" t="s">
        <v>902</v>
      </c>
      <c r="H42" s="576">
        <v>152900</v>
      </c>
      <c r="I42" s="576">
        <v>0</v>
      </c>
      <c r="J42" s="577">
        <v>0</v>
      </c>
      <c r="K42" s="577" t="str">
        <f t="shared" si="0"/>
        <v/>
      </c>
      <c r="L42" s="576">
        <v>46710</v>
      </c>
      <c r="M42" s="576">
        <v>0</v>
      </c>
      <c r="N42" s="577">
        <v>0</v>
      </c>
      <c r="O42" s="577" t="b">
        <f t="shared" si="1"/>
        <v>1</v>
      </c>
      <c r="P42" s="578">
        <v>19.600000000000001</v>
      </c>
      <c r="Q42" s="578">
        <v>0</v>
      </c>
      <c r="R42" s="579">
        <v>0</v>
      </c>
      <c r="S42" s="577" t="str">
        <f t="shared" si="2"/>
        <v/>
      </c>
      <c r="T42" s="580">
        <f t="shared" si="3"/>
        <v>0</v>
      </c>
      <c r="U42" s="580">
        <f t="shared" si="4"/>
        <v>1</v>
      </c>
      <c r="V42" s="580">
        <f t="shared" si="5"/>
        <v>0</v>
      </c>
      <c r="W42" s="580">
        <f t="shared" si="6"/>
        <v>1</v>
      </c>
      <c r="X42" s="581" t="str">
        <f t="shared" si="7"/>
        <v>NO</v>
      </c>
      <c r="Y42" s="582" t="str">
        <f t="shared" si="8"/>
        <v>NO</v>
      </c>
    </row>
    <row r="43" spans="1:25" x14ac:dyDescent="0.25">
      <c r="A43" s="572" t="s">
        <v>256</v>
      </c>
      <c r="B43" s="573" t="s">
        <v>920</v>
      </c>
      <c r="C43" s="617">
        <v>9501</v>
      </c>
      <c r="D43" s="617">
        <v>22003950100</v>
      </c>
      <c r="E43" s="574" t="s">
        <v>904</v>
      </c>
      <c r="F43" s="583">
        <v>0</v>
      </c>
      <c r="G43" s="573" t="s">
        <v>902</v>
      </c>
      <c r="H43" s="576">
        <v>152900</v>
      </c>
      <c r="I43" s="576">
        <v>0</v>
      </c>
      <c r="J43" s="577">
        <v>0</v>
      </c>
      <c r="K43" s="577" t="str">
        <f t="shared" si="0"/>
        <v/>
      </c>
      <c r="L43" s="576">
        <v>46710</v>
      </c>
      <c r="M43" s="576">
        <v>0</v>
      </c>
      <c r="N43" s="577">
        <v>0</v>
      </c>
      <c r="O43" s="577" t="b">
        <f t="shared" si="1"/>
        <v>1</v>
      </c>
      <c r="P43" s="578">
        <v>19.600000000000001</v>
      </c>
      <c r="Q43" s="578">
        <v>0</v>
      </c>
      <c r="R43" s="579">
        <v>0</v>
      </c>
      <c r="S43" s="577" t="str">
        <f t="shared" si="2"/>
        <v/>
      </c>
      <c r="T43" s="580">
        <f t="shared" si="3"/>
        <v>0</v>
      </c>
      <c r="U43" s="580">
        <f t="shared" si="4"/>
        <v>1</v>
      </c>
      <c r="V43" s="580">
        <f t="shared" si="5"/>
        <v>0</v>
      </c>
      <c r="W43" s="580">
        <f t="shared" si="6"/>
        <v>1</v>
      </c>
      <c r="X43" s="581" t="str">
        <f t="shared" si="7"/>
        <v>NO</v>
      </c>
      <c r="Y43" s="582" t="str">
        <f t="shared" si="8"/>
        <v>NO</v>
      </c>
    </row>
    <row r="44" spans="1:25" x14ac:dyDescent="0.25">
      <c r="A44" s="572" t="s">
        <v>256</v>
      </c>
      <c r="B44" s="573" t="s">
        <v>921</v>
      </c>
      <c r="C44" s="617">
        <v>9501</v>
      </c>
      <c r="D44" s="617">
        <v>22003950100</v>
      </c>
      <c r="E44" s="574" t="s">
        <v>904</v>
      </c>
      <c r="F44" s="583">
        <v>0</v>
      </c>
      <c r="G44" s="573" t="s">
        <v>902</v>
      </c>
      <c r="H44" s="576">
        <v>152900</v>
      </c>
      <c r="I44" s="576">
        <v>78200</v>
      </c>
      <c r="J44" s="577">
        <v>0.51144538914323101</v>
      </c>
      <c r="K44" s="577" t="b">
        <f t="shared" si="0"/>
        <v>1</v>
      </c>
      <c r="L44" s="576">
        <v>46710</v>
      </c>
      <c r="M44" s="576">
        <v>35441</v>
      </c>
      <c r="N44" s="577">
        <v>0.75874545065296495</v>
      </c>
      <c r="O44" s="577" t="str">
        <f t="shared" si="1"/>
        <v/>
      </c>
      <c r="P44" s="578">
        <v>19.600000000000001</v>
      </c>
      <c r="Q44" s="578">
        <v>23.5</v>
      </c>
      <c r="R44" s="579">
        <v>1.1989795918367301</v>
      </c>
      <c r="S44" s="577" t="str">
        <f t="shared" si="2"/>
        <v/>
      </c>
      <c r="T44" s="580">
        <f t="shared" si="3"/>
        <v>1</v>
      </c>
      <c r="U44" s="580">
        <f t="shared" si="4"/>
        <v>0</v>
      </c>
      <c r="V44" s="580">
        <f t="shared" si="5"/>
        <v>0</v>
      </c>
      <c r="W44" s="580">
        <f t="shared" si="6"/>
        <v>1</v>
      </c>
      <c r="X44" s="581" t="str">
        <f t="shared" si="7"/>
        <v>NO</v>
      </c>
      <c r="Y44" s="582" t="str">
        <f t="shared" si="8"/>
        <v>NO</v>
      </c>
    </row>
    <row r="45" spans="1:25" x14ac:dyDescent="0.25">
      <c r="A45" s="572" t="s">
        <v>256</v>
      </c>
      <c r="B45" s="573" t="s">
        <v>922</v>
      </c>
      <c r="C45" s="617">
        <v>9501</v>
      </c>
      <c r="D45" s="617">
        <v>22003950100</v>
      </c>
      <c r="E45" s="574" t="s">
        <v>904</v>
      </c>
      <c r="F45" s="583">
        <v>0</v>
      </c>
      <c r="G45" s="573" t="s">
        <v>902</v>
      </c>
      <c r="H45" s="576">
        <v>152900</v>
      </c>
      <c r="I45" s="576">
        <v>76100</v>
      </c>
      <c r="J45" s="577">
        <v>0.49771092217135399</v>
      </c>
      <c r="K45" s="577" t="str">
        <f t="shared" si="0"/>
        <v/>
      </c>
      <c r="L45" s="576">
        <v>46710</v>
      </c>
      <c r="M45" s="576">
        <v>41000</v>
      </c>
      <c r="N45" s="577">
        <v>0.87775636908584898</v>
      </c>
      <c r="O45" s="577" t="str">
        <f t="shared" si="1"/>
        <v/>
      </c>
      <c r="P45" s="578">
        <v>19.600000000000001</v>
      </c>
      <c r="Q45" s="578">
        <v>19.8</v>
      </c>
      <c r="R45" s="579">
        <v>1.0102040816326501</v>
      </c>
      <c r="S45" s="577" t="str">
        <f t="shared" si="2"/>
        <v/>
      </c>
      <c r="T45" s="580">
        <f t="shared" si="3"/>
        <v>0</v>
      </c>
      <c r="U45" s="580">
        <f t="shared" si="4"/>
        <v>0</v>
      </c>
      <c r="V45" s="580">
        <f t="shared" si="5"/>
        <v>0</v>
      </c>
      <c r="W45" s="580">
        <f t="shared" si="6"/>
        <v>0</v>
      </c>
      <c r="X45" s="581" t="str">
        <f t="shared" si="7"/>
        <v>NO</v>
      </c>
      <c r="Y45" s="582" t="str">
        <f t="shared" si="8"/>
        <v>NO</v>
      </c>
    </row>
    <row r="46" spans="1:25" x14ac:dyDescent="0.25">
      <c r="A46" s="572" t="s">
        <v>256</v>
      </c>
      <c r="B46" s="573" t="s">
        <v>923</v>
      </c>
      <c r="C46" s="617">
        <v>9501</v>
      </c>
      <c r="D46" s="617">
        <v>22003950100</v>
      </c>
      <c r="E46" s="574" t="s">
        <v>904</v>
      </c>
      <c r="F46" s="583">
        <v>0</v>
      </c>
      <c r="G46" s="573" t="s">
        <v>902</v>
      </c>
      <c r="H46" s="576">
        <v>152900</v>
      </c>
      <c r="I46" s="576">
        <v>59000</v>
      </c>
      <c r="J46" s="577">
        <v>0.38587311968606902</v>
      </c>
      <c r="K46" s="577" t="str">
        <f t="shared" si="0"/>
        <v/>
      </c>
      <c r="L46" s="576">
        <v>46710</v>
      </c>
      <c r="M46" s="576">
        <v>25893</v>
      </c>
      <c r="N46" s="577">
        <v>0.55433526011560696</v>
      </c>
      <c r="O46" s="577" t="b">
        <f t="shared" si="1"/>
        <v>1</v>
      </c>
      <c r="P46" s="578">
        <v>19.600000000000001</v>
      </c>
      <c r="Q46" s="578">
        <v>32.1</v>
      </c>
      <c r="R46" s="579">
        <v>1.6377551020408201</v>
      </c>
      <c r="S46" s="577" t="b">
        <f t="shared" si="2"/>
        <v>1</v>
      </c>
      <c r="T46" s="580">
        <f t="shared" si="3"/>
        <v>0</v>
      </c>
      <c r="U46" s="580">
        <f t="shared" si="4"/>
        <v>1</v>
      </c>
      <c r="V46" s="580">
        <f t="shared" si="5"/>
        <v>1</v>
      </c>
      <c r="W46" s="580">
        <f t="shared" si="6"/>
        <v>2</v>
      </c>
      <c r="X46" s="581" t="str">
        <f t="shared" si="7"/>
        <v>NO</v>
      </c>
      <c r="Y46" s="582" t="str">
        <f t="shared" si="8"/>
        <v>NO</v>
      </c>
    </row>
    <row r="47" spans="1:25" x14ac:dyDescent="0.25">
      <c r="A47" s="572" t="s">
        <v>260</v>
      </c>
      <c r="B47" s="573" t="s">
        <v>924</v>
      </c>
      <c r="C47" s="617">
        <v>9501</v>
      </c>
      <c r="D47" s="617">
        <v>22003950100</v>
      </c>
      <c r="E47" s="574" t="s">
        <v>904</v>
      </c>
      <c r="F47" s="583">
        <v>0</v>
      </c>
      <c r="G47" s="573" t="s">
        <v>902</v>
      </c>
      <c r="H47" s="576">
        <v>152900</v>
      </c>
      <c r="I47" s="576">
        <v>0</v>
      </c>
      <c r="J47" s="577">
        <v>0</v>
      </c>
      <c r="K47" s="577" t="str">
        <f t="shared" si="0"/>
        <v/>
      </c>
      <c r="L47" s="576">
        <v>46710</v>
      </c>
      <c r="M47" s="576">
        <v>0</v>
      </c>
      <c r="N47" s="577">
        <v>0</v>
      </c>
      <c r="O47" s="577" t="b">
        <f t="shared" si="1"/>
        <v>1</v>
      </c>
      <c r="P47" s="578">
        <v>19.600000000000001</v>
      </c>
      <c r="Q47" s="578">
        <v>0</v>
      </c>
      <c r="R47" s="579">
        <v>0</v>
      </c>
      <c r="S47" s="577" t="str">
        <f t="shared" si="2"/>
        <v/>
      </c>
      <c r="T47" s="580">
        <f t="shared" si="3"/>
        <v>0</v>
      </c>
      <c r="U47" s="580">
        <f t="shared" si="4"/>
        <v>1</v>
      </c>
      <c r="V47" s="580">
        <f t="shared" si="5"/>
        <v>0</v>
      </c>
      <c r="W47" s="580">
        <f t="shared" si="6"/>
        <v>1</v>
      </c>
      <c r="X47" s="581" t="str">
        <f t="shared" si="7"/>
        <v>NO</v>
      </c>
      <c r="Y47" s="582" t="str">
        <f t="shared" si="8"/>
        <v>NO</v>
      </c>
    </row>
    <row r="48" spans="1:25" x14ac:dyDescent="0.25">
      <c r="A48" s="572" t="s">
        <v>260</v>
      </c>
      <c r="B48" s="573" t="s">
        <v>925</v>
      </c>
      <c r="C48" s="617">
        <v>9501</v>
      </c>
      <c r="D48" s="617">
        <v>22003950100</v>
      </c>
      <c r="E48" s="574" t="s">
        <v>904</v>
      </c>
      <c r="F48" s="583">
        <v>0</v>
      </c>
      <c r="G48" s="573" t="s">
        <v>902</v>
      </c>
      <c r="H48" s="576">
        <v>152900</v>
      </c>
      <c r="I48" s="576">
        <v>0</v>
      </c>
      <c r="J48" s="577">
        <v>0</v>
      </c>
      <c r="K48" s="577" t="str">
        <f t="shared" si="0"/>
        <v/>
      </c>
      <c r="L48" s="576">
        <v>46710</v>
      </c>
      <c r="M48" s="576">
        <v>0</v>
      </c>
      <c r="N48" s="577">
        <v>0</v>
      </c>
      <c r="O48" s="577" t="b">
        <f t="shared" si="1"/>
        <v>1</v>
      </c>
      <c r="P48" s="578">
        <v>19.600000000000001</v>
      </c>
      <c r="Q48" s="578">
        <v>0</v>
      </c>
      <c r="R48" s="579">
        <v>0</v>
      </c>
      <c r="S48" s="577" t="str">
        <f t="shared" si="2"/>
        <v/>
      </c>
      <c r="T48" s="580">
        <f t="shared" si="3"/>
        <v>0</v>
      </c>
      <c r="U48" s="580">
        <f t="shared" si="4"/>
        <v>1</v>
      </c>
      <c r="V48" s="580">
        <f t="shared" si="5"/>
        <v>0</v>
      </c>
      <c r="W48" s="580">
        <f t="shared" si="6"/>
        <v>1</v>
      </c>
      <c r="X48" s="581" t="str">
        <f t="shared" si="7"/>
        <v>NO</v>
      </c>
      <c r="Y48" s="582" t="str">
        <f t="shared" si="8"/>
        <v>NO</v>
      </c>
    </row>
    <row r="49" spans="1:25" x14ac:dyDescent="0.25">
      <c r="A49" s="572" t="s">
        <v>260</v>
      </c>
      <c r="B49" s="573" t="s">
        <v>926</v>
      </c>
      <c r="C49" s="617">
        <v>9501</v>
      </c>
      <c r="D49" s="617">
        <v>22003950100</v>
      </c>
      <c r="E49" s="574" t="s">
        <v>904</v>
      </c>
      <c r="F49" s="583">
        <v>0</v>
      </c>
      <c r="G49" s="573" t="s">
        <v>902</v>
      </c>
      <c r="H49" s="576">
        <v>152900</v>
      </c>
      <c r="I49" s="576">
        <v>0</v>
      </c>
      <c r="J49" s="577">
        <v>0</v>
      </c>
      <c r="K49" s="577" t="str">
        <f t="shared" si="0"/>
        <v/>
      </c>
      <c r="L49" s="576">
        <v>46710</v>
      </c>
      <c r="M49" s="576">
        <v>0</v>
      </c>
      <c r="N49" s="577">
        <v>0</v>
      </c>
      <c r="O49" s="577" t="b">
        <f t="shared" si="1"/>
        <v>1</v>
      </c>
      <c r="P49" s="578">
        <v>19.600000000000001</v>
      </c>
      <c r="Q49" s="578">
        <v>0</v>
      </c>
      <c r="R49" s="579">
        <v>0</v>
      </c>
      <c r="S49" s="577" t="str">
        <f t="shared" si="2"/>
        <v/>
      </c>
      <c r="T49" s="580">
        <f t="shared" si="3"/>
        <v>0</v>
      </c>
      <c r="U49" s="580">
        <f t="shared" si="4"/>
        <v>1</v>
      </c>
      <c r="V49" s="580">
        <f t="shared" si="5"/>
        <v>0</v>
      </c>
      <c r="W49" s="580">
        <f t="shared" si="6"/>
        <v>1</v>
      </c>
      <c r="X49" s="581" t="str">
        <f t="shared" si="7"/>
        <v>NO</v>
      </c>
      <c r="Y49" s="582" t="str">
        <f t="shared" si="8"/>
        <v>NO</v>
      </c>
    </row>
    <row r="50" spans="1:25" x14ac:dyDescent="0.25">
      <c r="A50" s="572" t="s">
        <v>312</v>
      </c>
      <c r="B50" s="573" t="s">
        <v>927</v>
      </c>
      <c r="C50" s="617">
        <v>9501</v>
      </c>
      <c r="D50" s="617">
        <v>22003950100</v>
      </c>
      <c r="E50" s="574" t="s">
        <v>904</v>
      </c>
      <c r="F50" s="583">
        <v>0</v>
      </c>
      <c r="G50" s="573" t="s">
        <v>902</v>
      </c>
      <c r="H50" s="576">
        <v>152900</v>
      </c>
      <c r="I50" s="576">
        <v>70500</v>
      </c>
      <c r="J50" s="577">
        <v>0.461085676913015</v>
      </c>
      <c r="K50" s="577" t="str">
        <f t="shared" si="0"/>
        <v/>
      </c>
      <c r="L50" s="576">
        <v>46710</v>
      </c>
      <c r="M50" s="576">
        <v>46467</v>
      </c>
      <c r="N50" s="577">
        <v>0.99479768786127198</v>
      </c>
      <c r="O50" s="577" t="str">
        <f t="shared" si="1"/>
        <v/>
      </c>
      <c r="P50" s="578">
        <v>19.600000000000001</v>
      </c>
      <c r="Q50" s="578">
        <v>31.7</v>
      </c>
      <c r="R50" s="579">
        <v>1.6173469387755099</v>
      </c>
      <c r="S50" s="577" t="b">
        <f t="shared" si="2"/>
        <v>1</v>
      </c>
      <c r="T50" s="580">
        <f t="shared" si="3"/>
        <v>0</v>
      </c>
      <c r="U50" s="580">
        <f t="shared" si="4"/>
        <v>0</v>
      </c>
      <c r="V50" s="580">
        <f t="shared" si="5"/>
        <v>1</v>
      </c>
      <c r="W50" s="580">
        <f t="shared" si="6"/>
        <v>1</v>
      </c>
      <c r="X50" s="581" t="str">
        <f t="shared" si="7"/>
        <v>NO</v>
      </c>
      <c r="Y50" s="582" t="str">
        <f t="shared" si="8"/>
        <v>NO</v>
      </c>
    </row>
    <row r="51" spans="1:25" x14ac:dyDescent="0.25">
      <c r="A51" s="572" t="s">
        <v>256</v>
      </c>
      <c r="B51" s="573" t="s">
        <v>923</v>
      </c>
      <c r="C51" s="617">
        <v>9502</v>
      </c>
      <c r="D51" s="617">
        <v>22003950200</v>
      </c>
      <c r="E51" s="584" t="s">
        <v>904</v>
      </c>
      <c r="F51" s="590">
        <v>0</v>
      </c>
      <c r="G51" s="573" t="s">
        <v>902</v>
      </c>
      <c r="H51" s="576">
        <v>152900</v>
      </c>
      <c r="I51" s="576">
        <v>59000</v>
      </c>
      <c r="J51" s="577">
        <v>0.38587311968606902</v>
      </c>
      <c r="K51" s="577" t="str">
        <f t="shared" si="0"/>
        <v/>
      </c>
      <c r="L51" s="576">
        <v>46710</v>
      </c>
      <c r="M51" s="576">
        <v>25893</v>
      </c>
      <c r="N51" s="577">
        <v>0.55433526011560696</v>
      </c>
      <c r="O51" s="577" t="b">
        <f t="shared" si="1"/>
        <v>1</v>
      </c>
      <c r="P51" s="578">
        <v>19.600000000000001</v>
      </c>
      <c r="Q51" s="578">
        <v>32.1</v>
      </c>
      <c r="R51" s="579">
        <v>1.6377551020408201</v>
      </c>
      <c r="S51" s="577" t="b">
        <f t="shared" si="2"/>
        <v>1</v>
      </c>
      <c r="T51" s="580">
        <f t="shared" si="3"/>
        <v>0</v>
      </c>
      <c r="U51" s="580">
        <f t="shared" si="4"/>
        <v>1</v>
      </c>
      <c r="V51" s="580">
        <f t="shared" si="5"/>
        <v>1</v>
      </c>
      <c r="W51" s="580">
        <f t="shared" si="6"/>
        <v>2</v>
      </c>
      <c r="X51" s="581" t="str">
        <f t="shared" si="7"/>
        <v>NO</v>
      </c>
      <c r="Y51" s="586" t="str">
        <f t="shared" si="8"/>
        <v>NO</v>
      </c>
    </row>
    <row r="52" spans="1:25" x14ac:dyDescent="0.25">
      <c r="A52" s="572" t="s">
        <v>294</v>
      </c>
      <c r="B52" s="573" t="s">
        <v>928</v>
      </c>
      <c r="C52" s="617">
        <v>9502</v>
      </c>
      <c r="D52" s="617">
        <v>22003950200</v>
      </c>
      <c r="E52" s="574" t="s">
        <v>904</v>
      </c>
      <c r="F52" s="583">
        <v>0</v>
      </c>
      <c r="G52" s="573" t="s">
        <v>902</v>
      </c>
      <c r="H52" s="576">
        <v>152900</v>
      </c>
      <c r="I52" s="576">
        <v>79400</v>
      </c>
      <c r="J52" s="577">
        <v>0.51929365598430299</v>
      </c>
      <c r="K52" s="577" t="b">
        <f t="shared" si="0"/>
        <v>1</v>
      </c>
      <c r="L52" s="576">
        <v>46710</v>
      </c>
      <c r="M52" s="576">
        <v>30938</v>
      </c>
      <c r="N52" s="577">
        <v>0.66234211089702399</v>
      </c>
      <c r="O52" s="577" t="str">
        <f t="shared" si="1"/>
        <v/>
      </c>
      <c r="P52" s="578">
        <v>19.600000000000001</v>
      </c>
      <c r="Q52" s="578">
        <v>26.3</v>
      </c>
      <c r="R52" s="579">
        <v>1.34183673469388</v>
      </c>
      <c r="S52" s="577" t="str">
        <f t="shared" si="2"/>
        <v/>
      </c>
      <c r="T52" s="580">
        <f t="shared" si="3"/>
        <v>1</v>
      </c>
      <c r="U52" s="580">
        <f t="shared" si="4"/>
        <v>0</v>
      </c>
      <c r="V52" s="580">
        <f t="shared" si="5"/>
        <v>0</v>
      </c>
      <c r="W52" s="580">
        <f t="shared" si="6"/>
        <v>1</v>
      </c>
      <c r="X52" s="581" t="str">
        <f t="shared" si="7"/>
        <v>NO</v>
      </c>
      <c r="Y52" s="582" t="str">
        <f t="shared" si="8"/>
        <v>NO</v>
      </c>
    </row>
    <row r="53" spans="1:25" x14ac:dyDescent="0.25">
      <c r="A53" s="572" t="s">
        <v>256</v>
      </c>
      <c r="B53" s="573" t="s">
        <v>923</v>
      </c>
      <c r="C53" s="617">
        <v>9503</v>
      </c>
      <c r="D53" s="617">
        <v>22003950300</v>
      </c>
      <c r="E53" s="591" t="s">
        <v>901</v>
      </c>
      <c r="F53" s="592">
        <v>1</v>
      </c>
      <c r="G53" s="573" t="s">
        <v>902</v>
      </c>
      <c r="H53" s="576">
        <v>152900</v>
      </c>
      <c r="I53" s="576">
        <v>59000</v>
      </c>
      <c r="J53" s="577">
        <v>0.38587311968606902</v>
      </c>
      <c r="K53" s="577" t="str">
        <f t="shared" si="0"/>
        <v/>
      </c>
      <c r="L53" s="576">
        <v>46710</v>
      </c>
      <c r="M53" s="576">
        <v>25893</v>
      </c>
      <c r="N53" s="577">
        <v>0.55433526011560696</v>
      </c>
      <c r="O53" s="577" t="b">
        <f t="shared" si="1"/>
        <v>1</v>
      </c>
      <c r="P53" s="578">
        <v>19.600000000000001</v>
      </c>
      <c r="Q53" s="578">
        <v>32.1</v>
      </c>
      <c r="R53" s="579">
        <v>1.6377551020408201</v>
      </c>
      <c r="S53" s="577" t="b">
        <f t="shared" si="2"/>
        <v>1</v>
      </c>
      <c r="T53" s="580">
        <f t="shared" si="3"/>
        <v>0</v>
      </c>
      <c r="U53" s="580">
        <f t="shared" si="4"/>
        <v>1</v>
      </c>
      <c r="V53" s="580">
        <f t="shared" si="5"/>
        <v>1</v>
      </c>
      <c r="W53" s="580">
        <f t="shared" si="6"/>
        <v>2</v>
      </c>
      <c r="X53" s="588" t="str">
        <f t="shared" si="7"/>
        <v>YES</v>
      </c>
      <c r="Y53" s="589" t="str">
        <f t="shared" si="8"/>
        <v>YES</v>
      </c>
    </row>
    <row r="54" spans="1:25" ht="30" x14ac:dyDescent="0.25">
      <c r="A54" s="572" t="s">
        <v>281</v>
      </c>
      <c r="B54" s="573" t="s">
        <v>929</v>
      </c>
      <c r="C54" s="617">
        <v>9504</v>
      </c>
      <c r="D54" s="617">
        <v>22003950400</v>
      </c>
      <c r="E54" s="574" t="s">
        <v>904</v>
      </c>
      <c r="F54" s="583">
        <v>0</v>
      </c>
      <c r="G54" s="573" t="s">
        <v>902</v>
      </c>
      <c r="H54" s="576">
        <v>152900</v>
      </c>
      <c r="I54" s="576">
        <v>64600</v>
      </c>
      <c r="J54" s="577">
        <v>0.42249836494440801</v>
      </c>
      <c r="K54" s="577" t="str">
        <f t="shared" si="0"/>
        <v/>
      </c>
      <c r="L54" s="576">
        <v>46710</v>
      </c>
      <c r="M54" s="576">
        <v>33142</v>
      </c>
      <c r="N54" s="577">
        <v>0.70952686790837105</v>
      </c>
      <c r="O54" s="577" t="str">
        <f t="shared" si="1"/>
        <v/>
      </c>
      <c r="P54" s="578">
        <v>19.600000000000001</v>
      </c>
      <c r="Q54" s="578">
        <v>20.3</v>
      </c>
      <c r="R54" s="579">
        <v>1.03571428571429</v>
      </c>
      <c r="S54" s="577" t="str">
        <f t="shared" si="2"/>
        <v/>
      </c>
      <c r="T54" s="580">
        <f t="shared" si="3"/>
        <v>0</v>
      </c>
      <c r="U54" s="580">
        <f t="shared" si="4"/>
        <v>0</v>
      </c>
      <c r="V54" s="580">
        <f t="shared" si="5"/>
        <v>0</v>
      </c>
      <c r="W54" s="580">
        <f t="shared" si="6"/>
        <v>0</v>
      </c>
      <c r="X54" s="581" t="str">
        <f t="shared" si="7"/>
        <v>NO</v>
      </c>
      <c r="Y54" s="582" t="str">
        <f t="shared" si="8"/>
        <v>NO</v>
      </c>
    </row>
    <row r="55" spans="1:25" x14ac:dyDescent="0.25">
      <c r="A55" s="572" t="s">
        <v>256</v>
      </c>
      <c r="B55" s="573" t="s">
        <v>918</v>
      </c>
      <c r="C55" s="617">
        <v>9504</v>
      </c>
      <c r="D55" s="617">
        <v>22003950400</v>
      </c>
      <c r="E55" s="574" t="s">
        <v>904</v>
      </c>
      <c r="F55" s="583">
        <v>0</v>
      </c>
      <c r="G55" s="573" t="s">
        <v>902</v>
      </c>
      <c r="H55" s="576">
        <v>152900</v>
      </c>
      <c r="I55" s="576">
        <v>78800</v>
      </c>
      <c r="J55" s="577">
        <v>0.515369522563767</v>
      </c>
      <c r="K55" s="577" t="b">
        <f t="shared" si="0"/>
        <v>1</v>
      </c>
      <c r="L55" s="576">
        <v>46710</v>
      </c>
      <c r="M55" s="576">
        <v>42696</v>
      </c>
      <c r="N55" s="577">
        <v>0.91406551059730201</v>
      </c>
      <c r="O55" s="577" t="str">
        <f t="shared" si="1"/>
        <v/>
      </c>
      <c r="P55" s="578">
        <v>19.600000000000001</v>
      </c>
      <c r="Q55" s="578">
        <v>16.100000000000001</v>
      </c>
      <c r="R55" s="579">
        <v>0.82142857142857195</v>
      </c>
      <c r="S55" s="577" t="str">
        <f t="shared" si="2"/>
        <v/>
      </c>
      <c r="T55" s="580">
        <f t="shared" si="3"/>
        <v>1</v>
      </c>
      <c r="U55" s="580">
        <f t="shared" si="4"/>
        <v>0</v>
      </c>
      <c r="V55" s="580">
        <f t="shared" si="5"/>
        <v>0</v>
      </c>
      <c r="W55" s="580">
        <f t="shared" si="6"/>
        <v>1</v>
      </c>
      <c r="X55" s="581" t="str">
        <f t="shared" si="7"/>
        <v>NO</v>
      </c>
      <c r="Y55" s="582" t="str">
        <f t="shared" si="8"/>
        <v>NO</v>
      </c>
    </row>
    <row r="56" spans="1:25" x14ac:dyDescent="0.25">
      <c r="A56" s="572" t="s">
        <v>256</v>
      </c>
      <c r="B56" s="573" t="s">
        <v>921</v>
      </c>
      <c r="C56" s="617">
        <v>9504</v>
      </c>
      <c r="D56" s="617">
        <v>22003950400</v>
      </c>
      <c r="E56" s="574" t="s">
        <v>904</v>
      </c>
      <c r="F56" s="583">
        <v>0</v>
      </c>
      <c r="G56" s="573" t="s">
        <v>902</v>
      </c>
      <c r="H56" s="576">
        <v>152900</v>
      </c>
      <c r="I56" s="576">
        <v>78200</v>
      </c>
      <c r="J56" s="577">
        <v>0.51144538914323101</v>
      </c>
      <c r="K56" s="577" t="b">
        <f t="shared" si="0"/>
        <v>1</v>
      </c>
      <c r="L56" s="576">
        <v>46710</v>
      </c>
      <c r="M56" s="576">
        <v>35441</v>
      </c>
      <c r="N56" s="577">
        <v>0.75874545065296495</v>
      </c>
      <c r="O56" s="577" t="str">
        <f t="shared" si="1"/>
        <v/>
      </c>
      <c r="P56" s="578">
        <v>19.600000000000001</v>
      </c>
      <c r="Q56" s="578">
        <v>23.5</v>
      </c>
      <c r="R56" s="579">
        <v>1.1989795918367301</v>
      </c>
      <c r="S56" s="577" t="str">
        <f t="shared" si="2"/>
        <v/>
      </c>
      <c r="T56" s="580">
        <f t="shared" si="3"/>
        <v>1</v>
      </c>
      <c r="U56" s="580">
        <f t="shared" si="4"/>
        <v>0</v>
      </c>
      <c r="V56" s="580">
        <f t="shared" si="5"/>
        <v>0</v>
      </c>
      <c r="W56" s="580">
        <f t="shared" si="6"/>
        <v>1</v>
      </c>
      <c r="X56" s="581" t="str">
        <f t="shared" si="7"/>
        <v>NO</v>
      </c>
      <c r="Y56" s="582" t="str">
        <f t="shared" si="8"/>
        <v>NO</v>
      </c>
    </row>
    <row r="57" spans="1:25" x14ac:dyDescent="0.25">
      <c r="A57" s="572" t="s">
        <v>256</v>
      </c>
      <c r="B57" s="573" t="s">
        <v>923</v>
      </c>
      <c r="C57" s="617">
        <v>9504</v>
      </c>
      <c r="D57" s="617">
        <v>22003950400</v>
      </c>
      <c r="E57" s="574" t="s">
        <v>904</v>
      </c>
      <c r="F57" s="583">
        <v>0</v>
      </c>
      <c r="G57" s="573" t="s">
        <v>902</v>
      </c>
      <c r="H57" s="576">
        <v>152900</v>
      </c>
      <c r="I57" s="576">
        <v>59000</v>
      </c>
      <c r="J57" s="577">
        <v>0.38587311968606902</v>
      </c>
      <c r="K57" s="577" t="str">
        <f t="shared" si="0"/>
        <v/>
      </c>
      <c r="L57" s="576">
        <v>46710</v>
      </c>
      <c r="M57" s="576">
        <v>25893</v>
      </c>
      <c r="N57" s="577">
        <v>0.55433526011560696</v>
      </c>
      <c r="O57" s="577" t="b">
        <f t="shared" si="1"/>
        <v>1</v>
      </c>
      <c r="P57" s="578">
        <v>19.600000000000001</v>
      </c>
      <c r="Q57" s="578">
        <v>32.1</v>
      </c>
      <c r="R57" s="579">
        <v>1.6377551020408201</v>
      </c>
      <c r="S57" s="577" t="b">
        <f t="shared" si="2"/>
        <v>1</v>
      </c>
      <c r="T57" s="580">
        <f t="shared" si="3"/>
        <v>0</v>
      </c>
      <c r="U57" s="580">
        <f t="shared" si="4"/>
        <v>1</v>
      </c>
      <c r="V57" s="580">
        <f t="shared" si="5"/>
        <v>1</v>
      </c>
      <c r="W57" s="580">
        <f t="shared" si="6"/>
        <v>2</v>
      </c>
      <c r="X57" s="581" t="str">
        <f t="shared" si="7"/>
        <v>NO</v>
      </c>
      <c r="Y57" s="582" t="str">
        <f t="shared" si="8"/>
        <v>NO</v>
      </c>
    </row>
    <row r="58" spans="1:25" ht="30" x14ac:dyDescent="0.25">
      <c r="A58" s="572" t="s">
        <v>281</v>
      </c>
      <c r="B58" s="573" t="s">
        <v>929</v>
      </c>
      <c r="C58" s="617">
        <v>9505</v>
      </c>
      <c r="D58" s="617">
        <v>22003950500</v>
      </c>
      <c r="E58" s="574" t="s">
        <v>904</v>
      </c>
      <c r="F58" s="583">
        <v>0</v>
      </c>
      <c r="G58" s="573" t="s">
        <v>902</v>
      </c>
      <c r="H58" s="576">
        <v>152900</v>
      </c>
      <c r="I58" s="576">
        <v>64600</v>
      </c>
      <c r="J58" s="577">
        <v>0.42249836494440801</v>
      </c>
      <c r="K58" s="577" t="str">
        <f t="shared" si="0"/>
        <v/>
      </c>
      <c r="L58" s="576">
        <v>46710</v>
      </c>
      <c r="M58" s="576">
        <v>33142</v>
      </c>
      <c r="N58" s="577">
        <v>0.70952686790837105</v>
      </c>
      <c r="O58" s="577" t="str">
        <f t="shared" si="1"/>
        <v/>
      </c>
      <c r="P58" s="578">
        <v>19.600000000000001</v>
      </c>
      <c r="Q58" s="578">
        <v>20.3</v>
      </c>
      <c r="R58" s="579">
        <v>1.03571428571429</v>
      </c>
      <c r="S58" s="577" t="str">
        <f t="shared" si="2"/>
        <v/>
      </c>
      <c r="T58" s="580">
        <f t="shared" si="3"/>
        <v>0</v>
      </c>
      <c r="U58" s="580">
        <f t="shared" si="4"/>
        <v>0</v>
      </c>
      <c r="V58" s="580">
        <f t="shared" si="5"/>
        <v>0</v>
      </c>
      <c r="W58" s="580">
        <f t="shared" si="6"/>
        <v>0</v>
      </c>
      <c r="X58" s="581" t="str">
        <f t="shared" si="7"/>
        <v>NO</v>
      </c>
      <c r="Y58" s="582" t="str">
        <f t="shared" si="8"/>
        <v>NO</v>
      </c>
    </row>
    <row r="59" spans="1:25" ht="30" x14ac:dyDescent="0.25">
      <c r="A59" s="572" t="s">
        <v>281</v>
      </c>
      <c r="B59" s="573" t="s">
        <v>930</v>
      </c>
      <c r="C59" s="617">
        <v>9505</v>
      </c>
      <c r="D59" s="617">
        <v>22003950500</v>
      </c>
      <c r="E59" s="574" t="s">
        <v>904</v>
      </c>
      <c r="F59" s="583">
        <v>0</v>
      </c>
      <c r="G59" s="573" t="s">
        <v>902</v>
      </c>
      <c r="H59" s="576">
        <v>152900</v>
      </c>
      <c r="I59" s="576">
        <v>61900</v>
      </c>
      <c r="J59" s="577">
        <v>0.404839764551995</v>
      </c>
      <c r="K59" s="577" t="str">
        <f t="shared" si="0"/>
        <v/>
      </c>
      <c r="L59" s="576">
        <v>46710</v>
      </c>
      <c r="M59" s="576">
        <v>24375</v>
      </c>
      <c r="N59" s="577">
        <v>0.52183686576750199</v>
      </c>
      <c r="O59" s="577" t="b">
        <f t="shared" si="1"/>
        <v>1</v>
      </c>
      <c r="P59" s="578">
        <v>19.600000000000001</v>
      </c>
      <c r="Q59" s="578">
        <v>30.7</v>
      </c>
      <c r="R59" s="579">
        <v>1.56632653061224</v>
      </c>
      <c r="S59" s="577" t="b">
        <f t="shared" si="2"/>
        <v>1</v>
      </c>
      <c r="T59" s="580">
        <f t="shared" si="3"/>
        <v>0</v>
      </c>
      <c r="U59" s="580">
        <f t="shared" si="4"/>
        <v>1</v>
      </c>
      <c r="V59" s="580">
        <f t="shared" si="5"/>
        <v>1</v>
      </c>
      <c r="W59" s="580">
        <f t="shared" si="6"/>
        <v>2</v>
      </c>
      <c r="X59" s="581" t="str">
        <f t="shared" si="7"/>
        <v>NO</v>
      </c>
      <c r="Y59" s="582" t="str">
        <f t="shared" si="8"/>
        <v>NO</v>
      </c>
    </row>
    <row r="60" spans="1:25" x14ac:dyDescent="0.25">
      <c r="A60" s="572" t="s">
        <v>256</v>
      </c>
      <c r="B60" s="573" t="s">
        <v>918</v>
      </c>
      <c r="C60" s="617">
        <v>9505</v>
      </c>
      <c r="D60" s="617">
        <v>22003950500</v>
      </c>
      <c r="E60" s="574" t="s">
        <v>904</v>
      </c>
      <c r="F60" s="583">
        <v>0</v>
      </c>
      <c r="G60" s="573" t="s">
        <v>902</v>
      </c>
      <c r="H60" s="576">
        <v>152900</v>
      </c>
      <c r="I60" s="576">
        <v>78800</v>
      </c>
      <c r="J60" s="577">
        <v>0.515369522563767</v>
      </c>
      <c r="K60" s="577" t="b">
        <f t="shared" si="0"/>
        <v>1</v>
      </c>
      <c r="L60" s="576">
        <v>46710</v>
      </c>
      <c r="M60" s="576">
        <v>42696</v>
      </c>
      <c r="N60" s="577">
        <v>0.91406551059730201</v>
      </c>
      <c r="O60" s="577" t="str">
        <f t="shared" si="1"/>
        <v/>
      </c>
      <c r="P60" s="578">
        <v>19.600000000000001</v>
      </c>
      <c r="Q60" s="578">
        <v>16.100000000000001</v>
      </c>
      <c r="R60" s="579">
        <v>0.82142857142857195</v>
      </c>
      <c r="S60" s="577" t="str">
        <f t="shared" si="2"/>
        <v/>
      </c>
      <c r="T60" s="580">
        <f t="shared" si="3"/>
        <v>1</v>
      </c>
      <c r="U60" s="580">
        <f t="shared" si="4"/>
        <v>0</v>
      </c>
      <c r="V60" s="580">
        <f t="shared" si="5"/>
        <v>0</v>
      </c>
      <c r="W60" s="580">
        <f t="shared" si="6"/>
        <v>1</v>
      </c>
      <c r="X60" s="581" t="str">
        <f t="shared" si="7"/>
        <v>NO</v>
      </c>
      <c r="Y60" s="582" t="str">
        <f t="shared" si="8"/>
        <v>NO</v>
      </c>
    </row>
    <row r="61" spans="1:25" x14ac:dyDescent="0.25">
      <c r="A61" s="572" t="s">
        <v>256</v>
      </c>
      <c r="B61" s="573" t="s">
        <v>921</v>
      </c>
      <c r="C61" s="617">
        <v>9505</v>
      </c>
      <c r="D61" s="617">
        <v>22003950500</v>
      </c>
      <c r="E61" s="574" t="s">
        <v>904</v>
      </c>
      <c r="F61" s="583">
        <v>0</v>
      </c>
      <c r="G61" s="573" t="s">
        <v>902</v>
      </c>
      <c r="H61" s="576">
        <v>152900</v>
      </c>
      <c r="I61" s="576">
        <v>78200</v>
      </c>
      <c r="J61" s="577">
        <v>0.51144538914323101</v>
      </c>
      <c r="K61" s="577" t="b">
        <f t="shared" si="0"/>
        <v>1</v>
      </c>
      <c r="L61" s="576">
        <v>46710</v>
      </c>
      <c r="M61" s="576">
        <v>35441</v>
      </c>
      <c r="N61" s="577">
        <v>0.75874545065296495</v>
      </c>
      <c r="O61" s="577" t="str">
        <f t="shared" si="1"/>
        <v/>
      </c>
      <c r="P61" s="578">
        <v>19.600000000000001</v>
      </c>
      <c r="Q61" s="578">
        <v>23.5</v>
      </c>
      <c r="R61" s="579">
        <v>1.1989795918367301</v>
      </c>
      <c r="S61" s="577" t="str">
        <f t="shared" si="2"/>
        <v/>
      </c>
      <c r="T61" s="580">
        <f t="shared" si="3"/>
        <v>1</v>
      </c>
      <c r="U61" s="580">
        <f t="shared" si="4"/>
        <v>0</v>
      </c>
      <c r="V61" s="580">
        <f t="shared" si="5"/>
        <v>0</v>
      </c>
      <c r="W61" s="580">
        <f t="shared" si="6"/>
        <v>1</v>
      </c>
      <c r="X61" s="581" t="str">
        <f t="shared" si="7"/>
        <v>NO</v>
      </c>
      <c r="Y61" s="582" t="str">
        <f t="shared" si="8"/>
        <v>NO</v>
      </c>
    </row>
    <row r="62" spans="1:25" x14ac:dyDescent="0.25">
      <c r="A62" s="572" t="s">
        <v>257</v>
      </c>
      <c r="B62" s="573" t="s">
        <v>931</v>
      </c>
      <c r="C62" s="617">
        <v>301.01</v>
      </c>
      <c r="D62" s="617">
        <v>22005030101</v>
      </c>
      <c r="E62" s="574" t="s">
        <v>904</v>
      </c>
      <c r="F62" s="583">
        <v>0</v>
      </c>
      <c r="G62" s="573" t="s">
        <v>902</v>
      </c>
      <c r="H62" s="576">
        <v>152900</v>
      </c>
      <c r="I62" s="576">
        <v>154300</v>
      </c>
      <c r="J62" s="577">
        <v>1.0091563113145801</v>
      </c>
      <c r="K62" s="577" t="b">
        <f t="shared" si="0"/>
        <v>1</v>
      </c>
      <c r="L62" s="576">
        <v>46710</v>
      </c>
      <c r="M62" s="576">
        <v>58082</v>
      </c>
      <c r="N62" s="577">
        <v>1.24345964461571</v>
      </c>
      <c r="O62" s="577" t="str">
        <f t="shared" si="1"/>
        <v/>
      </c>
      <c r="P62" s="578">
        <v>19.600000000000001</v>
      </c>
      <c r="Q62" s="578">
        <v>16</v>
      </c>
      <c r="R62" s="579">
        <v>0.81632653061224503</v>
      </c>
      <c r="S62" s="577" t="str">
        <f t="shared" si="2"/>
        <v/>
      </c>
      <c r="T62" s="580">
        <f t="shared" si="3"/>
        <v>1</v>
      </c>
      <c r="U62" s="580">
        <f t="shared" si="4"/>
        <v>0</v>
      </c>
      <c r="V62" s="580">
        <f t="shared" si="5"/>
        <v>0</v>
      </c>
      <c r="W62" s="580">
        <f t="shared" si="6"/>
        <v>1</v>
      </c>
      <c r="X62" s="581" t="str">
        <f t="shared" si="7"/>
        <v>NO</v>
      </c>
      <c r="Y62" s="582" t="str">
        <f t="shared" si="8"/>
        <v>NO</v>
      </c>
    </row>
    <row r="63" spans="1:25" x14ac:dyDescent="0.25">
      <c r="A63" s="572" t="s">
        <v>257</v>
      </c>
      <c r="B63" s="573" t="s">
        <v>932</v>
      </c>
      <c r="C63" s="617">
        <v>301.01</v>
      </c>
      <c r="D63" s="617">
        <v>22005030101</v>
      </c>
      <c r="E63" s="574" t="s">
        <v>904</v>
      </c>
      <c r="F63" s="583">
        <v>0</v>
      </c>
      <c r="G63" s="573" t="s">
        <v>902</v>
      </c>
      <c r="H63" s="576">
        <v>152900</v>
      </c>
      <c r="I63" s="576">
        <v>222000</v>
      </c>
      <c r="J63" s="577">
        <v>1.45192936559843</v>
      </c>
      <c r="K63" s="577" t="b">
        <f t="shared" si="0"/>
        <v>1</v>
      </c>
      <c r="L63" s="576">
        <v>46710</v>
      </c>
      <c r="M63" s="576">
        <v>98130</v>
      </c>
      <c r="N63" s="577">
        <v>2.1008349389852299</v>
      </c>
      <c r="O63" s="577" t="str">
        <f t="shared" si="1"/>
        <v/>
      </c>
      <c r="P63" s="578">
        <v>19.600000000000001</v>
      </c>
      <c r="Q63" s="578">
        <v>8</v>
      </c>
      <c r="R63" s="579">
        <v>0.40816326530612201</v>
      </c>
      <c r="S63" s="577" t="str">
        <f t="shared" si="2"/>
        <v/>
      </c>
      <c r="T63" s="580">
        <f t="shared" si="3"/>
        <v>1</v>
      </c>
      <c r="U63" s="580">
        <f t="shared" si="4"/>
        <v>0</v>
      </c>
      <c r="V63" s="580">
        <f t="shared" si="5"/>
        <v>0</v>
      </c>
      <c r="W63" s="580">
        <f t="shared" si="6"/>
        <v>1</v>
      </c>
      <c r="X63" s="581" t="str">
        <f t="shared" si="7"/>
        <v>NO</v>
      </c>
      <c r="Y63" s="582" t="str">
        <f t="shared" si="8"/>
        <v>NO</v>
      </c>
    </row>
    <row r="64" spans="1:25" x14ac:dyDescent="0.25">
      <c r="A64" s="572" t="s">
        <v>257</v>
      </c>
      <c r="B64" s="573" t="s">
        <v>931</v>
      </c>
      <c r="C64" s="617">
        <v>301.02</v>
      </c>
      <c r="D64" s="617">
        <v>22005030102</v>
      </c>
      <c r="E64" s="574" t="s">
        <v>904</v>
      </c>
      <c r="F64" s="583">
        <v>0</v>
      </c>
      <c r="G64" s="573" t="s">
        <v>902</v>
      </c>
      <c r="H64" s="576">
        <v>152900</v>
      </c>
      <c r="I64" s="576">
        <v>154300</v>
      </c>
      <c r="J64" s="577">
        <v>1.0091563113145801</v>
      </c>
      <c r="K64" s="577" t="b">
        <f t="shared" si="0"/>
        <v>1</v>
      </c>
      <c r="L64" s="576">
        <v>46710</v>
      </c>
      <c r="M64" s="576">
        <v>58082</v>
      </c>
      <c r="N64" s="577">
        <v>1.24345964461571</v>
      </c>
      <c r="O64" s="577" t="str">
        <f t="shared" si="1"/>
        <v/>
      </c>
      <c r="P64" s="578">
        <v>19.600000000000001</v>
      </c>
      <c r="Q64" s="578">
        <v>16</v>
      </c>
      <c r="R64" s="579">
        <v>0.81632653061224503</v>
      </c>
      <c r="S64" s="577" t="str">
        <f t="shared" si="2"/>
        <v/>
      </c>
      <c r="T64" s="580">
        <f t="shared" si="3"/>
        <v>1</v>
      </c>
      <c r="U64" s="580">
        <f t="shared" si="4"/>
        <v>0</v>
      </c>
      <c r="V64" s="580">
        <f t="shared" si="5"/>
        <v>0</v>
      </c>
      <c r="W64" s="580">
        <f t="shared" si="6"/>
        <v>1</v>
      </c>
      <c r="X64" s="581" t="str">
        <f t="shared" si="7"/>
        <v>NO</v>
      </c>
      <c r="Y64" s="582" t="str">
        <f t="shared" si="8"/>
        <v>NO</v>
      </c>
    </row>
    <row r="65" spans="1:25" x14ac:dyDescent="0.25">
      <c r="A65" s="572" t="s">
        <v>257</v>
      </c>
      <c r="B65" s="573" t="s">
        <v>933</v>
      </c>
      <c r="C65" s="617">
        <v>301.02</v>
      </c>
      <c r="D65" s="617">
        <v>22005030102</v>
      </c>
      <c r="E65" s="574" t="s">
        <v>904</v>
      </c>
      <c r="F65" s="583">
        <v>0</v>
      </c>
      <c r="G65" s="573" t="s">
        <v>902</v>
      </c>
      <c r="H65" s="576">
        <v>152900</v>
      </c>
      <c r="I65" s="576">
        <v>0</v>
      </c>
      <c r="J65" s="577">
        <v>0</v>
      </c>
      <c r="K65" s="577" t="str">
        <f t="shared" si="0"/>
        <v/>
      </c>
      <c r="L65" s="576">
        <v>46710</v>
      </c>
      <c r="M65" s="576">
        <v>0</v>
      </c>
      <c r="N65" s="577">
        <v>0</v>
      </c>
      <c r="O65" s="577" t="b">
        <f t="shared" si="1"/>
        <v>1</v>
      </c>
      <c r="P65" s="578">
        <v>19.600000000000001</v>
      </c>
      <c r="Q65" s="578">
        <v>0</v>
      </c>
      <c r="R65" s="579">
        <v>0</v>
      </c>
      <c r="S65" s="577" t="str">
        <f t="shared" si="2"/>
        <v/>
      </c>
      <c r="T65" s="580">
        <f t="shared" si="3"/>
        <v>0</v>
      </c>
      <c r="U65" s="580">
        <f t="shared" si="4"/>
        <v>1</v>
      </c>
      <c r="V65" s="580">
        <f t="shared" si="5"/>
        <v>0</v>
      </c>
      <c r="W65" s="580">
        <f t="shared" si="6"/>
        <v>1</v>
      </c>
      <c r="X65" s="581" t="str">
        <f t="shared" si="7"/>
        <v>NO</v>
      </c>
      <c r="Y65" s="582" t="str">
        <f t="shared" si="8"/>
        <v>NO</v>
      </c>
    </row>
    <row r="66" spans="1:25" x14ac:dyDescent="0.25">
      <c r="A66" s="572" t="s">
        <v>257</v>
      </c>
      <c r="B66" s="573" t="s">
        <v>931</v>
      </c>
      <c r="C66" s="617">
        <v>301.02999999999997</v>
      </c>
      <c r="D66" s="617">
        <v>22005030103</v>
      </c>
      <c r="E66" s="574" t="s">
        <v>904</v>
      </c>
      <c r="F66" s="583">
        <v>0</v>
      </c>
      <c r="G66" s="573" t="s">
        <v>902</v>
      </c>
      <c r="H66" s="576">
        <v>152900</v>
      </c>
      <c r="I66" s="576">
        <v>154300</v>
      </c>
      <c r="J66" s="577">
        <v>1.0091563113145801</v>
      </c>
      <c r="K66" s="577" t="b">
        <f t="shared" si="0"/>
        <v>1</v>
      </c>
      <c r="L66" s="576">
        <v>46710</v>
      </c>
      <c r="M66" s="576">
        <v>58082</v>
      </c>
      <c r="N66" s="577">
        <v>1.24345964461571</v>
      </c>
      <c r="O66" s="577" t="str">
        <f t="shared" si="1"/>
        <v/>
      </c>
      <c r="P66" s="578">
        <v>19.600000000000001</v>
      </c>
      <c r="Q66" s="578">
        <v>16</v>
      </c>
      <c r="R66" s="579">
        <v>0.81632653061224503</v>
      </c>
      <c r="S66" s="577" t="str">
        <f t="shared" si="2"/>
        <v/>
      </c>
      <c r="T66" s="580">
        <f t="shared" si="3"/>
        <v>1</v>
      </c>
      <c r="U66" s="580">
        <f t="shared" si="4"/>
        <v>0</v>
      </c>
      <c r="V66" s="580">
        <f t="shared" si="5"/>
        <v>0</v>
      </c>
      <c r="W66" s="580">
        <f t="shared" si="6"/>
        <v>1</v>
      </c>
      <c r="X66" s="581" t="str">
        <f t="shared" si="7"/>
        <v>NO</v>
      </c>
      <c r="Y66" s="582" t="str">
        <f t="shared" si="8"/>
        <v>NO</v>
      </c>
    </row>
    <row r="67" spans="1:25" x14ac:dyDescent="0.25">
      <c r="A67" s="572" t="s">
        <v>257</v>
      </c>
      <c r="B67" s="573" t="s">
        <v>932</v>
      </c>
      <c r="C67" s="617">
        <v>301.02999999999997</v>
      </c>
      <c r="D67" s="617">
        <v>22005030103</v>
      </c>
      <c r="E67" s="574" t="s">
        <v>904</v>
      </c>
      <c r="F67" s="583">
        <v>0</v>
      </c>
      <c r="G67" s="573" t="s">
        <v>902</v>
      </c>
      <c r="H67" s="576">
        <v>152900</v>
      </c>
      <c r="I67" s="576">
        <v>222000</v>
      </c>
      <c r="J67" s="577">
        <v>1.45192936559843</v>
      </c>
      <c r="K67" s="577" t="b">
        <f t="shared" ref="K67:K130" si="9">IF(J67&gt;=50%,TRUE,"")</f>
        <v>1</v>
      </c>
      <c r="L67" s="576">
        <v>46710</v>
      </c>
      <c r="M67" s="576">
        <v>98130</v>
      </c>
      <c r="N67" s="577">
        <v>2.1008349389852299</v>
      </c>
      <c r="O67" s="577" t="str">
        <f t="shared" ref="O67:O130" si="10">IF(N67&lt;=65%,TRUE,"")</f>
        <v/>
      </c>
      <c r="P67" s="578">
        <v>19.600000000000001</v>
      </c>
      <c r="Q67" s="578">
        <v>8</v>
      </c>
      <c r="R67" s="579">
        <v>0.40816326530612201</v>
      </c>
      <c r="S67" s="577" t="str">
        <f t="shared" ref="S67:S130" si="11">IF(R67&gt;=1.5,TRUE,"")</f>
        <v/>
      </c>
      <c r="T67" s="580">
        <f t="shared" ref="T67:T130" si="12">IF(K67=TRUE,1,0)</f>
        <v>1</v>
      </c>
      <c r="U67" s="580">
        <f t="shared" ref="U67:U130" si="13">IF(O67=TRUE,1,0)</f>
        <v>0</v>
      </c>
      <c r="V67" s="580">
        <f t="shared" ref="V67:V130" si="14">IF(S67=TRUE,1,0)</f>
        <v>0</v>
      </c>
      <c r="W67" s="580">
        <f t="shared" ref="W67:W130" si="15">SUM(T67:V67)</f>
        <v>1</v>
      </c>
      <c r="X67" s="581" t="str">
        <f t="shared" ref="X67:X130" si="16">IF(AND(E67="TRUE",W67&gt;1),"YES","NO")</f>
        <v>NO</v>
      </c>
      <c r="Y67" s="582" t="str">
        <f t="shared" ref="Y67:Y130" si="17">IF(AND(F67=1,W67&gt;1), "YES","NO")</f>
        <v>NO</v>
      </c>
    </row>
    <row r="68" spans="1:25" x14ac:dyDescent="0.25">
      <c r="A68" s="572" t="s">
        <v>257</v>
      </c>
      <c r="B68" s="573" t="s">
        <v>933</v>
      </c>
      <c r="C68" s="617">
        <v>301.02999999999997</v>
      </c>
      <c r="D68" s="617">
        <v>22005030103</v>
      </c>
      <c r="E68" s="574" t="s">
        <v>904</v>
      </c>
      <c r="F68" s="583">
        <v>0</v>
      </c>
      <c r="G68" s="573" t="s">
        <v>902</v>
      </c>
      <c r="H68" s="576">
        <v>152900</v>
      </c>
      <c r="I68" s="576">
        <v>0</v>
      </c>
      <c r="J68" s="577">
        <v>0</v>
      </c>
      <c r="K68" s="577" t="str">
        <f t="shared" si="9"/>
        <v/>
      </c>
      <c r="L68" s="576">
        <v>46710</v>
      </c>
      <c r="M68" s="576">
        <v>0</v>
      </c>
      <c r="N68" s="577">
        <v>0</v>
      </c>
      <c r="O68" s="577" t="b">
        <f t="shared" si="10"/>
        <v>1</v>
      </c>
      <c r="P68" s="578">
        <v>19.600000000000001</v>
      </c>
      <c r="Q68" s="578">
        <v>0</v>
      </c>
      <c r="R68" s="579">
        <v>0</v>
      </c>
      <c r="S68" s="577" t="str">
        <f t="shared" si="11"/>
        <v/>
      </c>
      <c r="T68" s="580">
        <f t="shared" si="12"/>
        <v>0</v>
      </c>
      <c r="U68" s="580">
        <f t="shared" si="13"/>
        <v>1</v>
      </c>
      <c r="V68" s="580">
        <f t="shared" si="14"/>
        <v>0</v>
      </c>
      <c r="W68" s="580">
        <f t="shared" si="15"/>
        <v>1</v>
      </c>
      <c r="X68" s="581" t="str">
        <f t="shared" si="16"/>
        <v>NO</v>
      </c>
      <c r="Y68" s="582" t="str">
        <f t="shared" si="17"/>
        <v>NO</v>
      </c>
    </row>
    <row r="69" spans="1:25" x14ac:dyDescent="0.25">
      <c r="A69" s="572" t="s">
        <v>257</v>
      </c>
      <c r="B69" s="573" t="s">
        <v>932</v>
      </c>
      <c r="C69" s="617">
        <v>302.02999999999997</v>
      </c>
      <c r="D69" s="617">
        <v>22005030203</v>
      </c>
      <c r="E69" s="574" t="s">
        <v>904</v>
      </c>
      <c r="F69" s="583">
        <v>0</v>
      </c>
      <c r="G69" s="573" t="s">
        <v>902</v>
      </c>
      <c r="H69" s="576">
        <v>152900</v>
      </c>
      <c r="I69" s="576">
        <v>222000</v>
      </c>
      <c r="J69" s="577">
        <v>1.45192936559843</v>
      </c>
      <c r="K69" s="577" t="b">
        <f t="shared" si="9"/>
        <v>1</v>
      </c>
      <c r="L69" s="576">
        <v>46710</v>
      </c>
      <c r="M69" s="576">
        <v>98130</v>
      </c>
      <c r="N69" s="577">
        <v>2.1008349389852299</v>
      </c>
      <c r="O69" s="577" t="str">
        <f t="shared" si="10"/>
        <v/>
      </c>
      <c r="P69" s="578">
        <v>19.600000000000001</v>
      </c>
      <c r="Q69" s="578">
        <v>8</v>
      </c>
      <c r="R69" s="579">
        <v>0.40816326530612201</v>
      </c>
      <c r="S69" s="577" t="str">
        <f t="shared" si="11"/>
        <v/>
      </c>
      <c r="T69" s="580">
        <f t="shared" si="12"/>
        <v>1</v>
      </c>
      <c r="U69" s="580">
        <f t="shared" si="13"/>
        <v>0</v>
      </c>
      <c r="V69" s="580">
        <f t="shared" si="14"/>
        <v>0</v>
      </c>
      <c r="W69" s="580">
        <f t="shared" si="15"/>
        <v>1</v>
      </c>
      <c r="X69" s="581" t="str">
        <f t="shared" si="16"/>
        <v>NO</v>
      </c>
      <c r="Y69" s="582" t="str">
        <f t="shared" si="17"/>
        <v>NO</v>
      </c>
    </row>
    <row r="70" spans="1:25" x14ac:dyDescent="0.25">
      <c r="A70" s="572" t="s">
        <v>257</v>
      </c>
      <c r="B70" s="573" t="s">
        <v>932</v>
      </c>
      <c r="C70" s="617">
        <v>302.04000000000002</v>
      </c>
      <c r="D70" s="617">
        <v>22005030204</v>
      </c>
      <c r="E70" s="574" t="s">
        <v>904</v>
      </c>
      <c r="F70" s="583">
        <v>0</v>
      </c>
      <c r="G70" s="573" t="s">
        <v>902</v>
      </c>
      <c r="H70" s="576">
        <v>152900</v>
      </c>
      <c r="I70" s="576">
        <v>222000</v>
      </c>
      <c r="J70" s="577">
        <v>1.45192936559843</v>
      </c>
      <c r="K70" s="577" t="b">
        <f t="shared" si="9"/>
        <v>1</v>
      </c>
      <c r="L70" s="576">
        <v>46710</v>
      </c>
      <c r="M70" s="576">
        <v>98130</v>
      </c>
      <c r="N70" s="577">
        <v>2.1008349389852299</v>
      </c>
      <c r="O70" s="577" t="str">
        <f t="shared" si="10"/>
        <v/>
      </c>
      <c r="P70" s="578">
        <v>19.600000000000001</v>
      </c>
      <c r="Q70" s="578">
        <v>8</v>
      </c>
      <c r="R70" s="579">
        <v>0.40816326530612201</v>
      </c>
      <c r="S70" s="577" t="str">
        <f t="shared" si="11"/>
        <v/>
      </c>
      <c r="T70" s="580">
        <f t="shared" si="12"/>
        <v>1</v>
      </c>
      <c r="U70" s="580">
        <f t="shared" si="13"/>
        <v>0</v>
      </c>
      <c r="V70" s="580">
        <f t="shared" si="14"/>
        <v>0</v>
      </c>
      <c r="W70" s="580">
        <f t="shared" si="15"/>
        <v>1</v>
      </c>
      <c r="X70" s="581" t="str">
        <f t="shared" si="16"/>
        <v>NO</v>
      </c>
      <c r="Y70" s="582" t="str">
        <f t="shared" si="17"/>
        <v>NO</v>
      </c>
    </row>
    <row r="71" spans="1:25" x14ac:dyDescent="0.25">
      <c r="A71" s="572" t="s">
        <v>257</v>
      </c>
      <c r="B71" s="573" t="s">
        <v>934</v>
      </c>
      <c r="C71" s="617">
        <v>302.05</v>
      </c>
      <c r="D71" s="617">
        <v>22005030205</v>
      </c>
      <c r="E71" s="574" t="s">
        <v>904</v>
      </c>
      <c r="F71" s="583">
        <v>0</v>
      </c>
      <c r="G71" s="573" t="s">
        <v>902</v>
      </c>
      <c r="H71" s="576">
        <v>152900</v>
      </c>
      <c r="I71" s="576">
        <v>0</v>
      </c>
      <c r="J71" s="577">
        <v>0</v>
      </c>
      <c r="K71" s="577" t="str">
        <f t="shared" si="9"/>
        <v/>
      </c>
      <c r="L71" s="576">
        <v>46710</v>
      </c>
      <c r="M71" s="576">
        <v>0</v>
      </c>
      <c r="N71" s="577">
        <v>0</v>
      </c>
      <c r="O71" s="577" t="b">
        <f t="shared" si="10"/>
        <v>1</v>
      </c>
      <c r="P71" s="578">
        <v>19.600000000000001</v>
      </c>
      <c r="Q71" s="578">
        <v>0</v>
      </c>
      <c r="R71" s="579">
        <v>0</v>
      </c>
      <c r="S71" s="577" t="str">
        <f t="shared" si="11"/>
        <v/>
      </c>
      <c r="T71" s="580">
        <f t="shared" si="12"/>
        <v>0</v>
      </c>
      <c r="U71" s="580">
        <f t="shared" si="13"/>
        <v>1</v>
      </c>
      <c r="V71" s="580">
        <f t="shared" si="14"/>
        <v>0</v>
      </c>
      <c r="W71" s="580">
        <f t="shared" si="15"/>
        <v>1</v>
      </c>
      <c r="X71" s="581" t="str">
        <f t="shared" si="16"/>
        <v>NO</v>
      </c>
      <c r="Y71" s="582" t="str">
        <f t="shared" si="17"/>
        <v>NO</v>
      </c>
    </row>
    <row r="72" spans="1:25" x14ac:dyDescent="0.25">
      <c r="A72" s="572" t="s">
        <v>257</v>
      </c>
      <c r="B72" s="573" t="s">
        <v>931</v>
      </c>
      <c r="C72" s="617">
        <v>302.05</v>
      </c>
      <c r="D72" s="617">
        <v>22005030205</v>
      </c>
      <c r="E72" s="574" t="s">
        <v>904</v>
      </c>
      <c r="F72" s="583">
        <v>0</v>
      </c>
      <c r="G72" s="573" t="s">
        <v>902</v>
      </c>
      <c r="H72" s="576">
        <v>152900</v>
      </c>
      <c r="I72" s="576">
        <v>154300</v>
      </c>
      <c r="J72" s="577">
        <v>1.0091563113145801</v>
      </c>
      <c r="K72" s="577" t="b">
        <f t="shared" si="9"/>
        <v>1</v>
      </c>
      <c r="L72" s="576">
        <v>46710</v>
      </c>
      <c r="M72" s="576">
        <v>58082</v>
      </c>
      <c r="N72" s="577">
        <v>1.24345964461571</v>
      </c>
      <c r="O72" s="577" t="str">
        <f t="shared" si="10"/>
        <v/>
      </c>
      <c r="P72" s="578">
        <v>19.600000000000001</v>
      </c>
      <c r="Q72" s="578">
        <v>16</v>
      </c>
      <c r="R72" s="579">
        <v>0.81632653061224503</v>
      </c>
      <c r="S72" s="577" t="str">
        <f t="shared" si="11"/>
        <v/>
      </c>
      <c r="T72" s="580">
        <f t="shared" si="12"/>
        <v>1</v>
      </c>
      <c r="U72" s="580">
        <f t="shared" si="13"/>
        <v>0</v>
      </c>
      <c r="V72" s="580">
        <f t="shared" si="14"/>
        <v>0</v>
      </c>
      <c r="W72" s="580">
        <f t="shared" si="15"/>
        <v>1</v>
      </c>
      <c r="X72" s="581" t="str">
        <f t="shared" si="16"/>
        <v>NO</v>
      </c>
      <c r="Y72" s="582" t="str">
        <f t="shared" si="17"/>
        <v>NO</v>
      </c>
    </row>
    <row r="73" spans="1:25" x14ac:dyDescent="0.25">
      <c r="A73" s="572" t="s">
        <v>257</v>
      </c>
      <c r="B73" s="573" t="s">
        <v>932</v>
      </c>
      <c r="C73" s="617">
        <v>302.05</v>
      </c>
      <c r="D73" s="617">
        <v>22005030205</v>
      </c>
      <c r="E73" s="574" t="s">
        <v>904</v>
      </c>
      <c r="F73" s="583">
        <v>0</v>
      </c>
      <c r="G73" s="573" t="s">
        <v>902</v>
      </c>
      <c r="H73" s="576">
        <v>152900</v>
      </c>
      <c r="I73" s="576">
        <v>222000</v>
      </c>
      <c r="J73" s="577">
        <v>1.45192936559843</v>
      </c>
      <c r="K73" s="577" t="b">
        <f t="shared" si="9"/>
        <v>1</v>
      </c>
      <c r="L73" s="576">
        <v>46710</v>
      </c>
      <c r="M73" s="576">
        <v>98130</v>
      </c>
      <c r="N73" s="577">
        <v>2.1008349389852299</v>
      </c>
      <c r="O73" s="577" t="str">
        <f t="shared" si="10"/>
        <v/>
      </c>
      <c r="P73" s="578">
        <v>19.600000000000001</v>
      </c>
      <c r="Q73" s="578">
        <v>8</v>
      </c>
      <c r="R73" s="579">
        <v>0.40816326530612201</v>
      </c>
      <c r="S73" s="577" t="str">
        <f t="shared" si="11"/>
        <v/>
      </c>
      <c r="T73" s="580">
        <f t="shared" si="12"/>
        <v>1</v>
      </c>
      <c r="U73" s="580">
        <f t="shared" si="13"/>
        <v>0</v>
      </c>
      <c r="V73" s="580">
        <f t="shared" si="14"/>
        <v>0</v>
      </c>
      <c r="W73" s="580">
        <f t="shared" si="15"/>
        <v>1</v>
      </c>
      <c r="X73" s="581" t="str">
        <f t="shared" si="16"/>
        <v>NO</v>
      </c>
      <c r="Y73" s="582" t="str">
        <f t="shared" si="17"/>
        <v>NO</v>
      </c>
    </row>
    <row r="74" spans="1:25" x14ac:dyDescent="0.25">
      <c r="A74" s="572" t="s">
        <v>257</v>
      </c>
      <c r="B74" s="592" t="s">
        <v>931</v>
      </c>
      <c r="C74" s="617">
        <v>302.06</v>
      </c>
      <c r="D74" s="617">
        <v>22005030206</v>
      </c>
      <c r="E74" s="584" t="s">
        <v>904</v>
      </c>
      <c r="F74" s="590">
        <v>0</v>
      </c>
      <c r="G74" s="573" t="s">
        <v>902</v>
      </c>
      <c r="H74" s="576">
        <v>152900</v>
      </c>
      <c r="I74" s="576">
        <v>154300</v>
      </c>
      <c r="J74" s="577">
        <v>1.0091563113145801</v>
      </c>
      <c r="K74" s="577" t="b">
        <f t="shared" si="9"/>
        <v>1</v>
      </c>
      <c r="L74" s="576">
        <v>46710</v>
      </c>
      <c r="M74" s="576">
        <v>58082</v>
      </c>
      <c r="N74" s="577">
        <v>1.24345964461571</v>
      </c>
      <c r="O74" s="577" t="str">
        <f t="shared" si="10"/>
        <v/>
      </c>
      <c r="P74" s="578">
        <v>19.600000000000001</v>
      </c>
      <c r="Q74" s="578">
        <v>16</v>
      </c>
      <c r="R74" s="579">
        <v>0.81632653061224503</v>
      </c>
      <c r="S74" s="577" t="str">
        <f t="shared" si="11"/>
        <v/>
      </c>
      <c r="T74" s="580">
        <f t="shared" si="12"/>
        <v>1</v>
      </c>
      <c r="U74" s="580">
        <f t="shared" si="13"/>
        <v>0</v>
      </c>
      <c r="V74" s="580">
        <f t="shared" si="14"/>
        <v>0</v>
      </c>
      <c r="W74" s="580">
        <f t="shared" si="15"/>
        <v>1</v>
      </c>
      <c r="X74" s="581" t="str">
        <f t="shared" si="16"/>
        <v>NO</v>
      </c>
      <c r="Y74" s="582" t="str">
        <f t="shared" si="17"/>
        <v>NO</v>
      </c>
    </row>
    <row r="75" spans="1:25" x14ac:dyDescent="0.25">
      <c r="A75" s="572" t="s">
        <v>257</v>
      </c>
      <c r="B75" s="573" t="s">
        <v>932</v>
      </c>
      <c r="C75" s="617">
        <v>302.06</v>
      </c>
      <c r="D75" s="617">
        <v>22005030206</v>
      </c>
      <c r="E75" s="574" t="s">
        <v>904</v>
      </c>
      <c r="F75" s="583">
        <v>0</v>
      </c>
      <c r="G75" s="573" t="s">
        <v>902</v>
      </c>
      <c r="H75" s="576">
        <v>152900</v>
      </c>
      <c r="I75" s="576">
        <v>222000</v>
      </c>
      <c r="J75" s="577">
        <v>1.45192936559843</v>
      </c>
      <c r="K75" s="577" t="b">
        <f t="shared" si="9"/>
        <v>1</v>
      </c>
      <c r="L75" s="576">
        <v>46710</v>
      </c>
      <c r="M75" s="576">
        <v>98130</v>
      </c>
      <c r="N75" s="577">
        <v>2.1008349389852299</v>
      </c>
      <c r="O75" s="577" t="str">
        <f t="shared" si="10"/>
        <v/>
      </c>
      <c r="P75" s="578">
        <v>19.600000000000001</v>
      </c>
      <c r="Q75" s="578">
        <v>8</v>
      </c>
      <c r="R75" s="579">
        <v>0.40816326530612201</v>
      </c>
      <c r="S75" s="577" t="str">
        <f t="shared" si="11"/>
        <v/>
      </c>
      <c r="T75" s="580">
        <f t="shared" si="12"/>
        <v>1</v>
      </c>
      <c r="U75" s="580">
        <f t="shared" si="13"/>
        <v>0</v>
      </c>
      <c r="V75" s="580">
        <f t="shared" si="14"/>
        <v>0</v>
      </c>
      <c r="W75" s="580">
        <f t="shared" si="15"/>
        <v>1</v>
      </c>
      <c r="X75" s="581" t="str">
        <f t="shared" si="16"/>
        <v>NO</v>
      </c>
      <c r="Y75" s="582" t="str">
        <f t="shared" si="17"/>
        <v>NO</v>
      </c>
    </row>
    <row r="76" spans="1:25" x14ac:dyDescent="0.25">
      <c r="A76" s="572" t="s">
        <v>257</v>
      </c>
      <c r="B76" s="573" t="s">
        <v>935</v>
      </c>
      <c r="C76" s="617">
        <v>303</v>
      </c>
      <c r="D76" s="617">
        <v>22005030300</v>
      </c>
      <c r="E76" s="574" t="s">
        <v>904</v>
      </c>
      <c r="F76" s="583">
        <v>0</v>
      </c>
      <c r="G76" s="573" t="s">
        <v>902</v>
      </c>
      <c r="H76" s="576">
        <v>152900</v>
      </c>
      <c r="I76" s="576">
        <v>0</v>
      </c>
      <c r="J76" s="577">
        <v>0</v>
      </c>
      <c r="K76" s="577" t="str">
        <f t="shared" si="9"/>
        <v/>
      </c>
      <c r="L76" s="576">
        <v>46710</v>
      </c>
      <c r="M76" s="576">
        <v>0</v>
      </c>
      <c r="N76" s="577">
        <v>0</v>
      </c>
      <c r="O76" s="577" t="b">
        <f t="shared" si="10"/>
        <v>1</v>
      </c>
      <c r="P76" s="578">
        <v>19.600000000000001</v>
      </c>
      <c r="Q76" s="578">
        <v>0</v>
      </c>
      <c r="R76" s="579">
        <v>0</v>
      </c>
      <c r="S76" s="577" t="str">
        <f t="shared" si="11"/>
        <v/>
      </c>
      <c r="T76" s="580">
        <f t="shared" si="12"/>
        <v>0</v>
      </c>
      <c r="U76" s="580">
        <f t="shared" si="13"/>
        <v>1</v>
      </c>
      <c r="V76" s="580">
        <f t="shared" si="14"/>
        <v>0</v>
      </c>
      <c r="W76" s="580">
        <f t="shared" si="15"/>
        <v>1</v>
      </c>
      <c r="X76" s="581" t="str">
        <f t="shared" si="16"/>
        <v>NO</v>
      </c>
      <c r="Y76" s="582" t="str">
        <f t="shared" si="17"/>
        <v>NO</v>
      </c>
    </row>
    <row r="77" spans="1:25" x14ac:dyDescent="0.25">
      <c r="A77" s="572" t="s">
        <v>257</v>
      </c>
      <c r="B77" s="573" t="s">
        <v>936</v>
      </c>
      <c r="C77" s="617">
        <v>303</v>
      </c>
      <c r="D77" s="617">
        <v>22005030300</v>
      </c>
      <c r="E77" s="574" t="s">
        <v>904</v>
      </c>
      <c r="F77" s="583">
        <v>0</v>
      </c>
      <c r="G77" s="573" t="s">
        <v>902</v>
      </c>
      <c r="H77" s="576">
        <v>152900</v>
      </c>
      <c r="I77" s="576">
        <v>0</v>
      </c>
      <c r="J77" s="577">
        <v>0</v>
      </c>
      <c r="K77" s="577" t="str">
        <f t="shared" si="9"/>
        <v/>
      </c>
      <c r="L77" s="576">
        <v>46710</v>
      </c>
      <c r="M77" s="576">
        <v>0</v>
      </c>
      <c r="N77" s="577">
        <v>0</v>
      </c>
      <c r="O77" s="577" t="b">
        <f t="shared" si="10"/>
        <v>1</v>
      </c>
      <c r="P77" s="578">
        <v>19.600000000000001</v>
      </c>
      <c r="Q77" s="578">
        <v>0</v>
      </c>
      <c r="R77" s="579">
        <v>0</v>
      </c>
      <c r="S77" s="577" t="str">
        <f t="shared" si="11"/>
        <v/>
      </c>
      <c r="T77" s="580">
        <f t="shared" si="12"/>
        <v>0</v>
      </c>
      <c r="U77" s="580">
        <f t="shared" si="13"/>
        <v>1</v>
      </c>
      <c r="V77" s="580">
        <f t="shared" si="14"/>
        <v>0</v>
      </c>
      <c r="W77" s="580">
        <f t="shared" si="15"/>
        <v>1</v>
      </c>
      <c r="X77" s="581" t="str">
        <f t="shared" si="16"/>
        <v>NO</v>
      </c>
      <c r="Y77" s="582" t="str">
        <f t="shared" si="17"/>
        <v>NO</v>
      </c>
    </row>
    <row r="78" spans="1:25" x14ac:dyDescent="0.25">
      <c r="A78" s="572" t="s">
        <v>257</v>
      </c>
      <c r="B78" s="573" t="s">
        <v>931</v>
      </c>
      <c r="C78" s="617">
        <v>303</v>
      </c>
      <c r="D78" s="617">
        <v>22005030300</v>
      </c>
      <c r="E78" s="584" t="s">
        <v>904</v>
      </c>
      <c r="F78" s="590">
        <v>0</v>
      </c>
      <c r="G78" s="573" t="s">
        <v>902</v>
      </c>
      <c r="H78" s="576">
        <v>152900</v>
      </c>
      <c r="I78" s="576">
        <v>154300</v>
      </c>
      <c r="J78" s="577">
        <v>1.0091563113145801</v>
      </c>
      <c r="K78" s="577" t="b">
        <f t="shared" si="9"/>
        <v>1</v>
      </c>
      <c r="L78" s="576">
        <v>46710</v>
      </c>
      <c r="M78" s="576">
        <v>58082</v>
      </c>
      <c r="N78" s="577">
        <v>1.24345964461571</v>
      </c>
      <c r="O78" s="577" t="str">
        <f t="shared" si="10"/>
        <v/>
      </c>
      <c r="P78" s="578">
        <v>19.600000000000001</v>
      </c>
      <c r="Q78" s="578">
        <v>16</v>
      </c>
      <c r="R78" s="579">
        <v>0.81632653061224503</v>
      </c>
      <c r="S78" s="577" t="str">
        <f t="shared" si="11"/>
        <v/>
      </c>
      <c r="T78" s="580">
        <f t="shared" si="12"/>
        <v>1</v>
      </c>
      <c r="U78" s="580">
        <f t="shared" si="13"/>
        <v>0</v>
      </c>
      <c r="V78" s="580">
        <f t="shared" si="14"/>
        <v>0</v>
      </c>
      <c r="W78" s="580">
        <f t="shared" si="15"/>
        <v>1</v>
      </c>
      <c r="X78" s="581" t="str">
        <f t="shared" si="16"/>
        <v>NO</v>
      </c>
      <c r="Y78" s="582" t="str">
        <f t="shared" si="17"/>
        <v>NO</v>
      </c>
    </row>
    <row r="79" spans="1:25" x14ac:dyDescent="0.25">
      <c r="A79" s="572" t="s">
        <v>257</v>
      </c>
      <c r="B79" s="573" t="s">
        <v>932</v>
      </c>
      <c r="C79" s="617">
        <v>303</v>
      </c>
      <c r="D79" s="617">
        <v>22005030300</v>
      </c>
      <c r="E79" s="574" t="s">
        <v>904</v>
      </c>
      <c r="F79" s="583">
        <v>0</v>
      </c>
      <c r="G79" s="573" t="s">
        <v>902</v>
      </c>
      <c r="H79" s="576">
        <v>152900</v>
      </c>
      <c r="I79" s="576">
        <v>222000</v>
      </c>
      <c r="J79" s="577">
        <v>1.45192936559843</v>
      </c>
      <c r="K79" s="577" t="b">
        <f t="shared" si="9"/>
        <v>1</v>
      </c>
      <c r="L79" s="576">
        <v>46710</v>
      </c>
      <c r="M79" s="576">
        <v>98130</v>
      </c>
      <c r="N79" s="577">
        <v>2.1008349389852299</v>
      </c>
      <c r="O79" s="577" t="str">
        <f t="shared" si="10"/>
        <v/>
      </c>
      <c r="P79" s="578">
        <v>19.600000000000001</v>
      </c>
      <c r="Q79" s="578">
        <v>8</v>
      </c>
      <c r="R79" s="579">
        <v>0.40816326530612201</v>
      </c>
      <c r="S79" s="577" t="str">
        <f t="shared" si="11"/>
        <v/>
      </c>
      <c r="T79" s="580">
        <f t="shared" si="12"/>
        <v>1</v>
      </c>
      <c r="U79" s="580">
        <f t="shared" si="13"/>
        <v>0</v>
      </c>
      <c r="V79" s="580">
        <f t="shared" si="14"/>
        <v>0</v>
      </c>
      <c r="W79" s="580">
        <f t="shared" si="15"/>
        <v>1</v>
      </c>
      <c r="X79" s="581" t="str">
        <f t="shared" si="16"/>
        <v>NO</v>
      </c>
      <c r="Y79" s="582" t="str">
        <f t="shared" si="17"/>
        <v>NO</v>
      </c>
    </row>
    <row r="80" spans="1:25" x14ac:dyDescent="0.25">
      <c r="A80" s="572" t="s">
        <v>257</v>
      </c>
      <c r="B80" s="573" t="s">
        <v>937</v>
      </c>
      <c r="C80" s="617">
        <v>303</v>
      </c>
      <c r="D80" s="617">
        <v>22005030300</v>
      </c>
      <c r="E80" s="574" t="s">
        <v>904</v>
      </c>
      <c r="F80" s="583">
        <v>0</v>
      </c>
      <c r="G80" s="573" t="s">
        <v>902</v>
      </c>
      <c r="H80" s="576">
        <v>152900</v>
      </c>
      <c r="I80" s="576">
        <v>133900</v>
      </c>
      <c r="J80" s="577">
        <v>0.87573577501635103</v>
      </c>
      <c r="K80" s="577" t="b">
        <f t="shared" si="9"/>
        <v>1</v>
      </c>
      <c r="L80" s="576">
        <v>46710</v>
      </c>
      <c r="M80" s="576">
        <v>46667</v>
      </c>
      <c r="N80" s="577">
        <v>0.99907942624705603</v>
      </c>
      <c r="O80" s="577" t="str">
        <f t="shared" si="10"/>
        <v/>
      </c>
      <c r="P80" s="578">
        <v>19.600000000000001</v>
      </c>
      <c r="Q80" s="578">
        <v>10.4</v>
      </c>
      <c r="R80" s="579">
        <v>0.530612244897959</v>
      </c>
      <c r="S80" s="577" t="str">
        <f t="shared" si="11"/>
        <v/>
      </c>
      <c r="T80" s="580">
        <f t="shared" si="12"/>
        <v>1</v>
      </c>
      <c r="U80" s="580">
        <f t="shared" si="13"/>
        <v>0</v>
      </c>
      <c r="V80" s="580">
        <f t="shared" si="14"/>
        <v>0</v>
      </c>
      <c r="W80" s="580">
        <f t="shared" si="15"/>
        <v>1</v>
      </c>
      <c r="X80" s="581" t="str">
        <f t="shared" si="16"/>
        <v>NO</v>
      </c>
      <c r="Y80" s="582" t="str">
        <f t="shared" si="17"/>
        <v>NO</v>
      </c>
    </row>
    <row r="81" spans="1:25" x14ac:dyDescent="0.25">
      <c r="A81" s="572" t="s">
        <v>257</v>
      </c>
      <c r="B81" s="573" t="s">
        <v>931</v>
      </c>
      <c r="C81" s="617">
        <v>304.01</v>
      </c>
      <c r="D81" s="617">
        <v>22005030401</v>
      </c>
      <c r="E81" s="574" t="s">
        <v>904</v>
      </c>
      <c r="F81" s="583">
        <v>0</v>
      </c>
      <c r="G81" s="573" t="s">
        <v>902</v>
      </c>
      <c r="H81" s="576">
        <v>152900</v>
      </c>
      <c r="I81" s="576">
        <v>154300</v>
      </c>
      <c r="J81" s="577">
        <v>1.0091563113145801</v>
      </c>
      <c r="K81" s="577" t="b">
        <f t="shared" si="9"/>
        <v>1</v>
      </c>
      <c r="L81" s="576">
        <v>46710</v>
      </c>
      <c r="M81" s="576">
        <v>58082</v>
      </c>
      <c r="N81" s="577">
        <v>1.24345964461571</v>
      </c>
      <c r="O81" s="577" t="str">
        <f t="shared" si="10"/>
        <v/>
      </c>
      <c r="P81" s="578">
        <v>19.600000000000001</v>
      </c>
      <c r="Q81" s="578">
        <v>16</v>
      </c>
      <c r="R81" s="579">
        <v>0.81632653061224503</v>
      </c>
      <c r="S81" s="577" t="str">
        <f t="shared" si="11"/>
        <v/>
      </c>
      <c r="T81" s="580">
        <f t="shared" si="12"/>
        <v>1</v>
      </c>
      <c r="U81" s="580">
        <f t="shared" si="13"/>
        <v>0</v>
      </c>
      <c r="V81" s="580">
        <f t="shared" si="14"/>
        <v>0</v>
      </c>
      <c r="W81" s="580">
        <f t="shared" si="15"/>
        <v>1</v>
      </c>
      <c r="X81" s="581" t="str">
        <f t="shared" si="16"/>
        <v>NO</v>
      </c>
      <c r="Y81" s="582" t="str">
        <f t="shared" si="17"/>
        <v>NO</v>
      </c>
    </row>
    <row r="82" spans="1:25" x14ac:dyDescent="0.25">
      <c r="A82" s="572" t="s">
        <v>257</v>
      </c>
      <c r="B82" s="573" t="s">
        <v>938</v>
      </c>
      <c r="C82" s="617">
        <v>304.02</v>
      </c>
      <c r="D82" s="617">
        <v>22005030402</v>
      </c>
      <c r="E82" s="574" t="s">
        <v>904</v>
      </c>
      <c r="F82" s="583">
        <v>0</v>
      </c>
      <c r="G82" s="573" t="s">
        <v>902</v>
      </c>
      <c r="H82" s="576">
        <v>152900</v>
      </c>
      <c r="I82" s="576">
        <v>0</v>
      </c>
      <c r="J82" s="577">
        <v>0</v>
      </c>
      <c r="K82" s="577" t="str">
        <f t="shared" si="9"/>
        <v/>
      </c>
      <c r="L82" s="576">
        <v>46710</v>
      </c>
      <c r="M82" s="576">
        <v>0</v>
      </c>
      <c r="N82" s="577">
        <v>0</v>
      </c>
      <c r="O82" s="577" t="b">
        <f t="shared" si="10"/>
        <v>1</v>
      </c>
      <c r="P82" s="578">
        <v>19.600000000000001</v>
      </c>
      <c r="Q82" s="578">
        <v>0</v>
      </c>
      <c r="R82" s="579">
        <v>0</v>
      </c>
      <c r="S82" s="577" t="str">
        <f t="shared" si="11"/>
        <v/>
      </c>
      <c r="T82" s="580">
        <f t="shared" si="12"/>
        <v>0</v>
      </c>
      <c r="U82" s="580">
        <f t="shared" si="13"/>
        <v>1</v>
      </c>
      <c r="V82" s="580">
        <f t="shared" si="14"/>
        <v>0</v>
      </c>
      <c r="W82" s="580">
        <f t="shared" si="15"/>
        <v>1</v>
      </c>
      <c r="X82" s="581" t="str">
        <f t="shared" si="16"/>
        <v>NO</v>
      </c>
      <c r="Y82" s="582" t="str">
        <f t="shared" si="17"/>
        <v>NO</v>
      </c>
    </row>
    <row r="83" spans="1:25" x14ac:dyDescent="0.25">
      <c r="A83" s="572" t="s">
        <v>257</v>
      </c>
      <c r="B83" s="573" t="s">
        <v>931</v>
      </c>
      <c r="C83" s="617">
        <v>304.02</v>
      </c>
      <c r="D83" s="617">
        <v>22005030402</v>
      </c>
      <c r="E83" s="574" t="s">
        <v>904</v>
      </c>
      <c r="F83" s="583">
        <v>0</v>
      </c>
      <c r="G83" s="573" t="s">
        <v>902</v>
      </c>
      <c r="H83" s="576">
        <v>152900</v>
      </c>
      <c r="I83" s="576">
        <v>154300</v>
      </c>
      <c r="J83" s="577">
        <v>1.0091563113145801</v>
      </c>
      <c r="K83" s="577" t="b">
        <f t="shared" si="9"/>
        <v>1</v>
      </c>
      <c r="L83" s="576">
        <v>46710</v>
      </c>
      <c r="M83" s="576">
        <v>58082</v>
      </c>
      <c r="N83" s="577">
        <v>1.24345964461571</v>
      </c>
      <c r="O83" s="577" t="str">
        <f t="shared" si="10"/>
        <v/>
      </c>
      <c r="P83" s="578">
        <v>19.600000000000001</v>
      </c>
      <c r="Q83" s="578">
        <v>16</v>
      </c>
      <c r="R83" s="579">
        <v>0.81632653061224503</v>
      </c>
      <c r="S83" s="577" t="str">
        <f t="shared" si="11"/>
        <v/>
      </c>
      <c r="T83" s="580">
        <f t="shared" si="12"/>
        <v>1</v>
      </c>
      <c r="U83" s="580">
        <f t="shared" si="13"/>
        <v>0</v>
      </c>
      <c r="V83" s="580">
        <f t="shared" si="14"/>
        <v>0</v>
      </c>
      <c r="W83" s="580">
        <f t="shared" si="15"/>
        <v>1</v>
      </c>
      <c r="X83" s="581" t="str">
        <f t="shared" si="16"/>
        <v>NO</v>
      </c>
      <c r="Y83" s="582" t="str">
        <f t="shared" si="17"/>
        <v>NO</v>
      </c>
    </row>
    <row r="84" spans="1:25" x14ac:dyDescent="0.25">
      <c r="A84" s="572" t="s">
        <v>257</v>
      </c>
      <c r="B84" s="573" t="s">
        <v>931</v>
      </c>
      <c r="C84" s="617">
        <v>305</v>
      </c>
      <c r="D84" s="617">
        <v>22005030500</v>
      </c>
      <c r="E84" s="584" t="s">
        <v>939</v>
      </c>
      <c r="F84" s="590">
        <v>0</v>
      </c>
      <c r="G84" s="573" t="s">
        <v>902</v>
      </c>
      <c r="H84" s="576">
        <v>152900</v>
      </c>
      <c r="I84" s="576">
        <v>154300</v>
      </c>
      <c r="J84" s="577">
        <v>1.0091563113145801</v>
      </c>
      <c r="K84" s="577" t="b">
        <f t="shared" si="9"/>
        <v>1</v>
      </c>
      <c r="L84" s="576">
        <v>46710</v>
      </c>
      <c r="M84" s="576">
        <v>58082</v>
      </c>
      <c r="N84" s="577">
        <v>1.24345964461571</v>
      </c>
      <c r="O84" s="577" t="str">
        <f t="shared" si="10"/>
        <v/>
      </c>
      <c r="P84" s="578">
        <v>19.600000000000001</v>
      </c>
      <c r="Q84" s="578">
        <v>16</v>
      </c>
      <c r="R84" s="579">
        <v>0.81632653061224503</v>
      </c>
      <c r="S84" s="577" t="str">
        <f t="shared" si="11"/>
        <v/>
      </c>
      <c r="T84" s="580">
        <f t="shared" si="12"/>
        <v>1</v>
      </c>
      <c r="U84" s="580">
        <f t="shared" si="13"/>
        <v>0</v>
      </c>
      <c r="V84" s="580">
        <f t="shared" si="14"/>
        <v>0</v>
      </c>
      <c r="W84" s="580">
        <f t="shared" si="15"/>
        <v>1</v>
      </c>
      <c r="X84" s="581" t="str">
        <f t="shared" si="16"/>
        <v>NO</v>
      </c>
      <c r="Y84" s="582" t="str">
        <f t="shared" si="17"/>
        <v>NO</v>
      </c>
    </row>
    <row r="85" spans="1:25" x14ac:dyDescent="0.25">
      <c r="A85" s="572" t="s">
        <v>257</v>
      </c>
      <c r="B85" s="573" t="s">
        <v>933</v>
      </c>
      <c r="C85" s="617">
        <v>305</v>
      </c>
      <c r="D85" s="617">
        <v>22005030500</v>
      </c>
      <c r="E85" s="574" t="s">
        <v>904</v>
      </c>
      <c r="F85" s="583">
        <v>0</v>
      </c>
      <c r="G85" s="573" t="s">
        <v>902</v>
      </c>
      <c r="H85" s="576">
        <v>152900</v>
      </c>
      <c r="I85" s="576">
        <v>0</v>
      </c>
      <c r="J85" s="577">
        <v>0</v>
      </c>
      <c r="K85" s="577" t="str">
        <f t="shared" si="9"/>
        <v/>
      </c>
      <c r="L85" s="576">
        <v>46710</v>
      </c>
      <c r="M85" s="576">
        <v>0</v>
      </c>
      <c r="N85" s="577">
        <v>0</v>
      </c>
      <c r="O85" s="577" t="b">
        <f t="shared" si="10"/>
        <v>1</v>
      </c>
      <c r="P85" s="578">
        <v>19.600000000000001</v>
      </c>
      <c r="Q85" s="578">
        <v>0</v>
      </c>
      <c r="R85" s="579">
        <v>0</v>
      </c>
      <c r="S85" s="577" t="str">
        <f t="shared" si="11"/>
        <v/>
      </c>
      <c r="T85" s="580">
        <f t="shared" si="12"/>
        <v>0</v>
      </c>
      <c r="U85" s="580">
        <f t="shared" si="13"/>
        <v>1</v>
      </c>
      <c r="V85" s="580">
        <f t="shared" si="14"/>
        <v>0</v>
      </c>
      <c r="W85" s="580">
        <f t="shared" si="15"/>
        <v>1</v>
      </c>
      <c r="X85" s="581" t="str">
        <f t="shared" si="16"/>
        <v>NO</v>
      </c>
      <c r="Y85" s="582" t="str">
        <f t="shared" si="17"/>
        <v>NO</v>
      </c>
    </row>
    <row r="86" spans="1:25" x14ac:dyDescent="0.25">
      <c r="A86" s="572" t="s">
        <v>257</v>
      </c>
      <c r="B86" s="573" t="s">
        <v>937</v>
      </c>
      <c r="C86" s="617">
        <v>305</v>
      </c>
      <c r="D86" s="617">
        <v>22005030500</v>
      </c>
      <c r="E86" s="574" t="s">
        <v>904</v>
      </c>
      <c r="F86" s="583">
        <v>0</v>
      </c>
      <c r="G86" s="573" t="s">
        <v>902</v>
      </c>
      <c r="H86" s="576">
        <v>152900</v>
      </c>
      <c r="I86" s="576">
        <v>133900</v>
      </c>
      <c r="J86" s="577">
        <v>0.87573577501635103</v>
      </c>
      <c r="K86" s="577" t="b">
        <f t="shared" si="9"/>
        <v>1</v>
      </c>
      <c r="L86" s="576">
        <v>46710</v>
      </c>
      <c r="M86" s="576">
        <v>46667</v>
      </c>
      <c r="N86" s="577">
        <v>0.99907942624705603</v>
      </c>
      <c r="O86" s="577" t="str">
        <f t="shared" si="10"/>
        <v/>
      </c>
      <c r="P86" s="578">
        <v>19.600000000000001</v>
      </c>
      <c r="Q86" s="578">
        <v>10.4</v>
      </c>
      <c r="R86" s="579">
        <v>0.530612244897959</v>
      </c>
      <c r="S86" s="577" t="str">
        <f t="shared" si="11"/>
        <v/>
      </c>
      <c r="T86" s="580">
        <f t="shared" si="12"/>
        <v>1</v>
      </c>
      <c r="U86" s="580">
        <f t="shared" si="13"/>
        <v>0</v>
      </c>
      <c r="V86" s="580">
        <f t="shared" si="14"/>
        <v>0</v>
      </c>
      <c r="W86" s="580">
        <f t="shared" si="15"/>
        <v>1</v>
      </c>
      <c r="X86" s="581" t="str">
        <f t="shared" si="16"/>
        <v>NO</v>
      </c>
      <c r="Y86" s="582" t="str">
        <f t="shared" si="17"/>
        <v>NO</v>
      </c>
    </row>
    <row r="87" spans="1:25" x14ac:dyDescent="0.25">
      <c r="A87" s="572" t="s">
        <v>286</v>
      </c>
      <c r="B87" s="573" t="s">
        <v>940</v>
      </c>
      <c r="C87" s="617">
        <v>305</v>
      </c>
      <c r="D87" s="617">
        <v>22005030500</v>
      </c>
      <c r="E87" s="574" t="s">
        <v>904</v>
      </c>
      <c r="F87" s="583">
        <v>0</v>
      </c>
      <c r="G87" s="573" t="s">
        <v>902</v>
      </c>
      <c r="H87" s="576">
        <v>152900</v>
      </c>
      <c r="I87" s="576">
        <v>0</v>
      </c>
      <c r="J87" s="577">
        <v>0</v>
      </c>
      <c r="K87" s="577" t="str">
        <f t="shared" si="9"/>
        <v/>
      </c>
      <c r="L87" s="576">
        <v>46710</v>
      </c>
      <c r="M87" s="576">
        <v>0</v>
      </c>
      <c r="N87" s="577">
        <v>0</v>
      </c>
      <c r="O87" s="577" t="b">
        <f t="shared" si="10"/>
        <v>1</v>
      </c>
      <c r="P87" s="578">
        <v>19.600000000000001</v>
      </c>
      <c r="Q87" s="578">
        <v>0</v>
      </c>
      <c r="R87" s="579">
        <v>0</v>
      </c>
      <c r="S87" s="577" t="str">
        <f t="shared" si="11"/>
        <v/>
      </c>
      <c r="T87" s="580">
        <f t="shared" si="12"/>
        <v>0</v>
      </c>
      <c r="U87" s="580">
        <f t="shared" si="13"/>
        <v>1</v>
      </c>
      <c r="V87" s="580">
        <f t="shared" si="14"/>
        <v>0</v>
      </c>
      <c r="W87" s="580">
        <f t="shared" si="15"/>
        <v>1</v>
      </c>
      <c r="X87" s="581" t="str">
        <f t="shared" si="16"/>
        <v>NO</v>
      </c>
      <c r="Y87" s="582" t="str">
        <f t="shared" si="17"/>
        <v>NO</v>
      </c>
    </row>
    <row r="88" spans="1:25" x14ac:dyDescent="0.25">
      <c r="A88" s="572" t="s">
        <v>257</v>
      </c>
      <c r="B88" s="573" t="s">
        <v>931</v>
      </c>
      <c r="C88" s="617">
        <v>306</v>
      </c>
      <c r="D88" s="617">
        <v>22005030600</v>
      </c>
      <c r="E88" s="574" t="s">
        <v>901</v>
      </c>
      <c r="F88" s="583">
        <v>0</v>
      </c>
      <c r="G88" s="573" t="s">
        <v>902</v>
      </c>
      <c r="H88" s="576">
        <v>152900</v>
      </c>
      <c r="I88" s="576">
        <v>154300</v>
      </c>
      <c r="J88" s="577">
        <v>1.0091563113145801</v>
      </c>
      <c r="K88" s="577" t="b">
        <f t="shared" si="9"/>
        <v>1</v>
      </c>
      <c r="L88" s="576">
        <v>46710</v>
      </c>
      <c r="M88" s="576">
        <v>58082</v>
      </c>
      <c r="N88" s="577">
        <v>1.24345964461571</v>
      </c>
      <c r="O88" s="577" t="str">
        <f t="shared" si="10"/>
        <v/>
      </c>
      <c r="P88" s="578">
        <v>19.600000000000001</v>
      </c>
      <c r="Q88" s="578">
        <v>16</v>
      </c>
      <c r="R88" s="579">
        <v>0.81632653061224503</v>
      </c>
      <c r="S88" s="577" t="str">
        <f t="shared" si="11"/>
        <v/>
      </c>
      <c r="T88" s="580">
        <f t="shared" si="12"/>
        <v>1</v>
      </c>
      <c r="U88" s="580">
        <f t="shared" si="13"/>
        <v>0</v>
      </c>
      <c r="V88" s="580">
        <f t="shared" si="14"/>
        <v>0</v>
      </c>
      <c r="W88" s="580">
        <f t="shared" si="15"/>
        <v>1</v>
      </c>
      <c r="X88" s="581" t="str">
        <f t="shared" si="16"/>
        <v>NO</v>
      </c>
      <c r="Y88" s="582" t="str">
        <f t="shared" si="17"/>
        <v>NO</v>
      </c>
    </row>
    <row r="89" spans="1:25" x14ac:dyDescent="0.25">
      <c r="A89" s="572" t="s">
        <v>257</v>
      </c>
      <c r="B89" s="573" t="s">
        <v>937</v>
      </c>
      <c r="C89" s="617">
        <v>306</v>
      </c>
      <c r="D89" s="617">
        <v>22005030600</v>
      </c>
      <c r="E89" s="574" t="s">
        <v>901</v>
      </c>
      <c r="F89" s="583">
        <v>0</v>
      </c>
      <c r="G89" s="573" t="s">
        <v>902</v>
      </c>
      <c r="H89" s="576">
        <v>152900</v>
      </c>
      <c r="I89" s="576">
        <v>133900</v>
      </c>
      <c r="J89" s="577">
        <v>0.87573577501635103</v>
      </c>
      <c r="K89" s="577" t="b">
        <f t="shared" si="9"/>
        <v>1</v>
      </c>
      <c r="L89" s="576">
        <v>46710</v>
      </c>
      <c r="M89" s="576">
        <v>46667</v>
      </c>
      <c r="N89" s="577">
        <v>0.99907942624705603</v>
      </c>
      <c r="O89" s="577" t="str">
        <f t="shared" si="10"/>
        <v/>
      </c>
      <c r="P89" s="578">
        <v>19.600000000000001</v>
      </c>
      <c r="Q89" s="578">
        <v>10.4</v>
      </c>
      <c r="R89" s="579">
        <v>0.530612244897959</v>
      </c>
      <c r="S89" s="577" t="str">
        <f t="shared" si="11"/>
        <v/>
      </c>
      <c r="T89" s="580">
        <f t="shared" si="12"/>
        <v>1</v>
      </c>
      <c r="U89" s="580">
        <f t="shared" si="13"/>
        <v>0</v>
      </c>
      <c r="V89" s="580">
        <f t="shared" si="14"/>
        <v>0</v>
      </c>
      <c r="W89" s="580">
        <f t="shared" si="15"/>
        <v>1</v>
      </c>
      <c r="X89" s="581" t="str">
        <f t="shared" si="16"/>
        <v>NO</v>
      </c>
      <c r="Y89" s="582" t="str">
        <f t="shared" si="17"/>
        <v>NO</v>
      </c>
    </row>
    <row r="90" spans="1:25" ht="30" x14ac:dyDescent="0.25">
      <c r="A90" s="572" t="s">
        <v>257</v>
      </c>
      <c r="B90" s="573" t="s">
        <v>941</v>
      </c>
      <c r="C90" s="617">
        <v>309</v>
      </c>
      <c r="D90" s="617">
        <v>22005030900</v>
      </c>
      <c r="E90" s="584" t="s">
        <v>901</v>
      </c>
      <c r="F90" s="585">
        <v>1</v>
      </c>
      <c r="G90" s="573" t="s">
        <v>902</v>
      </c>
      <c r="H90" s="576">
        <v>152900</v>
      </c>
      <c r="I90" s="576">
        <v>108700</v>
      </c>
      <c r="J90" s="577">
        <v>0.71092217135382596</v>
      </c>
      <c r="K90" s="577" t="b">
        <f t="shared" si="9"/>
        <v>1</v>
      </c>
      <c r="L90" s="576">
        <v>46710</v>
      </c>
      <c r="M90" s="576">
        <v>34197</v>
      </c>
      <c r="N90" s="577">
        <v>0.732113037893385</v>
      </c>
      <c r="O90" s="577" t="str">
        <f t="shared" si="10"/>
        <v/>
      </c>
      <c r="P90" s="578">
        <v>19.600000000000001</v>
      </c>
      <c r="Q90" s="578">
        <v>31.5</v>
      </c>
      <c r="R90" s="579">
        <v>1.6071428571428601</v>
      </c>
      <c r="S90" s="577" t="b">
        <f t="shared" si="11"/>
        <v>1</v>
      </c>
      <c r="T90" s="580">
        <f t="shared" si="12"/>
        <v>1</v>
      </c>
      <c r="U90" s="580">
        <f t="shared" si="13"/>
        <v>0</v>
      </c>
      <c r="V90" s="580">
        <f t="shared" si="14"/>
        <v>1</v>
      </c>
      <c r="W90" s="580">
        <f t="shared" si="15"/>
        <v>2</v>
      </c>
      <c r="X90" s="588" t="str">
        <f t="shared" si="16"/>
        <v>YES</v>
      </c>
      <c r="Y90" s="589" t="str">
        <f t="shared" si="17"/>
        <v>YES</v>
      </c>
    </row>
    <row r="91" spans="1:25" ht="30" x14ac:dyDescent="0.25">
      <c r="A91" s="572" t="s">
        <v>257</v>
      </c>
      <c r="B91" s="573" t="s">
        <v>941</v>
      </c>
      <c r="C91" s="617">
        <v>310</v>
      </c>
      <c r="D91" s="617">
        <v>22005031000</v>
      </c>
      <c r="E91" s="584" t="s">
        <v>901</v>
      </c>
      <c r="F91" s="585">
        <v>1</v>
      </c>
      <c r="G91" s="573" t="s">
        <v>902</v>
      </c>
      <c r="H91" s="576">
        <v>152900</v>
      </c>
      <c r="I91" s="576">
        <v>108700</v>
      </c>
      <c r="J91" s="577">
        <v>0.71092217135382596</v>
      </c>
      <c r="K91" s="577" t="b">
        <f t="shared" si="9"/>
        <v>1</v>
      </c>
      <c r="L91" s="576">
        <v>46710</v>
      </c>
      <c r="M91" s="576">
        <v>34197</v>
      </c>
      <c r="N91" s="577">
        <v>0.732113037893385</v>
      </c>
      <c r="O91" s="577" t="str">
        <f t="shared" si="10"/>
        <v/>
      </c>
      <c r="P91" s="578">
        <v>19.600000000000001</v>
      </c>
      <c r="Q91" s="578">
        <v>31.5</v>
      </c>
      <c r="R91" s="579">
        <v>1.6071428571428601</v>
      </c>
      <c r="S91" s="577" t="b">
        <f t="shared" si="11"/>
        <v>1</v>
      </c>
      <c r="T91" s="580">
        <f t="shared" si="12"/>
        <v>1</v>
      </c>
      <c r="U91" s="580">
        <f t="shared" si="13"/>
        <v>0</v>
      </c>
      <c r="V91" s="580">
        <f t="shared" si="14"/>
        <v>1</v>
      </c>
      <c r="W91" s="580">
        <f t="shared" si="15"/>
        <v>2</v>
      </c>
      <c r="X91" s="588" t="str">
        <f t="shared" si="16"/>
        <v>YES</v>
      </c>
      <c r="Y91" s="589" t="str">
        <f t="shared" si="17"/>
        <v>YES</v>
      </c>
    </row>
    <row r="92" spans="1:25" x14ac:dyDescent="0.25">
      <c r="A92" s="572" t="s">
        <v>258</v>
      </c>
      <c r="B92" s="573" t="s">
        <v>942</v>
      </c>
      <c r="C92" s="617">
        <v>501</v>
      </c>
      <c r="D92" s="617">
        <v>22007050100</v>
      </c>
      <c r="E92" s="574" t="s">
        <v>904</v>
      </c>
      <c r="F92" s="583">
        <v>0</v>
      </c>
      <c r="G92" s="573" t="s">
        <v>902</v>
      </c>
      <c r="H92" s="576">
        <v>152900</v>
      </c>
      <c r="I92" s="576">
        <v>135000</v>
      </c>
      <c r="J92" s="577">
        <v>0.88293001962066697</v>
      </c>
      <c r="K92" s="577" t="b">
        <f t="shared" si="9"/>
        <v>1</v>
      </c>
      <c r="L92" s="576">
        <v>46710</v>
      </c>
      <c r="M92" s="576">
        <v>32404</v>
      </c>
      <c r="N92" s="577">
        <v>0.69372725326482598</v>
      </c>
      <c r="O92" s="577" t="str">
        <f t="shared" si="10"/>
        <v/>
      </c>
      <c r="P92" s="578">
        <v>19.600000000000001</v>
      </c>
      <c r="Q92" s="578">
        <v>15</v>
      </c>
      <c r="R92" s="579">
        <v>0.76530612244898</v>
      </c>
      <c r="S92" s="577" t="str">
        <f t="shared" si="11"/>
        <v/>
      </c>
      <c r="T92" s="580">
        <f t="shared" si="12"/>
        <v>1</v>
      </c>
      <c r="U92" s="580">
        <f t="shared" si="13"/>
        <v>0</v>
      </c>
      <c r="V92" s="580">
        <f t="shared" si="14"/>
        <v>0</v>
      </c>
      <c r="W92" s="580">
        <f t="shared" si="15"/>
        <v>1</v>
      </c>
      <c r="X92" s="581" t="str">
        <f t="shared" si="16"/>
        <v>NO</v>
      </c>
      <c r="Y92" s="582" t="str">
        <f t="shared" si="17"/>
        <v>NO</v>
      </c>
    </row>
    <row r="93" spans="1:25" x14ac:dyDescent="0.25">
      <c r="A93" s="572" t="s">
        <v>258</v>
      </c>
      <c r="B93" s="573" t="s">
        <v>943</v>
      </c>
      <c r="C93" s="617">
        <v>501</v>
      </c>
      <c r="D93" s="617">
        <v>22007050100</v>
      </c>
      <c r="E93" s="574" t="s">
        <v>904</v>
      </c>
      <c r="F93" s="583">
        <v>0</v>
      </c>
      <c r="G93" s="573" t="s">
        <v>902</v>
      </c>
      <c r="H93" s="576">
        <v>152900</v>
      </c>
      <c r="I93" s="576">
        <v>114700</v>
      </c>
      <c r="J93" s="577">
        <v>0.75016350555918898</v>
      </c>
      <c r="K93" s="577" t="b">
        <f t="shared" si="9"/>
        <v>1</v>
      </c>
      <c r="L93" s="576">
        <v>46710</v>
      </c>
      <c r="M93" s="576">
        <v>82646</v>
      </c>
      <c r="N93" s="577">
        <v>1.7693427531577799</v>
      </c>
      <c r="O93" s="577" t="str">
        <f t="shared" si="10"/>
        <v/>
      </c>
      <c r="P93" s="578">
        <v>19.600000000000001</v>
      </c>
      <c r="Q93" s="578">
        <v>11.2</v>
      </c>
      <c r="R93" s="579">
        <v>0.57142857142857195</v>
      </c>
      <c r="S93" s="577" t="str">
        <f t="shared" si="11"/>
        <v/>
      </c>
      <c r="T93" s="580">
        <f t="shared" si="12"/>
        <v>1</v>
      </c>
      <c r="U93" s="580">
        <f t="shared" si="13"/>
        <v>0</v>
      </c>
      <c r="V93" s="580">
        <f t="shared" si="14"/>
        <v>0</v>
      </c>
      <c r="W93" s="580">
        <f t="shared" si="15"/>
        <v>1</v>
      </c>
      <c r="X93" s="581" t="str">
        <f t="shared" si="16"/>
        <v>NO</v>
      </c>
      <c r="Y93" s="582" t="str">
        <f t="shared" si="17"/>
        <v>NO</v>
      </c>
    </row>
    <row r="94" spans="1:25" ht="30" x14ac:dyDescent="0.25">
      <c r="A94" s="572" t="s">
        <v>257</v>
      </c>
      <c r="B94" s="573" t="s">
        <v>941</v>
      </c>
      <c r="C94" s="617">
        <v>501</v>
      </c>
      <c r="D94" s="617">
        <v>22007050100</v>
      </c>
      <c r="E94" s="574" t="s">
        <v>904</v>
      </c>
      <c r="F94" s="583">
        <v>0</v>
      </c>
      <c r="G94" s="573" t="s">
        <v>902</v>
      </c>
      <c r="H94" s="576">
        <v>152900</v>
      </c>
      <c r="I94" s="576">
        <v>108700</v>
      </c>
      <c r="J94" s="577">
        <v>0.71092217135382596</v>
      </c>
      <c r="K94" s="577" t="b">
        <f t="shared" si="9"/>
        <v>1</v>
      </c>
      <c r="L94" s="576">
        <v>46710</v>
      </c>
      <c r="M94" s="576">
        <v>34197</v>
      </c>
      <c r="N94" s="577">
        <v>0.732113037893385</v>
      </c>
      <c r="O94" s="577" t="str">
        <f t="shared" si="10"/>
        <v/>
      </c>
      <c r="P94" s="578">
        <v>19.600000000000001</v>
      </c>
      <c r="Q94" s="578">
        <v>31.5</v>
      </c>
      <c r="R94" s="579">
        <v>1.6071428571428601</v>
      </c>
      <c r="S94" s="577" t="b">
        <f t="shared" si="11"/>
        <v>1</v>
      </c>
      <c r="T94" s="580">
        <f t="shared" si="12"/>
        <v>1</v>
      </c>
      <c r="U94" s="580">
        <f t="shared" si="13"/>
        <v>0</v>
      </c>
      <c r="V94" s="580">
        <f t="shared" si="14"/>
        <v>1</v>
      </c>
      <c r="W94" s="580">
        <f t="shared" si="15"/>
        <v>2</v>
      </c>
      <c r="X94" s="581" t="str">
        <f t="shared" si="16"/>
        <v>NO</v>
      </c>
      <c r="Y94" s="582" t="str">
        <f t="shared" si="17"/>
        <v>NO</v>
      </c>
    </row>
    <row r="95" spans="1:25" x14ac:dyDescent="0.25">
      <c r="A95" s="572" t="s">
        <v>258</v>
      </c>
      <c r="B95" s="573" t="s">
        <v>943</v>
      </c>
      <c r="C95" s="617">
        <v>502</v>
      </c>
      <c r="D95" s="617">
        <v>22007050200</v>
      </c>
      <c r="E95" s="574" t="s">
        <v>904</v>
      </c>
      <c r="F95" s="583">
        <v>0</v>
      </c>
      <c r="G95" s="573" t="s">
        <v>902</v>
      </c>
      <c r="H95" s="576">
        <v>152900</v>
      </c>
      <c r="I95" s="576">
        <v>114700</v>
      </c>
      <c r="J95" s="577">
        <v>0.75016350555918898</v>
      </c>
      <c r="K95" s="577" t="b">
        <f t="shared" si="9"/>
        <v>1</v>
      </c>
      <c r="L95" s="576">
        <v>46710</v>
      </c>
      <c r="M95" s="576">
        <v>82646</v>
      </c>
      <c r="N95" s="577">
        <v>1.7693427531577799</v>
      </c>
      <c r="O95" s="577" t="str">
        <f t="shared" si="10"/>
        <v/>
      </c>
      <c r="P95" s="578">
        <v>19.600000000000001</v>
      </c>
      <c r="Q95" s="578">
        <v>11.2</v>
      </c>
      <c r="R95" s="579">
        <v>0.57142857142857195</v>
      </c>
      <c r="S95" s="577" t="str">
        <f t="shared" si="11"/>
        <v/>
      </c>
      <c r="T95" s="580">
        <f t="shared" si="12"/>
        <v>1</v>
      </c>
      <c r="U95" s="580">
        <f t="shared" si="13"/>
        <v>0</v>
      </c>
      <c r="V95" s="580">
        <f t="shared" si="14"/>
        <v>0</v>
      </c>
      <c r="W95" s="580">
        <f t="shared" si="15"/>
        <v>1</v>
      </c>
      <c r="X95" s="581" t="str">
        <f t="shared" si="16"/>
        <v>NO</v>
      </c>
      <c r="Y95" s="582" t="str">
        <f t="shared" si="17"/>
        <v>NO</v>
      </c>
    </row>
    <row r="96" spans="1:25" x14ac:dyDescent="0.25">
      <c r="A96" s="572" t="s">
        <v>258</v>
      </c>
      <c r="B96" s="573" t="s">
        <v>942</v>
      </c>
      <c r="C96" s="617">
        <v>503</v>
      </c>
      <c r="D96" s="617">
        <v>22007050300</v>
      </c>
      <c r="E96" s="574" t="s">
        <v>904</v>
      </c>
      <c r="F96" s="583">
        <v>0</v>
      </c>
      <c r="G96" s="573" t="s">
        <v>902</v>
      </c>
      <c r="H96" s="576">
        <v>152900</v>
      </c>
      <c r="I96" s="576">
        <v>135000</v>
      </c>
      <c r="J96" s="577">
        <v>0.88293001962066697</v>
      </c>
      <c r="K96" s="577" t="b">
        <f t="shared" si="9"/>
        <v>1</v>
      </c>
      <c r="L96" s="576">
        <v>46710</v>
      </c>
      <c r="M96" s="576">
        <v>32404</v>
      </c>
      <c r="N96" s="577">
        <v>0.69372725326482598</v>
      </c>
      <c r="O96" s="577" t="str">
        <f t="shared" si="10"/>
        <v/>
      </c>
      <c r="P96" s="578">
        <v>19.600000000000001</v>
      </c>
      <c r="Q96" s="578">
        <v>15</v>
      </c>
      <c r="R96" s="579">
        <v>0.76530612244898</v>
      </c>
      <c r="S96" s="577" t="str">
        <f t="shared" si="11"/>
        <v/>
      </c>
      <c r="T96" s="580">
        <f t="shared" si="12"/>
        <v>1</v>
      </c>
      <c r="U96" s="580">
        <f t="shared" si="13"/>
        <v>0</v>
      </c>
      <c r="V96" s="580">
        <f t="shared" si="14"/>
        <v>0</v>
      </c>
      <c r="W96" s="580">
        <f t="shared" si="15"/>
        <v>1</v>
      </c>
      <c r="X96" s="581" t="str">
        <f t="shared" si="16"/>
        <v>NO</v>
      </c>
      <c r="Y96" s="582" t="str">
        <f t="shared" si="17"/>
        <v>NO</v>
      </c>
    </row>
    <row r="97" spans="1:25" x14ac:dyDescent="0.25">
      <c r="A97" s="572" t="s">
        <v>258</v>
      </c>
      <c r="B97" s="573" t="s">
        <v>944</v>
      </c>
      <c r="C97" s="617">
        <v>503</v>
      </c>
      <c r="D97" s="617">
        <v>22007050300</v>
      </c>
      <c r="E97" s="574" t="s">
        <v>904</v>
      </c>
      <c r="F97" s="583">
        <v>0</v>
      </c>
      <c r="G97" s="573" t="s">
        <v>902</v>
      </c>
      <c r="H97" s="576">
        <v>152900</v>
      </c>
      <c r="I97" s="576">
        <v>129700</v>
      </c>
      <c r="J97" s="577">
        <v>0.84826684107259598</v>
      </c>
      <c r="K97" s="577" t="b">
        <f t="shared" si="9"/>
        <v>1</v>
      </c>
      <c r="L97" s="576">
        <v>46710</v>
      </c>
      <c r="M97" s="576">
        <v>90129</v>
      </c>
      <c r="N97" s="577">
        <v>1.92954399486191</v>
      </c>
      <c r="O97" s="577" t="str">
        <f t="shared" si="10"/>
        <v/>
      </c>
      <c r="P97" s="578">
        <v>19.600000000000001</v>
      </c>
      <c r="Q97" s="578">
        <v>1</v>
      </c>
      <c r="R97" s="579">
        <v>5.10204081632653E-2</v>
      </c>
      <c r="S97" s="577" t="str">
        <f t="shared" si="11"/>
        <v/>
      </c>
      <c r="T97" s="580">
        <f t="shared" si="12"/>
        <v>1</v>
      </c>
      <c r="U97" s="580">
        <f t="shared" si="13"/>
        <v>0</v>
      </c>
      <c r="V97" s="580">
        <f t="shared" si="14"/>
        <v>0</v>
      </c>
      <c r="W97" s="580">
        <f t="shared" si="15"/>
        <v>1</v>
      </c>
      <c r="X97" s="581" t="str">
        <f t="shared" si="16"/>
        <v>NO</v>
      </c>
      <c r="Y97" s="582" t="str">
        <f t="shared" si="17"/>
        <v>NO</v>
      </c>
    </row>
    <row r="98" spans="1:25" x14ac:dyDescent="0.25">
      <c r="A98" s="572" t="s">
        <v>258</v>
      </c>
      <c r="B98" s="573" t="s">
        <v>945</v>
      </c>
      <c r="C98" s="617">
        <v>503</v>
      </c>
      <c r="D98" s="617">
        <v>22007050300</v>
      </c>
      <c r="E98" s="574" t="s">
        <v>904</v>
      </c>
      <c r="F98" s="583">
        <v>0</v>
      </c>
      <c r="G98" s="573" t="s">
        <v>902</v>
      </c>
      <c r="H98" s="576">
        <v>152900</v>
      </c>
      <c r="I98" s="576">
        <v>0</v>
      </c>
      <c r="J98" s="577">
        <v>0</v>
      </c>
      <c r="K98" s="577" t="str">
        <f t="shared" si="9"/>
        <v/>
      </c>
      <c r="L98" s="576">
        <v>46710</v>
      </c>
      <c r="M98" s="576">
        <v>0</v>
      </c>
      <c r="N98" s="577">
        <v>0</v>
      </c>
      <c r="O98" s="577" t="b">
        <f t="shared" si="10"/>
        <v>1</v>
      </c>
      <c r="P98" s="578">
        <v>19.600000000000001</v>
      </c>
      <c r="Q98" s="578">
        <v>0</v>
      </c>
      <c r="R98" s="579">
        <v>0</v>
      </c>
      <c r="S98" s="577" t="str">
        <f t="shared" si="11"/>
        <v/>
      </c>
      <c r="T98" s="580">
        <f t="shared" si="12"/>
        <v>0</v>
      </c>
      <c r="U98" s="580">
        <f t="shared" si="13"/>
        <v>1</v>
      </c>
      <c r="V98" s="580">
        <f t="shared" si="14"/>
        <v>0</v>
      </c>
      <c r="W98" s="580">
        <f t="shared" si="15"/>
        <v>1</v>
      </c>
      <c r="X98" s="581" t="str">
        <f t="shared" si="16"/>
        <v>NO</v>
      </c>
      <c r="Y98" s="582" t="str">
        <f t="shared" si="17"/>
        <v>NO</v>
      </c>
    </row>
    <row r="99" spans="1:25" x14ac:dyDescent="0.25">
      <c r="A99" s="572" t="s">
        <v>258</v>
      </c>
      <c r="B99" s="573" t="s">
        <v>946</v>
      </c>
      <c r="C99" s="617">
        <v>503</v>
      </c>
      <c r="D99" s="617">
        <v>22007050300</v>
      </c>
      <c r="E99" s="574" t="s">
        <v>904</v>
      </c>
      <c r="F99" s="583">
        <v>0</v>
      </c>
      <c r="G99" s="573" t="s">
        <v>902</v>
      </c>
      <c r="H99" s="576">
        <v>152900</v>
      </c>
      <c r="I99" s="576">
        <v>73000</v>
      </c>
      <c r="J99" s="577">
        <v>0.477436232831916</v>
      </c>
      <c r="K99" s="577" t="str">
        <f t="shared" si="9"/>
        <v/>
      </c>
      <c r="L99" s="576">
        <v>46710</v>
      </c>
      <c r="M99" s="576">
        <v>25043</v>
      </c>
      <c r="N99" s="577">
        <v>0.53613787197602203</v>
      </c>
      <c r="O99" s="577" t="b">
        <f t="shared" si="10"/>
        <v>1</v>
      </c>
      <c r="P99" s="578">
        <v>19.600000000000001</v>
      </c>
      <c r="Q99" s="578">
        <v>37.9</v>
      </c>
      <c r="R99" s="579">
        <v>1.93367346938776</v>
      </c>
      <c r="S99" s="577" t="b">
        <f t="shared" si="11"/>
        <v>1</v>
      </c>
      <c r="T99" s="580">
        <f t="shared" si="12"/>
        <v>0</v>
      </c>
      <c r="U99" s="580">
        <f t="shared" si="13"/>
        <v>1</v>
      </c>
      <c r="V99" s="580">
        <f t="shared" si="14"/>
        <v>1</v>
      </c>
      <c r="W99" s="580">
        <f t="shared" si="15"/>
        <v>2</v>
      </c>
      <c r="X99" s="581" t="str">
        <f t="shared" si="16"/>
        <v>NO</v>
      </c>
      <c r="Y99" s="582" t="str">
        <f t="shared" si="17"/>
        <v>NO</v>
      </c>
    </row>
    <row r="100" spans="1:25" x14ac:dyDescent="0.25">
      <c r="A100" s="572" t="s">
        <v>258</v>
      </c>
      <c r="B100" s="573" t="s">
        <v>946</v>
      </c>
      <c r="C100" s="617">
        <v>504</v>
      </c>
      <c r="D100" s="617">
        <v>22007050400</v>
      </c>
      <c r="E100" s="574" t="s">
        <v>904</v>
      </c>
      <c r="F100" s="583">
        <v>0</v>
      </c>
      <c r="G100" s="573" t="s">
        <v>902</v>
      </c>
      <c r="H100" s="576">
        <v>152900</v>
      </c>
      <c r="I100" s="576">
        <v>73000</v>
      </c>
      <c r="J100" s="577">
        <v>0.477436232831916</v>
      </c>
      <c r="K100" s="577" t="str">
        <f t="shared" si="9"/>
        <v/>
      </c>
      <c r="L100" s="576">
        <v>46710</v>
      </c>
      <c r="M100" s="576">
        <v>25043</v>
      </c>
      <c r="N100" s="577">
        <v>0.53613787197602203</v>
      </c>
      <c r="O100" s="577" t="b">
        <f t="shared" si="10"/>
        <v>1</v>
      </c>
      <c r="P100" s="578">
        <v>19.600000000000001</v>
      </c>
      <c r="Q100" s="578">
        <v>37.9</v>
      </c>
      <c r="R100" s="579">
        <v>1.93367346938776</v>
      </c>
      <c r="S100" s="577" t="b">
        <f t="shared" si="11"/>
        <v>1</v>
      </c>
      <c r="T100" s="580">
        <f t="shared" si="12"/>
        <v>0</v>
      </c>
      <c r="U100" s="580">
        <f t="shared" si="13"/>
        <v>1</v>
      </c>
      <c r="V100" s="580">
        <f t="shared" si="14"/>
        <v>1</v>
      </c>
      <c r="W100" s="580">
        <f t="shared" si="15"/>
        <v>2</v>
      </c>
      <c r="X100" s="581" t="str">
        <f t="shared" si="16"/>
        <v>NO</v>
      </c>
      <c r="Y100" s="582" t="str">
        <f t="shared" si="17"/>
        <v>NO</v>
      </c>
    </row>
    <row r="101" spans="1:25" x14ac:dyDescent="0.25">
      <c r="A101" s="572" t="s">
        <v>258</v>
      </c>
      <c r="B101" s="573" t="s">
        <v>947</v>
      </c>
      <c r="C101" s="617">
        <v>505</v>
      </c>
      <c r="D101" s="617">
        <v>22007050500</v>
      </c>
      <c r="E101" s="574" t="s">
        <v>904</v>
      </c>
      <c r="F101" s="583">
        <v>0</v>
      </c>
      <c r="G101" s="573" t="s">
        <v>902</v>
      </c>
      <c r="H101" s="576">
        <v>152900</v>
      </c>
      <c r="I101" s="576">
        <v>135500</v>
      </c>
      <c r="J101" s="577">
        <v>0.88620013080444704</v>
      </c>
      <c r="K101" s="577" t="b">
        <f t="shared" si="9"/>
        <v>1</v>
      </c>
      <c r="L101" s="576">
        <v>46710</v>
      </c>
      <c r="M101" s="576">
        <v>56750</v>
      </c>
      <c r="N101" s="577">
        <v>1.21494326696639</v>
      </c>
      <c r="O101" s="577" t="str">
        <f t="shared" si="10"/>
        <v/>
      </c>
      <c r="P101" s="578">
        <v>19.600000000000001</v>
      </c>
      <c r="Q101" s="578">
        <v>16.2</v>
      </c>
      <c r="R101" s="579">
        <v>0.82653061224489799</v>
      </c>
      <c r="S101" s="577" t="str">
        <f t="shared" si="11"/>
        <v/>
      </c>
      <c r="T101" s="580">
        <f t="shared" si="12"/>
        <v>1</v>
      </c>
      <c r="U101" s="580">
        <f t="shared" si="13"/>
        <v>0</v>
      </c>
      <c r="V101" s="580">
        <f t="shared" si="14"/>
        <v>0</v>
      </c>
      <c r="W101" s="580">
        <f t="shared" si="15"/>
        <v>1</v>
      </c>
      <c r="X101" s="581" t="str">
        <f t="shared" si="16"/>
        <v>NO</v>
      </c>
      <c r="Y101" s="582" t="str">
        <f t="shared" si="17"/>
        <v>NO</v>
      </c>
    </row>
    <row r="102" spans="1:25" x14ac:dyDescent="0.25">
      <c r="A102" s="572" t="s">
        <v>258</v>
      </c>
      <c r="B102" s="573" t="s">
        <v>946</v>
      </c>
      <c r="C102" s="617">
        <v>505</v>
      </c>
      <c r="D102" s="617">
        <v>22007050500</v>
      </c>
      <c r="E102" s="574" t="s">
        <v>904</v>
      </c>
      <c r="F102" s="583">
        <v>0</v>
      </c>
      <c r="G102" s="573" t="s">
        <v>902</v>
      </c>
      <c r="H102" s="576">
        <v>152900</v>
      </c>
      <c r="I102" s="576">
        <v>73000</v>
      </c>
      <c r="J102" s="577">
        <v>0.477436232831916</v>
      </c>
      <c r="K102" s="577" t="str">
        <f t="shared" si="9"/>
        <v/>
      </c>
      <c r="L102" s="576">
        <v>46710</v>
      </c>
      <c r="M102" s="576">
        <v>25043</v>
      </c>
      <c r="N102" s="577">
        <v>0.53613787197602203</v>
      </c>
      <c r="O102" s="577" t="b">
        <f t="shared" si="10"/>
        <v>1</v>
      </c>
      <c r="P102" s="578">
        <v>19.600000000000001</v>
      </c>
      <c r="Q102" s="578">
        <v>37.9</v>
      </c>
      <c r="R102" s="579">
        <v>1.93367346938776</v>
      </c>
      <c r="S102" s="577" t="b">
        <f t="shared" si="11"/>
        <v>1</v>
      </c>
      <c r="T102" s="580">
        <f t="shared" si="12"/>
        <v>0</v>
      </c>
      <c r="U102" s="580">
        <f t="shared" si="13"/>
        <v>1</v>
      </c>
      <c r="V102" s="580">
        <f t="shared" si="14"/>
        <v>1</v>
      </c>
      <c r="W102" s="580">
        <f t="shared" si="15"/>
        <v>2</v>
      </c>
      <c r="X102" s="581" t="str">
        <f t="shared" si="16"/>
        <v>NO</v>
      </c>
      <c r="Y102" s="582" t="str">
        <f t="shared" si="17"/>
        <v>NO</v>
      </c>
    </row>
    <row r="103" spans="1:25" x14ac:dyDescent="0.25">
      <c r="A103" s="572" t="s">
        <v>283</v>
      </c>
      <c r="B103" s="573" t="s">
        <v>948</v>
      </c>
      <c r="C103" s="617">
        <v>505</v>
      </c>
      <c r="D103" s="617">
        <v>22007050500</v>
      </c>
      <c r="E103" s="574" t="s">
        <v>904</v>
      </c>
      <c r="F103" s="583">
        <v>0</v>
      </c>
      <c r="G103" s="573" t="s">
        <v>902</v>
      </c>
      <c r="H103" s="576">
        <v>152900</v>
      </c>
      <c r="I103" s="576">
        <v>148500</v>
      </c>
      <c r="J103" s="577">
        <v>0.97122302158273399</v>
      </c>
      <c r="K103" s="577" t="b">
        <f t="shared" si="9"/>
        <v>1</v>
      </c>
      <c r="L103" s="576">
        <v>46710</v>
      </c>
      <c r="M103" s="576">
        <v>35146</v>
      </c>
      <c r="N103" s="577">
        <v>0.75242988653393295</v>
      </c>
      <c r="O103" s="577" t="str">
        <f t="shared" si="10"/>
        <v/>
      </c>
      <c r="P103" s="578">
        <v>19.600000000000001</v>
      </c>
      <c r="Q103" s="578">
        <v>19.3</v>
      </c>
      <c r="R103" s="579">
        <v>0.98469387755102</v>
      </c>
      <c r="S103" s="577" t="str">
        <f t="shared" si="11"/>
        <v/>
      </c>
      <c r="T103" s="580">
        <f t="shared" si="12"/>
        <v>1</v>
      </c>
      <c r="U103" s="580">
        <f t="shared" si="13"/>
        <v>0</v>
      </c>
      <c r="V103" s="580">
        <f t="shared" si="14"/>
        <v>0</v>
      </c>
      <c r="W103" s="580">
        <f t="shared" si="15"/>
        <v>1</v>
      </c>
      <c r="X103" s="581" t="str">
        <f t="shared" si="16"/>
        <v>NO</v>
      </c>
      <c r="Y103" s="582" t="str">
        <f t="shared" si="17"/>
        <v>NO</v>
      </c>
    </row>
    <row r="104" spans="1:25" x14ac:dyDescent="0.25">
      <c r="A104" s="572" t="s">
        <v>258</v>
      </c>
      <c r="B104" s="573" t="s">
        <v>947</v>
      </c>
      <c r="C104" s="617">
        <v>506</v>
      </c>
      <c r="D104" s="617">
        <v>22007050600</v>
      </c>
      <c r="E104" s="574" t="s">
        <v>904</v>
      </c>
      <c r="F104" s="583">
        <v>0</v>
      </c>
      <c r="G104" s="573" t="s">
        <v>902</v>
      </c>
      <c r="H104" s="576">
        <v>152900</v>
      </c>
      <c r="I104" s="576">
        <v>135500</v>
      </c>
      <c r="J104" s="577">
        <v>0.88620013080444704</v>
      </c>
      <c r="K104" s="577" t="b">
        <f t="shared" si="9"/>
        <v>1</v>
      </c>
      <c r="L104" s="576">
        <v>46710</v>
      </c>
      <c r="M104" s="576">
        <v>56750</v>
      </c>
      <c r="N104" s="577">
        <v>1.21494326696639</v>
      </c>
      <c r="O104" s="577" t="str">
        <f t="shared" si="10"/>
        <v/>
      </c>
      <c r="P104" s="578">
        <v>19.600000000000001</v>
      </c>
      <c r="Q104" s="578">
        <v>16.2</v>
      </c>
      <c r="R104" s="579">
        <v>0.82653061224489799</v>
      </c>
      <c r="S104" s="577" t="str">
        <f t="shared" si="11"/>
        <v/>
      </c>
      <c r="T104" s="580">
        <f t="shared" si="12"/>
        <v>1</v>
      </c>
      <c r="U104" s="580">
        <f t="shared" si="13"/>
        <v>0</v>
      </c>
      <c r="V104" s="580">
        <f t="shared" si="14"/>
        <v>0</v>
      </c>
      <c r="W104" s="580">
        <f t="shared" si="15"/>
        <v>1</v>
      </c>
      <c r="X104" s="581" t="str">
        <f t="shared" si="16"/>
        <v>NO</v>
      </c>
      <c r="Y104" s="582" t="str">
        <f t="shared" si="17"/>
        <v>NO</v>
      </c>
    </row>
    <row r="105" spans="1:25" x14ac:dyDescent="0.25">
      <c r="A105" s="572" t="s">
        <v>283</v>
      </c>
      <c r="B105" s="573" t="s">
        <v>948</v>
      </c>
      <c r="C105" s="617">
        <v>506</v>
      </c>
      <c r="D105" s="617">
        <v>22007050600</v>
      </c>
      <c r="E105" s="574" t="s">
        <v>904</v>
      </c>
      <c r="F105" s="583">
        <v>0</v>
      </c>
      <c r="G105" s="573" t="s">
        <v>902</v>
      </c>
      <c r="H105" s="576">
        <v>152900</v>
      </c>
      <c r="I105" s="576">
        <v>148500</v>
      </c>
      <c r="J105" s="577">
        <v>0.97122302158273399</v>
      </c>
      <c r="K105" s="577" t="b">
        <f t="shared" si="9"/>
        <v>1</v>
      </c>
      <c r="L105" s="576">
        <v>46710</v>
      </c>
      <c r="M105" s="576">
        <v>35146</v>
      </c>
      <c r="N105" s="577">
        <v>0.75242988653393295</v>
      </c>
      <c r="O105" s="577" t="str">
        <f t="shared" si="10"/>
        <v/>
      </c>
      <c r="P105" s="578">
        <v>19.600000000000001</v>
      </c>
      <c r="Q105" s="578">
        <v>19.3</v>
      </c>
      <c r="R105" s="579">
        <v>0.98469387755102</v>
      </c>
      <c r="S105" s="577" t="str">
        <f t="shared" si="11"/>
        <v/>
      </c>
      <c r="T105" s="580">
        <f t="shared" si="12"/>
        <v>1</v>
      </c>
      <c r="U105" s="580">
        <f t="shared" si="13"/>
        <v>0</v>
      </c>
      <c r="V105" s="580">
        <f t="shared" si="14"/>
        <v>0</v>
      </c>
      <c r="W105" s="580">
        <f t="shared" si="15"/>
        <v>1</v>
      </c>
      <c r="X105" s="581" t="str">
        <f t="shared" si="16"/>
        <v>NO</v>
      </c>
      <c r="Y105" s="582" t="str">
        <f t="shared" si="17"/>
        <v>NO</v>
      </c>
    </row>
    <row r="106" spans="1:25" x14ac:dyDescent="0.25">
      <c r="A106" s="572" t="s">
        <v>949</v>
      </c>
      <c r="B106" s="573" t="s">
        <v>950</v>
      </c>
      <c r="C106" s="617">
        <v>506</v>
      </c>
      <c r="D106" s="617">
        <v>22007050600</v>
      </c>
      <c r="E106" s="574" t="s">
        <v>904</v>
      </c>
      <c r="F106" s="583">
        <v>0</v>
      </c>
      <c r="G106" s="573" t="s">
        <v>902</v>
      </c>
      <c r="H106" s="576">
        <v>152900</v>
      </c>
      <c r="I106" s="576">
        <v>131400</v>
      </c>
      <c r="J106" s="577">
        <v>0.85938521909744903</v>
      </c>
      <c r="K106" s="577" t="b">
        <f t="shared" si="9"/>
        <v>1</v>
      </c>
      <c r="L106" s="576">
        <v>46710</v>
      </c>
      <c r="M106" s="576">
        <v>42483</v>
      </c>
      <c r="N106" s="577">
        <v>0.90950545921644199</v>
      </c>
      <c r="O106" s="577" t="str">
        <f t="shared" si="10"/>
        <v/>
      </c>
      <c r="P106" s="578">
        <v>19.600000000000001</v>
      </c>
      <c r="Q106" s="578">
        <v>16.7</v>
      </c>
      <c r="R106" s="579">
        <v>0.85204081632653095</v>
      </c>
      <c r="S106" s="577" t="str">
        <f t="shared" si="11"/>
        <v/>
      </c>
      <c r="T106" s="580">
        <f t="shared" si="12"/>
        <v>1</v>
      </c>
      <c r="U106" s="580">
        <f t="shared" si="13"/>
        <v>0</v>
      </c>
      <c r="V106" s="580">
        <f t="shared" si="14"/>
        <v>0</v>
      </c>
      <c r="W106" s="580">
        <f t="shared" si="15"/>
        <v>1</v>
      </c>
      <c r="X106" s="581" t="str">
        <f t="shared" si="16"/>
        <v>NO</v>
      </c>
      <c r="Y106" s="582" t="str">
        <f t="shared" si="17"/>
        <v>NO</v>
      </c>
    </row>
    <row r="107" spans="1:25" x14ac:dyDescent="0.25">
      <c r="A107" s="572" t="s">
        <v>259</v>
      </c>
      <c r="B107" s="573" t="s">
        <v>951</v>
      </c>
      <c r="C107" s="617">
        <v>301</v>
      </c>
      <c r="D107" s="617">
        <v>22009030100</v>
      </c>
      <c r="E107" s="574" t="s">
        <v>904</v>
      </c>
      <c r="F107" s="583">
        <v>0</v>
      </c>
      <c r="G107" s="573" t="s">
        <v>902</v>
      </c>
      <c r="H107" s="576">
        <v>152900</v>
      </c>
      <c r="I107" s="576">
        <v>71300</v>
      </c>
      <c r="J107" s="577">
        <v>0.466317854807063</v>
      </c>
      <c r="K107" s="577" t="str">
        <f t="shared" si="9"/>
        <v/>
      </c>
      <c r="L107" s="576">
        <v>46710</v>
      </c>
      <c r="M107" s="580"/>
      <c r="N107" s="580"/>
      <c r="O107" s="577" t="b">
        <f t="shared" si="10"/>
        <v>1</v>
      </c>
      <c r="P107" s="578">
        <v>19.600000000000001</v>
      </c>
      <c r="Q107" s="578">
        <v>41.3</v>
      </c>
      <c r="R107" s="579">
        <v>2.1071428571428599</v>
      </c>
      <c r="S107" s="577" t="b">
        <f t="shared" si="11"/>
        <v>1</v>
      </c>
      <c r="T107" s="580">
        <f t="shared" si="12"/>
        <v>0</v>
      </c>
      <c r="U107" s="580">
        <f t="shared" si="13"/>
        <v>1</v>
      </c>
      <c r="V107" s="580">
        <f t="shared" si="14"/>
        <v>1</v>
      </c>
      <c r="W107" s="580">
        <f t="shared" si="15"/>
        <v>2</v>
      </c>
      <c r="X107" s="581" t="str">
        <f t="shared" si="16"/>
        <v>NO</v>
      </c>
      <c r="Y107" s="582" t="str">
        <f t="shared" si="17"/>
        <v>NO</v>
      </c>
    </row>
    <row r="108" spans="1:25" x14ac:dyDescent="0.25">
      <c r="A108" s="572" t="s">
        <v>259</v>
      </c>
      <c r="B108" s="573" t="s">
        <v>952</v>
      </c>
      <c r="C108" s="617">
        <v>301</v>
      </c>
      <c r="D108" s="617">
        <v>22009030100</v>
      </c>
      <c r="E108" s="574" t="s">
        <v>904</v>
      </c>
      <c r="F108" s="583">
        <v>0</v>
      </c>
      <c r="G108" s="573" t="s">
        <v>902</v>
      </c>
      <c r="H108" s="576">
        <v>152900</v>
      </c>
      <c r="I108" s="576">
        <v>117300</v>
      </c>
      <c r="J108" s="577">
        <v>0.76716808371484602</v>
      </c>
      <c r="K108" s="577" t="b">
        <f t="shared" si="9"/>
        <v>1</v>
      </c>
      <c r="L108" s="576">
        <v>46710</v>
      </c>
      <c r="M108" s="576">
        <v>21136</v>
      </c>
      <c r="N108" s="577">
        <v>0.45249411260972</v>
      </c>
      <c r="O108" s="577" t="b">
        <f t="shared" si="10"/>
        <v>1</v>
      </c>
      <c r="P108" s="578">
        <v>19.600000000000001</v>
      </c>
      <c r="Q108" s="578">
        <v>39.799999999999997</v>
      </c>
      <c r="R108" s="579">
        <v>2.0306122448979602</v>
      </c>
      <c r="S108" s="577" t="b">
        <f t="shared" si="11"/>
        <v>1</v>
      </c>
      <c r="T108" s="580">
        <f t="shared" si="12"/>
        <v>1</v>
      </c>
      <c r="U108" s="580">
        <f t="shared" si="13"/>
        <v>1</v>
      </c>
      <c r="V108" s="580">
        <f t="shared" si="14"/>
        <v>1</v>
      </c>
      <c r="W108" s="580">
        <f t="shared" si="15"/>
        <v>3</v>
      </c>
      <c r="X108" s="581" t="str">
        <f t="shared" si="16"/>
        <v>NO</v>
      </c>
      <c r="Y108" s="582" t="str">
        <f t="shared" si="17"/>
        <v>NO</v>
      </c>
    </row>
    <row r="109" spans="1:25" x14ac:dyDescent="0.25">
      <c r="A109" s="572" t="s">
        <v>259</v>
      </c>
      <c r="B109" s="573" t="s">
        <v>953</v>
      </c>
      <c r="C109" s="617">
        <v>301</v>
      </c>
      <c r="D109" s="617">
        <v>22009030100</v>
      </c>
      <c r="E109" s="574" t="s">
        <v>904</v>
      </c>
      <c r="F109" s="583">
        <v>0</v>
      </c>
      <c r="G109" s="573" t="s">
        <v>902</v>
      </c>
      <c r="H109" s="576">
        <v>152900</v>
      </c>
      <c r="I109" s="576">
        <v>98900</v>
      </c>
      <c r="J109" s="577">
        <v>0.64682799215173303</v>
      </c>
      <c r="K109" s="577" t="b">
        <f t="shared" si="9"/>
        <v>1</v>
      </c>
      <c r="L109" s="576">
        <v>46710</v>
      </c>
      <c r="M109" s="576">
        <v>25980</v>
      </c>
      <c r="N109" s="577">
        <v>0.55619781631342302</v>
      </c>
      <c r="O109" s="577" t="b">
        <f t="shared" si="10"/>
        <v>1</v>
      </c>
      <c r="P109" s="578">
        <v>19.600000000000001</v>
      </c>
      <c r="Q109" s="578">
        <v>34</v>
      </c>
      <c r="R109" s="579">
        <v>1.7346938775510199</v>
      </c>
      <c r="S109" s="577" t="b">
        <f t="shared" si="11"/>
        <v>1</v>
      </c>
      <c r="T109" s="580">
        <f t="shared" si="12"/>
        <v>1</v>
      </c>
      <c r="U109" s="580">
        <f t="shared" si="13"/>
        <v>1</v>
      </c>
      <c r="V109" s="580">
        <f t="shared" si="14"/>
        <v>1</v>
      </c>
      <c r="W109" s="580">
        <f t="shared" si="15"/>
        <v>3</v>
      </c>
      <c r="X109" s="581" t="str">
        <f t="shared" si="16"/>
        <v>NO</v>
      </c>
      <c r="Y109" s="582" t="str">
        <f t="shared" si="17"/>
        <v>NO</v>
      </c>
    </row>
    <row r="110" spans="1:25" x14ac:dyDescent="0.25">
      <c r="A110" s="572" t="s">
        <v>259</v>
      </c>
      <c r="B110" s="573" t="s">
        <v>954</v>
      </c>
      <c r="C110" s="617">
        <v>301</v>
      </c>
      <c r="D110" s="617">
        <v>22009030100</v>
      </c>
      <c r="E110" s="574" t="s">
        <v>904</v>
      </c>
      <c r="F110" s="583">
        <v>0</v>
      </c>
      <c r="G110" s="573" t="s">
        <v>902</v>
      </c>
      <c r="H110" s="576">
        <v>152900</v>
      </c>
      <c r="I110" s="576">
        <v>102800</v>
      </c>
      <c r="J110" s="577">
        <v>0.67233485938521897</v>
      </c>
      <c r="K110" s="577" t="b">
        <f t="shared" si="9"/>
        <v>1</v>
      </c>
      <c r="L110" s="576">
        <v>46710</v>
      </c>
      <c r="M110" s="576">
        <v>27120</v>
      </c>
      <c r="N110" s="577">
        <v>0.580603725112396</v>
      </c>
      <c r="O110" s="577" t="b">
        <f t="shared" si="10"/>
        <v>1</v>
      </c>
      <c r="P110" s="578">
        <v>19.600000000000001</v>
      </c>
      <c r="Q110" s="578">
        <v>18.8</v>
      </c>
      <c r="R110" s="579">
        <v>0.95918367346938804</v>
      </c>
      <c r="S110" s="577" t="str">
        <f t="shared" si="11"/>
        <v/>
      </c>
      <c r="T110" s="580">
        <f t="shared" si="12"/>
        <v>1</v>
      </c>
      <c r="U110" s="580">
        <f t="shared" si="13"/>
        <v>1</v>
      </c>
      <c r="V110" s="580">
        <f t="shared" si="14"/>
        <v>0</v>
      </c>
      <c r="W110" s="580">
        <f t="shared" si="15"/>
        <v>2</v>
      </c>
      <c r="X110" s="581" t="str">
        <f t="shared" si="16"/>
        <v>NO</v>
      </c>
      <c r="Y110" s="582" t="str">
        <f t="shared" si="17"/>
        <v>NO</v>
      </c>
    </row>
    <row r="111" spans="1:25" x14ac:dyDescent="0.25">
      <c r="A111" s="572" t="s">
        <v>259</v>
      </c>
      <c r="B111" s="573" t="s">
        <v>955</v>
      </c>
      <c r="C111" s="617">
        <v>302</v>
      </c>
      <c r="D111" s="617">
        <v>22009030200</v>
      </c>
      <c r="E111" s="574" t="s">
        <v>904</v>
      </c>
      <c r="F111" s="583">
        <v>0</v>
      </c>
      <c r="G111" s="573" t="s">
        <v>902</v>
      </c>
      <c r="H111" s="576">
        <v>152900</v>
      </c>
      <c r="I111" s="576">
        <v>0</v>
      </c>
      <c r="J111" s="577">
        <v>0</v>
      </c>
      <c r="K111" s="577" t="str">
        <f t="shared" si="9"/>
        <v/>
      </c>
      <c r="L111" s="576">
        <v>46710</v>
      </c>
      <c r="M111" s="576">
        <v>0</v>
      </c>
      <c r="N111" s="577">
        <v>0</v>
      </c>
      <c r="O111" s="577" t="b">
        <f t="shared" si="10"/>
        <v>1</v>
      </c>
      <c r="P111" s="578">
        <v>19.600000000000001</v>
      </c>
      <c r="Q111" s="578">
        <v>0</v>
      </c>
      <c r="R111" s="579">
        <v>0</v>
      </c>
      <c r="S111" s="577" t="str">
        <f t="shared" si="11"/>
        <v/>
      </c>
      <c r="T111" s="580">
        <f t="shared" si="12"/>
        <v>0</v>
      </c>
      <c r="U111" s="580">
        <f t="shared" si="13"/>
        <v>1</v>
      </c>
      <c r="V111" s="580">
        <f t="shared" si="14"/>
        <v>0</v>
      </c>
      <c r="W111" s="580">
        <f t="shared" si="15"/>
        <v>1</v>
      </c>
      <c r="X111" s="581" t="str">
        <f t="shared" si="16"/>
        <v>NO</v>
      </c>
      <c r="Y111" s="582" t="str">
        <f t="shared" si="17"/>
        <v>NO</v>
      </c>
    </row>
    <row r="112" spans="1:25" x14ac:dyDescent="0.25">
      <c r="A112" s="572" t="s">
        <v>259</v>
      </c>
      <c r="B112" s="573" t="s">
        <v>956</v>
      </c>
      <c r="C112" s="617">
        <v>302</v>
      </c>
      <c r="D112" s="617">
        <v>22009030200</v>
      </c>
      <c r="E112" s="574" t="s">
        <v>904</v>
      </c>
      <c r="F112" s="583">
        <v>0</v>
      </c>
      <c r="G112" s="573" t="s">
        <v>902</v>
      </c>
      <c r="H112" s="576">
        <v>152900</v>
      </c>
      <c r="I112" s="576">
        <v>89800</v>
      </c>
      <c r="J112" s="577">
        <v>0.58731196860693302</v>
      </c>
      <c r="K112" s="577" t="b">
        <f t="shared" si="9"/>
        <v>1</v>
      </c>
      <c r="L112" s="576">
        <v>46710</v>
      </c>
      <c r="M112" s="580"/>
      <c r="N112" s="580"/>
      <c r="O112" s="577" t="b">
        <f t="shared" si="10"/>
        <v>1</v>
      </c>
      <c r="P112" s="578">
        <v>19.600000000000001</v>
      </c>
      <c r="Q112" s="578">
        <v>53.5</v>
      </c>
      <c r="R112" s="579">
        <v>2.7295918367346901</v>
      </c>
      <c r="S112" s="577" t="b">
        <f t="shared" si="11"/>
        <v>1</v>
      </c>
      <c r="T112" s="580">
        <f t="shared" si="12"/>
        <v>1</v>
      </c>
      <c r="U112" s="580">
        <f t="shared" si="13"/>
        <v>1</v>
      </c>
      <c r="V112" s="580">
        <f t="shared" si="14"/>
        <v>1</v>
      </c>
      <c r="W112" s="580">
        <f t="shared" si="15"/>
        <v>3</v>
      </c>
      <c r="X112" s="581" t="str">
        <f t="shared" si="16"/>
        <v>NO</v>
      </c>
      <c r="Y112" s="582" t="str">
        <f t="shared" si="17"/>
        <v>NO</v>
      </c>
    </row>
    <row r="113" spans="1:25" x14ac:dyDescent="0.25">
      <c r="A113" s="572" t="s">
        <v>294</v>
      </c>
      <c r="B113" s="573" t="s">
        <v>957</v>
      </c>
      <c r="C113" s="617">
        <v>302</v>
      </c>
      <c r="D113" s="617">
        <v>22009030200</v>
      </c>
      <c r="E113" s="584" t="s">
        <v>904</v>
      </c>
      <c r="F113" s="575">
        <v>0</v>
      </c>
      <c r="G113" s="573" t="s">
        <v>902</v>
      </c>
      <c r="H113" s="576">
        <v>152900</v>
      </c>
      <c r="I113" s="576">
        <v>92600</v>
      </c>
      <c r="J113" s="577">
        <v>0.60562459123610202</v>
      </c>
      <c r="K113" s="577" t="b">
        <f t="shared" si="9"/>
        <v>1</v>
      </c>
      <c r="L113" s="576">
        <v>46710</v>
      </c>
      <c r="M113" s="576">
        <v>61635</v>
      </c>
      <c r="N113" s="577">
        <v>1.3195247270391799</v>
      </c>
      <c r="O113" s="577" t="str">
        <f t="shared" si="10"/>
        <v/>
      </c>
      <c r="P113" s="578">
        <v>19.600000000000001</v>
      </c>
      <c r="Q113" s="578">
        <v>13.6</v>
      </c>
      <c r="R113" s="579">
        <v>0.69387755102040805</v>
      </c>
      <c r="S113" s="577" t="str">
        <f t="shared" si="11"/>
        <v/>
      </c>
      <c r="T113" s="580">
        <f t="shared" si="12"/>
        <v>1</v>
      </c>
      <c r="U113" s="580">
        <f t="shared" si="13"/>
        <v>0</v>
      </c>
      <c r="V113" s="580">
        <f t="shared" si="14"/>
        <v>0</v>
      </c>
      <c r="W113" s="580">
        <f t="shared" si="15"/>
        <v>1</v>
      </c>
      <c r="X113" s="581" t="str">
        <f t="shared" si="16"/>
        <v>NO</v>
      </c>
      <c r="Y113" s="582" t="str">
        <f t="shared" si="17"/>
        <v>NO</v>
      </c>
    </row>
    <row r="114" spans="1:25" x14ac:dyDescent="0.25">
      <c r="A114" s="572" t="s">
        <v>294</v>
      </c>
      <c r="B114" s="573" t="s">
        <v>958</v>
      </c>
      <c r="C114" s="617">
        <v>302</v>
      </c>
      <c r="D114" s="617">
        <v>22009030200</v>
      </c>
      <c r="E114" s="574" t="s">
        <v>904</v>
      </c>
      <c r="F114" s="583">
        <v>0</v>
      </c>
      <c r="G114" s="573" t="s">
        <v>902</v>
      </c>
      <c r="H114" s="576">
        <v>152900</v>
      </c>
      <c r="I114" s="576">
        <v>142600</v>
      </c>
      <c r="J114" s="577">
        <v>0.93263570961412701</v>
      </c>
      <c r="K114" s="577" t="b">
        <f t="shared" si="9"/>
        <v>1</v>
      </c>
      <c r="L114" s="576">
        <v>46710</v>
      </c>
      <c r="M114" s="576">
        <v>42405</v>
      </c>
      <c r="N114" s="577">
        <v>0.90783558124598596</v>
      </c>
      <c r="O114" s="577" t="str">
        <f t="shared" si="10"/>
        <v/>
      </c>
      <c r="P114" s="578">
        <v>19.600000000000001</v>
      </c>
      <c r="Q114" s="578">
        <v>21.1</v>
      </c>
      <c r="R114" s="579">
        <v>1.0765306122449001</v>
      </c>
      <c r="S114" s="577" t="str">
        <f t="shared" si="11"/>
        <v/>
      </c>
      <c r="T114" s="580">
        <f t="shared" si="12"/>
        <v>1</v>
      </c>
      <c r="U114" s="580">
        <f t="shared" si="13"/>
        <v>0</v>
      </c>
      <c r="V114" s="580">
        <f t="shared" si="14"/>
        <v>0</v>
      </c>
      <c r="W114" s="580">
        <f t="shared" si="15"/>
        <v>1</v>
      </c>
      <c r="X114" s="581" t="str">
        <f t="shared" si="16"/>
        <v>NO</v>
      </c>
      <c r="Y114" s="582" t="str">
        <f t="shared" si="17"/>
        <v>NO</v>
      </c>
    </row>
    <row r="115" spans="1:25" x14ac:dyDescent="0.25">
      <c r="A115" s="572" t="s">
        <v>259</v>
      </c>
      <c r="B115" s="573" t="s">
        <v>959</v>
      </c>
      <c r="C115" s="617">
        <v>303</v>
      </c>
      <c r="D115" s="617">
        <v>22009030300</v>
      </c>
      <c r="E115" s="574" t="s">
        <v>904</v>
      </c>
      <c r="F115" s="583">
        <v>0</v>
      </c>
      <c r="G115" s="573" t="s">
        <v>902</v>
      </c>
      <c r="H115" s="576">
        <v>152900</v>
      </c>
      <c r="I115" s="576">
        <v>152300</v>
      </c>
      <c r="J115" s="577">
        <v>0.99607586657946401</v>
      </c>
      <c r="K115" s="577" t="b">
        <f t="shared" si="9"/>
        <v>1</v>
      </c>
      <c r="L115" s="576">
        <v>46710</v>
      </c>
      <c r="M115" s="576">
        <v>36250</v>
      </c>
      <c r="N115" s="577">
        <v>0.77606508242346395</v>
      </c>
      <c r="O115" s="577" t="str">
        <f t="shared" si="10"/>
        <v/>
      </c>
      <c r="P115" s="578">
        <v>19.600000000000001</v>
      </c>
      <c r="Q115" s="578">
        <v>21.6</v>
      </c>
      <c r="R115" s="579">
        <v>1.1020408163265301</v>
      </c>
      <c r="S115" s="577" t="str">
        <f t="shared" si="11"/>
        <v/>
      </c>
      <c r="T115" s="580">
        <f t="shared" si="12"/>
        <v>1</v>
      </c>
      <c r="U115" s="580">
        <f t="shared" si="13"/>
        <v>0</v>
      </c>
      <c r="V115" s="580">
        <f t="shared" si="14"/>
        <v>0</v>
      </c>
      <c r="W115" s="580">
        <f t="shared" si="15"/>
        <v>1</v>
      </c>
      <c r="X115" s="581" t="str">
        <f t="shared" si="16"/>
        <v>NO</v>
      </c>
      <c r="Y115" s="582" t="str">
        <f t="shared" si="17"/>
        <v>NO</v>
      </c>
    </row>
    <row r="116" spans="1:25" x14ac:dyDescent="0.25">
      <c r="A116" s="572" t="s">
        <v>259</v>
      </c>
      <c r="B116" s="573" t="s">
        <v>953</v>
      </c>
      <c r="C116" s="617">
        <v>303</v>
      </c>
      <c r="D116" s="617">
        <v>22009030300</v>
      </c>
      <c r="E116" s="574" t="s">
        <v>904</v>
      </c>
      <c r="F116" s="583">
        <v>0</v>
      </c>
      <c r="G116" s="573" t="s">
        <v>902</v>
      </c>
      <c r="H116" s="576">
        <v>152900</v>
      </c>
      <c r="I116" s="576">
        <v>98900</v>
      </c>
      <c r="J116" s="577">
        <v>0.64682799215173303</v>
      </c>
      <c r="K116" s="577" t="b">
        <f t="shared" si="9"/>
        <v>1</v>
      </c>
      <c r="L116" s="576">
        <v>46710</v>
      </c>
      <c r="M116" s="576">
        <v>25980</v>
      </c>
      <c r="N116" s="577">
        <v>0.55619781631342302</v>
      </c>
      <c r="O116" s="577" t="b">
        <f t="shared" si="10"/>
        <v>1</v>
      </c>
      <c r="P116" s="578">
        <v>19.600000000000001</v>
      </c>
      <c r="Q116" s="578">
        <v>34</v>
      </c>
      <c r="R116" s="579">
        <v>1.7346938775510199</v>
      </c>
      <c r="S116" s="577" t="b">
        <f t="shared" si="11"/>
        <v>1</v>
      </c>
      <c r="T116" s="580">
        <f t="shared" si="12"/>
        <v>1</v>
      </c>
      <c r="U116" s="580">
        <f t="shared" si="13"/>
        <v>1</v>
      </c>
      <c r="V116" s="580">
        <f t="shared" si="14"/>
        <v>1</v>
      </c>
      <c r="W116" s="580">
        <f t="shared" si="15"/>
        <v>3</v>
      </c>
      <c r="X116" s="581" t="str">
        <f t="shared" si="16"/>
        <v>NO</v>
      </c>
      <c r="Y116" s="582" t="str">
        <f t="shared" si="17"/>
        <v>NO</v>
      </c>
    </row>
    <row r="117" spans="1:25" x14ac:dyDescent="0.25">
      <c r="A117" s="572" t="s">
        <v>259</v>
      </c>
      <c r="B117" s="573" t="s">
        <v>952</v>
      </c>
      <c r="C117" s="617">
        <v>304</v>
      </c>
      <c r="D117" s="617">
        <v>22009030400</v>
      </c>
      <c r="E117" s="574" t="s">
        <v>904</v>
      </c>
      <c r="F117" s="583">
        <v>0</v>
      </c>
      <c r="G117" s="573" t="s">
        <v>902</v>
      </c>
      <c r="H117" s="576">
        <v>152900</v>
      </c>
      <c r="I117" s="576">
        <v>117300</v>
      </c>
      <c r="J117" s="577">
        <v>0.76716808371484602</v>
      </c>
      <c r="K117" s="577" t="b">
        <f t="shared" si="9"/>
        <v>1</v>
      </c>
      <c r="L117" s="576">
        <v>46710</v>
      </c>
      <c r="M117" s="576">
        <v>21136</v>
      </c>
      <c r="N117" s="577">
        <v>0.45249411260972</v>
      </c>
      <c r="O117" s="577" t="b">
        <f t="shared" si="10"/>
        <v>1</v>
      </c>
      <c r="P117" s="578">
        <v>19.600000000000001</v>
      </c>
      <c r="Q117" s="578">
        <v>39.799999999999997</v>
      </c>
      <c r="R117" s="579">
        <v>2.0306122448979602</v>
      </c>
      <c r="S117" s="577" t="b">
        <f t="shared" si="11"/>
        <v>1</v>
      </c>
      <c r="T117" s="580">
        <f t="shared" si="12"/>
        <v>1</v>
      </c>
      <c r="U117" s="580">
        <f t="shared" si="13"/>
        <v>1</v>
      </c>
      <c r="V117" s="580">
        <f t="shared" si="14"/>
        <v>1</v>
      </c>
      <c r="W117" s="580">
        <f t="shared" si="15"/>
        <v>3</v>
      </c>
      <c r="X117" s="581" t="str">
        <f t="shared" si="16"/>
        <v>NO</v>
      </c>
      <c r="Y117" s="582" t="str">
        <f t="shared" si="17"/>
        <v>NO</v>
      </c>
    </row>
    <row r="118" spans="1:25" x14ac:dyDescent="0.25">
      <c r="A118" s="572" t="s">
        <v>259</v>
      </c>
      <c r="B118" s="573" t="s">
        <v>953</v>
      </c>
      <c r="C118" s="617">
        <v>304</v>
      </c>
      <c r="D118" s="617">
        <v>22009030400</v>
      </c>
      <c r="E118" s="574" t="s">
        <v>904</v>
      </c>
      <c r="F118" s="583">
        <v>0</v>
      </c>
      <c r="G118" s="573" t="s">
        <v>902</v>
      </c>
      <c r="H118" s="576">
        <v>152900</v>
      </c>
      <c r="I118" s="576">
        <v>98900</v>
      </c>
      <c r="J118" s="577">
        <v>0.64682799215173303</v>
      </c>
      <c r="K118" s="577" t="b">
        <f t="shared" si="9"/>
        <v>1</v>
      </c>
      <c r="L118" s="576">
        <v>46710</v>
      </c>
      <c r="M118" s="576">
        <v>25980</v>
      </c>
      <c r="N118" s="577">
        <v>0.55619781631342302</v>
      </c>
      <c r="O118" s="577" t="b">
        <f t="shared" si="10"/>
        <v>1</v>
      </c>
      <c r="P118" s="578">
        <v>19.600000000000001</v>
      </c>
      <c r="Q118" s="578">
        <v>34</v>
      </c>
      <c r="R118" s="579">
        <v>1.7346938775510199</v>
      </c>
      <c r="S118" s="577" t="b">
        <f t="shared" si="11"/>
        <v>1</v>
      </c>
      <c r="T118" s="580">
        <f t="shared" si="12"/>
        <v>1</v>
      </c>
      <c r="U118" s="580">
        <f t="shared" si="13"/>
        <v>1</v>
      </c>
      <c r="V118" s="580">
        <f t="shared" si="14"/>
        <v>1</v>
      </c>
      <c r="W118" s="580">
        <f t="shared" si="15"/>
        <v>3</v>
      </c>
      <c r="X118" s="581" t="str">
        <f t="shared" si="16"/>
        <v>NO</v>
      </c>
      <c r="Y118" s="582" t="str">
        <f t="shared" si="17"/>
        <v>NO</v>
      </c>
    </row>
    <row r="119" spans="1:25" x14ac:dyDescent="0.25">
      <c r="A119" s="572" t="s">
        <v>259</v>
      </c>
      <c r="B119" s="573" t="s">
        <v>960</v>
      </c>
      <c r="C119" s="617">
        <v>305</v>
      </c>
      <c r="D119" s="617">
        <v>22009030500</v>
      </c>
      <c r="E119" s="574" t="s">
        <v>904</v>
      </c>
      <c r="F119" s="583">
        <v>0</v>
      </c>
      <c r="G119" s="573" t="s">
        <v>902</v>
      </c>
      <c r="H119" s="576">
        <v>152900</v>
      </c>
      <c r="I119" s="576">
        <v>66500</v>
      </c>
      <c r="J119" s="577">
        <v>0.43492478744277302</v>
      </c>
      <c r="K119" s="577" t="str">
        <f t="shared" si="9"/>
        <v/>
      </c>
      <c r="L119" s="576">
        <v>46710</v>
      </c>
      <c r="M119" s="576">
        <v>26161</v>
      </c>
      <c r="N119" s="577">
        <v>0.56007278955255801</v>
      </c>
      <c r="O119" s="577" t="b">
        <f t="shared" si="10"/>
        <v>1</v>
      </c>
      <c r="P119" s="578">
        <v>19.600000000000001</v>
      </c>
      <c r="Q119" s="578">
        <v>25.1</v>
      </c>
      <c r="R119" s="579">
        <v>1.28061224489796</v>
      </c>
      <c r="S119" s="577" t="str">
        <f t="shared" si="11"/>
        <v/>
      </c>
      <c r="T119" s="580">
        <f t="shared" si="12"/>
        <v>0</v>
      </c>
      <c r="U119" s="580">
        <f t="shared" si="13"/>
        <v>1</v>
      </c>
      <c r="V119" s="580">
        <f t="shared" si="14"/>
        <v>0</v>
      </c>
      <c r="W119" s="580">
        <f t="shared" si="15"/>
        <v>1</v>
      </c>
      <c r="X119" s="581" t="str">
        <f t="shared" si="16"/>
        <v>NO</v>
      </c>
      <c r="Y119" s="582" t="str">
        <f t="shared" si="17"/>
        <v>NO</v>
      </c>
    </row>
    <row r="120" spans="1:25" x14ac:dyDescent="0.25">
      <c r="A120" s="572" t="s">
        <v>259</v>
      </c>
      <c r="B120" s="573" t="s">
        <v>959</v>
      </c>
      <c r="C120" s="617">
        <v>305</v>
      </c>
      <c r="D120" s="617">
        <v>22009030500</v>
      </c>
      <c r="E120" s="574" t="s">
        <v>904</v>
      </c>
      <c r="F120" s="583">
        <v>0</v>
      </c>
      <c r="G120" s="573" t="s">
        <v>902</v>
      </c>
      <c r="H120" s="576">
        <v>152900</v>
      </c>
      <c r="I120" s="576">
        <v>152300</v>
      </c>
      <c r="J120" s="577">
        <v>0.99607586657946401</v>
      </c>
      <c r="K120" s="577" t="b">
        <f t="shared" si="9"/>
        <v>1</v>
      </c>
      <c r="L120" s="576">
        <v>46710</v>
      </c>
      <c r="M120" s="576">
        <v>36250</v>
      </c>
      <c r="N120" s="577">
        <v>0.77606508242346395</v>
      </c>
      <c r="O120" s="577" t="str">
        <f t="shared" si="10"/>
        <v/>
      </c>
      <c r="P120" s="578">
        <v>19.600000000000001</v>
      </c>
      <c r="Q120" s="578">
        <v>21.6</v>
      </c>
      <c r="R120" s="579">
        <v>1.1020408163265301</v>
      </c>
      <c r="S120" s="577" t="str">
        <f t="shared" si="11"/>
        <v/>
      </c>
      <c r="T120" s="580">
        <f t="shared" si="12"/>
        <v>1</v>
      </c>
      <c r="U120" s="580">
        <f t="shared" si="13"/>
        <v>0</v>
      </c>
      <c r="V120" s="580">
        <f t="shared" si="14"/>
        <v>0</v>
      </c>
      <c r="W120" s="580">
        <f t="shared" si="15"/>
        <v>1</v>
      </c>
      <c r="X120" s="581" t="str">
        <f t="shared" si="16"/>
        <v>NO</v>
      </c>
      <c r="Y120" s="582" t="str">
        <f t="shared" si="17"/>
        <v>NO</v>
      </c>
    </row>
    <row r="121" spans="1:25" x14ac:dyDescent="0.25">
      <c r="A121" s="572" t="s">
        <v>259</v>
      </c>
      <c r="B121" s="573" t="s">
        <v>952</v>
      </c>
      <c r="C121" s="617">
        <v>305</v>
      </c>
      <c r="D121" s="617">
        <v>22009030500</v>
      </c>
      <c r="E121" s="574" t="s">
        <v>904</v>
      </c>
      <c r="F121" s="583">
        <v>0</v>
      </c>
      <c r="G121" s="573" t="s">
        <v>902</v>
      </c>
      <c r="H121" s="576">
        <v>152900</v>
      </c>
      <c r="I121" s="576">
        <v>117300</v>
      </c>
      <c r="J121" s="577">
        <v>0.76716808371484602</v>
      </c>
      <c r="K121" s="577" t="b">
        <f t="shared" si="9"/>
        <v>1</v>
      </c>
      <c r="L121" s="576">
        <v>46710</v>
      </c>
      <c r="M121" s="576">
        <v>21136</v>
      </c>
      <c r="N121" s="577">
        <v>0.45249411260972</v>
      </c>
      <c r="O121" s="577" t="b">
        <f t="shared" si="10"/>
        <v>1</v>
      </c>
      <c r="P121" s="578">
        <v>19.600000000000001</v>
      </c>
      <c r="Q121" s="578">
        <v>39.799999999999997</v>
      </c>
      <c r="R121" s="579">
        <v>2.0306122448979602</v>
      </c>
      <c r="S121" s="577" t="b">
        <f t="shared" si="11"/>
        <v>1</v>
      </c>
      <c r="T121" s="580">
        <f t="shared" si="12"/>
        <v>1</v>
      </c>
      <c r="U121" s="580">
        <f t="shared" si="13"/>
        <v>1</v>
      </c>
      <c r="V121" s="580">
        <f t="shared" si="14"/>
        <v>1</v>
      </c>
      <c r="W121" s="580">
        <f t="shared" si="15"/>
        <v>3</v>
      </c>
      <c r="X121" s="581" t="str">
        <f t="shared" si="16"/>
        <v>NO</v>
      </c>
      <c r="Y121" s="582" t="str">
        <f t="shared" si="17"/>
        <v>NO</v>
      </c>
    </row>
    <row r="122" spans="1:25" x14ac:dyDescent="0.25">
      <c r="A122" s="572" t="s">
        <v>259</v>
      </c>
      <c r="B122" s="573" t="s">
        <v>960</v>
      </c>
      <c r="C122" s="617">
        <v>306</v>
      </c>
      <c r="D122" s="617">
        <v>22009030600</v>
      </c>
      <c r="E122" s="584" t="s">
        <v>904</v>
      </c>
      <c r="F122" s="590">
        <v>0</v>
      </c>
      <c r="G122" s="573" t="s">
        <v>902</v>
      </c>
      <c r="H122" s="576">
        <v>152900</v>
      </c>
      <c r="I122" s="576">
        <v>66500</v>
      </c>
      <c r="J122" s="577">
        <v>0.43492478744277302</v>
      </c>
      <c r="K122" s="577" t="str">
        <f t="shared" si="9"/>
        <v/>
      </c>
      <c r="L122" s="576">
        <v>46710</v>
      </c>
      <c r="M122" s="576">
        <v>26161</v>
      </c>
      <c r="N122" s="577">
        <v>0.56007278955255801</v>
      </c>
      <c r="O122" s="577" t="b">
        <f t="shared" si="10"/>
        <v>1</v>
      </c>
      <c r="P122" s="578">
        <v>19.600000000000001</v>
      </c>
      <c r="Q122" s="578">
        <v>25.1</v>
      </c>
      <c r="R122" s="579">
        <v>1.28061224489796</v>
      </c>
      <c r="S122" s="577" t="str">
        <f t="shared" si="11"/>
        <v/>
      </c>
      <c r="T122" s="580">
        <f t="shared" si="12"/>
        <v>0</v>
      </c>
      <c r="U122" s="580">
        <f t="shared" si="13"/>
        <v>1</v>
      </c>
      <c r="V122" s="580">
        <f t="shared" si="14"/>
        <v>0</v>
      </c>
      <c r="W122" s="580">
        <f t="shared" si="15"/>
        <v>1</v>
      </c>
      <c r="X122" s="581" t="str">
        <f t="shared" si="16"/>
        <v>NO</v>
      </c>
      <c r="Y122" s="582" t="str">
        <f t="shared" si="17"/>
        <v>NO</v>
      </c>
    </row>
    <row r="123" spans="1:25" x14ac:dyDescent="0.25">
      <c r="A123" s="572" t="s">
        <v>274</v>
      </c>
      <c r="B123" s="573" t="s">
        <v>961</v>
      </c>
      <c r="C123" s="617">
        <v>306</v>
      </c>
      <c r="D123" s="617">
        <v>22009030600</v>
      </c>
      <c r="E123" s="574" t="s">
        <v>904</v>
      </c>
      <c r="F123" s="583">
        <v>0</v>
      </c>
      <c r="G123" s="573" t="s">
        <v>902</v>
      </c>
      <c r="H123" s="576">
        <v>152900</v>
      </c>
      <c r="I123" s="576">
        <v>0</v>
      </c>
      <c r="J123" s="577">
        <v>0</v>
      </c>
      <c r="K123" s="577" t="str">
        <f t="shared" si="9"/>
        <v/>
      </c>
      <c r="L123" s="576">
        <v>46710</v>
      </c>
      <c r="M123" s="576">
        <v>0</v>
      </c>
      <c r="N123" s="577">
        <v>0</v>
      </c>
      <c r="O123" s="577" t="b">
        <f t="shared" si="10"/>
        <v>1</v>
      </c>
      <c r="P123" s="578">
        <v>19.600000000000001</v>
      </c>
      <c r="Q123" s="578">
        <v>0</v>
      </c>
      <c r="R123" s="579">
        <v>0</v>
      </c>
      <c r="S123" s="577" t="str">
        <f t="shared" si="11"/>
        <v/>
      </c>
      <c r="T123" s="580">
        <f t="shared" si="12"/>
        <v>0</v>
      </c>
      <c r="U123" s="580">
        <f t="shared" si="13"/>
        <v>1</v>
      </c>
      <c r="V123" s="580">
        <f t="shared" si="14"/>
        <v>0</v>
      </c>
      <c r="W123" s="580">
        <f t="shared" si="15"/>
        <v>1</v>
      </c>
      <c r="X123" s="581" t="str">
        <f t="shared" si="16"/>
        <v>NO</v>
      </c>
      <c r="Y123" s="582" t="str">
        <f t="shared" si="17"/>
        <v>NO</v>
      </c>
    </row>
    <row r="124" spans="1:25" x14ac:dyDescent="0.25">
      <c r="A124" s="572" t="s">
        <v>259</v>
      </c>
      <c r="B124" s="573" t="s">
        <v>960</v>
      </c>
      <c r="C124" s="617">
        <v>307</v>
      </c>
      <c r="D124" s="617">
        <v>22009030700</v>
      </c>
      <c r="E124" s="574" t="s">
        <v>904</v>
      </c>
      <c r="F124" s="583">
        <v>0</v>
      </c>
      <c r="G124" s="573" t="s">
        <v>902</v>
      </c>
      <c r="H124" s="576">
        <v>152900</v>
      </c>
      <c r="I124" s="576">
        <v>66500</v>
      </c>
      <c r="J124" s="577">
        <v>0.43492478744277302</v>
      </c>
      <c r="K124" s="577" t="str">
        <f t="shared" si="9"/>
        <v/>
      </c>
      <c r="L124" s="576">
        <v>46710</v>
      </c>
      <c r="M124" s="576">
        <v>26161</v>
      </c>
      <c r="N124" s="577">
        <v>0.56007278955255801</v>
      </c>
      <c r="O124" s="577" t="b">
        <f t="shared" si="10"/>
        <v>1</v>
      </c>
      <c r="P124" s="578">
        <v>19.600000000000001</v>
      </c>
      <c r="Q124" s="578">
        <v>25.1</v>
      </c>
      <c r="R124" s="579">
        <v>1.28061224489796</v>
      </c>
      <c r="S124" s="577" t="str">
        <f t="shared" si="11"/>
        <v/>
      </c>
      <c r="T124" s="580">
        <f t="shared" si="12"/>
        <v>0</v>
      </c>
      <c r="U124" s="580">
        <f t="shared" si="13"/>
        <v>1</v>
      </c>
      <c r="V124" s="580">
        <f t="shared" si="14"/>
        <v>0</v>
      </c>
      <c r="W124" s="580">
        <f t="shared" si="15"/>
        <v>1</v>
      </c>
      <c r="X124" s="581" t="str">
        <f t="shared" si="16"/>
        <v>NO</v>
      </c>
      <c r="Y124" s="582" t="str">
        <f t="shared" si="17"/>
        <v>NO</v>
      </c>
    </row>
    <row r="125" spans="1:25" x14ac:dyDescent="0.25">
      <c r="A125" s="572" t="s">
        <v>259</v>
      </c>
      <c r="B125" s="573" t="s">
        <v>962</v>
      </c>
      <c r="C125" s="617">
        <v>307</v>
      </c>
      <c r="D125" s="617">
        <v>22009030700</v>
      </c>
      <c r="E125" s="574" t="s">
        <v>904</v>
      </c>
      <c r="F125" s="583">
        <v>0</v>
      </c>
      <c r="G125" s="573" t="s">
        <v>902</v>
      </c>
      <c r="H125" s="576">
        <v>152900</v>
      </c>
      <c r="I125" s="576">
        <v>114600</v>
      </c>
      <c r="J125" s="577">
        <v>0.74950948332243295</v>
      </c>
      <c r="K125" s="577" t="b">
        <f t="shared" si="9"/>
        <v>1</v>
      </c>
      <c r="L125" s="576">
        <v>46710</v>
      </c>
      <c r="M125" s="576">
        <v>34375</v>
      </c>
      <c r="N125" s="577">
        <v>0.73592378505673295</v>
      </c>
      <c r="O125" s="577" t="str">
        <f t="shared" si="10"/>
        <v/>
      </c>
      <c r="P125" s="578">
        <v>19.600000000000001</v>
      </c>
      <c r="Q125" s="578">
        <v>19</v>
      </c>
      <c r="R125" s="579">
        <v>0.969387755102041</v>
      </c>
      <c r="S125" s="577" t="str">
        <f t="shared" si="11"/>
        <v/>
      </c>
      <c r="T125" s="580">
        <f t="shared" si="12"/>
        <v>1</v>
      </c>
      <c r="U125" s="580">
        <f t="shared" si="13"/>
        <v>0</v>
      </c>
      <c r="V125" s="580">
        <f t="shared" si="14"/>
        <v>0</v>
      </c>
      <c r="W125" s="580">
        <f t="shared" si="15"/>
        <v>1</v>
      </c>
      <c r="X125" s="581" t="str">
        <f t="shared" si="16"/>
        <v>NO</v>
      </c>
      <c r="Y125" s="582" t="str">
        <f t="shared" si="17"/>
        <v>NO</v>
      </c>
    </row>
    <row r="126" spans="1:25" x14ac:dyDescent="0.25">
      <c r="A126" s="572" t="s">
        <v>259</v>
      </c>
      <c r="B126" s="573" t="s">
        <v>963</v>
      </c>
      <c r="C126" s="617">
        <v>307</v>
      </c>
      <c r="D126" s="617">
        <v>22009030700</v>
      </c>
      <c r="E126" s="574" t="s">
        <v>904</v>
      </c>
      <c r="F126" s="583">
        <v>0</v>
      </c>
      <c r="G126" s="573" t="s">
        <v>902</v>
      </c>
      <c r="H126" s="576">
        <v>152900</v>
      </c>
      <c r="I126" s="576">
        <v>93400</v>
      </c>
      <c r="J126" s="577">
        <v>0.61085676913014997</v>
      </c>
      <c r="K126" s="577" t="b">
        <f t="shared" si="9"/>
        <v>1</v>
      </c>
      <c r="L126" s="576">
        <v>46710</v>
      </c>
      <c r="M126" s="576">
        <v>18241</v>
      </c>
      <c r="N126" s="577">
        <v>0.39051594947548701</v>
      </c>
      <c r="O126" s="577" t="b">
        <f t="shared" si="10"/>
        <v>1</v>
      </c>
      <c r="P126" s="578">
        <v>19.600000000000001</v>
      </c>
      <c r="Q126" s="578">
        <v>45.2</v>
      </c>
      <c r="R126" s="579">
        <v>2.3061224489795902</v>
      </c>
      <c r="S126" s="577" t="b">
        <f t="shared" si="11"/>
        <v>1</v>
      </c>
      <c r="T126" s="580">
        <f t="shared" si="12"/>
        <v>1</v>
      </c>
      <c r="U126" s="580">
        <f t="shared" si="13"/>
        <v>1</v>
      </c>
      <c r="V126" s="580">
        <f t="shared" si="14"/>
        <v>1</v>
      </c>
      <c r="W126" s="580">
        <f t="shared" si="15"/>
        <v>3</v>
      </c>
      <c r="X126" s="581" t="str">
        <f t="shared" si="16"/>
        <v>NO</v>
      </c>
      <c r="Y126" s="582" t="str">
        <f t="shared" si="17"/>
        <v>NO</v>
      </c>
    </row>
    <row r="127" spans="1:25" x14ac:dyDescent="0.25">
      <c r="A127" s="572" t="s">
        <v>259</v>
      </c>
      <c r="B127" s="573" t="s">
        <v>964</v>
      </c>
      <c r="C127" s="617">
        <v>307</v>
      </c>
      <c r="D127" s="617">
        <v>22009030700</v>
      </c>
      <c r="E127" s="574" t="s">
        <v>904</v>
      </c>
      <c r="F127" s="583">
        <v>0</v>
      </c>
      <c r="G127" s="573" t="s">
        <v>902</v>
      </c>
      <c r="H127" s="576">
        <v>152900</v>
      </c>
      <c r="I127" s="576">
        <v>121900</v>
      </c>
      <c r="J127" s="577">
        <v>0.79725310660562498</v>
      </c>
      <c r="K127" s="577" t="b">
        <f t="shared" si="9"/>
        <v>1</v>
      </c>
      <c r="L127" s="576">
        <v>46710</v>
      </c>
      <c r="M127" s="576">
        <v>22554</v>
      </c>
      <c r="N127" s="577">
        <v>0.48285163776493301</v>
      </c>
      <c r="O127" s="577" t="b">
        <f t="shared" si="10"/>
        <v>1</v>
      </c>
      <c r="P127" s="578">
        <v>19.600000000000001</v>
      </c>
      <c r="Q127" s="578">
        <v>44.2</v>
      </c>
      <c r="R127" s="579">
        <v>2.2551020408163298</v>
      </c>
      <c r="S127" s="577" t="b">
        <f t="shared" si="11"/>
        <v>1</v>
      </c>
      <c r="T127" s="580">
        <f t="shared" si="12"/>
        <v>1</v>
      </c>
      <c r="U127" s="580">
        <f t="shared" si="13"/>
        <v>1</v>
      </c>
      <c r="V127" s="580">
        <f t="shared" si="14"/>
        <v>1</v>
      </c>
      <c r="W127" s="580">
        <f t="shared" si="15"/>
        <v>3</v>
      </c>
      <c r="X127" s="581" t="str">
        <f t="shared" si="16"/>
        <v>NO</v>
      </c>
      <c r="Y127" s="582" t="str">
        <f t="shared" si="17"/>
        <v>NO</v>
      </c>
    </row>
    <row r="128" spans="1:25" x14ac:dyDescent="0.25">
      <c r="A128" s="572" t="s">
        <v>259</v>
      </c>
      <c r="B128" s="573" t="s">
        <v>952</v>
      </c>
      <c r="C128" s="617">
        <v>307</v>
      </c>
      <c r="D128" s="617">
        <v>22009030700</v>
      </c>
      <c r="E128" s="574" t="s">
        <v>904</v>
      </c>
      <c r="F128" s="583">
        <v>0</v>
      </c>
      <c r="G128" s="573" t="s">
        <v>902</v>
      </c>
      <c r="H128" s="576">
        <v>152900</v>
      </c>
      <c r="I128" s="576">
        <v>117300</v>
      </c>
      <c r="J128" s="577">
        <v>0.76716808371484602</v>
      </c>
      <c r="K128" s="577" t="b">
        <f t="shared" si="9"/>
        <v>1</v>
      </c>
      <c r="L128" s="576">
        <v>46710</v>
      </c>
      <c r="M128" s="576">
        <v>21136</v>
      </c>
      <c r="N128" s="577">
        <v>0.45249411260972</v>
      </c>
      <c r="O128" s="577" t="b">
        <f t="shared" si="10"/>
        <v>1</v>
      </c>
      <c r="P128" s="578">
        <v>19.600000000000001</v>
      </c>
      <c r="Q128" s="578">
        <v>39.799999999999997</v>
      </c>
      <c r="R128" s="579">
        <v>2.0306122448979602</v>
      </c>
      <c r="S128" s="577" t="b">
        <f t="shared" si="11"/>
        <v>1</v>
      </c>
      <c r="T128" s="580">
        <f t="shared" si="12"/>
        <v>1</v>
      </c>
      <c r="U128" s="580">
        <f t="shared" si="13"/>
        <v>1</v>
      </c>
      <c r="V128" s="580">
        <f t="shared" si="14"/>
        <v>1</v>
      </c>
      <c r="W128" s="580">
        <f t="shared" si="15"/>
        <v>3</v>
      </c>
      <c r="X128" s="581" t="str">
        <f t="shared" si="16"/>
        <v>NO</v>
      </c>
      <c r="Y128" s="582" t="str">
        <f t="shared" si="17"/>
        <v>NO</v>
      </c>
    </row>
    <row r="129" spans="1:25" x14ac:dyDescent="0.25">
      <c r="A129" s="572" t="s">
        <v>259</v>
      </c>
      <c r="B129" s="573" t="s">
        <v>954</v>
      </c>
      <c r="C129" s="617">
        <v>307</v>
      </c>
      <c r="D129" s="617">
        <v>22009030700</v>
      </c>
      <c r="E129" s="574" t="s">
        <v>904</v>
      </c>
      <c r="F129" s="583">
        <v>0</v>
      </c>
      <c r="G129" s="573" t="s">
        <v>902</v>
      </c>
      <c r="H129" s="576">
        <v>152900</v>
      </c>
      <c r="I129" s="576">
        <v>102800</v>
      </c>
      <c r="J129" s="577">
        <v>0.67233485938521897</v>
      </c>
      <c r="K129" s="577" t="b">
        <f t="shared" si="9"/>
        <v>1</v>
      </c>
      <c r="L129" s="576">
        <v>46710</v>
      </c>
      <c r="M129" s="576">
        <v>27120</v>
      </c>
      <c r="N129" s="577">
        <v>0.580603725112396</v>
      </c>
      <c r="O129" s="577" t="b">
        <f t="shared" si="10"/>
        <v>1</v>
      </c>
      <c r="P129" s="578">
        <v>19.600000000000001</v>
      </c>
      <c r="Q129" s="578">
        <v>18.8</v>
      </c>
      <c r="R129" s="579">
        <v>0.95918367346938804</v>
      </c>
      <c r="S129" s="577" t="str">
        <f t="shared" si="11"/>
        <v/>
      </c>
      <c r="T129" s="580">
        <f t="shared" si="12"/>
        <v>1</v>
      </c>
      <c r="U129" s="580">
        <f t="shared" si="13"/>
        <v>1</v>
      </c>
      <c r="V129" s="580">
        <f t="shared" si="14"/>
        <v>0</v>
      </c>
      <c r="W129" s="580">
        <f t="shared" si="15"/>
        <v>2</v>
      </c>
      <c r="X129" s="581" t="str">
        <f t="shared" si="16"/>
        <v>NO</v>
      </c>
      <c r="Y129" s="582" t="str">
        <f t="shared" si="17"/>
        <v>NO</v>
      </c>
    </row>
    <row r="130" spans="1:25" x14ac:dyDescent="0.25">
      <c r="A130" s="572" t="s">
        <v>259</v>
      </c>
      <c r="B130" s="573" t="s">
        <v>965</v>
      </c>
      <c r="C130" s="617">
        <v>308</v>
      </c>
      <c r="D130" s="617">
        <v>22009030800</v>
      </c>
      <c r="E130" s="574" t="s">
        <v>904</v>
      </c>
      <c r="F130" s="583">
        <v>0</v>
      </c>
      <c r="G130" s="573" t="s">
        <v>902</v>
      </c>
      <c r="H130" s="576">
        <v>152900</v>
      </c>
      <c r="I130" s="576">
        <v>0</v>
      </c>
      <c r="J130" s="577">
        <v>0</v>
      </c>
      <c r="K130" s="577" t="str">
        <f t="shared" si="9"/>
        <v/>
      </c>
      <c r="L130" s="576">
        <v>46710</v>
      </c>
      <c r="M130" s="576">
        <v>0</v>
      </c>
      <c r="N130" s="577">
        <v>0</v>
      </c>
      <c r="O130" s="577" t="b">
        <f t="shared" si="10"/>
        <v>1</v>
      </c>
      <c r="P130" s="578">
        <v>19.600000000000001</v>
      </c>
      <c r="Q130" s="578">
        <v>0</v>
      </c>
      <c r="R130" s="579">
        <v>0</v>
      </c>
      <c r="S130" s="577" t="str">
        <f t="shared" si="11"/>
        <v/>
      </c>
      <c r="T130" s="580">
        <f t="shared" si="12"/>
        <v>0</v>
      </c>
      <c r="U130" s="580">
        <f t="shared" si="13"/>
        <v>1</v>
      </c>
      <c r="V130" s="580">
        <f t="shared" si="14"/>
        <v>0</v>
      </c>
      <c r="W130" s="580">
        <f t="shared" si="15"/>
        <v>1</v>
      </c>
      <c r="X130" s="581" t="str">
        <f t="shared" si="16"/>
        <v>NO</v>
      </c>
      <c r="Y130" s="582" t="str">
        <f t="shared" si="17"/>
        <v>NO</v>
      </c>
    </row>
    <row r="131" spans="1:25" x14ac:dyDescent="0.25">
      <c r="A131" s="572" t="s">
        <v>259</v>
      </c>
      <c r="B131" s="573" t="s">
        <v>962</v>
      </c>
      <c r="C131" s="617">
        <v>308</v>
      </c>
      <c r="D131" s="617">
        <v>22009030800</v>
      </c>
      <c r="E131" s="574" t="s">
        <v>904</v>
      </c>
      <c r="F131" s="583">
        <v>0</v>
      </c>
      <c r="G131" s="573" t="s">
        <v>902</v>
      </c>
      <c r="H131" s="576">
        <v>152900</v>
      </c>
      <c r="I131" s="576">
        <v>114600</v>
      </c>
      <c r="J131" s="577">
        <v>0.74950948332243295</v>
      </c>
      <c r="K131" s="577" t="b">
        <f t="shared" ref="K131:K194" si="18">IF(J131&gt;=50%,TRUE,"")</f>
        <v>1</v>
      </c>
      <c r="L131" s="576">
        <v>46710</v>
      </c>
      <c r="M131" s="576">
        <v>34375</v>
      </c>
      <c r="N131" s="577">
        <v>0.73592378505673295</v>
      </c>
      <c r="O131" s="577" t="str">
        <f t="shared" ref="O131:O194" si="19">IF(N131&lt;=65%,TRUE,"")</f>
        <v/>
      </c>
      <c r="P131" s="578">
        <v>19.600000000000001</v>
      </c>
      <c r="Q131" s="578">
        <v>19</v>
      </c>
      <c r="R131" s="579">
        <v>0.969387755102041</v>
      </c>
      <c r="S131" s="577" t="str">
        <f t="shared" ref="S131:S194" si="20">IF(R131&gt;=1.5,TRUE,"")</f>
        <v/>
      </c>
      <c r="T131" s="580">
        <f t="shared" ref="T131:T194" si="21">IF(K131=TRUE,1,0)</f>
        <v>1</v>
      </c>
      <c r="U131" s="580">
        <f t="shared" ref="U131:U194" si="22">IF(O131=TRUE,1,0)</f>
        <v>0</v>
      </c>
      <c r="V131" s="580">
        <f t="shared" ref="V131:V194" si="23">IF(S131=TRUE,1,0)</f>
        <v>0</v>
      </c>
      <c r="W131" s="580">
        <f t="shared" ref="W131:W194" si="24">SUM(T131:V131)</f>
        <v>1</v>
      </c>
      <c r="X131" s="581" t="str">
        <f t="shared" ref="X131:X194" si="25">IF(AND(E131="TRUE",W131&gt;1),"YES","NO")</f>
        <v>NO</v>
      </c>
      <c r="Y131" s="582" t="str">
        <f t="shared" ref="Y131:Y194" si="26">IF(AND(F131=1,W131&gt;1), "YES","NO")</f>
        <v>NO</v>
      </c>
    </row>
    <row r="132" spans="1:25" x14ac:dyDescent="0.25">
      <c r="A132" s="572" t="s">
        <v>259</v>
      </c>
      <c r="B132" s="573" t="s">
        <v>963</v>
      </c>
      <c r="C132" s="617">
        <v>308</v>
      </c>
      <c r="D132" s="617">
        <v>22009030800</v>
      </c>
      <c r="E132" s="574" t="s">
        <v>904</v>
      </c>
      <c r="F132" s="583">
        <v>0</v>
      </c>
      <c r="G132" s="573" t="s">
        <v>902</v>
      </c>
      <c r="H132" s="576">
        <v>152900</v>
      </c>
      <c r="I132" s="576">
        <v>93400</v>
      </c>
      <c r="J132" s="577">
        <v>0.61085676913014997</v>
      </c>
      <c r="K132" s="577" t="b">
        <f t="shared" si="18"/>
        <v>1</v>
      </c>
      <c r="L132" s="576">
        <v>46710</v>
      </c>
      <c r="M132" s="576">
        <v>18241</v>
      </c>
      <c r="N132" s="577">
        <v>0.39051594947548701</v>
      </c>
      <c r="O132" s="577" t="b">
        <f t="shared" si="19"/>
        <v>1</v>
      </c>
      <c r="P132" s="578">
        <v>19.600000000000001</v>
      </c>
      <c r="Q132" s="578">
        <v>45.2</v>
      </c>
      <c r="R132" s="579">
        <v>2.3061224489795902</v>
      </c>
      <c r="S132" s="577" t="b">
        <f t="shared" si="20"/>
        <v>1</v>
      </c>
      <c r="T132" s="580">
        <f t="shared" si="21"/>
        <v>1</v>
      </c>
      <c r="U132" s="580">
        <f t="shared" si="22"/>
        <v>1</v>
      </c>
      <c r="V132" s="580">
        <f t="shared" si="23"/>
        <v>1</v>
      </c>
      <c r="W132" s="580">
        <f t="shared" si="24"/>
        <v>3</v>
      </c>
      <c r="X132" s="581" t="str">
        <f t="shared" si="25"/>
        <v>NO</v>
      </c>
      <c r="Y132" s="582" t="str">
        <f t="shared" si="26"/>
        <v>NO</v>
      </c>
    </row>
    <row r="133" spans="1:25" x14ac:dyDescent="0.25">
      <c r="A133" s="572" t="s">
        <v>259</v>
      </c>
      <c r="B133" s="573" t="s">
        <v>964</v>
      </c>
      <c r="C133" s="617">
        <v>308</v>
      </c>
      <c r="D133" s="617">
        <v>22009030800</v>
      </c>
      <c r="E133" s="574" t="s">
        <v>904</v>
      </c>
      <c r="F133" s="583">
        <v>0</v>
      </c>
      <c r="G133" s="573" t="s">
        <v>902</v>
      </c>
      <c r="H133" s="576">
        <v>152900</v>
      </c>
      <c r="I133" s="576">
        <v>121900</v>
      </c>
      <c r="J133" s="577">
        <v>0.79725310660562498</v>
      </c>
      <c r="K133" s="577" t="b">
        <f t="shared" si="18"/>
        <v>1</v>
      </c>
      <c r="L133" s="576">
        <v>46710</v>
      </c>
      <c r="M133" s="576">
        <v>22554</v>
      </c>
      <c r="N133" s="577">
        <v>0.48285163776493301</v>
      </c>
      <c r="O133" s="577" t="b">
        <f t="shared" si="19"/>
        <v>1</v>
      </c>
      <c r="P133" s="578">
        <v>19.600000000000001</v>
      </c>
      <c r="Q133" s="578">
        <v>44.2</v>
      </c>
      <c r="R133" s="579">
        <v>2.2551020408163298</v>
      </c>
      <c r="S133" s="577" t="b">
        <f t="shared" si="20"/>
        <v>1</v>
      </c>
      <c r="T133" s="580">
        <f t="shared" si="21"/>
        <v>1</v>
      </c>
      <c r="U133" s="580">
        <f t="shared" si="22"/>
        <v>1</v>
      </c>
      <c r="V133" s="580">
        <f t="shared" si="23"/>
        <v>1</v>
      </c>
      <c r="W133" s="580">
        <f t="shared" si="24"/>
        <v>3</v>
      </c>
      <c r="X133" s="581" t="str">
        <f t="shared" si="25"/>
        <v>NO</v>
      </c>
      <c r="Y133" s="582" t="str">
        <f t="shared" si="26"/>
        <v>NO</v>
      </c>
    </row>
    <row r="134" spans="1:25" x14ac:dyDescent="0.25">
      <c r="A134" s="572" t="s">
        <v>966</v>
      </c>
      <c r="B134" s="573" t="s">
        <v>967</v>
      </c>
      <c r="C134" s="617">
        <v>308</v>
      </c>
      <c r="D134" s="617">
        <v>22009030800</v>
      </c>
      <c r="E134" s="574" t="s">
        <v>904</v>
      </c>
      <c r="F134" s="583">
        <v>0</v>
      </c>
      <c r="G134" s="573" t="s">
        <v>902</v>
      </c>
      <c r="H134" s="576">
        <v>152900</v>
      </c>
      <c r="I134" s="576">
        <v>0</v>
      </c>
      <c r="J134" s="577">
        <v>0</v>
      </c>
      <c r="K134" s="577" t="str">
        <f t="shared" si="18"/>
        <v/>
      </c>
      <c r="L134" s="576">
        <v>46710</v>
      </c>
      <c r="M134" s="576">
        <v>0</v>
      </c>
      <c r="N134" s="577">
        <v>0</v>
      </c>
      <c r="O134" s="577" t="b">
        <f t="shared" si="19"/>
        <v>1</v>
      </c>
      <c r="P134" s="578">
        <v>19.600000000000001</v>
      </c>
      <c r="Q134" s="578">
        <v>0</v>
      </c>
      <c r="R134" s="579">
        <v>0</v>
      </c>
      <c r="S134" s="577" t="str">
        <f t="shared" si="20"/>
        <v/>
      </c>
      <c r="T134" s="580">
        <f t="shared" si="21"/>
        <v>0</v>
      </c>
      <c r="U134" s="580">
        <f t="shared" si="22"/>
        <v>1</v>
      </c>
      <c r="V134" s="580">
        <f t="shared" si="23"/>
        <v>0</v>
      </c>
      <c r="W134" s="580">
        <f t="shared" si="24"/>
        <v>1</v>
      </c>
      <c r="X134" s="581" t="str">
        <f t="shared" si="25"/>
        <v>NO</v>
      </c>
      <c r="Y134" s="582" t="str">
        <f t="shared" si="26"/>
        <v>NO</v>
      </c>
    </row>
    <row r="135" spans="1:25" x14ac:dyDescent="0.25">
      <c r="A135" s="572" t="s">
        <v>259</v>
      </c>
      <c r="B135" s="573" t="s">
        <v>968</v>
      </c>
      <c r="C135" s="617">
        <v>309</v>
      </c>
      <c r="D135" s="617">
        <v>22009030900</v>
      </c>
      <c r="E135" s="574" t="s">
        <v>901</v>
      </c>
      <c r="F135" s="583">
        <v>0</v>
      </c>
      <c r="G135" s="573" t="s">
        <v>902</v>
      </c>
      <c r="H135" s="576">
        <v>152900</v>
      </c>
      <c r="I135" s="576">
        <v>0</v>
      </c>
      <c r="J135" s="577">
        <v>0</v>
      </c>
      <c r="K135" s="577" t="str">
        <f t="shared" si="18"/>
        <v/>
      </c>
      <c r="L135" s="576">
        <v>46710</v>
      </c>
      <c r="M135" s="576">
        <v>0</v>
      </c>
      <c r="N135" s="577">
        <v>0</v>
      </c>
      <c r="O135" s="577" t="b">
        <f t="shared" si="19"/>
        <v>1</v>
      </c>
      <c r="P135" s="578">
        <v>19.600000000000001</v>
      </c>
      <c r="Q135" s="578">
        <v>0</v>
      </c>
      <c r="R135" s="579">
        <v>0</v>
      </c>
      <c r="S135" s="577" t="str">
        <f t="shared" si="20"/>
        <v/>
      </c>
      <c r="T135" s="580">
        <f t="shared" si="21"/>
        <v>0</v>
      </c>
      <c r="U135" s="580">
        <f t="shared" si="22"/>
        <v>1</v>
      </c>
      <c r="V135" s="580">
        <f t="shared" si="23"/>
        <v>0</v>
      </c>
      <c r="W135" s="580">
        <f t="shared" si="24"/>
        <v>1</v>
      </c>
      <c r="X135" s="581" t="str">
        <f t="shared" si="25"/>
        <v>NO</v>
      </c>
      <c r="Y135" s="582" t="str">
        <f t="shared" si="26"/>
        <v>NO</v>
      </c>
    </row>
    <row r="136" spans="1:25" x14ac:dyDescent="0.25">
      <c r="A136" s="572" t="s">
        <v>259</v>
      </c>
      <c r="B136" s="573" t="s">
        <v>962</v>
      </c>
      <c r="C136" s="617">
        <v>309</v>
      </c>
      <c r="D136" s="617">
        <v>22009030900</v>
      </c>
      <c r="E136" s="574" t="s">
        <v>901</v>
      </c>
      <c r="F136" s="583">
        <v>0</v>
      </c>
      <c r="G136" s="573" t="s">
        <v>902</v>
      </c>
      <c r="H136" s="576">
        <v>152900</v>
      </c>
      <c r="I136" s="576">
        <v>114600</v>
      </c>
      <c r="J136" s="577">
        <v>0.74950948332243295</v>
      </c>
      <c r="K136" s="577" t="b">
        <f t="shared" si="18"/>
        <v>1</v>
      </c>
      <c r="L136" s="576">
        <v>46710</v>
      </c>
      <c r="M136" s="576">
        <v>34375</v>
      </c>
      <c r="N136" s="577">
        <v>0.73592378505673295</v>
      </c>
      <c r="O136" s="577" t="str">
        <f t="shared" si="19"/>
        <v/>
      </c>
      <c r="P136" s="578">
        <v>19.600000000000001</v>
      </c>
      <c r="Q136" s="578">
        <v>19</v>
      </c>
      <c r="R136" s="579">
        <v>0.969387755102041</v>
      </c>
      <c r="S136" s="577" t="str">
        <f t="shared" si="20"/>
        <v/>
      </c>
      <c r="T136" s="580">
        <f t="shared" si="21"/>
        <v>1</v>
      </c>
      <c r="U136" s="580">
        <f t="shared" si="22"/>
        <v>0</v>
      </c>
      <c r="V136" s="580">
        <f t="shared" si="23"/>
        <v>0</v>
      </c>
      <c r="W136" s="580">
        <f t="shared" si="24"/>
        <v>1</v>
      </c>
      <c r="X136" s="581" t="str">
        <f t="shared" si="25"/>
        <v>NO</v>
      </c>
      <c r="Y136" s="582" t="str">
        <f t="shared" si="26"/>
        <v>NO</v>
      </c>
    </row>
    <row r="137" spans="1:25" x14ac:dyDescent="0.25">
      <c r="A137" s="572" t="s">
        <v>259</v>
      </c>
      <c r="B137" s="592" t="s">
        <v>954</v>
      </c>
      <c r="C137" s="617">
        <v>309</v>
      </c>
      <c r="D137" s="617">
        <v>22009030900</v>
      </c>
      <c r="E137" s="574" t="s">
        <v>901</v>
      </c>
      <c r="F137" s="587">
        <v>1</v>
      </c>
      <c r="G137" s="573" t="s">
        <v>902</v>
      </c>
      <c r="H137" s="576">
        <v>152900</v>
      </c>
      <c r="I137" s="576">
        <v>102800</v>
      </c>
      <c r="J137" s="577">
        <v>0.67233485938521897</v>
      </c>
      <c r="K137" s="577" t="b">
        <f t="shared" si="18"/>
        <v>1</v>
      </c>
      <c r="L137" s="576">
        <v>46710</v>
      </c>
      <c r="M137" s="576">
        <v>27120</v>
      </c>
      <c r="N137" s="577">
        <v>0.580603725112396</v>
      </c>
      <c r="O137" s="577" t="b">
        <f t="shared" si="19"/>
        <v>1</v>
      </c>
      <c r="P137" s="578">
        <v>19.600000000000001</v>
      </c>
      <c r="Q137" s="578">
        <v>18.8</v>
      </c>
      <c r="R137" s="579">
        <v>0.95918367346938804</v>
      </c>
      <c r="S137" s="577" t="str">
        <f t="shared" si="20"/>
        <v/>
      </c>
      <c r="T137" s="580">
        <f t="shared" si="21"/>
        <v>1</v>
      </c>
      <c r="U137" s="580">
        <f t="shared" si="22"/>
        <v>1</v>
      </c>
      <c r="V137" s="580">
        <f t="shared" si="23"/>
        <v>0</v>
      </c>
      <c r="W137" s="580">
        <f t="shared" si="24"/>
        <v>2</v>
      </c>
      <c r="X137" s="588" t="str">
        <f t="shared" si="25"/>
        <v>YES</v>
      </c>
      <c r="Y137" s="589" t="str">
        <f t="shared" si="26"/>
        <v>YES</v>
      </c>
    </row>
    <row r="138" spans="1:25" x14ac:dyDescent="0.25">
      <c r="A138" s="572" t="s">
        <v>259</v>
      </c>
      <c r="B138" s="592" t="s">
        <v>969</v>
      </c>
      <c r="C138" s="617">
        <v>309</v>
      </c>
      <c r="D138" s="617">
        <v>22009030900</v>
      </c>
      <c r="E138" s="574" t="s">
        <v>901</v>
      </c>
      <c r="F138" s="587">
        <v>1</v>
      </c>
      <c r="G138" s="573" t="s">
        <v>902</v>
      </c>
      <c r="H138" s="576">
        <v>152900</v>
      </c>
      <c r="I138" s="576">
        <v>55100</v>
      </c>
      <c r="J138" s="577">
        <v>0.36036625245258302</v>
      </c>
      <c r="K138" s="577" t="str">
        <f t="shared" si="18"/>
        <v/>
      </c>
      <c r="L138" s="576">
        <v>46710</v>
      </c>
      <c r="M138" s="576">
        <v>23333</v>
      </c>
      <c r="N138" s="577">
        <v>0.49952900877756401</v>
      </c>
      <c r="O138" s="577" t="b">
        <f t="shared" si="19"/>
        <v>1</v>
      </c>
      <c r="P138" s="578">
        <v>19.600000000000001</v>
      </c>
      <c r="Q138" s="578">
        <v>50.7</v>
      </c>
      <c r="R138" s="579">
        <v>2.58673469387755</v>
      </c>
      <c r="S138" s="577" t="b">
        <f t="shared" si="20"/>
        <v>1</v>
      </c>
      <c r="T138" s="580">
        <f t="shared" si="21"/>
        <v>0</v>
      </c>
      <c r="U138" s="580">
        <f t="shared" si="22"/>
        <v>1</v>
      </c>
      <c r="V138" s="580">
        <f t="shared" si="23"/>
        <v>1</v>
      </c>
      <c r="W138" s="580">
        <f t="shared" si="24"/>
        <v>2</v>
      </c>
      <c r="X138" s="588" t="str">
        <f t="shared" si="25"/>
        <v>YES</v>
      </c>
      <c r="Y138" s="589" t="str">
        <f t="shared" si="26"/>
        <v>YES</v>
      </c>
    </row>
    <row r="139" spans="1:25" x14ac:dyDescent="0.25">
      <c r="A139" s="572" t="s">
        <v>966</v>
      </c>
      <c r="B139" s="573" t="s">
        <v>970</v>
      </c>
      <c r="C139" s="617">
        <v>309</v>
      </c>
      <c r="D139" s="617">
        <v>22009030900</v>
      </c>
      <c r="E139" s="574" t="s">
        <v>904</v>
      </c>
      <c r="F139" s="583">
        <v>0</v>
      </c>
      <c r="G139" s="573" t="s">
        <v>902</v>
      </c>
      <c r="H139" s="576">
        <v>152900</v>
      </c>
      <c r="I139" s="576">
        <v>59100</v>
      </c>
      <c r="J139" s="577">
        <v>0.386527141922825</v>
      </c>
      <c r="K139" s="577" t="str">
        <f t="shared" si="18"/>
        <v/>
      </c>
      <c r="L139" s="576">
        <v>46710</v>
      </c>
      <c r="M139" s="576">
        <v>22500</v>
      </c>
      <c r="N139" s="577">
        <v>0.48169556840077099</v>
      </c>
      <c r="O139" s="577" t="b">
        <f t="shared" si="19"/>
        <v>1</v>
      </c>
      <c r="P139" s="578">
        <v>19.600000000000001</v>
      </c>
      <c r="Q139" s="578">
        <v>37</v>
      </c>
      <c r="R139" s="579">
        <v>1.8877551020408201</v>
      </c>
      <c r="S139" s="577" t="b">
        <f t="shared" si="20"/>
        <v>1</v>
      </c>
      <c r="T139" s="580">
        <f t="shared" si="21"/>
        <v>0</v>
      </c>
      <c r="U139" s="580">
        <f t="shared" si="22"/>
        <v>1</v>
      </c>
      <c r="V139" s="580">
        <f t="shared" si="23"/>
        <v>1</v>
      </c>
      <c r="W139" s="580">
        <f t="shared" si="24"/>
        <v>2</v>
      </c>
      <c r="X139" s="581" t="str">
        <f t="shared" si="25"/>
        <v>NO</v>
      </c>
      <c r="Y139" s="586" t="str">
        <f t="shared" si="26"/>
        <v>NO</v>
      </c>
    </row>
    <row r="140" spans="1:25" x14ac:dyDescent="0.25">
      <c r="A140" s="572" t="s">
        <v>260</v>
      </c>
      <c r="B140" s="573" t="s">
        <v>971</v>
      </c>
      <c r="C140" s="617">
        <v>9601</v>
      </c>
      <c r="D140" s="617">
        <v>22011960100</v>
      </c>
      <c r="E140" s="574" t="s">
        <v>901</v>
      </c>
      <c r="F140" s="575">
        <v>1</v>
      </c>
      <c r="G140" s="573" t="s">
        <v>902</v>
      </c>
      <c r="H140" s="576">
        <v>152900</v>
      </c>
      <c r="I140" s="576">
        <v>135200</v>
      </c>
      <c r="J140" s="577">
        <v>0.88423806409417904</v>
      </c>
      <c r="K140" s="577" t="b">
        <f t="shared" si="18"/>
        <v>1</v>
      </c>
      <c r="L140" s="576">
        <v>46710</v>
      </c>
      <c r="M140" s="576">
        <v>43618</v>
      </c>
      <c r="N140" s="577">
        <v>0.93380432455577</v>
      </c>
      <c r="O140" s="577" t="str">
        <f t="shared" si="19"/>
        <v/>
      </c>
      <c r="P140" s="578">
        <v>19.600000000000001</v>
      </c>
      <c r="Q140" s="578">
        <v>24.4</v>
      </c>
      <c r="R140" s="579">
        <v>1.24489795918367</v>
      </c>
      <c r="S140" s="577" t="str">
        <f t="shared" si="20"/>
        <v/>
      </c>
      <c r="T140" s="580">
        <f t="shared" si="21"/>
        <v>1</v>
      </c>
      <c r="U140" s="580">
        <f t="shared" si="22"/>
        <v>0</v>
      </c>
      <c r="V140" s="580">
        <f t="shared" si="23"/>
        <v>0</v>
      </c>
      <c r="W140" s="580">
        <f t="shared" si="24"/>
        <v>1</v>
      </c>
      <c r="X140" s="581" t="str">
        <f t="shared" si="25"/>
        <v>NO</v>
      </c>
      <c r="Y140" s="582" t="str">
        <f t="shared" si="26"/>
        <v>NO</v>
      </c>
    </row>
    <row r="141" spans="1:25" x14ac:dyDescent="0.25">
      <c r="A141" s="572" t="s">
        <v>260</v>
      </c>
      <c r="B141" s="573" t="s">
        <v>924</v>
      </c>
      <c r="C141" s="617">
        <v>9601</v>
      </c>
      <c r="D141" s="617">
        <v>22011960100</v>
      </c>
      <c r="E141" s="574" t="s">
        <v>904</v>
      </c>
      <c r="F141" s="583">
        <v>0</v>
      </c>
      <c r="G141" s="573" t="s">
        <v>902</v>
      </c>
      <c r="H141" s="576">
        <v>152900</v>
      </c>
      <c r="I141" s="576">
        <v>0</v>
      </c>
      <c r="J141" s="577">
        <v>0</v>
      </c>
      <c r="K141" s="577" t="str">
        <f t="shared" si="18"/>
        <v/>
      </c>
      <c r="L141" s="576">
        <v>46710</v>
      </c>
      <c r="M141" s="576">
        <v>0</v>
      </c>
      <c r="N141" s="577">
        <v>0</v>
      </c>
      <c r="O141" s="577" t="b">
        <f t="shared" si="19"/>
        <v>1</v>
      </c>
      <c r="P141" s="578">
        <v>19.600000000000001</v>
      </c>
      <c r="Q141" s="578">
        <v>0</v>
      </c>
      <c r="R141" s="579">
        <v>0</v>
      </c>
      <c r="S141" s="577" t="str">
        <f t="shared" si="20"/>
        <v/>
      </c>
      <c r="T141" s="580">
        <f t="shared" si="21"/>
        <v>0</v>
      </c>
      <c r="U141" s="580">
        <f t="shared" si="22"/>
        <v>1</v>
      </c>
      <c r="V141" s="580">
        <f t="shared" si="23"/>
        <v>0</v>
      </c>
      <c r="W141" s="580">
        <f t="shared" si="24"/>
        <v>1</v>
      </c>
      <c r="X141" s="581" t="str">
        <f t="shared" si="25"/>
        <v>NO</v>
      </c>
      <c r="Y141" s="582" t="str">
        <f t="shared" si="26"/>
        <v>NO</v>
      </c>
    </row>
    <row r="142" spans="1:25" x14ac:dyDescent="0.25">
      <c r="A142" s="572" t="s">
        <v>260</v>
      </c>
      <c r="B142" s="573" t="s">
        <v>972</v>
      </c>
      <c r="C142" s="617">
        <v>9601</v>
      </c>
      <c r="D142" s="617">
        <v>22011960100</v>
      </c>
      <c r="E142" s="574" t="s">
        <v>904</v>
      </c>
      <c r="F142" s="583">
        <v>0</v>
      </c>
      <c r="G142" s="573" t="s">
        <v>902</v>
      </c>
      <c r="H142" s="576">
        <v>152900</v>
      </c>
      <c r="I142" s="580"/>
      <c r="J142" s="580"/>
      <c r="K142" s="577" t="str">
        <f t="shared" si="18"/>
        <v/>
      </c>
      <c r="L142" s="576">
        <v>46710</v>
      </c>
      <c r="M142" s="580"/>
      <c r="N142" s="580"/>
      <c r="O142" s="577" t="b">
        <f t="shared" si="19"/>
        <v>1</v>
      </c>
      <c r="P142" s="578">
        <v>19.600000000000001</v>
      </c>
      <c r="Q142" s="578">
        <v>11.9</v>
      </c>
      <c r="R142" s="579">
        <v>0.60714285714285698</v>
      </c>
      <c r="S142" s="577" t="str">
        <f t="shared" si="20"/>
        <v/>
      </c>
      <c r="T142" s="580">
        <f t="shared" si="21"/>
        <v>0</v>
      </c>
      <c r="U142" s="580">
        <f t="shared" si="22"/>
        <v>1</v>
      </c>
      <c r="V142" s="580">
        <f t="shared" si="23"/>
        <v>0</v>
      </c>
      <c r="W142" s="580">
        <f t="shared" si="24"/>
        <v>1</v>
      </c>
      <c r="X142" s="581" t="str">
        <f t="shared" si="25"/>
        <v>NO</v>
      </c>
      <c r="Y142" s="582" t="str">
        <f t="shared" si="26"/>
        <v>NO</v>
      </c>
    </row>
    <row r="143" spans="1:25" x14ac:dyDescent="0.25">
      <c r="A143" s="572" t="s">
        <v>260</v>
      </c>
      <c r="B143" s="573" t="s">
        <v>925</v>
      </c>
      <c r="C143" s="617">
        <v>9601</v>
      </c>
      <c r="D143" s="617">
        <v>22011960100</v>
      </c>
      <c r="E143" s="574" t="s">
        <v>904</v>
      </c>
      <c r="F143" s="583">
        <v>0</v>
      </c>
      <c r="G143" s="573" t="s">
        <v>902</v>
      </c>
      <c r="H143" s="576">
        <v>152900</v>
      </c>
      <c r="I143" s="576">
        <v>0</v>
      </c>
      <c r="J143" s="577">
        <v>0</v>
      </c>
      <c r="K143" s="577" t="str">
        <f t="shared" si="18"/>
        <v/>
      </c>
      <c r="L143" s="576">
        <v>46710</v>
      </c>
      <c r="M143" s="576">
        <v>0</v>
      </c>
      <c r="N143" s="577">
        <v>0</v>
      </c>
      <c r="O143" s="577" t="b">
        <f t="shared" si="19"/>
        <v>1</v>
      </c>
      <c r="P143" s="578">
        <v>19.600000000000001</v>
      </c>
      <c r="Q143" s="578">
        <v>0</v>
      </c>
      <c r="R143" s="579">
        <v>0</v>
      </c>
      <c r="S143" s="577" t="str">
        <f t="shared" si="20"/>
        <v/>
      </c>
      <c r="T143" s="580">
        <f t="shared" si="21"/>
        <v>0</v>
      </c>
      <c r="U143" s="580">
        <f t="shared" si="22"/>
        <v>1</v>
      </c>
      <c r="V143" s="580">
        <f t="shared" si="23"/>
        <v>0</v>
      </c>
      <c r="W143" s="580">
        <f t="shared" si="24"/>
        <v>1</v>
      </c>
      <c r="X143" s="581" t="str">
        <f t="shared" si="25"/>
        <v>NO</v>
      </c>
      <c r="Y143" s="582" t="str">
        <f t="shared" si="26"/>
        <v>NO</v>
      </c>
    </row>
    <row r="144" spans="1:25" x14ac:dyDescent="0.25">
      <c r="A144" s="572" t="s">
        <v>260</v>
      </c>
      <c r="B144" s="573" t="s">
        <v>926</v>
      </c>
      <c r="C144" s="617">
        <v>9601</v>
      </c>
      <c r="D144" s="617">
        <v>22011960100</v>
      </c>
      <c r="E144" s="574" t="s">
        <v>904</v>
      </c>
      <c r="F144" s="583">
        <v>0</v>
      </c>
      <c r="G144" s="573" t="s">
        <v>902</v>
      </c>
      <c r="H144" s="576">
        <v>152900</v>
      </c>
      <c r="I144" s="576">
        <v>0</v>
      </c>
      <c r="J144" s="577">
        <v>0</v>
      </c>
      <c r="K144" s="577" t="str">
        <f t="shared" si="18"/>
        <v/>
      </c>
      <c r="L144" s="576">
        <v>46710</v>
      </c>
      <c r="M144" s="576">
        <v>0</v>
      </c>
      <c r="N144" s="577">
        <v>0</v>
      </c>
      <c r="O144" s="577" t="b">
        <f t="shared" si="19"/>
        <v>1</v>
      </c>
      <c r="P144" s="578">
        <v>19.600000000000001</v>
      </c>
      <c r="Q144" s="578">
        <v>0</v>
      </c>
      <c r="R144" s="579">
        <v>0</v>
      </c>
      <c r="S144" s="577" t="str">
        <f t="shared" si="20"/>
        <v/>
      </c>
      <c r="T144" s="580">
        <f t="shared" si="21"/>
        <v>0</v>
      </c>
      <c r="U144" s="580">
        <f t="shared" si="22"/>
        <v>1</v>
      </c>
      <c r="V144" s="580">
        <f t="shared" si="23"/>
        <v>0</v>
      </c>
      <c r="W144" s="580">
        <f t="shared" si="24"/>
        <v>1</v>
      </c>
      <c r="X144" s="581" t="str">
        <f t="shared" si="25"/>
        <v>NO</v>
      </c>
      <c r="Y144" s="582" t="str">
        <f t="shared" si="26"/>
        <v>NO</v>
      </c>
    </row>
    <row r="145" spans="1:25" x14ac:dyDescent="0.25">
      <c r="A145" s="572" t="s">
        <v>260</v>
      </c>
      <c r="B145" s="573" t="s">
        <v>971</v>
      </c>
      <c r="C145" s="617">
        <v>9602</v>
      </c>
      <c r="D145" s="617">
        <v>22011960200</v>
      </c>
      <c r="E145" s="574" t="s">
        <v>904</v>
      </c>
      <c r="F145" s="583">
        <v>0</v>
      </c>
      <c r="G145" s="573" t="s">
        <v>902</v>
      </c>
      <c r="H145" s="576">
        <v>152900</v>
      </c>
      <c r="I145" s="576">
        <v>135200</v>
      </c>
      <c r="J145" s="577">
        <v>0.88423806409417904</v>
      </c>
      <c r="K145" s="577" t="b">
        <f t="shared" si="18"/>
        <v>1</v>
      </c>
      <c r="L145" s="576">
        <v>46710</v>
      </c>
      <c r="M145" s="576">
        <v>43618</v>
      </c>
      <c r="N145" s="577">
        <v>0.93380432455577</v>
      </c>
      <c r="O145" s="577" t="str">
        <f t="shared" si="19"/>
        <v/>
      </c>
      <c r="P145" s="578">
        <v>19.600000000000001</v>
      </c>
      <c r="Q145" s="578">
        <v>24.4</v>
      </c>
      <c r="R145" s="579">
        <v>1.24489795918367</v>
      </c>
      <c r="S145" s="577" t="str">
        <f t="shared" si="20"/>
        <v/>
      </c>
      <c r="T145" s="580">
        <f t="shared" si="21"/>
        <v>1</v>
      </c>
      <c r="U145" s="580">
        <f t="shared" si="22"/>
        <v>0</v>
      </c>
      <c r="V145" s="580">
        <f t="shared" si="23"/>
        <v>0</v>
      </c>
      <c r="W145" s="580">
        <f t="shared" si="24"/>
        <v>1</v>
      </c>
      <c r="X145" s="581" t="str">
        <f t="shared" si="25"/>
        <v>NO</v>
      </c>
      <c r="Y145" s="582" t="str">
        <f t="shared" si="26"/>
        <v>NO</v>
      </c>
    </row>
    <row r="146" spans="1:25" x14ac:dyDescent="0.25">
      <c r="A146" s="572" t="s">
        <v>260</v>
      </c>
      <c r="B146" s="573" t="s">
        <v>973</v>
      </c>
      <c r="C146" s="617">
        <v>9602</v>
      </c>
      <c r="D146" s="617">
        <v>22011960200</v>
      </c>
      <c r="E146" s="574" t="s">
        <v>904</v>
      </c>
      <c r="F146" s="583">
        <v>0</v>
      </c>
      <c r="G146" s="573" t="s">
        <v>902</v>
      </c>
      <c r="H146" s="576">
        <v>152900</v>
      </c>
      <c r="I146" s="576">
        <v>63300</v>
      </c>
      <c r="J146" s="577">
        <v>0.41399607586657899</v>
      </c>
      <c r="K146" s="577" t="str">
        <f t="shared" si="18"/>
        <v/>
      </c>
      <c r="L146" s="576">
        <v>46710</v>
      </c>
      <c r="M146" s="576">
        <v>25321</v>
      </c>
      <c r="N146" s="577">
        <v>0.542089488332263</v>
      </c>
      <c r="O146" s="577" t="b">
        <f t="shared" si="19"/>
        <v>1</v>
      </c>
      <c r="P146" s="578">
        <v>19.600000000000001</v>
      </c>
      <c r="Q146" s="578">
        <v>23.9</v>
      </c>
      <c r="R146" s="579">
        <v>1.21938775510204</v>
      </c>
      <c r="S146" s="577" t="str">
        <f t="shared" si="20"/>
        <v/>
      </c>
      <c r="T146" s="580">
        <f t="shared" si="21"/>
        <v>0</v>
      </c>
      <c r="U146" s="580">
        <f t="shared" si="22"/>
        <v>1</v>
      </c>
      <c r="V146" s="580">
        <f t="shared" si="23"/>
        <v>0</v>
      </c>
      <c r="W146" s="580">
        <f t="shared" si="24"/>
        <v>1</v>
      </c>
      <c r="X146" s="581" t="str">
        <f t="shared" si="25"/>
        <v>NO</v>
      </c>
      <c r="Y146" s="582" t="str">
        <f t="shared" si="26"/>
        <v>NO</v>
      </c>
    </row>
    <row r="147" spans="1:25" x14ac:dyDescent="0.25">
      <c r="A147" s="572" t="s">
        <v>260</v>
      </c>
      <c r="B147" s="573" t="s">
        <v>971</v>
      </c>
      <c r="C147" s="617">
        <v>9603</v>
      </c>
      <c r="D147" s="617">
        <v>22011960300</v>
      </c>
      <c r="E147" s="574" t="s">
        <v>901</v>
      </c>
      <c r="F147" s="575">
        <v>1</v>
      </c>
      <c r="G147" s="573" t="s">
        <v>902</v>
      </c>
      <c r="H147" s="576">
        <v>152900</v>
      </c>
      <c r="I147" s="576">
        <v>135200</v>
      </c>
      <c r="J147" s="577">
        <v>0.88423806409417904</v>
      </c>
      <c r="K147" s="577" t="b">
        <f t="shared" si="18"/>
        <v>1</v>
      </c>
      <c r="L147" s="576">
        <v>46710</v>
      </c>
      <c r="M147" s="576">
        <v>43618</v>
      </c>
      <c r="N147" s="577">
        <v>0.93380432455577</v>
      </c>
      <c r="O147" s="577" t="str">
        <f t="shared" si="19"/>
        <v/>
      </c>
      <c r="P147" s="578">
        <v>19.600000000000001</v>
      </c>
      <c r="Q147" s="578">
        <v>24.4</v>
      </c>
      <c r="R147" s="579">
        <v>1.24489795918367</v>
      </c>
      <c r="S147" s="577" t="str">
        <f t="shared" si="20"/>
        <v/>
      </c>
      <c r="T147" s="580">
        <f t="shared" si="21"/>
        <v>1</v>
      </c>
      <c r="U147" s="580">
        <f t="shared" si="22"/>
        <v>0</v>
      </c>
      <c r="V147" s="580">
        <f t="shared" si="23"/>
        <v>0</v>
      </c>
      <c r="W147" s="580">
        <f t="shared" si="24"/>
        <v>1</v>
      </c>
      <c r="X147" s="581" t="str">
        <f t="shared" si="25"/>
        <v>NO</v>
      </c>
      <c r="Y147" s="582" t="str">
        <f t="shared" si="26"/>
        <v>NO</v>
      </c>
    </row>
    <row r="148" spans="1:25" x14ac:dyDescent="0.25">
      <c r="A148" s="572" t="s">
        <v>260</v>
      </c>
      <c r="B148" s="573" t="s">
        <v>971</v>
      </c>
      <c r="C148" s="617">
        <v>9604</v>
      </c>
      <c r="D148" s="617">
        <v>22011960400</v>
      </c>
      <c r="E148" s="574" t="s">
        <v>904</v>
      </c>
      <c r="F148" s="583">
        <v>0</v>
      </c>
      <c r="G148" s="573" t="s">
        <v>902</v>
      </c>
      <c r="H148" s="576">
        <v>152900</v>
      </c>
      <c r="I148" s="576">
        <v>135200</v>
      </c>
      <c r="J148" s="577">
        <v>0.88423806409417904</v>
      </c>
      <c r="K148" s="577" t="b">
        <f t="shared" si="18"/>
        <v>1</v>
      </c>
      <c r="L148" s="576">
        <v>46710</v>
      </c>
      <c r="M148" s="576">
        <v>43618</v>
      </c>
      <c r="N148" s="577">
        <v>0.93380432455577</v>
      </c>
      <c r="O148" s="577" t="str">
        <f t="shared" si="19"/>
        <v/>
      </c>
      <c r="P148" s="578">
        <v>19.600000000000001</v>
      </c>
      <c r="Q148" s="578">
        <v>24.4</v>
      </c>
      <c r="R148" s="579">
        <v>1.24489795918367</v>
      </c>
      <c r="S148" s="577" t="str">
        <f t="shared" si="20"/>
        <v/>
      </c>
      <c r="T148" s="580">
        <f t="shared" si="21"/>
        <v>1</v>
      </c>
      <c r="U148" s="580">
        <f t="shared" si="22"/>
        <v>0</v>
      </c>
      <c r="V148" s="580">
        <f t="shared" si="23"/>
        <v>0</v>
      </c>
      <c r="W148" s="580">
        <f t="shared" si="24"/>
        <v>1</v>
      </c>
      <c r="X148" s="581" t="str">
        <f t="shared" si="25"/>
        <v>NO</v>
      </c>
      <c r="Y148" s="582" t="str">
        <f t="shared" si="26"/>
        <v>NO</v>
      </c>
    </row>
    <row r="149" spans="1:25" x14ac:dyDescent="0.25">
      <c r="A149" s="572" t="s">
        <v>260</v>
      </c>
      <c r="B149" s="573" t="s">
        <v>971</v>
      </c>
      <c r="C149" s="617">
        <v>9605</v>
      </c>
      <c r="D149" s="617">
        <v>22011960500</v>
      </c>
      <c r="E149" s="574" t="s">
        <v>901</v>
      </c>
      <c r="F149" s="575">
        <v>1</v>
      </c>
      <c r="G149" s="573" t="s">
        <v>902</v>
      </c>
      <c r="H149" s="576">
        <v>152900</v>
      </c>
      <c r="I149" s="576">
        <v>135200</v>
      </c>
      <c r="J149" s="577">
        <v>0.88423806409417904</v>
      </c>
      <c r="K149" s="577" t="b">
        <f t="shared" si="18"/>
        <v>1</v>
      </c>
      <c r="L149" s="576">
        <v>46710</v>
      </c>
      <c r="M149" s="576">
        <v>43618</v>
      </c>
      <c r="N149" s="577">
        <v>0.93380432455577</v>
      </c>
      <c r="O149" s="577" t="str">
        <f t="shared" si="19"/>
        <v/>
      </c>
      <c r="P149" s="578">
        <v>19.600000000000001</v>
      </c>
      <c r="Q149" s="578">
        <v>24.4</v>
      </c>
      <c r="R149" s="579">
        <v>1.24489795918367</v>
      </c>
      <c r="S149" s="577" t="str">
        <f t="shared" si="20"/>
        <v/>
      </c>
      <c r="T149" s="580">
        <f t="shared" si="21"/>
        <v>1</v>
      </c>
      <c r="U149" s="580">
        <f t="shared" si="22"/>
        <v>0</v>
      </c>
      <c r="V149" s="580">
        <f t="shared" si="23"/>
        <v>0</v>
      </c>
      <c r="W149" s="580">
        <f t="shared" si="24"/>
        <v>1</v>
      </c>
      <c r="X149" s="581" t="str">
        <f t="shared" si="25"/>
        <v>NO</v>
      </c>
      <c r="Y149" s="582" t="str">
        <f t="shared" si="26"/>
        <v>NO</v>
      </c>
    </row>
    <row r="150" spans="1:25" x14ac:dyDescent="0.25">
      <c r="A150" s="572" t="s">
        <v>260</v>
      </c>
      <c r="B150" s="573" t="s">
        <v>971</v>
      </c>
      <c r="C150" s="617">
        <v>9606</v>
      </c>
      <c r="D150" s="617">
        <v>22011960600</v>
      </c>
      <c r="E150" s="574" t="s">
        <v>901</v>
      </c>
      <c r="F150" s="575">
        <v>1</v>
      </c>
      <c r="G150" s="573" t="s">
        <v>902</v>
      </c>
      <c r="H150" s="576">
        <v>152900</v>
      </c>
      <c r="I150" s="576">
        <v>135200</v>
      </c>
      <c r="J150" s="577">
        <v>0.88423806409417904</v>
      </c>
      <c r="K150" s="577" t="b">
        <f t="shared" si="18"/>
        <v>1</v>
      </c>
      <c r="L150" s="576">
        <v>46710</v>
      </c>
      <c r="M150" s="576">
        <v>43618</v>
      </c>
      <c r="N150" s="577">
        <v>0.93380432455577</v>
      </c>
      <c r="O150" s="577" t="str">
        <f t="shared" si="19"/>
        <v/>
      </c>
      <c r="P150" s="578">
        <v>19.600000000000001</v>
      </c>
      <c r="Q150" s="578">
        <v>24.4</v>
      </c>
      <c r="R150" s="579">
        <v>1.24489795918367</v>
      </c>
      <c r="S150" s="577" t="str">
        <f t="shared" si="20"/>
        <v/>
      </c>
      <c r="T150" s="580">
        <f t="shared" si="21"/>
        <v>1</v>
      </c>
      <c r="U150" s="580">
        <f t="shared" si="22"/>
        <v>0</v>
      </c>
      <c r="V150" s="580">
        <f t="shared" si="23"/>
        <v>0</v>
      </c>
      <c r="W150" s="580">
        <f t="shared" si="24"/>
        <v>1</v>
      </c>
      <c r="X150" s="581" t="str">
        <f t="shared" si="25"/>
        <v>NO</v>
      </c>
      <c r="Y150" s="582" t="str">
        <f t="shared" si="26"/>
        <v>NO</v>
      </c>
    </row>
    <row r="151" spans="1:25" x14ac:dyDescent="0.25">
      <c r="A151" s="572" t="s">
        <v>260</v>
      </c>
      <c r="B151" s="573" t="s">
        <v>973</v>
      </c>
      <c r="C151" s="617">
        <v>9606</v>
      </c>
      <c r="D151" s="617">
        <v>22011960600</v>
      </c>
      <c r="E151" s="574" t="s">
        <v>904</v>
      </c>
      <c r="F151" s="583">
        <v>0</v>
      </c>
      <c r="G151" s="573" t="s">
        <v>902</v>
      </c>
      <c r="H151" s="576">
        <v>152900</v>
      </c>
      <c r="I151" s="576">
        <v>63300</v>
      </c>
      <c r="J151" s="577">
        <v>0.41399607586657899</v>
      </c>
      <c r="K151" s="577" t="str">
        <f t="shared" si="18"/>
        <v/>
      </c>
      <c r="L151" s="576">
        <v>46710</v>
      </c>
      <c r="M151" s="576">
        <v>25321</v>
      </c>
      <c r="N151" s="577">
        <v>0.542089488332263</v>
      </c>
      <c r="O151" s="577" t="b">
        <f t="shared" si="19"/>
        <v>1</v>
      </c>
      <c r="P151" s="578">
        <v>19.600000000000001</v>
      </c>
      <c r="Q151" s="578">
        <v>23.9</v>
      </c>
      <c r="R151" s="579">
        <v>1.21938775510204</v>
      </c>
      <c r="S151" s="577" t="str">
        <f t="shared" si="20"/>
        <v/>
      </c>
      <c r="T151" s="580">
        <f t="shared" si="21"/>
        <v>0</v>
      </c>
      <c r="U151" s="580">
        <f t="shared" si="22"/>
        <v>1</v>
      </c>
      <c r="V151" s="580">
        <f t="shared" si="23"/>
        <v>0</v>
      </c>
      <c r="W151" s="580">
        <f t="shared" si="24"/>
        <v>1</v>
      </c>
      <c r="X151" s="581" t="str">
        <f t="shared" si="25"/>
        <v>NO</v>
      </c>
      <c r="Y151" s="582" t="str">
        <f t="shared" si="26"/>
        <v>NO</v>
      </c>
    </row>
    <row r="152" spans="1:25" x14ac:dyDescent="0.25">
      <c r="A152" s="572" t="s">
        <v>260</v>
      </c>
      <c r="B152" s="573" t="s">
        <v>974</v>
      </c>
      <c r="C152" s="617">
        <v>9606</v>
      </c>
      <c r="D152" s="617">
        <v>22011960600</v>
      </c>
      <c r="E152" s="574" t="s">
        <v>904</v>
      </c>
      <c r="F152" s="583">
        <v>0</v>
      </c>
      <c r="G152" s="573" t="s">
        <v>902</v>
      </c>
      <c r="H152" s="576">
        <v>152900</v>
      </c>
      <c r="I152" s="580"/>
      <c r="J152" s="580"/>
      <c r="K152" s="577" t="str">
        <f t="shared" si="18"/>
        <v/>
      </c>
      <c r="L152" s="576">
        <v>46710</v>
      </c>
      <c r="M152" s="576">
        <v>68517</v>
      </c>
      <c r="N152" s="577">
        <v>1.4668593448940299</v>
      </c>
      <c r="O152" s="577" t="str">
        <f t="shared" si="19"/>
        <v/>
      </c>
      <c r="P152" s="578">
        <v>19.600000000000001</v>
      </c>
      <c r="Q152" s="578">
        <v>15</v>
      </c>
      <c r="R152" s="579">
        <v>0.76530612244898</v>
      </c>
      <c r="S152" s="577" t="str">
        <f t="shared" si="20"/>
        <v/>
      </c>
      <c r="T152" s="580">
        <f t="shared" si="21"/>
        <v>0</v>
      </c>
      <c r="U152" s="580">
        <f t="shared" si="22"/>
        <v>0</v>
      </c>
      <c r="V152" s="580">
        <f t="shared" si="23"/>
        <v>0</v>
      </c>
      <c r="W152" s="580">
        <f t="shared" si="24"/>
        <v>0</v>
      </c>
      <c r="X152" s="581" t="str">
        <f t="shared" si="25"/>
        <v>NO</v>
      </c>
      <c r="Y152" s="582" t="str">
        <f t="shared" si="26"/>
        <v>NO</v>
      </c>
    </row>
    <row r="153" spans="1:25" x14ac:dyDescent="0.25">
      <c r="A153" s="572" t="s">
        <v>264</v>
      </c>
      <c r="B153" s="573" t="s">
        <v>975</v>
      </c>
      <c r="C153" s="617">
        <v>9606</v>
      </c>
      <c r="D153" s="617">
        <v>22011960600</v>
      </c>
      <c r="E153" s="574" t="s">
        <v>904</v>
      </c>
      <c r="F153" s="583">
        <v>0</v>
      </c>
      <c r="G153" s="573" t="s">
        <v>902</v>
      </c>
      <c r="H153" s="576">
        <v>152900</v>
      </c>
      <c r="I153" s="576">
        <v>56100</v>
      </c>
      <c r="J153" s="577">
        <v>0.36690647482014399</v>
      </c>
      <c r="K153" s="577" t="str">
        <f t="shared" si="18"/>
        <v/>
      </c>
      <c r="L153" s="576">
        <v>46710</v>
      </c>
      <c r="M153" s="576">
        <v>23611</v>
      </c>
      <c r="N153" s="577">
        <v>0.50548062513380398</v>
      </c>
      <c r="O153" s="577" t="b">
        <f t="shared" si="19"/>
        <v>1</v>
      </c>
      <c r="P153" s="578">
        <v>19.600000000000001</v>
      </c>
      <c r="Q153" s="578">
        <v>49</v>
      </c>
      <c r="R153" s="579">
        <v>2.5</v>
      </c>
      <c r="S153" s="577" t="b">
        <f t="shared" si="20"/>
        <v>1</v>
      </c>
      <c r="T153" s="580">
        <f t="shared" si="21"/>
        <v>0</v>
      </c>
      <c r="U153" s="580">
        <f t="shared" si="22"/>
        <v>1</v>
      </c>
      <c r="V153" s="580">
        <f t="shared" si="23"/>
        <v>1</v>
      </c>
      <c r="W153" s="580">
        <f t="shared" si="24"/>
        <v>2</v>
      </c>
      <c r="X153" s="581" t="str">
        <f t="shared" si="25"/>
        <v>NO</v>
      </c>
      <c r="Y153" s="582" t="str">
        <f t="shared" si="26"/>
        <v>NO</v>
      </c>
    </row>
    <row r="154" spans="1:25" x14ac:dyDescent="0.25">
      <c r="A154" s="572" t="s">
        <v>260</v>
      </c>
      <c r="B154" s="573" t="s">
        <v>971</v>
      </c>
      <c r="C154" s="617">
        <v>9607</v>
      </c>
      <c r="D154" s="617">
        <v>22011960700</v>
      </c>
      <c r="E154" s="574" t="s">
        <v>904</v>
      </c>
      <c r="F154" s="583">
        <v>0</v>
      </c>
      <c r="G154" s="573" t="s">
        <v>902</v>
      </c>
      <c r="H154" s="576">
        <v>152900</v>
      </c>
      <c r="I154" s="576">
        <v>135200</v>
      </c>
      <c r="J154" s="577">
        <v>0.88423806409417904</v>
      </c>
      <c r="K154" s="577" t="b">
        <f t="shared" si="18"/>
        <v>1</v>
      </c>
      <c r="L154" s="576">
        <v>46710</v>
      </c>
      <c r="M154" s="576">
        <v>43618</v>
      </c>
      <c r="N154" s="577">
        <v>0.93380432455577</v>
      </c>
      <c r="O154" s="577" t="str">
        <f t="shared" si="19"/>
        <v/>
      </c>
      <c r="P154" s="578">
        <v>19.600000000000001</v>
      </c>
      <c r="Q154" s="578">
        <v>24.4</v>
      </c>
      <c r="R154" s="579">
        <v>1.24489795918367</v>
      </c>
      <c r="S154" s="577" t="str">
        <f t="shared" si="20"/>
        <v/>
      </c>
      <c r="T154" s="580">
        <f t="shared" si="21"/>
        <v>1</v>
      </c>
      <c r="U154" s="580">
        <f t="shared" si="22"/>
        <v>0</v>
      </c>
      <c r="V154" s="580">
        <f t="shared" si="23"/>
        <v>0</v>
      </c>
      <c r="W154" s="580">
        <f t="shared" si="24"/>
        <v>1</v>
      </c>
      <c r="X154" s="581" t="str">
        <f t="shared" si="25"/>
        <v>NO</v>
      </c>
      <c r="Y154" s="582" t="str">
        <f t="shared" si="26"/>
        <v>NO</v>
      </c>
    </row>
    <row r="155" spans="1:25" x14ac:dyDescent="0.25">
      <c r="A155" s="572" t="s">
        <v>260</v>
      </c>
      <c r="B155" s="573" t="s">
        <v>972</v>
      </c>
      <c r="C155" s="617">
        <v>9607</v>
      </c>
      <c r="D155" s="617">
        <v>22011960700</v>
      </c>
      <c r="E155" s="574" t="s">
        <v>904</v>
      </c>
      <c r="F155" s="583">
        <v>0</v>
      </c>
      <c r="G155" s="573" t="s">
        <v>902</v>
      </c>
      <c r="H155" s="576">
        <v>152900</v>
      </c>
      <c r="I155" s="580"/>
      <c r="J155" s="580"/>
      <c r="K155" s="577" t="str">
        <f t="shared" si="18"/>
        <v/>
      </c>
      <c r="L155" s="576">
        <v>46710</v>
      </c>
      <c r="M155" s="580"/>
      <c r="N155" s="580"/>
      <c r="O155" s="577" t="b">
        <f t="shared" si="19"/>
        <v>1</v>
      </c>
      <c r="P155" s="578">
        <v>19.600000000000001</v>
      </c>
      <c r="Q155" s="578">
        <v>11.9</v>
      </c>
      <c r="R155" s="579">
        <v>0.60714285714285698</v>
      </c>
      <c r="S155" s="577" t="str">
        <f t="shared" si="20"/>
        <v/>
      </c>
      <c r="T155" s="580">
        <f t="shared" si="21"/>
        <v>0</v>
      </c>
      <c r="U155" s="580">
        <f t="shared" si="22"/>
        <v>1</v>
      </c>
      <c r="V155" s="580">
        <f t="shared" si="23"/>
        <v>0</v>
      </c>
      <c r="W155" s="580">
        <f t="shared" si="24"/>
        <v>1</v>
      </c>
      <c r="X155" s="581" t="str">
        <f t="shared" si="25"/>
        <v>NO</v>
      </c>
      <c r="Y155" s="582" t="str">
        <f t="shared" si="26"/>
        <v>NO</v>
      </c>
    </row>
    <row r="156" spans="1:25" x14ac:dyDescent="0.25">
      <c r="A156" s="572" t="s">
        <v>260</v>
      </c>
      <c r="B156" s="573" t="s">
        <v>925</v>
      </c>
      <c r="C156" s="617">
        <v>9607</v>
      </c>
      <c r="D156" s="617">
        <v>22011960700</v>
      </c>
      <c r="E156" s="574" t="s">
        <v>904</v>
      </c>
      <c r="F156" s="583">
        <v>0</v>
      </c>
      <c r="G156" s="573" t="s">
        <v>902</v>
      </c>
      <c r="H156" s="576">
        <v>152900</v>
      </c>
      <c r="I156" s="576">
        <v>0</v>
      </c>
      <c r="J156" s="577">
        <v>0</v>
      </c>
      <c r="K156" s="577" t="str">
        <f t="shared" si="18"/>
        <v/>
      </c>
      <c r="L156" s="576">
        <v>46710</v>
      </c>
      <c r="M156" s="576">
        <v>0</v>
      </c>
      <c r="N156" s="577">
        <v>0</v>
      </c>
      <c r="O156" s="577" t="b">
        <f t="shared" si="19"/>
        <v>1</v>
      </c>
      <c r="P156" s="578">
        <v>19.600000000000001</v>
      </c>
      <c r="Q156" s="578">
        <v>0</v>
      </c>
      <c r="R156" s="579">
        <v>0</v>
      </c>
      <c r="S156" s="577" t="str">
        <f t="shared" si="20"/>
        <v/>
      </c>
      <c r="T156" s="580">
        <f t="shared" si="21"/>
        <v>0</v>
      </c>
      <c r="U156" s="580">
        <f t="shared" si="22"/>
        <v>1</v>
      </c>
      <c r="V156" s="580">
        <f t="shared" si="23"/>
        <v>0</v>
      </c>
      <c r="W156" s="580">
        <f t="shared" si="24"/>
        <v>1</v>
      </c>
      <c r="X156" s="581" t="str">
        <f t="shared" si="25"/>
        <v>NO</v>
      </c>
      <c r="Y156" s="582" t="str">
        <f t="shared" si="26"/>
        <v>NO</v>
      </c>
    </row>
    <row r="157" spans="1:25" x14ac:dyDescent="0.25">
      <c r="A157" s="572" t="s">
        <v>260</v>
      </c>
      <c r="B157" s="573" t="s">
        <v>974</v>
      </c>
      <c r="C157" s="617">
        <v>9607</v>
      </c>
      <c r="D157" s="617">
        <v>22011960700</v>
      </c>
      <c r="E157" s="574" t="s">
        <v>904</v>
      </c>
      <c r="F157" s="583">
        <v>0</v>
      </c>
      <c r="G157" s="573" t="s">
        <v>902</v>
      </c>
      <c r="H157" s="576">
        <v>152900</v>
      </c>
      <c r="I157" s="580"/>
      <c r="J157" s="580"/>
      <c r="K157" s="577" t="str">
        <f t="shared" si="18"/>
        <v/>
      </c>
      <c r="L157" s="576">
        <v>46710</v>
      </c>
      <c r="M157" s="576">
        <v>68517</v>
      </c>
      <c r="N157" s="577">
        <v>1.4668593448940299</v>
      </c>
      <c r="O157" s="577" t="str">
        <f t="shared" si="19"/>
        <v/>
      </c>
      <c r="P157" s="578">
        <v>19.600000000000001</v>
      </c>
      <c r="Q157" s="578">
        <v>15</v>
      </c>
      <c r="R157" s="579">
        <v>0.76530612244898</v>
      </c>
      <c r="S157" s="577" t="str">
        <f t="shared" si="20"/>
        <v/>
      </c>
      <c r="T157" s="580">
        <f t="shared" si="21"/>
        <v>0</v>
      </c>
      <c r="U157" s="580">
        <f t="shared" si="22"/>
        <v>0</v>
      </c>
      <c r="V157" s="580">
        <f t="shared" si="23"/>
        <v>0</v>
      </c>
      <c r="W157" s="580">
        <f t="shared" si="24"/>
        <v>0</v>
      </c>
      <c r="X157" s="581" t="str">
        <f t="shared" si="25"/>
        <v>NO</v>
      </c>
      <c r="Y157" s="582" t="str">
        <f t="shared" si="26"/>
        <v>NO</v>
      </c>
    </row>
    <row r="158" spans="1:25" x14ac:dyDescent="0.25">
      <c r="A158" s="572" t="s">
        <v>264</v>
      </c>
      <c r="B158" s="573" t="s">
        <v>976</v>
      </c>
      <c r="C158" s="617">
        <v>9607</v>
      </c>
      <c r="D158" s="617">
        <v>22011960700</v>
      </c>
      <c r="E158" s="574" t="s">
        <v>904</v>
      </c>
      <c r="F158" s="583">
        <v>0</v>
      </c>
      <c r="G158" s="573" t="s">
        <v>902</v>
      </c>
      <c r="H158" s="576">
        <v>152900</v>
      </c>
      <c r="I158" s="576">
        <v>81000</v>
      </c>
      <c r="J158" s="577">
        <v>0.52975801177240001</v>
      </c>
      <c r="K158" s="577" t="b">
        <f t="shared" si="18"/>
        <v>1</v>
      </c>
      <c r="L158" s="576">
        <v>46710</v>
      </c>
      <c r="M158" s="576">
        <v>49215</v>
      </c>
      <c r="N158" s="577">
        <v>1.05362877328195</v>
      </c>
      <c r="O158" s="577" t="str">
        <f t="shared" si="19"/>
        <v/>
      </c>
      <c r="P158" s="578">
        <v>19.600000000000001</v>
      </c>
      <c r="Q158" s="578">
        <v>5.3</v>
      </c>
      <c r="R158" s="579">
        <v>0.27040816326530598</v>
      </c>
      <c r="S158" s="577" t="str">
        <f t="shared" si="20"/>
        <v/>
      </c>
      <c r="T158" s="580">
        <f t="shared" si="21"/>
        <v>1</v>
      </c>
      <c r="U158" s="580">
        <f t="shared" si="22"/>
        <v>0</v>
      </c>
      <c r="V158" s="580">
        <f t="shared" si="23"/>
        <v>0</v>
      </c>
      <c r="W158" s="580">
        <f t="shared" si="24"/>
        <v>1</v>
      </c>
      <c r="X158" s="581" t="str">
        <f t="shared" si="25"/>
        <v>NO</v>
      </c>
      <c r="Y158" s="582" t="str">
        <f t="shared" si="26"/>
        <v>NO</v>
      </c>
    </row>
    <row r="159" spans="1:25" x14ac:dyDescent="0.25">
      <c r="A159" s="572" t="s">
        <v>261</v>
      </c>
      <c r="B159" s="573" t="s">
        <v>977</v>
      </c>
      <c r="C159" s="617">
        <v>9701</v>
      </c>
      <c r="D159" s="617">
        <v>22013970100</v>
      </c>
      <c r="E159" s="591" t="s">
        <v>901</v>
      </c>
      <c r="F159" s="592">
        <v>1</v>
      </c>
      <c r="G159" s="573" t="s">
        <v>902</v>
      </c>
      <c r="H159" s="576">
        <v>152900</v>
      </c>
      <c r="I159" s="576">
        <v>85500</v>
      </c>
      <c r="J159" s="577">
        <v>0.55918901242642205</v>
      </c>
      <c r="K159" s="577" t="b">
        <f t="shared" si="18"/>
        <v>1</v>
      </c>
      <c r="L159" s="576">
        <v>46710</v>
      </c>
      <c r="M159" s="576">
        <v>23015</v>
      </c>
      <c r="N159" s="577">
        <v>0.492721044744166</v>
      </c>
      <c r="O159" s="577" t="b">
        <f t="shared" si="19"/>
        <v>1</v>
      </c>
      <c r="P159" s="578">
        <v>19.600000000000001</v>
      </c>
      <c r="Q159" s="578">
        <v>44.1</v>
      </c>
      <c r="R159" s="579">
        <v>2.25</v>
      </c>
      <c r="S159" s="577" t="b">
        <f t="shared" si="20"/>
        <v>1</v>
      </c>
      <c r="T159" s="580">
        <f t="shared" si="21"/>
        <v>1</v>
      </c>
      <c r="U159" s="580">
        <f t="shared" si="22"/>
        <v>1</v>
      </c>
      <c r="V159" s="580">
        <f t="shared" si="23"/>
        <v>1</v>
      </c>
      <c r="W159" s="580">
        <f t="shared" si="24"/>
        <v>3</v>
      </c>
      <c r="X159" s="588" t="str">
        <f t="shared" si="25"/>
        <v>YES</v>
      </c>
      <c r="Y159" s="589" t="str">
        <f t="shared" si="26"/>
        <v>YES</v>
      </c>
    </row>
    <row r="160" spans="1:25" x14ac:dyDescent="0.25">
      <c r="A160" s="572" t="s">
        <v>285</v>
      </c>
      <c r="B160" s="573" t="s">
        <v>978</v>
      </c>
      <c r="C160" s="617">
        <v>9701</v>
      </c>
      <c r="D160" s="617">
        <v>22013970100</v>
      </c>
      <c r="E160" s="574" t="s">
        <v>904</v>
      </c>
      <c r="F160" s="583">
        <v>0</v>
      </c>
      <c r="G160" s="573" t="s">
        <v>902</v>
      </c>
      <c r="H160" s="576">
        <v>152900</v>
      </c>
      <c r="I160" s="576">
        <v>75900</v>
      </c>
      <c r="J160" s="577">
        <v>0.49640287769784203</v>
      </c>
      <c r="K160" s="577" t="str">
        <f t="shared" si="18"/>
        <v/>
      </c>
      <c r="L160" s="576">
        <v>46710</v>
      </c>
      <c r="M160" s="576">
        <v>42500</v>
      </c>
      <c r="N160" s="577">
        <v>0.90986940697923402</v>
      </c>
      <c r="O160" s="577" t="str">
        <f t="shared" si="19"/>
        <v/>
      </c>
      <c r="P160" s="578">
        <v>19.600000000000001</v>
      </c>
      <c r="Q160" s="578">
        <v>14.4</v>
      </c>
      <c r="R160" s="579">
        <v>0.73469387755102</v>
      </c>
      <c r="S160" s="577" t="str">
        <f t="shared" si="20"/>
        <v/>
      </c>
      <c r="T160" s="580">
        <f t="shared" si="21"/>
        <v>0</v>
      </c>
      <c r="U160" s="580">
        <f t="shared" si="22"/>
        <v>0</v>
      </c>
      <c r="V160" s="580">
        <f t="shared" si="23"/>
        <v>0</v>
      </c>
      <c r="W160" s="580">
        <f t="shared" si="24"/>
        <v>0</v>
      </c>
      <c r="X160" s="581" t="str">
        <f t="shared" si="25"/>
        <v>NO</v>
      </c>
      <c r="Y160" s="582" t="str">
        <f t="shared" si="26"/>
        <v>NO</v>
      </c>
    </row>
    <row r="161" spans="1:25" x14ac:dyDescent="0.25">
      <c r="A161" s="572" t="s">
        <v>261</v>
      </c>
      <c r="B161" s="573" t="s">
        <v>261</v>
      </c>
      <c r="C161" s="617">
        <v>9702</v>
      </c>
      <c r="D161" s="617">
        <v>22013970200</v>
      </c>
      <c r="E161" s="574" t="s">
        <v>904</v>
      </c>
      <c r="F161" s="583">
        <v>0</v>
      </c>
      <c r="G161" s="573" t="s">
        <v>902</v>
      </c>
      <c r="H161" s="576">
        <v>152900</v>
      </c>
      <c r="I161" s="576">
        <v>49000</v>
      </c>
      <c r="J161" s="577">
        <v>0.32047089601046402</v>
      </c>
      <c r="K161" s="577" t="str">
        <f t="shared" si="18"/>
        <v/>
      </c>
      <c r="L161" s="576">
        <v>46710</v>
      </c>
      <c r="M161" s="576">
        <v>32500</v>
      </c>
      <c r="N161" s="577">
        <v>0.69578248769000195</v>
      </c>
      <c r="O161" s="577" t="str">
        <f t="shared" si="19"/>
        <v/>
      </c>
      <c r="P161" s="578">
        <v>19.600000000000001</v>
      </c>
      <c r="Q161" s="578">
        <v>6.3</v>
      </c>
      <c r="R161" s="579">
        <v>0.32142857142857101</v>
      </c>
      <c r="S161" s="577" t="str">
        <f t="shared" si="20"/>
        <v/>
      </c>
      <c r="T161" s="580">
        <f t="shared" si="21"/>
        <v>0</v>
      </c>
      <c r="U161" s="580">
        <f t="shared" si="22"/>
        <v>0</v>
      </c>
      <c r="V161" s="580">
        <f t="shared" si="23"/>
        <v>0</v>
      </c>
      <c r="W161" s="580">
        <f t="shared" si="24"/>
        <v>0</v>
      </c>
      <c r="X161" s="581" t="str">
        <f t="shared" si="25"/>
        <v>NO</v>
      </c>
      <c r="Y161" s="582" t="str">
        <f t="shared" si="26"/>
        <v>NO</v>
      </c>
    </row>
    <row r="162" spans="1:25" x14ac:dyDescent="0.25">
      <c r="A162" s="572" t="s">
        <v>261</v>
      </c>
      <c r="B162" s="573" t="s">
        <v>979</v>
      </c>
      <c r="C162" s="617">
        <v>9702</v>
      </c>
      <c r="D162" s="617">
        <v>22013970200</v>
      </c>
      <c r="E162" s="574" t="s">
        <v>904</v>
      </c>
      <c r="F162" s="583">
        <v>0</v>
      </c>
      <c r="G162" s="573" t="s">
        <v>902</v>
      </c>
      <c r="H162" s="576">
        <v>152900</v>
      </c>
      <c r="I162" s="576">
        <v>0</v>
      </c>
      <c r="J162" s="577">
        <v>0</v>
      </c>
      <c r="K162" s="577" t="str">
        <f t="shared" si="18"/>
        <v/>
      </c>
      <c r="L162" s="576">
        <v>46710</v>
      </c>
      <c r="M162" s="576">
        <v>0</v>
      </c>
      <c r="N162" s="577">
        <v>0</v>
      </c>
      <c r="O162" s="577" t="b">
        <f t="shared" si="19"/>
        <v>1</v>
      </c>
      <c r="P162" s="578">
        <v>19.600000000000001</v>
      </c>
      <c r="Q162" s="578">
        <v>0</v>
      </c>
      <c r="R162" s="579">
        <v>0</v>
      </c>
      <c r="S162" s="577" t="str">
        <f t="shared" si="20"/>
        <v/>
      </c>
      <c r="T162" s="580">
        <f t="shared" si="21"/>
        <v>0</v>
      </c>
      <c r="U162" s="580">
        <f t="shared" si="22"/>
        <v>1</v>
      </c>
      <c r="V162" s="580">
        <f t="shared" si="23"/>
        <v>0</v>
      </c>
      <c r="W162" s="580">
        <f t="shared" si="24"/>
        <v>1</v>
      </c>
      <c r="X162" s="581" t="str">
        <f t="shared" si="25"/>
        <v>NO</v>
      </c>
      <c r="Y162" s="582" t="str">
        <f t="shared" si="26"/>
        <v>NO</v>
      </c>
    </row>
    <row r="163" spans="1:25" x14ac:dyDescent="0.25">
      <c r="A163" s="572" t="s">
        <v>261</v>
      </c>
      <c r="B163" s="573" t="s">
        <v>977</v>
      </c>
      <c r="C163" s="617">
        <v>9702</v>
      </c>
      <c r="D163" s="617">
        <v>22013970200</v>
      </c>
      <c r="E163" s="574" t="s">
        <v>904</v>
      </c>
      <c r="F163" s="583">
        <v>0</v>
      </c>
      <c r="G163" s="573" t="s">
        <v>902</v>
      </c>
      <c r="H163" s="576">
        <v>152900</v>
      </c>
      <c r="I163" s="576">
        <v>85500</v>
      </c>
      <c r="J163" s="577">
        <v>0.55918901242642205</v>
      </c>
      <c r="K163" s="577" t="b">
        <f t="shared" si="18"/>
        <v>1</v>
      </c>
      <c r="L163" s="576">
        <v>46710</v>
      </c>
      <c r="M163" s="576">
        <v>23015</v>
      </c>
      <c r="N163" s="577">
        <v>0.492721044744166</v>
      </c>
      <c r="O163" s="577" t="b">
        <f t="shared" si="19"/>
        <v>1</v>
      </c>
      <c r="P163" s="578">
        <v>19.600000000000001</v>
      </c>
      <c r="Q163" s="578">
        <v>44.1</v>
      </c>
      <c r="R163" s="579">
        <v>2.25</v>
      </c>
      <c r="S163" s="577" t="b">
        <f t="shared" si="20"/>
        <v>1</v>
      </c>
      <c r="T163" s="580">
        <f t="shared" si="21"/>
        <v>1</v>
      </c>
      <c r="U163" s="580">
        <f t="shared" si="22"/>
        <v>1</v>
      </c>
      <c r="V163" s="580">
        <f t="shared" si="23"/>
        <v>1</v>
      </c>
      <c r="W163" s="580">
        <f t="shared" si="24"/>
        <v>3</v>
      </c>
      <c r="X163" s="581" t="str">
        <f t="shared" si="25"/>
        <v>NO</v>
      </c>
      <c r="Y163" s="582" t="str">
        <f t="shared" si="26"/>
        <v>NO</v>
      </c>
    </row>
    <row r="164" spans="1:25" x14ac:dyDescent="0.25">
      <c r="A164" s="572" t="s">
        <v>261</v>
      </c>
      <c r="B164" s="573" t="s">
        <v>980</v>
      </c>
      <c r="C164" s="617">
        <v>9702</v>
      </c>
      <c r="D164" s="617">
        <v>22013970200</v>
      </c>
      <c r="E164" s="574" t="s">
        <v>904</v>
      </c>
      <c r="F164" s="583">
        <v>0</v>
      </c>
      <c r="G164" s="573" t="s">
        <v>902</v>
      </c>
      <c r="H164" s="576">
        <v>152900</v>
      </c>
      <c r="I164" s="576">
        <v>83500</v>
      </c>
      <c r="J164" s="577">
        <v>0.54610856769130101</v>
      </c>
      <c r="K164" s="577" t="b">
        <f t="shared" si="18"/>
        <v>1</v>
      </c>
      <c r="L164" s="576">
        <v>46710</v>
      </c>
      <c r="M164" s="576">
        <v>32292</v>
      </c>
      <c r="N164" s="577">
        <v>0.691329479768786</v>
      </c>
      <c r="O164" s="577" t="str">
        <f t="shared" si="19"/>
        <v/>
      </c>
      <c r="P164" s="578">
        <v>19.600000000000001</v>
      </c>
      <c r="Q164" s="578">
        <v>36.200000000000003</v>
      </c>
      <c r="R164" s="579">
        <v>1.8469387755102</v>
      </c>
      <c r="S164" s="577" t="b">
        <f t="shared" si="20"/>
        <v>1</v>
      </c>
      <c r="T164" s="580">
        <f t="shared" si="21"/>
        <v>1</v>
      </c>
      <c r="U164" s="580">
        <f t="shared" si="22"/>
        <v>0</v>
      </c>
      <c r="V164" s="580">
        <f t="shared" si="23"/>
        <v>1</v>
      </c>
      <c r="W164" s="580">
        <f t="shared" si="24"/>
        <v>2</v>
      </c>
      <c r="X164" s="581" t="str">
        <f t="shared" si="25"/>
        <v>NO</v>
      </c>
      <c r="Y164" s="582" t="str">
        <f t="shared" si="26"/>
        <v>NO</v>
      </c>
    </row>
    <row r="165" spans="1:25" x14ac:dyDescent="0.25">
      <c r="A165" s="572" t="s">
        <v>314</v>
      </c>
      <c r="B165" s="573" t="s">
        <v>981</v>
      </c>
      <c r="C165" s="617">
        <v>9702</v>
      </c>
      <c r="D165" s="617">
        <v>22013970200</v>
      </c>
      <c r="E165" s="574" t="s">
        <v>904</v>
      </c>
      <c r="F165" s="583">
        <v>0</v>
      </c>
      <c r="G165" s="573" t="s">
        <v>902</v>
      </c>
      <c r="H165" s="576">
        <v>152900</v>
      </c>
      <c r="I165" s="576">
        <v>89000</v>
      </c>
      <c r="J165" s="577">
        <v>0.58207979071288396</v>
      </c>
      <c r="K165" s="577" t="b">
        <f t="shared" si="18"/>
        <v>1</v>
      </c>
      <c r="L165" s="576">
        <v>46710</v>
      </c>
      <c r="M165" s="576">
        <v>28450</v>
      </c>
      <c r="N165" s="577">
        <v>0.60907728537786299</v>
      </c>
      <c r="O165" s="577" t="b">
        <f t="shared" si="19"/>
        <v>1</v>
      </c>
      <c r="P165" s="578">
        <v>19.600000000000001</v>
      </c>
      <c r="Q165" s="578">
        <v>23.4</v>
      </c>
      <c r="R165" s="579">
        <v>1.19387755102041</v>
      </c>
      <c r="S165" s="577" t="str">
        <f t="shared" si="20"/>
        <v/>
      </c>
      <c r="T165" s="580">
        <f t="shared" si="21"/>
        <v>1</v>
      </c>
      <c r="U165" s="580">
        <f t="shared" si="22"/>
        <v>1</v>
      </c>
      <c r="V165" s="580">
        <f t="shared" si="23"/>
        <v>0</v>
      </c>
      <c r="W165" s="580">
        <f t="shared" si="24"/>
        <v>2</v>
      </c>
      <c r="X165" s="581" t="str">
        <f t="shared" si="25"/>
        <v>NO</v>
      </c>
      <c r="Y165" s="582" t="str">
        <f t="shared" si="26"/>
        <v>NO</v>
      </c>
    </row>
    <row r="166" spans="1:25" x14ac:dyDescent="0.25">
      <c r="A166" s="572" t="s">
        <v>261</v>
      </c>
      <c r="B166" s="573" t="s">
        <v>982</v>
      </c>
      <c r="C166" s="617">
        <v>9703</v>
      </c>
      <c r="D166" s="617">
        <v>22013970300</v>
      </c>
      <c r="E166" s="574" t="s">
        <v>904</v>
      </c>
      <c r="F166" s="583">
        <v>0</v>
      </c>
      <c r="G166" s="573" t="s">
        <v>902</v>
      </c>
      <c r="H166" s="576">
        <v>152900</v>
      </c>
      <c r="I166" s="576">
        <v>63800</v>
      </c>
      <c r="J166" s="577">
        <v>0.41726618705036</v>
      </c>
      <c r="K166" s="577" t="str">
        <f t="shared" si="18"/>
        <v/>
      </c>
      <c r="L166" s="576">
        <v>46710</v>
      </c>
      <c r="M166" s="576">
        <v>18347</v>
      </c>
      <c r="N166" s="577">
        <v>0.39278527081995301</v>
      </c>
      <c r="O166" s="577" t="b">
        <f t="shared" si="19"/>
        <v>1</v>
      </c>
      <c r="P166" s="578">
        <v>19.600000000000001</v>
      </c>
      <c r="Q166" s="578">
        <v>47.2</v>
      </c>
      <c r="R166" s="579">
        <v>2.4081632653061198</v>
      </c>
      <c r="S166" s="577" t="b">
        <f t="shared" si="20"/>
        <v>1</v>
      </c>
      <c r="T166" s="580">
        <f t="shared" si="21"/>
        <v>0</v>
      </c>
      <c r="U166" s="580">
        <f t="shared" si="22"/>
        <v>1</v>
      </c>
      <c r="V166" s="580">
        <f t="shared" si="23"/>
        <v>1</v>
      </c>
      <c r="W166" s="580">
        <f t="shared" si="24"/>
        <v>2</v>
      </c>
      <c r="X166" s="581" t="str">
        <f t="shared" si="25"/>
        <v>NO</v>
      </c>
      <c r="Y166" s="582" t="str">
        <f t="shared" si="26"/>
        <v>NO</v>
      </c>
    </row>
    <row r="167" spans="1:25" x14ac:dyDescent="0.25">
      <c r="A167" s="572" t="s">
        <v>314</v>
      </c>
      <c r="B167" s="573" t="s">
        <v>983</v>
      </c>
      <c r="C167" s="617">
        <v>9703</v>
      </c>
      <c r="D167" s="617">
        <v>22013970300</v>
      </c>
      <c r="E167" s="574" t="s">
        <v>904</v>
      </c>
      <c r="F167" s="583">
        <v>0</v>
      </c>
      <c r="G167" s="573" t="s">
        <v>902</v>
      </c>
      <c r="H167" s="576">
        <v>152900</v>
      </c>
      <c r="I167" s="576">
        <v>106300</v>
      </c>
      <c r="J167" s="577">
        <v>0.695225637671681</v>
      </c>
      <c r="K167" s="577" t="b">
        <f t="shared" si="18"/>
        <v>1</v>
      </c>
      <c r="L167" s="576">
        <v>46710</v>
      </c>
      <c r="M167" s="576">
        <v>45313</v>
      </c>
      <c r="N167" s="577">
        <v>0.97009205737529403</v>
      </c>
      <c r="O167" s="577" t="str">
        <f t="shared" si="19"/>
        <v/>
      </c>
      <c r="P167" s="578">
        <v>19.600000000000001</v>
      </c>
      <c r="Q167" s="578">
        <v>5.8</v>
      </c>
      <c r="R167" s="579">
        <v>0.29591836734693899</v>
      </c>
      <c r="S167" s="577" t="str">
        <f t="shared" si="20"/>
        <v/>
      </c>
      <c r="T167" s="580">
        <f t="shared" si="21"/>
        <v>1</v>
      </c>
      <c r="U167" s="580">
        <f t="shared" si="22"/>
        <v>0</v>
      </c>
      <c r="V167" s="580">
        <f t="shared" si="23"/>
        <v>0</v>
      </c>
      <c r="W167" s="580">
        <f t="shared" si="24"/>
        <v>1</v>
      </c>
      <c r="X167" s="581" t="str">
        <f t="shared" si="25"/>
        <v>NO</v>
      </c>
      <c r="Y167" s="582" t="str">
        <f t="shared" si="26"/>
        <v>NO</v>
      </c>
    </row>
    <row r="168" spans="1:25" x14ac:dyDescent="0.25">
      <c r="A168" s="572" t="s">
        <v>261</v>
      </c>
      <c r="B168" s="573" t="s">
        <v>984</v>
      </c>
      <c r="C168" s="617">
        <v>9704</v>
      </c>
      <c r="D168" s="617">
        <v>22013970400</v>
      </c>
      <c r="E168" s="574" t="s">
        <v>904</v>
      </c>
      <c r="F168" s="583">
        <v>0</v>
      </c>
      <c r="G168" s="573" t="s">
        <v>902</v>
      </c>
      <c r="H168" s="576">
        <v>152900</v>
      </c>
      <c r="I168" s="576">
        <v>75000</v>
      </c>
      <c r="J168" s="577">
        <v>0.49051667756703698</v>
      </c>
      <c r="K168" s="577" t="str">
        <f t="shared" si="18"/>
        <v/>
      </c>
      <c r="L168" s="576">
        <v>46710</v>
      </c>
      <c r="M168" s="576">
        <v>28000</v>
      </c>
      <c r="N168" s="577">
        <v>0.59944337400984804</v>
      </c>
      <c r="O168" s="577" t="b">
        <f t="shared" si="19"/>
        <v>1</v>
      </c>
      <c r="P168" s="578">
        <v>19.600000000000001</v>
      </c>
      <c r="Q168" s="578">
        <v>15</v>
      </c>
      <c r="R168" s="579">
        <v>0.76530612244898</v>
      </c>
      <c r="S168" s="577" t="str">
        <f t="shared" si="20"/>
        <v/>
      </c>
      <c r="T168" s="580">
        <f t="shared" si="21"/>
        <v>0</v>
      </c>
      <c r="U168" s="580">
        <f t="shared" si="22"/>
        <v>1</v>
      </c>
      <c r="V168" s="580">
        <f t="shared" si="23"/>
        <v>0</v>
      </c>
      <c r="W168" s="580">
        <f t="shared" si="24"/>
        <v>1</v>
      </c>
      <c r="X168" s="581" t="str">
        <f t="shared" si="25"/>
        <v>NO</v>
      </c>
      <c r="Y168" s="582" t="str">
        <f t="shared" si="26"/>
        <v>NO</v>
      </c>
    </row>
    <row r="169" spans="1:25" x14ac:dyDescent="0.25">
      <c r="A169" s="572" t="s">
        <v>261</v>
      </c>
      <c r="B169" s="573" t="s">
        <v>985</v>
      </c>
      <c r="C169" s="617">
        <v>9704</v>
      </c>
      <c r="D169" s="617">
        <v>22013970400</v>
      </c>
      <c r="E169" s="574" t="s">
        <v>904</v>
      </c>
      <c r="F169" s="583">
        <v>0</v>
      </c>
      <c r="G169" s="573" t="s">
        <v>902</v>
      </c>
      <c r="H169" s="576">
        <v>152900</v>
      </c>
      <c r="I169" s="576">
        <v>0</v>
      </c>
      <c r="J169" s="577">
        <v>0</v>
      </c>
      <c r="K169" s="577" t="str">
        <f t="shared" si="18"/>
        <v/>
      </c>
      <c r="L169" s="576">
        <v>46710</v>
      </c>
      <c r="M169" s="576">
        <v>0</v>
      </c>
      <c r="N169" s="577">
        <v>0</v>
      </c>
      <c r="O169" s="577" t="b">
        <f t="shared" si="19"/>
        <v>1</v>
      </c>
      <c r="P169" s="578">
        <v>19.600000000000001</v>
      </c>
      <c r="Q169" s="578">
        <v>0</v>
      </c>
      <c r="R169" s="579">
        <v>0</v>
      </c>
      <c r="S169" s="577" t="str">
        <f t="shared" si="20"/>
        <v/>
      </c>
      <c r="T169" s="580">
        <f t="shared" si="21"/>
        <v>0</v>
      </c>
      <c r="U169" s="580">
        <f t="shared" si="22"/>
        <v>1</v>
      </c>
      <c r="V169" s="580">
        <f t="shared" si="23"/>
        <v>0</v>
      </c>
      <c r="W169" s="580">
        <f t="shared" si="24"/>
        <v>1</v>
      </c>
      <c r="X169" s="581" t="str">
        <f t="shared" si="25"/>
        <v>NO</v>
      </c>
      <c r="Y169" s="582" t="str">
        <f t="shared" si="26"/>
        <v>NO</v>
      </c>
    </row>
    <row r="170" spans="1:25" x14ac:dyDescent="0.25">
      <c r="A170" s="572" t="s">
        <v>261</v>
      </c>
      <c r="B170" s="573" t="s">
        <v>982</v>
      </c>
      <c r="C170" s="617">
        <v>9704</v>
      </c>
      <c r="D170" s="617">
        <v>22013970400</v>
      </c>
      <c r="E170" s="574" t="s">
        <v>904</v>
      </c>
      <c r="F170" s="583">
        <v>0</v>
      </c>
      <c r="G170" s="573" t="s">
        <v>902</v>
      </c>
      <c r="H170" s="576">
        <v>152900</v>
      </c>
      <c r="I170" s="576">
        <v>63800</v>
      </c>
      <c r="J170" s="577">
        <v>0.41726618705036</v>
      </c>
      <c r="K170" s="577" t="str">
        <f t="shared" si="18"/>
        <v/>
      </c>
      <c r="L170" s="576">
        <v>46710</v>
      </c>
      <c r="M170" s="576">
        <v>18347</v>
      </c>
      <c r="N170" s="577">
        <v>0.39278527081995301</v>
      </c>
      <c r="O170" s="577" t="b">
        <f t="shared" si="19"/>
        <v>1</v>
      </c>
      <c r="P170" s="578">
        <v>19.600000000000001</v>
      </c>
      <c r="Q170" s="578">
        <v>47.2</v>
      </c>
      <c r="R170" s="579">
        <v>2.4081632653061198</v>
      </c>
      <c r="S170" s="577" t="b">
        <f t="shared" si="20"/>
        <v>1</v>
      </c>
      <c r="T170" s="580">
        <f t="shared" si="21"/>
        <v>0</v>
      </c>
      <c r="U170" s="580">
        <f t="shared" si="22"/>
        <v>1</v>
      </c>
      <c r="V170" s="580">
        <f t="shared" si="23"/>
        <v>1</v>
      </c>
      <c r="W170" s="580">
        <f t="shared" si="24"/>
        <v>2</v>
      </c>
      <c r="X170" s="581" t="str">
        <f t="shared" si="25"/>
        <v>NO</v>
      </c>
      <c r="Y170" s="582" t="str">
        <f t="shared" si="26"/>
        <v>NO</v>
      </c>
    </row>
    <row r="171" spans="1:25" x14ac:dyDescent="0.25">
      <c r="A171" s="572" t="s">
        <v>314</v>
      </c>
      <c r="B171" s="592" t="s">
        <v>986</v>
      </c>
      <c r="C171" s="617">
        <v>9704</v>
      </c>
      <c r="D171" s="617">
        <v>22013970400</v>
      </c>
      <c r="E171" s="584" t="s">
        <v>904</v>
      </c>
      <c r="F171" s="583">
        <v>0</v>
      </c>
      <c r="G171" s="573" t="s">
        <v>902</v>
      </c>
      <c r="H171" s="576">
        <v>152900</v>
      </c>
      <c r="I171" s="576">
        <v>145000</v>
      </c>
      <c r="J171" s="577">
        <v>0.94833224329627197</v>
      </c>
      <c r="K171" s="577" t="b">
        <f t="shared" si="18"/>
        <v>1</v>
      </c>
      <c r="L171" s="576">
        <v>46710</v>
      </c>
      <c r="M171" s="576">
        <v>42500</v>
      </c>
      <c r="N171" s="577">
        <v>0.90986940697923402</v>
      </c>
      <c r="O171" s="577" t="str">
        <f t="shared" si="19"/>
        <v/>
      </c>
      <c r="P171" s="578">
        <v>19.600000000000001</v>
      </c>
      <c r="Q171" s="578">
        <v>14.8</v>
      </c>
      <c r="R171" s="579">
        <v>0.75510204081632604</v>
      </c>
      <c r="S171" s="577" t="str">
        <f t="shared" si="20"/>
        <v/>
      </c>
      <c r="T171" s="580">
        <f t="shared" si="21"/>
        <v>1</v>
      </c>
      <c r="U171" s="580">
        <f t="shared" si="22"/>
        <v>0</v>
      </c>
      <c r="V171" s="580">
        <f t="shared" si="23"/>
        <v>0</v>
      </c>
      <c r="W171" s="580">
        <f t="shared" si="24"/>
        <v>1</v>
      </c>
      <c r="X171" s="581" t="str">
        <f t="shared" si="25"/>
        <v>NO</v>
      </c>
      <c r="Y171" s="582" t="str">
        <f t="shared" si="26"/>
        <v>NO</v>
      </c>
    </row>
    <row r="172" spans="1:25" x14ac:dyDescent="0.25">
      <c r="A172" s="572" t="s">
        <v>314</v>
      </c>
      <c r="B172" s="573" t="s">
        <v>983</v>
      </c>
      <c r="C172" s="617">
        <v>9704</v>
      </c>
      <c r="D172" s="617">
        <v>22013970400</v>
      </c>
      <c r="E172" s="574" t="s">
        <v>904</v>
      </c>
      <c r="F172" s="583">
        <v>0</v>
      </c>
      <c r="G172" s="573" t="s">
        <v>902</v>
      </c>
      <c r="H172" s="576">
        <v>152900</v>
      </c>
      <c r="I172" s="576">
        <v>106300</v>
      </c>
      <c r="J172" s="577">
        <v>0.695225637671681</v>
      </c>
      <c r="K172" s="577" t="b">
        <f t="shared" si="18"/>
        <v>1</v>
      </c>
      <c r="L172" s="576">
        <v>46710</v>
      </c>
      <c r="M172" s="576">
        <v>45313</v>
      </c>
      <c r="N172" s="577">
        <v>0.97009205737529403</v>
      </c>
      <c r="O172" s="577" t="str">
        <f t="shared" si="19"/>
        <v/>
      </c>
      <c r="P172" s="578">
        <v>19.600000000000001</v>
      </c>
      <c r="Q172" s="578">
        <v>5.8</v>
      </c>
      <c r="R172" s="579">
        <v>0.29591836734693899</v>
      </c>
      <c r="S172" s="577" t="str">
        <f t="shared" si="20"/>
        <v/>
      </c>
      <c r="T172" s="580">
        <f t="shared" si="21"/>
        <v>1</v>
      </c>
      <c r="U172" s="580">
        <f t="shared" si="22"/>
        <v>0</v>
      </c>
      <c r="V172" s="580">
        <f t="shared" si="23"/>
        <v>0</v>
      </c>
      <c r="W172" s="580">
        <f t="shared" si="24"/>
        <v>1</v>
      </c>
      <c r="X172" s="581" t="str">
        <f t="shared" si="25"/>
        <v>NO</v>
      </c>
      <c r="Y172" s="582" t="str">
        <f t="shared" si="26"/>
        <v>NO</v>
      </c>
    </row>
    <row r="173" spans="1:25" x14ac:dyDescent="0.25">
      <c r="A173" s="572" t="s">
        <v>261</v>
      </c>
      <c r="B173" s="592" t="s">
        <v>261</v>
      </c>
      <c r="C173" s="617">
        <v>9705</v>
      </c>
      <c r="D173" s="617">
        <v>22013970500</v>
      </c>
      <c r="E173" s="591" t="s">
        <v>904</v>
      </c>
      <c r="F173" s="575">
        <v>0</v>
      </c>
      <c r="G173" s="573" t="s">
        <v>902</v>
      </c>
      <c r="H173" s="576">
        <v>152900</v>
      </c>
      <c r="I173" s="576">
        <v>49000</v>
      </c>
      <c r="J173" s="577">
        <v>0.32047089601046402</v>
      </c>
      <c r="K173" s="577" t="str">
        <f t="shared" si="18"/>
        <v/>
      </c>
      <c r="L173" s="576">
        <v>46710</v>
      </c>
      <c r="M173" s="576">
        <v>32500</v>
      </c>
      <c r="N173" s="577">
        <v>0.69578248769000195</v>
      </c>
      <c r="O173" s="577" t="str">
        <f t="shared" si="19"/>
        <v/>
      </c>
      <c r="P173" s="578">
        <v>19.600000000000001</v>
      </c>
      <c r="Q173" s="578">
        <v>6.3</v>
      </c>
      <c r="R173" s="579">
        <v>0.32142857142857101</v>
      </c>
      <c r="S173" s="577" t="str">
        <f t="shared" si="20"/>
        <v/>
      </c>
      <c r="T173" s="580">
        <f t="shared" si="21"/>
        <v>0</v>
      </c>
      <c r="U173" s="580">
        <f t="shared" si="22"/>
        <v>0</v>
      </c>
      <c r="V173" s="580">
        <f t="shared" si="23"/>
        <v>0</v>
      </c>
      <c r="W173" s="580">
        <f t="shared" si="24"/>
        <v>0</v>
      </c>
      <c r="X173" s="581" t="str">
        <f t="shared" si="25"/>
        <v>NO</v>
      </c>
      <c r="Y173" s="582" t="str">
        <f t="shared" si="26"/>
        <v>NO</v>
      </c>
    </row>
    <row r="174" spans="1:25" x14ac:dyDescent="0.25">
      <c r="A174" s="572" t="s">
        <v>261</v>
      </c>
      <c r="B174" s="573" t="s">
        <v>984</v>
      </c>
      <c r="C174" s="617">
        <v>9705</v>
      </c>
      <c r="D174" s="617">
        <v>22013970500</v>
      </c>
      <c r="E174" s="574" t="s">
        <v>904</v>
      </c>
      <c r="F174" s="583">
        <v>0</v>
      </c>
      <c r="G174" s="573" t="s">
        <v>902</v>
      </c>
      <c r="H174" s="576">
        <v>152900</v>
      </c>
      <c r="I174" s="576">
        <v>75000</v>
      </c>
      <c r="J174" s="577">
        <v>0.49051667756703698</v>
      </c>
      <c r="K174" s="577" t="str">
        <f t="shared" si="18"/>
        <v/>
      </c>
      <c r="L174" s="576">
        <v>46710</v>
      </c>
      <c r="M174" s="576">
        <v>28000</v>
      </c>
      <c r="N174" s="577">
        <v>0.59944337400984804</v>
      </c>
      <c r="O174" s="577" t="b">
        <f t="shared" si="19"/>
        <v>1</v>
      </c>
      <c r="P174" s="578">
        <v>19.600000000000001</v>
      </c>
      <c r="Q174" s="578">
        <v>15</v>
      </c>
      <c r="R174" s="579">
        <v>0.76530612244898</v>
      </c>
      <c r="S174" s="577" t="str">
        <f t="shared" si="20"/>
        <v/>
      </c>
      <c r="T174" s="580">
        <f t="shared" si="21"/>
        <v>0</v>
      </c>
      <c r="U174" s="580">
        <f t="shared" si="22"/>
        <v>1</v>
      </c>
      <c r="V174" s="580">
        <f t="shared" si="23"/>
        <v>0</v>
      </c>
      <c r="W174" s="580">
        <f t="shared" si="24"/>
        <v>1</v>
      </c>
      <c r="X174" s="581" t="str">
        <f t="shared" si="25"/>
        <v>NO</v>
      </c>
      <c r="Y174" s="582" t="str">
        <f t="shared" si="26"/>
        <v>NO</v>
      </c>
    </row>
    <row r="175" spans="1:25" x14ac:dyDescent="0.25">
      <c r="A175" s="572" t="s">
        <v>285</v>
      </c>
      <c r="B175" s="573" t="s">
        <v>978</v>
      </c>
      <c r="C175" s="617">
        <v>9705</v>
      </c>
      <c r="D175" s="617">
        <v>22013970500</v>
      </c>
      <c r="E175" s="574" t="s">
        <v>904</v>
      </c>
      <c r="F175" s="583">
        <v>0</v>
      </c>
      <c r="G175" s="573" t="s">
        <v>902</v>
      </c>
      <c r="H175" s="576">
        <v>152900</v>
      </c>
      <c r="I175" s="576">
        <v>75900</v>
      </c>
      <c r="J175" s="577">
        <v>0.49640287769784203</v>
      </c>
      <c r="K175" s="577" t="str">
        <f t="shared" si="18"/>
        <v/>
      </c>
      <c r="L175" s="576">
        <v>46710</v>
      </c>
      <c r="M175" s="576">
        <v>42500</v>
      </c>
      <c r="N175" s="577">
        <v>0.90986940697923402</v>
      </c>
      <c r="O175" s="577" t="str">
        <f t="shared" si="19"/>
        <v/>
      </c>
      <c r="P175" s="578">
        <v>19.600000000000001</v>
      </c>
      <c r="Q175" s="578">
        <v>14.4</v>
      </c>
      <c r="R175" s="579">
        <v>0.73469387755102</v>
      </c>
      <c r="S175" s="577" t="str">
        <f t="shared" si="20"/>
        <v/>
      </c>
      <c r="T175" s="580">
        <f t="shared" si="21"/>
        <v>0</v>
      </c>
      <c r="U175" s="580">
        <f t="shared" si="22"/>
        <v>0</v>
      </c>
      <c r="V175" s="580">
        <f t="shared" si="23"/>
        <v>0</v>
      </c>
      <c r="W175" s="580">
        <f t="shared" si="24"/>
        <v>0</v>
      </c>
      <c r="X175" s="581" t="str">
        <f t="shared" si="25"/>
        <v>NO</v>
      </c>
      <c r="Y175" s="582" t="str">
        <f t="shared" si="26"/>
        <v>NO</v>
      </c>
    </row>
    <row r="176" spans="1:25" x14ac:dyDescent="0.25">
      <c r="A176" s="572" t="s">
        <v>261</v>
      </c>
      <c r="B176" s="573" t="s">
        <v>985</v>
      </c>
      <c r="C176" s="617">
        <v>9705</v>
      </c>
      <c r="D176" s="617">
        <v>22013970500</v>
      </c>
      <c r="E176" s="574" t="s">
        <v>904</v>
      </c>
      <c r="F176" s="583">
        <v>0</v>
      </c>
      <c r="G176" s="573" t="s">
        <v>902</v>
      </c>
      <c r="H176" s="576">
        <v>152900</v>
      </c>
      <c r="I176" s="576">
        <v>0</v>
      </c>
      <c r="J176" s="577">
        <v>0</v>
      </c>
      <c r="K176" s="577" t="str">
        <f t="shared" si="18"/>
        <v/>
      </c>
      <c r="L176" s="576">
        <v>46710</v>
      </c>
      <c r="M176" s="576">
        <v>0</v>
      </c>
      <c r="N176" s="577">
        <v>0</v>
      </c>
      <c r="O176" s="577" t="b">
        <f t="shared" si="19"/>
        <v>1</v>
      </c>
      <c r="P176" s="578">
        <v>19.600000000000001</v>
      </c>
      <c r="Q176" s="578">
        <v>0</v>
      </c>
      <c r="R176" s="579">
        <v>0</v>
      </c>
      <c r="S176" s="577" t="str">
        <f t="shared" si="20"/>
        <v/>
      </c>
      <c r="T176" s="580">
        <f t="shared" si="21"/>
        <v>0</v>
      </c>
      <c r="U176" s="580">
        <f t="shared" si="22"/>
        <v>1</v>
      </c>
      <c r="V176" s="580">
        <f t="shared" si="23"/>
        <v>0</v>
      </c>
      <c r="W176" s="580">
        <f t="shared" si="24"/>
        <v>1</v>
      </c>
      <c r="X176" s="581" t="str">
        <f t="shared" si="25"/>
        <v>NO</v>
      </c>
      <c r="Y176" s="582" t="str">
        <f t="shared" si="26"/>
        <v>NO</v>
      </c>
    </row>
    <row r="177" spans="1:25" x14ac:dyDescent="0.25">
      <c r="A177" s="572" t="s">
        <v>279</v>
      </c>
      <c r="B177" s="573" t="s">
        <v>987</v>
      </c>
      <c r="C177" s="617">
        <v>9705</v>
      </c>
      <c r="D177" s="617">
        <v>22013970500</v>
      </c>
      <c r="E177" s="574" t="s">
        <v>904</v>
      </c>
      <c r="F177" s="583">
        <v>0</v>
      </c>
      <c r="G177" s="573" t="s">
        <v>902</v>
      </c>
      <c r="H177" s="576">
        <v>152900</v>
      </c>
      <c r="I177" s="576">
        <v>100000</v>
      </c>
      <c r="J177" s="577">
        <v>0.65402223675604998</v>
      </c>
      <c r="K177" s="577" t="b">
        <f t="shared" si="18"/>
        <v>1</v>
      </c>
      <c r="L177" s="576">
        <v>46710</v>
      </c>
      <c r="M177" s="576">
        <v>61250</v>
      </c>
      <c r="N177" s="577">
        <v>1.3112823806465399</v>
      </c>
      <c r="O177" s="577" t="str">
        <f t="shared" si="19"/>
        <v/>
      </c>
      <c r="P177" s="578">
        <v>19.600000000000001</v>
      </c>
      <c r="Q177" s="578">
        <v>3</v>
      </c>
      <c r="R177" s="579">
        <v>0.15306122448979601</v>
      </c>
      <c r="S177" s="577" t="str">
        <f t="shared" si="20"/>
        <v/>
      </c>
      <c r="T177" s="580">
        <f t="shared" si="21"/>
        <v>1</v>
      </c>
      <c r="U177" s="580">
        <f t="shared" si="22"/>
        <v>0</v>
      </c>
      <c r="V177" s="580">
        <f t="shared" si="23"/>
        <v>0</v>
      </c>
      <c r="W177" s="580">
        <f t="shared" si="24"/>
        <v>1</v>
      </c>
      <c r="X177" s="581" t="str">
        <f t="shared" si="25"/>
        <v>NO</v>
      </c>
      <c r="Y177" s="582" t="str">
        <f t="shared" si="26"/>
        <v>NO</v>
      </c>
    </row>
    <row r="178" spans="1:25" x14ac:dyDescent="0.25">
      <c r="A178" s="572" t="s">
        <v>314</v>
      </c>
      <c r="B178" s="573" t="s">
        <v>986</v>
      </c>
      <c r="C178" s="617">
        <v>9705</v>
      </c>
      <c r="D178" s="617">
        <v>22013970500</v>
      </c>
      <c r="E178" s="584" t="s">
        <v>904</v>
      </c>
      <c r="F178" s="583">
        <v>0</v>
      </c>
      <c r="G178" s="573" t="s">
        <v>902</v>
      </c>
      <c r="H178" s="576">
        <v>152900</v>
      </c>
      <c r="I178" s="576">
        <v>145000</v>
      </c>
      <c r="J178" s="577">
        <v>0.94833224329627197</v>
      </c>
      <c r="K178" s="577" t="b">
        <f t="shared" si="18"/>
        <v>1</v>
      </c>
      <c r="L178" s="576">
        <v>46710</v>
      </c>
      <c r="M178" s="576">
        <v>42500</v>
      </c>
      <c r="N178" s="577">
        <v>0.90986940697923402</v>
      </c>
      <c r="O178" s="577" t="str">
        <f t="shared" si="19"/>
        <v/>
      </c>
      <c r="P178" s="578">
        <v>19.600000000000001</v>
      </c>
      <c r="Q178" s="578">
        <v>14.8</v>
      </c>
      <c r="R178" s="579">
        <v>0.75510204081632604</v>
      </c>
      <c r="S178" s="577" t="str">
        <f t="shared" si="20"/>
        <v/>
      </c>
      <c r="T178" s="580">
        <f t="shared" si="21"/>
        <v>1</v>
      </c>
      <c r="U178" s="580">
        <f t="shared" si="22"/>
        <v>0</v>
      </c>
      <c r="V178" s="580">
        <f t="shared" si="23"/>
        <v>0</v>
      </c>
      <c r="W178" s="580">
        <f t="shared" si="24"/>
        <v>1</v>
      </c>
      <c r="X178" s="581" t="str">
        <f t="shared" si="25"/>
        <v>NO</v>
      </c>
      <c r="Y178" s="582" t="str">
        <f t="shared" si="26"/>
        <v>NO</v>
      </c>
    </row>
    <row r="179" spans="1:25" x14ac:dyDescent="0.25">
      <c r="A179" s="572" t="s">
        <v>261</v>
      </c>
      <c r="B179" s="573" t="s">
        <v>988</v>
      </c>
      <c r="C179" s="617">
        <v>9705</v>
      </c>
      <c r="D179" s="617">
        <v>22013970500</v>
      </c>
      <c r="E179" s="574" t="s">
        <v>904</v>
      </c>
      <c r="F179" s="583">
        <v>0</v>
      </c>
      <c r="G179" s="573" t="s">
        <v>902</v>
      </c>
      <c r="H179" s="576">
        <v>152900</v>
      </c>
      <c r="I179" s="576">
        <v>66000</v>
      </c>
      <c r="J179" s="577">
        <v>0.43165467625899301</v>
      </c>
      <c r="K179" s="577" t="str">
        <f t="shared" si="18"/>
        <v/>
      </c>
      <c r="L179" s="576">
        <v>46710</v>
      </c>
      <c r="M179" s="576">
        <v>50500</v>
      </c>
      <c r="N179" s="577">
        <v>1.0811389424106199</v>
      </c>
      <c r="O179" s="577" t="str">
        <f t="shared" si="19"/>
        <v/>
      </c>
      <c r="P179" s="578">
        <v>19.600000000000001</v>
      </c>
      <c r="Q179" s="578">
        <v>14.1</v>
      </c>
      <c r="R179" s="579">
        <v>0.719387755102041</v>
      </c>
      <c r="S179" s="577" t="str">
        <f t="shared" si="20"/>
        <v/>
      </c>
      <c r="T179" s="580">
        <f t="shared" si="21"/>
        <v>0</v>
      </c>
      <c r="U179" s="580">
        <f t="shared" si="22"/>
        <v>0</v>
      </c>
      <c r="V179" s="580">
        <f t="shared" si="23"/>
        <v>0</v>
      </c>
      <c r="W179" s="580">
        <f t="shared" si="24"/>
        <v>0</v>
      </c>
      <c r="X179" s="581" t="str">
        <f t="shared" si="25"/>
        <v>NO</v>
      </c>
      <c r="Y179" s="582" t="str">
        <f t="shared" si="26"/>
        <v>NO</v>
      </c>
    </row>
    <row r="180" spans="1:25" x14ac:dyDescent="0.25">
      <c r="A180" s="572" t="s">
        <v>261</v>
      </c>
      <c r="B180" s="573" t="s">
        <v>980</v>
      </c>
      <c r="C180" s="617">
        <v>9705</v>
      </c>
      <c r="D180" s="617">
        <v>22013970500</v>
      </c>
      <c r="E180" s="574" t="s">
        <v>904</v>
      </c>
      <c r="F180" s="583">
        <v>0</v>
      </c>
      <c r="G180" s="573" t="s">
        <v>902</v>
      </c>
      <c r="H180" s="576">
        <v>152900</v>
      </c>
      <c r="I180" s="576">
        <v>83500</v>
      </c>
      <c r="J180" s="577">
        <v>0.54610856769130101</v>
      </c>
      <c r="K180" s="577" t="b">
        <f t="shared" si="18"/>
        <v>1</v>
      </c>
      <c r="L180" s="576">
        <v>46710</v>
      </c>
      <c r="M180" s="576">
        <v>32292</v>
      </c>
      <c r="N180" s="577">
        <v>0.691329479768786</v>
      </c>
      <c r="O180" s="577" t="str">
        <f t="shared" si="19"/>
        <v/>
      </c>
      <c r="P180" s="578">
        <v>19.600000000000001</v>
      </c>
      <c r="Q180" s="578">
        <v>36.200000000000003</v>
      </c>
      <c r="R180" s="579">
        <v>1.8469387755102</v>
      </c>
      <c r="S180" s="577" t="b">
        <f t="shared" si="20"/>
        <v>1</v>
      </c>
      <c r="T180" s="580">
        <f t="shared" si="21"/>
        <v>1</v>
      </c>
      <c r="U180" s="580">
        <f t="shared" si="22"/>
        <v>0</v>
      </c>
      <c r="V180" s="580">
        <f t="shared" si="23"/>
        <v>1</v>
      </c>
      <c r="W180" s="580">
        <f t="shared" si="24"/>
        <v>2</v>
      </c>
      <c r="X180" s="581" t="str">
        <f t="shared" si="25"/>
        <v>NO</v>
      </c>
      <c r="Y180" s="582" t="str">
        <f t="shared" si="26"/>
        <v>NO</v>
      </c>
    </row>
    <row r="181" spans="1:25" x14ac:dyDescent="0.25">
      <c r="A181" s="572" t="s">
        <v>279</v>
      </c>
      <c r="B181" s="573" t="s">
        <v>989</v>
      </c>
      <c r="C181" s="617">
        <v>9705</v>
      </c>
      <c r="D181" s="617">
        <v>22013970500</v>
      </c>
      <c r="E181" s="574" t="s">
        <v>904</v>
      </c>
      <c r="F181" s="583">
        <v>0</v>
      </c>
      <c r="G181" s="573" t="s">
        <v>902</v>
      </c>
      <c r="H181" s="576">
        <v>152900</v>
      </c>
      <c r="I181" s="576">
        <v>57900</v>
      </c>
      <c r="J181" s="577">
        <v>0.37867887508175302</v>
      </c>
      <c r="K181" s="577" t="str">
        <f t="shared" si="18"/>
        <v/>
      </c>
      <c r="L181" s="576">
        <v>46710</v>
      </c>
      <c r="M181" s="576">
        <v>20164</v>
      </c>
      <c r="N181" s="577">
        <v>0.43168486405480599</v>
      </c>
      <c r="O181" s="577" t="b">
        <f t="shared" si="19"/>
        <v>1</v>
      </c>
      <c r="P181" s="578">
        <v>19.600000000000001</v>
      </c>
      <c r="Q181" s="578">
        <v>54.7</v>
      </c>
      <c r="R181" s="579">
        <v>2.7908163265306101</v>
      </c>
      <c r="S181" s="577" t="b">
        <f t="shared" si="20"/>
        <v>1</v>
      </c>
      <c r="T181" s="580">
        <f t="shared" si="21"/>
        <v>0</v>
      </c>
      <c r="U181" s="580">
        <f t="shared" si="22"/>
        <v>1</v>
      </c>
      <c r="V181" s="580">
        <f t="shared" si="23"/>
        <v>1</v>
      </c>
      <c r="W181" s="580">
        <f t="shared" si="24"/>
        <v>2</v>
      </c>
      <c r="X181" s="581" t="str">
        <f t="shared" si="25"/>
        <v>NO</v>
      </c>
      <c r="Y181" s="582" t="str">
        <f t="shared" si="26"/>
        <v>NO</v>
      </c>
    </row>
    <row r="182" spans="1:25" x14ac:dyDescent="0.25">
      <c r="A182" s="572" t="s">
        <v>263</v>
      </c>
      <c r="B182" s="573" t="s">
        <v>990</v>
      </c>
      <c r="C182" s="617">
        <v>104</v>
      </c>
      <c r="D182" s="617">
        <v>22015010400</v>
      </c>
      <c r="E182" s="574" t="s">
        <v>901</v>
      </c>
      <c r="F182" s="575">
        <v>1</v>
      </c>
      <c r="G182" s="573" t="s">
        <v>902</v>
      </c>
      <c r="H182" s="576">
        <v>152900</v>
      </c>
      <c r="I182" s="576">
        <v>139800</v>
      </c>
      <c r="J182" s="577">
        <v>0.91432308698495701</v>
      </c>
      <c r="K182" s="577" t="b">
        <f t="shared" si="18"/>
        <v>1</v>
      </c>
      <c r="L182" s="576">
        <v>46710</v>
      </c>
      <c r="M182" s="576">
        <v>37390</v>
      </c>
      <c r="N182" s="577">
        <v>0.80047099122243603</v>
      </c>
      <c r="O182" s="577" t="str">
        <f t="shared" si="19"/>
        <v/>
      </c>
      <c r="P182" s="578">
        <v>19.600000000000001</v>
      </c>
      <c r="Q182" s="578">
        <v>25.7</v>
      </c>
      <c r="R182" s="579">
        <v>1.31122448979592</v>
      </c>
      <c r="S182" s="577" t="str">
        <f t="shared" si="20"/>
        <v/>
      </c>
      <c r="T182" s="580">
        <f t="shared" si="21"/>
        <v>1</v>
      </c>
      <c r="U182" s="580">
        <f t="shared" si="22"/>
        <v>0</v>
      </c>
      <c r="V182" s="580">
        <f t="shared" si="23"/>
        <v>0</v>
      </c>
      <c r="W182" s="580">
        <f t="shared" si="24"/>
        <v>1</v>
      </c>
      <c r="X182" s="581" t="str">
        <f t="shared" si="25"/>
        <v>NO</v>
      </c>
      <c r="Y182" s="582" t="str">
        <f t="shared" si="26"/>
        <v>NO</v>
      </c>
    </row>
    <row r="183" spans="1:25" x14ac:dyDescent="0.25">
      <c r="A183" s="572" t="s">
        <v>262</v>
      </c>
      <c r="B183" s="573" t="s">
        <v>991</v>
      </c>
      <c r="C183" s="617">
        <v>104</v>
      </c>
      <c r="D183" s="617">
        <v>22015010400</v>
      </c>
      <c r="E183" s="574" t="s">
        <v>901</v>
      </c>
      <c r="F183" s="587">
        <v>1</v>
      </c>
      <c r="G183" s="573" t="s">
        <v>902</v>
      </c>
      <c r="H183" s="576">
        <v>152900</v>
      </c>
      <c r="I183" s="576">
        <v>161400</v>
      </c>
      <c r="J183" s="577">
        <v>1.05559189012426</v>
      </c>
      <c r="K183" s="577" t="b">
        <f t="shared" si="18"/>
        <v>1</v>
      </c>
      <c r="L183" s="576">
        <v>46710</v>
      </c>
      <c r="M183" s="576">
        <v>48468</v>
      </c>
      <c r="N183" s="577">
        <v>1.0376364804110501</v>
      </c>
      <c r="O183" s="577" t="str">
        <f t="shared" si="19"/>
        <v/>
      </c>
      <c r="P183" s="578">
        <v>19.600000000000001</v>
      </c>
      <c r="Q183" s="578">
        <v>19.3</v>
      </c>
      <c r="R183" s="579">
        <v>0.98469387755102</v>
      </c>
      <c r="S183" s="577" t="str">
        <f t="shared" si="20"/>
        <v/>
      </c>
      <c r="T183" s="580">
        <f t="shared" si="21"/>
        <v>1</v>
      </c>
      <c r="U183" s="580">
        <f t="shared" si="22"/>
        <v>0</v>
      </c>
      <c r="V183" s="580">
        <f t="shared" si="23"/>
        <v>0</v>
      </c>
      <c r="W183" s="580">
        <f t="shared" si="24"/>
        <v>1</v>
      </c>
      <c r="X183" s="581" t="str">
        <f t="shared" si="25"/>
        <v>NO</v>
      </c>
      <c r="Y183" s="582" t="str">
        <f t="shared" si="26"/>
        <v>NO</v>
      </c>
    </row>
    <row r="184" spans="1:25" x14ac:dyDescent="0.25">
      <c r="A184" s="572" t="s">
        <v>263</v>
      </c>
      <c r="B184" s="573" t="s">
        <v>990</v>
      </c>
      <c r="C184" s="617">
        <v>104</v>
      </c>
      <c r="D184" s="617">
        <v>22015010400</v>
      </c>
      <c r="E184" s="574" t="s">
        <v>901</v>
      </c>
      <c r="F184" s="583">
        <v>0</v>
      </c>
      <c r="G184" s="573" t="s">
        <v>902</v>
      </c>
      <c r="H184" s="576">
        <v>152900</v>
      </c>
      <c r="I184" s="576">
        <v>139800</v>
      </c>
      <c r="J184" s="577">
        <v>0.91432308698495701</v>
      </c>
      <c r="K184" s="577" t="b">
        <f t="shared" si="18"/>
        <v>1</v>
      </c>
      <c r="L184" s="576">
        <v>46710</v>
      </c>
      <c r="M184" s="576">
        <v>37390</v>
      </c>
      <c r="N184" s="577">
        <v>0.80047099122243603</v>
      </c>
      <c r="O184" s="577" t="str">
        <f t="shared" si="19"/>
        <v/>
      </c>
      <c r="P184" s="578">
        <v>19.600000000000001</v>
      </c>
      <c r="Q184" s="578">
        <v>25.7</v>
      </c>
      <c r="R184" s="579">
        <v>1.31122448979592</v>
      </c>
      <c r="S184" s="577" t="str">
        <f t="shared" si="20"/>
        <v/>
      </c>
      <c r="T184" s="580">
        <f t="shared" si="21"/>
        <v>1</v>
      </c>
      <c r="U184" s="580">
        <f t="shared" si="22"/>
        <v>0</v>
      </c>
      <c r="V184" s="580">
        <f t="shared" si="23"/>
        <v>0</v>
      </c>
      <c r="W184" s="580">
        <f t="shared" si="24"/>
        <v>1</v>
      </c>
      <c r="X184" s="581" t="str">
        <f t="shared" si="25"/>
        <v>NO</v>
      </c>
      <c r="Y184" s="582" t="str">
        <f t="shared" si="26"/>
        <v>NO</v>
      </c>
    </row>
    <row r="185" spans="1:25" x14ac:dyDescent="0.25">
      <c r="A185" s="572" t="s">
        <v>263</v>
      </c>
      <c r="B185" s="573" t="s">
        <v>990</v>
      </c>
      <c r="C185" s="617">
        <v>104</v>
      </c>
      <c r="D185" s="617">
        <v>22015010400</v>
      </c>
      <c r="E185" s="574" t="s">
        <v>901</v>
      </c>
      <c r="F185" s="575">
        <v>1</v>
      </c>
      <c r="G185" s="573" t="s">
        <v>902</v>
      </c>
      <c r="H185" s="576">
        <v>152900</v>
      </c>
      <c r="I185" s="576">
        <v>139800</v>
      </c>
      <c r="J185" s="577">
        <v>0.91432308698495701</v>
      </c>
      <c r="K185" s="577" t="b">
        <f t="shared" si="18"/>
        <v>1</v>
      </c>
      <c r="L185" s="576">
        <v>46710</v>
      </c>
      <c r="M185" s="576">
        <v>37390</v>
      </c>
      <c r="N185" s="577">
        <v>0.80047099122243603</v>
      </c>
      <c r="O185" s="577" t="str">
        <f t="shared" si="19"/>
        <v/>
      </c>
      <c r="P185" s="578">
        <v>19.600000000000001</v>
      </c>
      <c r="Q185" s="578">
        <v>25.7</v>
      </c>
      <c r="R185" s="579">
        <v>1.31122448979592</v>
      </c>
      <c r="S185" s="577" t="str">
        <f t="shared" si="20"/>
        <v/>
      </c>
      <c r="T185" s="580">
        <f t="shared" si="21"/>
        <v>1</v>
      </c>
      <c r="U185" s="580">
        <f t="shared" si="22"/>
        <v>0</v>
      </c>
      <c r="V185" s="580">
        <f t="shared" si="23"/>
        <v>0</v>
      </c>
      <c r="W185" s="580">
        <f t="shared" si="24"/>
        <v>1</v>
      </c>
      <c r="X185" s="581" t="str">
        <f t="shared" si="25"/>
        <v>NO</v>
      </c>
      <c r="Y185" s="582" t="str">
        <f t="shared" si="26"/>
        <v>NO</v>
      </c>
    </row>
    <row r="186" spans="1:25" x14ac:dyDescent="0.25">
      <c r="A186" s="572" t="s">
        <v>262</v>
      </c>
      <c r="B186" s="573" t="s">
        <v>991</v>
      </c>
      <c r="C186" s="617">
        <v>105</v>
      </c>
      <c r="D186" s="617">
        <v>22015010500</v>
      </c>
      <c r="E186" s="574" t="s">
        <v>904</v>
      </c>
      <c r="F186" s="583">
        <v>0</v>
      </c>
      <c r="G186" s="573" t="s">
        <v>902</v>
      </c>
      <c r="H186" s="576">
        <v>152900</v>
      </c>
      <c r="I186" s="576">
        <v>161400</v>
      </c>
      <c r="J186" s="577">
        <v>1.05559189012426</v>
      </c>
      <c r="K186" s="577" t="b">
        <f t="shared" si="18"/>
        <v>1</v>
      </c>
      <c r="L186" s="576">
        <v>46710</v>
      </c>
      <c r="M186" s="576">
        <v>48468</v>
      </c>
      <c r="N186" s="577">
        <v>1.0376364804110501</v>
      </c>
      <c r="O186" s="577" t="str">
        <f t="shared" si="19"/>
        <v/>
      </c>
      <c r="P186" s="578">
        <v>19.600000000000001</v>
      </c>
      <c r="Q186" s="578">
        <v>19.3</v>
      </c>
      <c r="R186" s="579">
        <v>0.98469387755102</v>
      </c>
      <c r="S186" s="577" t="str">
        <f t="shared" si="20"/>
        <v/>
      </c>
      <c r="T186" s="580">
        <f t="shared" si="21"/>
        <v>1</v>
      </c>
      <c r="U186" s="580">
        <f t="shared" si="22"/>
        <v>0</v>
      </c>
      <c r="V186" s="580">
        <f t="shared" si="23"/>
        <v>0</v>
      </c>
      <c r="W186" s="580">
        <f t="shared" si="24"/>
        <v>1</v>
      </c>
      <c r="X186" s="581" t="str">
        <f t="shared" si="25"/>
        <v>NO</v>
      </c>
      <c r="Y186" s="582" t="str">
        <f t="shared" si="26"/>
        <v>NO</v>
      </c>
    </row>
    <row r="187" spans="1:25" x14ac:dyDescent="0.25">
      <c r="A187" s="572" t="s">
        <v>262</v>
      </c>
      <c r="B187" s="573" t="s">
        <v>991</v>
      </c>
      <c r="C187" s="617">
        <v>106.01</v>
      </c>
      <c r="D187" s="617">
        <v>22015010601</v>
      </c>
      <c r="E187" s="574" t="s">
        <v>904</v>
      </c>
      <c r="F187" s="583">
        <v>0</v>
      </c>
      <c r="G187" s="573" t="s">
        <v>902</v>
      </c>
      <c r="H187" s="576">
        <v>152900</v>
      </c>
      <c r="I187" s="576">
        <v>161400</v>
      </c>
      <c r="J187" s="577">
        <v>1.05559189012426</v>
      </c>
      <c r="K187" s="577" t="b">
        <f t="shared" si="18"/>
        <v>1</v>
      </c>
      <c r="L187" s="576">
        <v>46710</v>
      </c>
      <c r="M187" s="576">
        <v>48468</v>
      </c>
      <c r="N187" s="577">
        <v>1.0376364804110501</v>
      </c>
      <c r="O187" s="577" t="str">
        <f t="shared" si="19"/>
        <v/>
      </c>
      <c r="P187" s="578">
        <v>19.600000000000001</v>
      </c>
      <c r="Q187" s="578">
        <v>19.3</v>
      </c>
      <c r="R187" s="579">
        <v>0.98469387755102</v>
      </c>
      <c r="S187" s="577" t="str">
        <f t="shared" si="20"/>
        <v/>
      </c>
      <c r="T187" s="580">
        <f t="shared" si="21"/>
        <v>1</v>
      </c>
      <c r="U187" s="580">
        <f t="shared" si="22"/>
        <v>0</v>
      </c>
      <c r="V187" s="580">
        <f t="shared" si="23"/>
        <v>0</v>
      </c>
      <c r="W187" s="580">
        <f t="shared" si="24"/>
        <v>1</v>
      </c>
      <c r="X187" s="581" t="str">
        <f t="shared" si="25"/>
        <v>NO</v>
      </c>
      <c r="Y187" s="582" t="str">
        <f t="shared" si="26"/>
        <v>NO</v>
      </c>
    </row>
    <row r="188" spans="1:25" x14ac:dyDescent="0.25">
      <c r="A188" s="572" t="s">
        <v>262</v>
      </c>
      <c r="B188" s="573" t="s">
        <v>991</v>
      </c>
      <c r="C188" s="617">
        <v>106.01</v>
      </c>
      <c r="D188" s="617">
        <v>22015010601</v>
      </c>
      <c r="E188" s="574" t="s">
        <v>904</v>
      </c>
      <c r="F188" s="583">
        <v>0</v>
      </c>
      <c r="G188" s="573" t="s">
        <v>902</v>
      </c>
      <c r="H188" s="576">
        <v>152900</v>
      </c>
      <c r="I188" s="576">
        <v>161400</v>
      </c>
      <c r="J188" s="577">
        <v>1.05559189012426</v>
      </c>
      <c r="K188" s="577" t="b">
        <f t="shared" si="18"/>
        <v>1</v>
      </c>
      <c r="L188" s="576">
        <v>46710</v>
      </c>
      <c r="M188" s="576">
        <v>48468</v>
      </c>
      <c r="N188" s="577">
        <v>1.0376364804110501</v>
      </c>
      <c r="O188" s="577" t="str">
        <f t="shared" si="19"/>
        <v/>
      </c>
      <c r="P188" s="578">
        <v>19.600000000000001</v>
      </c>
      <c r="Q188" s="578">
        <v>19.3</v>
      </c>
      <c r="R188" s="579">
        <v>0.98469387755102</v>
      </c>
      <c r="S188" s="577" t="str">
        <f t="shared" si="20"/>
        <v/>
      </c>
      <c r="T188" s="580">
        <f t="shared" si="21"/>
        <v>1</v>
      </c>
      <c r="U188" s="580">
        <f t="shared" si="22"/>
        <v>0</v>
      </c>
      <c r="V188" s="580">
        <f t="shared" si="23"/>
        <v>0</v>
      </c>
      <c r="W188" s="580">
        <f t="shared" si="24"/>
        <v>1</v>
      </c>
      <c r="X188" s="581" t="str">
        <f t="shared" si="25"/>
        <v>NO</v>
      </c>
      <c r="Y188" s="582" t="str">
        <f t="shared" si="26"/>
        <v>NO</v>
      </c>
    </row>
    <row r="189" spans="1:25" x14ac:dyDescent="0.25">
      <c r="A189" s="572" t="s">
        <v>262</v>
      </c>
      <c r="B189" s="573" t="s">
        <v>991</v>
      </c>
      <c r="C189" s="617">
        <v>106.02</v>
      </c>
      <c r="D189" s="617">
        <v>22015010602</v>
      </c>
      <c r="E189" s="574" t="s">
        <v>904</v>
      </c>
      <c r="F189" s="583">
        <v>0</v>
      </c>
      <c r="G189" s="573" t="s">
        <v>902</v>
      </c>
      <c r="H189" s="576">
        <v>152900</v>
      </c>
      <c r="I189" s="576">
        <v>161400</v>
      </c>
      <c r="J189" s="577">
        <v>1.05559189012426</v>
      </c>
      <c r="K189" s="577" t="b">
        <f t="shared" si="18"/>
        <v>1</v>
      </c>
      <c r="L189" s="576">
        <v>46710</v>
      </c>
      <c r="M189" s="576">
        <v>48468</v>
      </c>
      <c r="N189" s="577">
        <v>1.0376364804110501</v>
      </c>
      <c r="O189" s="577" t="str">
        <f t="shared" si="19"/>
        <v/>
      </c>
      <c r="P189" s="578">
        <v>19.600000000000001</v>
      </c>
      <c r="Q189" s="578">
        <v>19.3</v>
      </c>
      <c r="R189" s="579">
        <v>0.98469387755102</v>
      </c>
      <c r="S189" s="577" t="str">
        <f t="shared" si="20"/>
        <v/>
      </c>
      <c r="T189" s="580">
        <f t="shared" si="21"/>
        <v>1</v>
      </c>
      <c r="U189" s="580">
        <f t="shared" si="22"/>
        <v>0</v>
      </c>
      <c r="V189" s="580">
        <f t="shared" si="23"/>
        <v>0</v>
      </c>
      <c r="W189" s="580">
        <f t="shared" si="24"/>
        <v>1</v>
      </c>
      <c r="X189" s="581" t="str">
        <f t="shared" si="25"/>
        <v>NO</v>
      </c>
      <c r="Y189" s="582" t="str">
        <f t="shared" si="26"/>
        <v>NO</v>
      </c>
    </row>
    <row r="190" spans="1:25" x14ac:dyDescent="0.25">
      <c r="A190" s="572" t="s">
        <v>262</v>
      </c>
      <c r="B190" s="573" t="s">
        <v>991</v>
      </c>
      <c r="C190" s="617">
        <v>106.02</v>
      </c>
      <c r="D190" s="617">
        <v>22015010602</v>
      </c>
      <c r="E190" s="574" t="s">
        <v>904</v>
      </c>
      <c r="F190" s="583">
        <v>0</v>
      </c>
      <c r="G190" s="573" t="s">
        <v>902</v>
      </c>
      <c r="H190" s="576">
        <v>152900</v>
      </c>
      <c r="I190" s="576">
        <v>161400</v>
      </c>
      <c r="J190" s="577">
        <v>1.05559189012426</v>
      </c>
      <c r="K190" s="577" t="b">
        <f t="shared" si="18"/>
        <v>1</v>
      </c>
      <c r="L190" s="576">
        <v>46710</v>
      </c>
      <c r="M190" s="576">
        <v>48468</v>
      </c>
      <c r="N190" s="577">
        <v>1.0376364804110501</v>
      </c>
      <c r="O190" s="577" t="str">
        <f t="shared" si="19"/>
        <v/>
      </c>
      <c r="P190" s="578">
        <v>19.600000000000001</v>
      </c>
      <c r="Q190" s="578">
        <v>19.3</v>
      </c>
      <c r="R190" s="579">
        <v>0.98469387755102</v>
      </c>
      <c r="S190" s="577" t="str">
        <f t="shared" si="20"/>
        <v/>
      </c>
      <c r="T190" s="580">
        <f t="shared" si="21"/>
        <v>1</v>
      </c>
      <c r="U190" s="580">
        <f t="shared" si="22"/>
        <v>0</v>
      </c>
      <c r="V190" s="580">
        <f t="shared" si="23"/>
        <v>0</v>
      </c>
      <c r="W190" s="580">
        <f t="shared" si="24"/>
        <v>1</v>
      </c>
      <c r="X190" s="581" t="str">
        <f t="shared" si="25"/>
        <v>NO</v>
      </c>
      <c r="Y190" s="582" t="str">
        <f t="shared" si="26"/>
        <v>NO</v>
      </c>
    </row>
    <row r="191" spans="1:25" x14ac:dyDescent="0.25">
      <c r="A191" s="572" t="s">
        <v>262</v>
      </c>
      <c r="B191" s="573" t="s">
        <v>991</v>
      </c>
      <c r="C191" s="617">
        <v>106.02</v>
      </c>
      <c r="D191" s="617">
        <v>22015010602</v>
      </c>
      <c r="E191" s="574" t="s">
        <v>904</v>
      </c>
      <c r="F191" s="583">
        <v>0</v>
      </c>
      <c r="G191" s="573" t="s">
        <v>902</v>
      </c>
      <c r="H191" s="576">
        <v>152900</v>
      </c>
      <c r="I191" s="576">
        <v>161400</v>
      </c>
      <c r="J191" s="577">
        <v>1.05559189012426</v>
      </c>
      <c r="K191" s="577" t="b">
        <f t="shared" si="18"/>
        <v>1</v>
      </c>
      <c r="L191" s="576">
        <v>46710</v>
      </c>
      <c r="M191" s="576">
        <v>48468</v>
      </c>
      <c r="N191" s="577">
        <v>1.0376364804110501</v>
      </c>
      <c r="O191" s="577" t="str">
        <f t="shared" si="19"/>
        <v/>
      </c>
      <c r="P191" s="578">
        <v>19.600000000000001</v>
      </c>
      <c r="Q191" s="578">
        <v>19.3</v>
      </c>
      <c r="R191" s="579">
        <v>0.98469387755102</v>
      </c>
      <c r="S191" s="577" t="str">
        <f t="shared" si="20"/>
        <v/>
      </c>
      <c r="T191" s="580">
        <f t="shared" si="21"/>
        <v>1</v>
      </c>
      <c r="U191" s="580">
        <f t="shared" si="22"/>
        <v>0</v>
      </c>
      <c r="V191" s="580">
        <f t="shared" si="23"/>
        <v>0</v>
      </c>
      <c r="W191" s="580">
        <f t="shared" si="24"/>
        <v>1</v>
      </c>
      <c r="X191" s="581" t="str">
        <f t="shared" si="25"/>
        <v>NO</v>
      </c>
      <c r="Y191" s="582" t="str">
        <f t="shared" si="26"/>
        <v>NO</v>
      </c>
    </row>
    <row r="192" spans="1:25" x14ac:dyDescent="0.25">
      <c r="A192" s="572" t="s">
        <v>262</v>
      </c>
      <c r="B192" s="573" t="s">
        <v>991</v>
      </c>
      <c r="C192" s="617">
        <v>106.02</v>
      </c>
      <c r="D192" s="617">
        <v>22015010602</v>
      </c>
      <c r="E192" s="574" t="s">
        <v>904</v>
      </c>
      <c r="F192" s="583">
        <v>0</v>
      </c>
      <c r="G192" s="573" t="s">
        <v>902</v>
      </c>
      <c r="H192" s="576">
        <v>152900</v>
      </c>
      <c r="I192" s="576">
        <v>161400</v>
      </c>
      <c r="J192" s="577">
        <v>1.05559189012426</v>
      </c>
      <c r="K192" s="577" t="b">
        <f t="shared" si="18"/>
        <v>1</v>
      </c>
      <c r="L192" s="576">
        <v>46710</v>
      </c>
      <c r="M192" s="576">
        <v>48468</v>
      </c>
      <c r="N192" s="577">
        <v>1.0376364804110501</v>
      </c>
      <c r="O192" s="577" t="str">
        <f t="shared" si="19"/>
        <v/>
      </c>
      <c r="P192" s="578">
        <v>19.600000000000001</v>
      </c>
      <c r="Q192" s="578">
        <v>19.3</v>
      </c>
      <c r="R192" s="579">
        <v>0.98469387755102</v>
      </c>
      <c r="S192" s="577" t="str">
        <f t="shared" si="20"/>
        <v/>
      </c>
      <c r="T192" s="580">
        <f t="shared" si="21"/>
        <v>1</v>
      </c>
      <c r="U192" s="580">
        <f t="shared" si="22"/>
        <v>0</v>
      </c>
      <c r="V192" s="580">
        <f t="shared" si="23"/>
        <v>0</v>
      </c>
      <c r="W192" s="580">
        <f t="shared" si="24"/>
        <v>1</v>
      </c>
      <c r="X192" s="581" t="str">
        <f t="shared" si="25"/>
        <v>NO</v>
      </c>
      <c r="Y192" s="582" t="str">
        <f t="shared" si="26"/>
        <v>NO</v>
      </c>
    </row>
    <row r="193" spans="1:25" x14ac:dyDescent="0.25">
      <c r="A193" s="572" t="s">
        <v>262</v>
      </c>
      <c r="B193" s="573" t="s">
        <v>991</v>
      </c>
      <c r="C193" s="617">
        <v>107.01</v>
      </c>
      <c r="D193" s="617">
        <v>22015010701</v>
      </c>
      <c r="E193" s="574" t="s">
        <v>904</v>
      </c>
      <c r="F193" s="583">
        <v>0</v>
      </c>
      <c r="G193" s="573" t="s">
        <v>902</v>
      </c>
      <c r="H193" s="576">
        <v>152900</v>
      </c>
      <c r="I193" s="576">
        <v>161400</v>
      </c>
      <c r="J193" s="577">
        <v>1.05559189012426</v>
      </c>
      <c r="K193" s="577" t="b">
        <f t="shared" si="18"/>
        <v>1</v>
      </c>
      <c r="L193" s="576">
        <v>46710</v>
      </c>
      <c r="M193" s="576">
        <v>48468</v>
      </c>
      <c r="N193" s="577">
        <v>1.0376364804110501</v>
      </c>
      <c r="O193" s="577" t="str">
        <f t="shared" si="19"/>
        <v/>
      </c>
      <c r="P193" s="578">
        <v>19.600000000000001</v>
      </c>
      <c r="Q193" s="578">
        <v>19.3</v>
      </c>
      <c r="R193" s="579">
        <v>0.98469387755102</v>
      </c>
      <c r="S193" s="577" t="str">
        <f t="shared" si="20"/>
        <v/>
      </c>
      <c r="T193" s="580">
        <f t="shared" si="21"/>
        <v>1</v>
      </c>
      <c r="U193" s="580">
        <f t="shared" si="22"/>
        <v>0</v>
      </c>
      <c r="V193" s="580">
        <f t="shared" si="23"/>
        <v>0</v>
      </c>
      <c r="W193" s="580">
        <f t="shared" si="24"/>
        <v>1</v>
      </c>
      <c r="X193" s="581" t="str">
        <f t="shared" si="25"/>
        <v>NO</v>
      </c>
      <c r="Y193" s="582" t="str">
        <f t="shared" si="26"/>
        <v>NO</v>
      </c>
    </row>
    <row r="194" spans="1:25" x14ac:dyDescent="0.25">
      <c r="A194" s="572" t="s">
        <v>262</v>
      </c>
      <c r="B194" s="573" t="s">
        <v>991</v>
      </c>
      <c r="C194" s="617">
        <v>107.01</v>
      </c>
      <c r="D194" s="617">
        <v>22015010701</v>
      </c>
      <c r="E194" s="574" t="s">
        <v>904</v>
      </c>
      <c r="F194" s="583">
        <v>0</v>
      </c>
      <c r="G194" s="573" t="s">
        <v>902</v>
      </c>
      <c r="H194" s="576">
        <v>152900</v>
      </c>
      <c r="I194" s="576">
        <v>161400</v>
      </c>
      <c r="J194" s="577">
        <v>1.05559189012426</v>
      </c>
      <c r="K194" s="577" t="b">
        <f t="shared" si="18"/>
        <v>1</v>
      </c>
      <c r="L194" s="576">
        <v>46710</v>
      </c>
      <c r="M194" s="576">
        <v>48468</v>
      </c>
      <c r="N194" s="577">
        <v>1.0376364804110501</v>
      </c>
      <c r="O194" s="577" t="str">
        <f t="shared" si="19"/>
        <v/>
      </c>
      <c r="P194" s="578">
        <v>19.600000000000001</v>
      </c>
      <c r="Q194" s="578">
        <v>19.3</v>
      </c>
      <c r="R194" s="579">
        <v>0.98469387755102</v>
      </c>
      <c r="S194" s="577" t="str">
        <f t="shared" si="20"/>
        <v/>
      </c>
      <c r="T194" s="580">
        <f t="shared" si="21"/>
        <v>1</v>
      </c>
      <c r="U194" s="580">
        <f t="shared" si="22"/>
        <v>0</v>
      </c>
      <c r="V194" s="580">
        <f t="shared" si="23"/>
        <v>0</v>
      </c>
      <c r="W194" s="580">
        <f t="shared" si="24"/>
        <v>1</v>
      </c>
      <c r="X194" s="581" t="str">
        <f t="shared" si="25"/>
        <v>NO</v>
      </c>
      <c r="Y194" s="582" t="str">
        <f t="shared" si="26"/>
        <v>NO</v>
      </c>
    </row>
    <row r="195" spans="1:25" x14ac:dyDescent="0.25">
      <c r="A195" s="572" t="s">
        <v>262</v>
      </c>
      <c r="B195" s="573" t="s">
        <v>991</v>
      </c>
      <c r="C195" s="617">
        <v>107.02</v>
      </c>
      <c r="D195" s="617">
        <v>22015010702</v>
      </c>
      <c r="E195" s="574" t="s">
        <v>904</v>
      </c>
      <c r="F195" s="583">
        <v>0</v>
      </c>
      <c r="G195" s="573" t="s">
        <v>902</v>
      </c>
      <c r="H195" s="576">
        <v>152900</v>
      </c>
      <c r="I195" s="576">
        <v>161400</v>
      </c>
      <c r="J195" s="577">
        <v>1.05559189012426</v>
      </c>
      <c r="K195" s="577" t="b">
        <f t="shared" ref="K195:K258" si="27">IF(J195&gt;=50%,TRUE,"")</f>
        <v>1</v>
      </c>
      <c r="L195" s="576">
        <v>46710</v>
      </c>
      <c r="M195" s="576">
        <v>48468</v>
      </c>
      <c r="N195" s="577">
        <v>1.0376364804110501</v>
      </c>
      <c r="O195" s="577" t="str">
        <f t="shared" ref="O195:O258" si="28">IF(N195&lt;=65%,TRUE,"")</f>
        <v/>
      </c>
      <c r="P195" s="578">
        <v>19.600000000000001</v>
      </c>
      <c r="Q195" s="578">
        <v>19.3</v>
      </c>
      <c r="R195" s="579">
        <v>0.98469387755102</v>
      </c>
      <c r="S195" s="577" t="str">
        <f t="shared" ref="S195:S258" si="29">IF(R195&gt;=1.5,TRUE,"")</f>
        <v/>
      </c>
      <c r="T195" s="580">
        <f t="shared" ref="T195:T258" si="30">IF(K195=TRUE,1,0)</f>
        <v>1</v>
      </c>
      <c r="U195" s="580">
        <f t="shared" ref="U195:U258" si="31">IF(O195=TRUE,1,0)</f>
        <v>0</v>
      </c>
      <c r="V195" s="580">
        <f t="shared" ref="V195:V258" si="32">IF(S195=TRUE,1,0)</f>
        <v>0</v>
      </c>
      <c r="W195" s="580">
        <f t="shared" ref="W195:W258" si="33">SUM(T195:V195)</f>
        <v>1</v>
      </c>
      <c r="X195" s="581" t="str">
        <f t="shared" ref="X195:X258" si="34">IF(AND(E195="TRUE",W195&gt;1),"YES","NO")</f>
        <v>NO</v>
      </c>
      <c r="Y195" s="582" t="str">
        <f t="shared" ref="Y195:Y258" si="35">IF(AND(F195=1,W195&gt;1), "YES","NO")</f>
        <v>NO</v>
      </c>
    </row>
    <row r="196" spans="1:25" x14ac:dyDescent="0.25">
      <c r="A196" s="572" t="s">
        <v>262</v>
      </c>
      <c r="B196" s="573" t="s">
        <v>991</v>
      </c>
      <c r="C196" s="617">
        <v>108.01</v>
      </c>
      <c r="D196" s="617">
        <v>22015010801</v>
      </c>
      <c r="E196" s="574" t="s">
        <v>904</v>
      </c>
      <c r="F196" s="583">
        <v>0</v>
      </c>
      <c r="G196" s="573" t="s">
        <v>902</v>
      </c>
      <c r="H196" s="576">
        <v>152900</v>
      </c>
      <c r="I196" s="576">
        <v>161400</v>
      </c>
      <c r="J196" s="577">
        <v>1.05559189012426</v>
      </c>
      <c r="K196" s="577" t="b">
        <f t="shared" si="27"/>
        <v>1</v>
      </c>
      <c r="L196" s="576">
        <v>46710</v>
      </c>
      <c r="M196" s="576">
        <v>48468</v>
      </c>
      <c r="N196" s="577">
        <v>1.0376364804110501</v>
      </c>
      <c r="O196" s="577" t="str">
        <f t="shared" si="28"/>
        <v/>
      </c>
      <c r="P196" s="578">
        <v>19.600000000000001</v>
      </c>
      <c r="Q196" s="578">
        <v>19.3</v>
      </c>
      <c r="R196" s="579">
        <v>0.98469387755102</v>
      </c>
      <c r="S196" s="577" t="str">
        <f t="shared" si="29"/>
        <v/>
      </c>
      <c r="T196" s="580">
        <f t="shared" si="30"/>
        <v>1</v>
      </c>
      <c r="U196" s="580">
        <f t="shared" si="31"/>
        <v>0</v>
      </c>
      <c r="V196" s="580">
        <f t="shared" si="32"/>
        <v>0</v>
      </c>
      <c r="W196" s="580">
        <f t="shared" si="33"/>
        <v>1</v>
      </c>
      <c r="X196" s="581" t="str">
        <f t="shared" si="34"/>
        <v>NO</v>
      </c>
      <c r="Y196" s="582" t="str">
        <f t="shared" si="35"/>
        <v>NO</v>
      </c>
    </row>
    <row r="197" spans="1:25" x14ac:dyDescent="0.25">
      <c r="A197" s="572" t="s">
        <v>262</v>
      </c>
      <c r="B197" s="573" t="s">
        <v>991</v>
      </c>
      <c r="C197" s="617">
        <v>108.01</v>
      </c>
      <c r="D197" s="617">
        <v>22015010801</v>
      </c>
      <c r="E197" s="574" t="s">
        <v>904</v>
      </c>
      <c r="F197" s="583">
        <v>0</v>
      </c>
      <c r="G197" s="573" t="s">
        <v>902</v>
      </c>
      <c r="H197" s="576">
        <v>152900</v>
      </c>
      <c r="I197" s="576">
        <v>161400</v>
      </c>
      <c r="J197" s="577">
        <v>1.05559189012426</v>
      </c>
      <c r="K197" s="577" t="b">
        <f t="shared" si="27"/>
        <v>1</v>
      </c>
      <c r="L197" s="576">
        <v>46710</v>
      </c>
      <c r="M197" s="576">
        <v>48468</v>
      </c>
      <c r="N197" s="577">
        <v>1.0376364804110501</v>
      </c>
      <c r="O197" s="577" t="str">
        <f t="shared" si="28"/>
        <v/>
      </c>
      <c r="P197" s="578">
        <v>19.600000000000001</v>
      </c>
      <c r="Q197" s="578">
        <v>19.3</v>
      </c>
      <c r="R197" s="579">
        <v>0.98469387755102</v>
      </c>
      <c r="S197" s="577" t="str">
        <f t="shared" si="29"/>
        <v/>
      </c>
      <c r="T197" s="580">
        <f t="shared" si="30"/>
        <v>1</v>
      </c>
      <c r="U197" s="580">
        <f t="shared" si="31"/>
        <v>0</v>
      </c>
      <c r="V197" s="580">
        <f t="shared" si="32"/>
        <v>0</v>
      </c>
      <c r="W197" s="580">
        <f t="shared" si="33"/>
        <v>1</v>
      </c>
      <c r="X197" s="581" t="str">
        <f t="shared" si="34"/>
        <v>NO</v>
      </c>
      <c r="Y197" s="582" t="str">
        <f t="shared" si="35"/>
        <v>NO</v>
      </c>
    </row>
    <row r="198" spans="1:25" x14ac:dyDescent="0.25">
      <c r="A198" s="572" t="s">
        <v>263</v>
      </c>
      <c r="B198" s="573" t="s">
        <v>990</v>
      </c>
      <c r="C198" s="617">
        <v>108.01</v>
      </c>
      <c r="D198" s="617">
        <v>22015010801</v>
      </c>
      <c r="E198" s="574" t="s">
        <v>901</v>
      </c>
      <c r="F198" s="575">
        <v>1</v>
      </c>
      <c r="G198" s="573" t="s">
        <v>902</v>
      </c>
      <c r="H198" s="576">
        <v>152900</v>
      </c>
      <c r="I198" s="576">
        <v>139800</v>
      </c>
      <c r="J198" s="577">
        <v>0.91432308698495701</v>
      </c>
      <c r="K198" s="577" t="b">
        <f t="shared" si="27"/>
        <v>1</v>
      </c>
      <c r="L198" s="576">
        <v>46710</v>
      </c>
      <c r="M198" s="576">
        <v>37390</v>
      </c>
      <c r="N198" s="577">
        <v>0.80047099122243603</v>
      </c>
      <c r="O198" s="577" t="str">
        <f t="shared" si="28"/>
        <v/>
      </c>
      <c r="P198" s="578">
        <v>19.600000000000001</v>
      </c>
      <c r="Q198" s="578">
        <v>25.7</v>
      </c>
      <c r="R198" s="579">
        <v>1.31122448979592</v>
      </c>
      <c r="S198" s="577" t="str">
        <f t="shared" si="29"/>
        <v/>
      </c>
      <c r="T198" s="580">
        <f t="shared" si="30"/>
        <v>1</v>
      </c>
      <c r="U198" s="580">
        <f t="shared" si="31"/>
        <v>0</v>
      </c>
      <c r="V198" s="580">
        <f t="shared" si="32"/>
        <v>0</v>
      </c>
      <c r="W198" s="580">
        <f t="shared" si="33"/>
        <v>1</v>
      </c>
      <c r="X198" s="581" t="str">
        <f t="shared" si="34"/>
        <v>NO</v>
      </c>
      <c r="Y198" s="582" t="str">
        <f t="shared" si="35"/>
        <v>NO</v>
      </c>
    </row>
    <row r="199" spans="1:25" x14ac:dyDescent="0.25">
      <c r="A199" s="572" t="s">
        <v>262</v>
      </c>
      <c r="B199" s="573" t="s">
        <v>991</v>
      </c>
      <c r="C199" s="617">
        <v>108.04</v>
      </c>
      <c r="D199" s="617">
        <v>22015010804</v>
      </c>
      <c r="E199" s="574" t="s">
        <v>904</v>
      </c>
      <c r="F199" s="583">
        <v>0</v>
      </c>
      <c r="G199" s="573" t="s">
        <v>902</v>
      </c>
      <c r="H199" s="576">
        <v>152900</v>
      </c>
      <c r="I199" s="576">
        <v>161400</v>
      </c>
      <c r="J199" s="577">
        <v>1.05559189012426</v>
      </c>
      <c r="K199" s="577" t="b">
        <f t="shared" si="27"/>
        <v>1</v>
      </c>
      <c r="L199" s="576">
        <v>46710</v>
      </c>
      <c r="M199" s="576">
        <v>48468</v>
      </c>
      <c r="N199" s="577">
        <v>1.0376364804110501</v>
      </c>
      <c r="O199" s="577" t="str">
        <f t="shared" si="28"/>
        <v/>
      </c>
      <c r="P199" s="578">
        <v>19.600000000000001</v>
      </c>
      <c r="Q199" s="578">
        <v>19.3</v>
      </c>
      <c r="R199" s="579">
        <v>0.98469387755102</v>
      </c>
      <c r="S199" s="577" t="str">
        <f t="shared" si="29"/>
        <v/>
      </c>
      <c r="T199" s="580">
        <f t="shared" si="30"/>
        <v>1</v>
      </c>
      <c r="U199" s="580">
        <f t="shared" si="31"/>
        <v>0</v>
      </c>
      <c r="V199" s="580">
        <f t="shared" si="32"/>
        <v>0</v>
      </c>
      <c r="W199" s="580">
        <f t="shared" si="33"/>
        <v>1</v>
      </c>
      <c r="X199" s="581" t="str">
        <f t="shared" si="34"/>
        <v>NO</v>
      </c>
      <c r="Y199" s="582" t="str">
        <f t="shared" si="35"/>
        <v>NO</v>
      </c>
    </row>
    <row r="200" spans="1:25" x14ac:dyDescent="0.25">
      <c r="A200" s="572" t="s">
        <v>262</v>
      </c>
      <c r="B200" s="573" t="s">
        <v>991</v>
      </c>
      <c r="C200" s="617">
        <v>108.05</v>
      </c>
      <c r="D200" s="617">
        <v>22015010805</v>
      </c>
      <c r="E200" s="574" t="s">
        <v>904</v>
      </c>
      <c r="F200" s="583">
        <v>0</v>
      </c>
      <c r="G200" s="573" t="s">
        <v>902</v>
      </c>
      <c r="H200" s="576">
        <v>152900</v>
      </c>
      <c r="I200" s="576">
        <v>161400</v>
      </c>
      <c r="J200" s="577">
        <v>1.05559189012426</v>
      </c>
      <c r="K200" s="577" t="b">
        <f t="shared" si="27"/>
        <v>1</v>
      </c>
      <c r="L200" s="576">
        <v>46710</v>
      </c>
      <c r="M200" s="576">
        <v>48468</v>
      </c>
      <c r="N200" s="577">
        <v>1.0376364804110501</v>
      </c>
      <c r="O200" s="577" t="str">
        <f t="shared" si="28"/>
        <v/>
      </c>
      <c r="P200" s="578">
        <v>19.600000000000001</v>
      </c>
      <c r="Q200" s="578">
        <v>19.3</v>
      </c>
      <c r="R200" s="579">
        <v>0.98469387755102</v>
      </c>
      <c r="S200" s="577" t="str">
        <f t="shared" si="29"/>
        <v/>
      </c>
      <c r="T200" s="580">
        <f t="shared" si="30"/>
        <v>1</v>
      </c>
      <c r="U200" s="580">
        <f t="shared" si="31"/>
        <v>0</v>
      </c>
      <c r="V200" s="580">
        <f t="shared" si="32"/>
        <v>0</v>
      </c>
      <c r="W200" s="580">
        <f t="shared" si="33"/>
        <v>1</v>
      </c>
      <c r="X200" s="581" t="str">
        <f t="shared" si="34"/>
        <v>NO</v>
      </c>
      <c r="Y200" s="582" t="str">
        <f t="shared" si="35"/>
        <v>NO</v>
      </c>
    </row>
    <row r="201" spans="1:25" x14ac:dyDescent="0.25">
      <c r="A201" s="572" t="s">
        <v>262</v>
      </c>
      <c r="B201" s="573" t="s">
        <v>991</v>
      </c>
      <c r="C201" s="617">
        <v>108.05</v>
      </c>
      <c r="D201" s="617">
        <v>22015010805</v>
      </c>
      <c r="E201" s="574" t="s">
        <v>904</v>
      </c>
      <c r="F201" s="583">
        <v>0</v>
      </c>
      <c r="G201" s="573" t="s">
        <v>902</v>
      </c>
      <c r="H201" s="576">
        <v>152900</v>
      </c>
      <c r="I201" s="576">
        <v>161400</v>
      </c>
      <c r="J201" s="577">
        <v>1.05559189012426</v>
      </c>
      <c r="K201" s="577" t="b">
        <f t="shared" si="27"/>
        <v>1</v>
      </c>
      <c r="L201" s="576">
        <v>46710</v>
      </c>
      <c r="M201" s="576">
        <v>48468</v>
      </c>
      <c r="N201" s="577">
        <v>1.0376364804110501</v>
      </c>
      <c r="O201" s="577" t="str">
        <f t="shared" si="28"/>
        <v/>
      </c>
      <c r="P201" s="578">
        <v>19.600000000000001</v>
      </c>
      <c r="Q201" s="578">
        <v>19.3</v>
      </c>
      <c r="R201" s="579">
        <v>0.98469387755102</v>
      </c>
      <c r="S201" s="577" t="str">
        <f t="shared" si="29"/>
        <v/>
      </c>
      <c r="T201" s="580">
        <f t="shared" si="30"/>
        <v>1</v>
      </c>
      <c r="U201" s="580">
        <f t="shared" si="31"/>
        <v>0</v>
      </c>
      <c r="V201" s="580">
        <f t="shared" si="32"/>
        <v>0</v>
      </c>
      <c r="W201" s="580">
        <f t="shared" si="33"/>
        <v>1</v>
      </c>
      <c r="X201" s="581" t="str">
        <f t="shared" si="34"/>
        <v>NO</v>
      </c>
      <c r="Y201" s="582" t="str">
        <f t="shared" si="35"/>
        <v>NO</v>
      </c>
    </row>
    <row r="202" spans="1:25" x14ac:dyDescent="0.25">
      <c r="A202" s="572" t="s">
        <v>263</v>
      </c>
      <c r="B202" s="573" t="s">
        <v>990</v>
      </c>
      <c r="C202" s="617">
        <v>108.05</v>
      </c>
      <c r="D202" s="617">
        <v>22015010805</v>
      </c>
      <c r="E202" s="574" t="s">
        <v>901</v>
      </c>
      <c r="F202" s="575">
        <v>1</v>
      </c>
      <c r="G202" s="573" t="s">
        <v>902</v>
      </c>
      <c r="H202" s="576">
        <v>152900</v>
      </c>
      <c r="I202" s="576">
        <v>139800</v>
      </c>
      <c r="J202" s="577">
        <v>0.91432308698495701</v>
      </c>
      <c r="K202" s="577" t="b">
        <f t="shared" si="27"/>
        <v>1</v>
      </c>
      <c r="L202" s="576">
        <v>46710</v>
      </c>
      <c r="M202" s="576">
        <v>37390</v>
      </c>
      <c r="N202" s="577">
        <v>0.80047099122243603</v>
      </c>
      <c r="O202" s="577" t="str">
        <f t="shared" si="28"/>
        <v/>
      </c>
      <c r="P202" s="578">
        <v>19.600000000000001</v>
      </c>
      <c r="Q202" s="578">
        <v>25.7</v>
      </c>
      <c r="R202" s="579">
        <v>1.31122448979592</v>
      </c>
      <c r="S202" s="577" t="str">
        <f t="shared" si="29"/>
        <v/>
      </c>
      <c r="T202" s="580">
        <f t="shared" si="30"/>
        <v>1</v>
      </c>
      <c r="U202" s="580">
        <f t="shared" si="31"/>
        <v>0</v>
      </c>
      <c r="V202" s="580">
        <f t="shared" si="32"/>
        <v>0</v>
      </c>
      <c r="W202" s="580">
        <f t="shared" si="33"/>
        <v>1</v>
      </c>
      <c r="X202" s="581" t="str">
        <f t="shared" si="34"/>
        <v>NO</v>
      </c>
      <c r="Y202" s="582" t="str">
        <f t="shared" si="35"/>
        <v>NO</v>
      </c>
    </row>
    <row r="203" spans="1:25" x14ac:dyDescent="0.25">
      <c r="A203" s="572" t="s">
        <v>262</v>
      </c>
      <c r="B203" s="573" t="s">
        <v>991</v>
      </c>
      <c r="C203" s="617">
        <v>108.06</v>
      </c>
      <c r="D203" s="617">
        <v>22015010806</v>
      </c>
      <c r="E203" s="574" t="s">
        <v>904</v>
      </c>
      <c r="F203" s="583">
        <v>0</v>
      </c>
      <c r="G203" s="573" t="s">
        <v>902</v>
      </c>
      <c r="H203" s="576">
        <v>152900</v>
      </c>
      <c r="I203" s="576">
        <v>161400</v>
      </c>
      <c r="J203" s="577">
        <v>1.05559189012426</v>
      </c>
      <c r="K203" s="577" t="b">
        <f t="shared" si="27"/>
        <v>1</v>
      </c>
      <c r="L203" s="576">
        <v>46710</v>
      </c>
      <c r="M203" s="576">
        <v>48468</v>
      </c>
      <c r="N203" s="577">
        <v>1.0376364804110501</v>
      </c>
      <c r="O203" s="577" t="str">
        <f t="shared" si="28"/>
        <v/>
      </c>
      <c r="P203" s="578">
        <v>19.600000000000001</v>
      </c>
      <c r="Q203" s="578">
        <v>19.3</v>
      </c>
      <c r="R203" s="579">
        <v>0.98469387755102</v>
      </c>
      <c r="S203" s="577" t="str">
        <f t="shared" si="29"/>
        <v/>
      </c>
      <c r="T203" s="580">
        <f t="shared" si="30"/>
        <v>1</v>
      </c>
      <c r="U203" s="580">
        <f t="shared" si="31"/>
        <v>0</v>
      </c>
      <c r="V203" s="580">
        <f t="shared" si="32"/>
        <v>0</v>
      </c>
      <c r="W203" s="580">
        <f t="shared" si="33"/>
        <v>1</v>
      </c>
      <c r="X203" s="581" t="str">
        <f t="shared" si="34"/>
        <v>NO</v>
      </c>
      <c r="Y203" s="582" t="str">
        <f t="shared" si="35"/>
        <v>NO</v>
      </c>
    </row>
    <row r="204" spans="1:25" x14ac:dyDescent="0.25">
      <c r="A204" s="572" t="s">
        <v>262</v>
      </c>
      <c r="B204" s="573" t="s">
        <v>992</v>
      </c>
      <c r="C204" s="617">
        <v>109</v>
      </c>
      <c r="D204" s="617">
        <v>22015010900</v>
      </c>
      <c r="E204" s="574" t="s">
        <v>904</v>
      </c>
      <c r="F204" s="583">
        <v>0</v>
      </c>
      <c r="G204" s="573" t="s">
        <v>902</v>
      </c>
      <c r="H204" s="576">
        <v>152900</v>
      </c>
      <c r="I204" s="576">
        <v>0</v>
      </c>
      <c r="J204" s="577">
        <v>0</v>
      </c>
      <c r="K204" s="577" t="str">
        <f t="shared" si="27"/>
        <v/>
      </c>
      <c r="L204" s="576">
        <v>46710</v>
      </c>
      <c r="M204" s="576">
        <v>0</v>
      </c>
      <c r="N204" s="577">
        <v>0</v>
      </c>
      <c r="O204" s="577" t="b">
        <f t="shared" si="28"/>
        <v>1</v>
      </c>
      <c r="P204" s="578">
        <v>19.600000000000001</v>
      </c>
      <c r="Q204" s="578">
        <v>0</v>
      </c>
      <c r="R204" s="579">
        <v>0</v>
      </c>
      <c r="S204" s="577" t="str">
        <f t="shared" si="29"/>
        <v/>
      </c>
      <c r="T204" s="580">
        <f t="shared" si="30"/>
        <v>0</v>
      </c>
      <c r="U204" s="580">
        <f t="shared" si="31"/>
        <v>1</v>
      </c>
      <c r="V204" s="580">
        <f t="shared" si="32"/>
        <v>0</v>
      </c>
      <c r="W204" s="580">
        <f t="shared" si="33"/>
        <v>1</v>
      </c>
      <c r="X204" s="581" t="str">
        <f t="shared" si="34"/>
        <v>NO</v>
      </c>
      <c r="Y204" s="582" t="str">
        <f t="shared" si="35"/>
        <v>NO</v>
      </c>
    </row>
    <row r="205" spans="1:25" x14ac:dyDescent="0.25">
      <c r="A205" s="572" t="s">
        <v>262</v>
      </c>
      <c r="B205" s="573" t="s">
        <v>991</v>
      </c>
      <c r="C205" s="617">
        <v>110.01</v>
      </c>
      <c r="D205" s="617">
        <v>22015011001</v>
      </c>
      <c r="E205" s="574" t="s">
        <v>904</v>
      </c>
      <c r="F205" s="583">
        <v>0</v>
      </c>
      <c r="G205" s="573" t="s">
        <v>902</v>
      </c>
      <c r="H205" s="576">
        <v>152900</v>
      </c>
      <c r="I205" s="576">
        <v>161400</v>
      </c>
      <c r="J205" s="577">
        <v>1.05559189012426</v>
      </c>
      <c r="K205" s="577" t="b">
        <f t="shared" si="27"/>
        <v>1</v>
      </c>
      <c r="L205" s="576">
        <v>46710</v>
      </c>
      <c r="M205" s="576">
        <v>48468</v>
      </c>
      <c r="N205" s="577">
        <v>1.0376364804110501</v>
      </c>
      <c r="O205" s="577" t="str">
        <f t="shared" si="28"/>
        <v/>
      </c>
      <c r="P205" s="578">
        <v>19.600000000000001</v>
      </c>
      <c r="Q205" s="578">
        <v>19.3</v>
      </c>
      <c r="R205" s="579">
        <v>0.98469387755102</v>
      </c>
      <c r="S205" s="577" t="str">
        <f t="shared" si="29"/>
        <v/>
      </c>
      <c r="T205" s="580">
        <f t="shared" si="30"/>
        <v>1</v>
      </c>
      <c r="U205" s="580">
        <f t="shared" si="31"/>
        <v>0</v>
      </c>
      <c r="V205" s="580">
        <f t="shared" si="32"/>
        <v>0</v>
      </c>
      <c r="W205" s="580">
        <f t="shared" si="33"/>
        <v>1</v>
      </c>
      <c r="X205" s="581" t="str">
        <f t="shared" si="34"/>
        <v>NO</v>
      </c>
      <c r="Y205" s="582" t="str">
        <f t="shared" si="35"/>
        <v>NO</v>
      </c>
    </row>
    <row r="206" spans="1:25" x14ac:dyDescent="0.25">
      <c r="A206" s="572" t="s">
        <v>262</v>
      </c>
      <c r="B206" s="573" t="s">
        <v>993</v>
      </c>
      <c r="C206" s="617">
        <v>110.01</v>
      </c>
      <c r="D206" s="617">
        <v>22015011001</v>
      </c>
      <c r="E206" s="574" t="s">
        <v>904</v>
      </c>
      <c r="F206" s="583">
        <v>0</v>
      </c>
      <c r="G206" s="573" t="s">
        <v>902</v>
      </c>
      <c r="H206" s="576">
        <v>152900</v>
      </c>
      <c r="I206" s="576">
        <v>0</v>
      </c>
      <c r="J206" s="577">
        <v>0</v>
      </c>
      <c r="K206" s="577" t="str">
        <f t="shared" si="27"/>
        <v/>
      </c>
      <c r="L206" s="576">
        <v>46710</v>
      </c>
      <c r="M206" s="576">
        <v>0</v>
      </c>
      <c r="N206" s="577">
        <v>0</v>
      </c>
      <c r="O206" s="577" t="b">
        <f t="shared" si="28"/>
        <v>1</v>
      </c>
      <c r="P206" s="578">
        <v>19.600000000000001</v>
      </c>
      <c r="Q206" s="578">
        <v>0</v>
      </c>
      <c r="R206" s="579">
        <v>0</v>
      </c>
      <c r="S206" s="577" t="str">
        <f t="shared" si="29"/>
        <v/>
      </c>
      <c r="T206" s="580">
        <f t="shared" si="30"/>
        <v>0</v>
      </c>
      <c r="U206" s="580">
        <f t="shared" si="31"/>
        <v>1</v>
      </c>
      <c r="V206" s="580">
        <f t="shared" si="32"/>
        <v>0</v>
      </c>
      <c r="W206" s="580">
        <f t="shared" si="33"/>
        <v>1</v>
      </c>
      <c r="X206" s="581" t="str">
        <f t="shared" si="34"/>
        <v>NO</v>
      </c>
      <c r="Y206" s="582" t="str">
        <f t="shared" si="35"/>
        <v>NO</v>
      </c>
    </row>
    <row r="207" spans="1:25" x14ac:dyDescent="0.25">
      <c r="A207" s="572" t="s">
        <v>262</v>
      </c>
      <c r="B207" s="573" t="s">
        <v>994</v>
      </c>
      <c r="C207" s="617">
        <v>110.01</v>
      </c>
      <c r="D207" s="617">
        <v>22015011001</v>
      </c>
      <c r="E207" s="574" t="s">
        <v>904</v>
      </c>
      <c r="F207" s="583">
        <v>0</v>
      </c>
      <c r="G207" s="573" t="s">
        <v>902</v>
      </c>
      <c r="H207" s="576">
        <v>152900</v>
      </c>
      <c r="I207" s="576">
        <v>128500</v>
      </c>
      <c r="J207" s="577">
        <v>0.840418574231524</v>
      </c>
      <c r="K207" s="577" t="b">
        <f t="shared" si="27"/>
        <v>1</v>
      </c>
      <c r="L207" s="576">
        <v>46710</v>
      </c>
      <c r="M207" s="576">
        <v>57431</v>
      </c>
      <c r="N207" s="577">
        <v>1.2295225861699799</v>
      </c>
      <c r="O207" s="577" t="str">
        <f t="shared" si="28"/>
        <v/>
      </c>
      <c r="P207" s="578">
        <v>19.600000000000001</v>
      </c>
      <c r="Q207" s="578">
        <v>17.600000000000001</v>
      </c>
      <c r="R207" s="579">
        <v>0.89795918367346905</v>
      </c>
      <c r="S207" s="577" t="str">
        <f t="shared" si="29"/>
        <v/>
      </c>
      <c r="T207" s="580">
        <f t="shared" si="30"/>
        <v>1</v>
      </c>
      <c r="U207" s="580">
        <f t="shared" si="31"/>
        <v>0</v>
      </c>
      <c r="V207" s="580">
        <f t="shared" si="32"/>
        <v>0</v>
      </c>
      <c r="W207" s="580">
        <f t="shared" si="33"/>
        <v>1</v>
      </c>
      <c r="X207" s="581" t="str">
        <f t="shared" si="34"/>
        <v>NO</v>
      </c>
      <c r="Y207" s="582" t="str">
        <f t="shared" si="35"/>
        <v>NO</v>
      </c>
    </row>
    <row r="208" spans="1:25" x14ac:dyDescent="0.25">
      <c r="A208" s="572" t="s">
        <v>314</v>
      </c>
      <c r="B208" s="573" t="s">
        <v>995</v>
      </c>
      <c r="C208" s="617">
        <v>110.01</v>
      </c>
      <c r="D208" s="617">
        <v>22015011001</v>
      </c>
      <c r="E208" s="574" t="s">
        <v>904</v>
      </c>
      <c r="F208" s="583">
        <v>0</v>
      </c>
      <c r="G208" s="573" t="s">
        <v>902</v>
      </c>
      <c r="H208" s="576">
        <v>152900</v>
      </c>
      <c r="I208" s="576">
        <v>72400</v>
      </c>
      <c r="J208" s="577">
        <v>0.47351209941138001</v>
      </c>
      <c r="K208" s="577" t="str">
        <f t="shared" si="27"/>
        <v/>
      </c>
      <c r="L208" s="576">
        <v>46710</v>
      </c>
      <c r="M208" s="576">
        <v>27000</v>
      </c>
      <c r="N208" s="577">
        <v>0.57803468208092501</v>
      </c>
      <c r="O208" s="577" t="b">
        <f t="shared" si="28"/>
        <v>1</v>
      </c>
      <c r="P208" s="578">
        <v>19.600000000000001</v>
      </c>
      <c r="Q208" s="578">
        <v>39.6</v>
      </c>
      <c r="R208" s="579">
        <v>2.0204081632653099</v>
      </c>
      <c r="S208" s="577" t="b">
        <f t="shared" si="29"/>
        <v>1</v>
      </c>
      <c r="T208" s="580">
        <f t="shared" si="30"/>
        <v>0</v>
      </c>
      <c r="U208" s="580">
        <f t="shared" si="31"/>
        <v>1</v>
      </c>
      <c r="V208" s="580">
        <f t="shared" si="32"/>
        <v>1</v>
      </c>
      <c r="W208" s="580">
        <f t="shared" si="33"/>
        <v>2</v>
      </c>
      <c r="X208" s="581" t="str">
        <f t="shared" si="34"/>
        <v>NO</v>
      </c>
      <c r="Y208" s="582" t="str">
        <f t="shared" si="35"/>
        <v>NO</v>
      </c>
    </row>
    <row r="209" spans="1:25" x14ac:dyDescent="0.25">
      <c r="A209" s="572" t="s">
        <v>262</v>
      </c>
      <c r="B209" s="573" t="s">
        <v>991</v>
      </c>
      <c r="C209" s="617">
        <v>110.02</v>
      </c>
      <c r="D209" s="617">
        <v>22015011002</v>
      </c>
      <c r="E209" s="574" t="s">
        <v>904</v>
      </c>
      <c r="F209" s="583">
        <v>0</v>
      </c>
      <c r="G209" s="573" t="s">
        <v>902</v>
      </c>
      <c r="H209" s="576">
        <v>152900</v>
      </c>
      <c r="I209" s="576">
        <v>161400</v>
      </c>
      <c r="J209" s="577">
        <v>1.05559189012426</v>
      </c>
      <c r="K209" s="577" t="b">
        <f t="shared" si="27"/>
        <v>1</v>
      </c>
      <c r="L209" s="576">
        <v>46710</v>
      </c>
      <c r="M209" s="576">
        <v>48468</v>
      </c>
      <c r="N209" s="577">
        <v>1.0376364804110501</v>
      </c>
      <c r="O209" s="577" t="str">
        <f t="shared" si="28"/>
        <v/>
      </c>
      <c r="P209" s="578">
        <v>19.600000000000001</v>
      </c>
      <c r="Q209" s="578">
        <v>19.3</v>
      </c>
      <c r="R209" s="579">
        <v>0.98469387755102</v>
      </c>
      <c r="S209" s="577" t="str">
        <f t="shared" si="29"/>
        <v/>
      </c>
      <c r="T209" s="580">
        <f t="shared" si="30"/>
        <v>1</v>
      </c>
      <c r="U209" s="580">
        <f t="shared" si="31"/>
        <v>0</v>
      </c>
      <c r="V209" s="580">
        <f t="shared" si="32"/>
        <v>0</v>
      </c>
      <c r="W209" s="580">
        <f t="shared" si="33"/>
        <v>1</v>
      </c>
      <c r="X209" s="581" t="str">
        <f t="shared" si="34"/>
        <v>NO</v>
      </c>
      <c r="Y209" s="582" t="str">
        <f t="shared" si="35"/>
        <v>NO</v>
      </c>
    </row>
    <row r="210" spans="1:25" x14ac:dyDescent="0.25">
      <c r="A210" s="572" t="s">
        <v>262</v>
      </c>
      <c r="B210" s="573" t="s">
        <v>993</v>
      </c>
      <c r="C210" s="617">
        <v>110.02</v>
      </c>
      <c r="D210" s="617">
        <v>22015011002</v>
      </c>
      <c r="E210" s="574" t="s">
        <v>904</v>
      </c>
      <c r="F210" s="583">
        <v>0</v>
      </c>
      <c r="G210" s="573" t="s">
        <v>902</v>
      </c>
      <c r="H210" s="576">
        <v>152900</v>
      </c>
      <c r="I210" s="576">
        <v>0</v>
      </c>
      <c r="J210" s="577">
        <v>0</v>
      </c>
      <c r="K210" s="577" t="str">
        <f t="shared" si="27"/>
        <v/>
      </c>
      <c r="L210" s="576">
        <v>46710</v>
      </c>
      <c r="M210" s="576">
        <v>0</v>
      </c>
      <c r="N210" s="577">
        <v>0</v>
      </c>
      <c r="O210" s="577" t="b">
        <f t="shared" si="28"/>
        <v>1</v>
      </c>
      <c r="P210" s="578">
        <v>19.600000000000001</v>
      </c>
      <c r="Q210" s="578">
        <v>0</v>
      </c>
      <c r="R210" s="579">
        <v>0</v>
      </c>
      <c r="S210" s="577" t="str">
        <f t="shared" si="29"/>
        <v/>
      </c>
      <c r="T210" s="580">
        <f t="shared" si="30"/>
        <v>0</v>
      </c>
      <c r="U210" s="580">
        <f t="shared" si="31"/>
        <v>1</v>
      </c>
      <c r="V210" s="580">
        <f t="shared" si="32"/>
        <v>0</v>
      </c>
      <c r="W210" s="580">
        <f t="shared" si="33"/>
        <v>1</v>
      </c>
      <c r="X210" s="581" t="str">
        <f t="shared" si="34"/>
        <v>NO</v>
      </c>
      <c r="Y210" s="582" t="str">
        <f t="shared" si="35"/>
        <v>NO</v>
      </c>
    </row>
    <row r="211" spans="1:25" x14ac:dyDescent="0.25">
      <c r="A211" s="572" t="s">
        <v>262</v>
      </c>
      <c r="B211" s="573" t="s">
        <v>994</v>
      </c>
      <c r="C211" s="617">
        <v>110.02</v>
      </c>
      <c r="D211" s="617">
        <v>22015011002</v>
      </c>
      <c r="E211" s="574" t="s">
        <v>904</v>
      </c>
      <c r="F211" s="583">
        <v>0</v>
      </c>
      <c r="G211" s="573" t="s">
        <v>902</v>
      </c>
      <c r="H211" s="576">
        <v>152900</v>
      </c>
      <c r="I211" s="576">
        <v>128500</v>
      </c>
      <c r="J211" s="577">
        <v>0.840418574231524</v>
      </c>
      <c r="K211" s="577" t="b">
        <f t="shared" si="27"/>
        <v>1</v>
      </c>
      <c r="L211" s="576">
        <v>46710</v>
      </c>
      <c r="M211" s="576">
        <v>57431</v>
      </c>
      <c r="N211" s="577">
        <v>1.2295225861699799</v>
      </c>
      <c r="O211" s="577" t="str">
        <f t="shared" si="28"/>
        <v/>
      </c>
      <c r="P211" s="578">
        <v>19.600000000000001</v>
      </c>
      <c r="Q211" s="578">
        <v>17.600000000000001</v>
      </c>
      <c r="R211" s="579">
        <v>0.89795918367346905</v>
      </c>
      <c r="S211" s="577" t="str">
        <f t="shared" si="29"/>
        <v/>
      </c>
      <c r="T211" s="580">
        <f t="shared" si="30"/>
        <v>1</v>
      </c>
      <c r="U211" s="580">
        <f t="shared" si="31"/>
        <v>0</v>
      </c>
      <c r="V211" s="580">
        <f t="shared" si="32"/>
        <v>0</v>
      </c>
      <c r="W211" s="580">
        <f t="shared" si="33"/>
        <v>1</v>
      </c>
      <c r="X211" s="581" t="str">
        <f t="shared" si="34"/>
        <v>NO</v>
      </c>
      <c r="Y211" s="582" t="str">
        <f t="shared" si="35"/>
        <v>NO</v>
      </c>
    </row>
    <row r="212" spans="1:25" x14ac:dyDescent="0.25">
      <c r="A212" s="572" t="s">
        <v>263</v>
      </c>
      <c r="B212" s="573" t="s">
        <v>990</v>
      </c>
      <c r="C212" s="617">
        <v>110.02</v>
      </c>
      <c r="D212" s="617">
        <v>22015011002</v>
      </c>
      <c r="E212" s="574" t="s">
        <v>901</v>
      </c>
      <c r="F212" s="575">
        <v>1</v>
      </c>
      <c r="G212" s="573" t="s">
        <v>902</v>
      </c>
      <c r="H212" s="576">
        <v>152900</v>
      </c>
      <c r="I212" s="576">
        <v>139800</v>
      </c>
      <c r="J212" s="577">
        <v>0.91432308698495701</v>
      </c>
      <c r="K212" s="577" t="b">
        <f t="shared" si="27"/>
        <v>1</v>
      </c>
      <c r="L212" s="576">
        <v>46710</v>
      </c>
      <c r="M212" s="576">
        <v>37390</v>
      </c>
      <c r="N212" s="577">
        <v>0.80047099122243603</v>
      </c>
      <c r="O212" s="577" t="str">
        <f t="shared" si="28"/>
        <v/>
      </c>
      <c r="P212" s="578">
        <v>19.600000000000001</v>
      </c>
      <c r="Q212" s="578">
        <v>25.7</v>
      </c>
      <c r="R212" s="579">
        <v>1.31122448979592</v>
      </c>
      <c r="S212" s="577" t="str">
        <f t="shared" si="29"/>
        <v/>
      </c>
      <c r="T212" s="580">
        <f t="shared" si="30"/>
        <v>1</v>
      </c>
      <c r="U212" s="580">
        <f t="shared" si="31"/>
        <v>0</v>
      </c>
      <c r="V212" s="580">
        <f t="shared" si="32"/>
        <v>0</v>
      </c>
      <c r="W212" s="580">
        <f t="shared" si="33"/>
        <v>1</v>
      </c>
      <c r="X212" s="581" t="str">
        <f t="shared" si="34"/>
        <v>NO</v>
      </c>
      <c r="Y212" s="582" t="str">
        <f t="shared" si="35"/>
        <v>NO</v>
      </c>
    </row>
    <row r="213" spans="1:25" x14ac:dyDescent="0.25">
      <c r="A213" s="572" t="s">
        <v>314</v>
      </c>
      <c r="B213" s="573" t="s">
        <v>995</v>
      </c>
      <c r="C213" s="617">
        <v>110.02</v>
      </c>
      <c r="D213" s="617">
        <v>22015011002</v>
      </c>
      <c r="E213" s="574" t="s">
        <v>904</v>
      </c>
      <c r="F213" s="583">
        <v>0</v>
      </c>
      <c r="G213" s="573" t="s">
        <v>902</v>
      </c>
      <c r="H213" s="576">
        <v>152900</v>
      </c>
      <c r="I213" s="576">
        <v>72400</v>
      </c>
      <c r="J213" s="577">
        <v>0.47351209941138001</v>
      </c>
      <c r="K213" s="577" t="str">
        <f t="shared" si="27"/>
        <v/>
      </c>
      <c r="L213" s="576">
        <v>46710</v>
      </c>
      <c r="M213" s="576">
        <v>27000</v>
      </c>
      <c r="N213" s="577">
        <v>0.57803468208092501</v>
      </c>
      <c r="O213" s="577" t="b">
        <f t="shared" si="28"/>
        <v>1</v>
      </c>
      <c r="P213" s="578">
        <v>19.600000000000001</v>
      </c>
      <c r="Q213" s="578">
        <v>39.6</v>
      </c>
      <c r="R213" s="579">
        <v>2.0204081632653099</v>
      </c>
      <c r="S213" s="577" t="b">
        <f t="shared" si="29"/>
        <v>1</v>
      </c>
      <c r="T213" s="580">
        <f t="shared" si="30"/>
        <v>0</v>
      </c>
      <c r="U213" s="580">
        <f t="shared" si="31"/>
        <v>1</v>
      </c>
      <c r="V213" s="580">
        <f t="shared" si="32"/>
        <v>1</v>
      </c>
      <c r="W213" s="580">
        <f t="shared" si="33"/>
        <v>2</v>
      </c>
      <c r="X213" s="581" t="str">
        <f t="shared" si="34"/>
        <v>NO</v>
      </c>
      <c r="Y213" s="582" t="str">
        <f t="shared" si="35"/>
        <v>NO</v>
      </c>
    </row>
    <row r="214" spans="1:25" x14ac:dyDescent="0.25">
      <c r="A214" s="572" t="s">
        <v>262</v>
      </c>
      <c r="B214" s="573" t="s">
        <v>994</v>
      </c>
      <c r="C214" s="617">
        <v>111.03</v>
      </c>
      <c r="D214" s="617">
        <v>22015011103</v>
      </c>
      <c r="E214" s="574" t="s">
        <v>904</v>
      </c>
      <c r="F214" s="583">
        <v>0</v>
      </c>
      <c r="G214" s="573" t="s">
        <v>902</v>
      </c>
      <c r="H214" s="576">
        <v>152900</v>
      </c>
      <c r="I214" s="576">
        <v>128500</v>
      </c>
      <c r="J214" s="577">
        <v>0.840418574231524</v>
      </c>
      <c r="K214" s="577" t="b">
        <f t="shared" si="27"/>
        <v>1</v>
      </c>
      <c r="L214" s="576">
        <v>46710</v>
      </c>
      <c r="M214" s="576">
        <v>57431</v>
      </c>
      <c r="N214" s="577">
        <v>1.2295225861699799</v>
      </c>
      <c r="O214" s="577" t="str">
        <f t="shared" si="28"/>
        <v/>
      </c>
      <c r="P214" s="578">
        <v>19.600000000000001</v>
      </c>
      <c r="Q214" s="578">
        <v>17.600000000000001</v>
      </c>
      <c r="R214" s="579">
        <v>0.89795918367346905</v>
      </c>
      <c r="S214" s="577" t="str">
        <f t="shared" si="29"/>
        <v/>
      </c>
      <c r="T214" s="580">
        <f t="shared" si="30"/>
        <v>1</v>
      </c>
      <c r="U214" s="580">
        <f t="shared" si="31"/>
        <v>0</v>
      </c>
      <c r="V214" s="580">
        <f t="shared" si="32"/>
        <v>0</v>
      </c>
      <c r="W214" s="580">
        <f t="shared" si="33"/>
        <v>1</v>
      </c>
      <c r="X214" s="581" t="str">
        <f t="shared" si="34"/>
        <v>NO</v>
      </c>
      <c r="Y214" s="582" t="str">
        <f t="shared" si="35"/>
        <v>NO</v>
      </c>
    </row>
    <row r="215" spans="1:25" x14ac:dyDescent="0.25">
      <c r="A215" s="572" t="s">
        <v>262</v>
      </c>
      <c r="B215" s="573" t="s">
        <v>996</v>
      </c>
      <c r="C215" s="617">
        <v>111.03</v>
      </c>
      <c r="D215" s="617">
        <v>22015011103</v>
      </c>
      <c r="E215" s="574" t="s">
        <v>904</v>
      </c>
      <c r="F215" s="583">
        <v>0</v>
      </c>
      <c r="G215" s="573" t="s">
        <v>902</v>
      </c>
      <c r="H215" s="576">
        <v>152900</v>
      </c>
      <c r="I215" s="576">
        <v>0</v>
      </c>
      <c r="J215" s="577">
        <v>0</v>
      </c>
      <c r="K215" s="577" t="str">
        <f t="shared" si="27"/>
        <v/>
      </c>
      <c r="L215" s="576">
        <v>46710</v>
      </c>
      <c r="M215" s="576">
        <v>0</v>
      </c>
      <c r="N215" s="577">
        <v>0</v>
      </c>
      <c r="O215" s="577" t="b">
        <f t="shared" si="28"/>
        <v>1</v>
      </c>
      <c r="P215" s="578">
        <v>19.600000000000001</v>
      </c>
      <c r="Q215" s="578">
        <v>0</v>
      </c>
      <c r="R215" s="579">
        <v>0</v>
      </c>
      <c r="S215" s="577" t="str">
        <f t="shared" si="29"/>
        <v/>
      </c>
      <c r="T215" s="580">
        <f t="shared" si="30"/>
        <v>0</v>
      </c>
      <c r="U215" s="580">
        <f t="shared" si="31"/>
        <v>1</v>
      </c>
      <c r="V215" s="580">
        <f t="shared" si="32"/>
        <v>0</v>
      </c>
      <c r="W215" s="580">
        <f t="shared" si="33"/>
        <v>1</v>
      </c>
      <c r="X215" s="581" t="str">
        <f t="shared" si="34"/>
        <v>NO</v>
      </c>
      <c r="Y215" s="582" t="str">
        <f t="shared" si="35"/>
        <v>NO</v>
      </c>
    </row>
    <row r="216" spans="1:25" x14ac:dyDescent="0.25">
      <c r="A216" s="572" t="s">
        <v>262</v>
      </c>
      <c r="B216" s="573" t="s">
        <v>997</v>
      </c>
      <c r="C216" s="617">
        <v>111.03</v>
      </c>
      <c r="D216" s="617">
        <v>22015011103</v>
      </c>
      <c r="E216" s="574" t="s">
        <v>904</v>
      </c>
      <c r="F216" s="583">
        <v>0</v>
      </c>
      <c r="G216" s="573" t="s">
        <v>902</v>
      </c>
      <c r="H216" s="576">
        <v>152900</v>
      </c>
      <c r="I216" s="576">
        <v>107400</v>
      </c>
      <c r="J216" s="577">
        <v>0.70241988227599705</v>
      </c>
      <c r="K216" s="577" t="b">
        <f t="shared" si="27"/>
        <v>1</v>
      </c>
      <c r="L216" s="576">
        <v>46710</v>
      </c>
      <c r="M216" s="576">
        <v>34453</v>
      </c>
      <c r="N216" s="577">
        <v>0.73759366302718898</v>
      </c>
      <c r="O216" s="577" t="str">
        <f t="shared" si="28"/>
        <v/>
      </c>
      <c r="P216" s="578">
        <v>19.600000000000001</v>
      </c>
      <c r="Q216" s="578">
        <v>31</v>
      </c>
      <c r="R216" s="579">
        <v>1.5816326530612199</v>
      </c>
      <c r="S216" s="577" t="b">
        <f t="shared" si="29"/>
        <v>1</v>
      </c>
      <c r="T216" s="580">
        <f t="shared" si="30"/>
        <v>1</v>
      </c>
      <c r="U216" s="580">
        <f t="shared" si="31"/>
        <v>0</v>
      </c>
      <c r="V216" s="580">
        <f t="shared" si="32"/>
        <v>1</v>
      </c>
      <c r="W216" s="580">
        <f t="shared" si="33"/>
        <v>2</v>
      </c>
      <c r="X216" s="581" t="str">
        <f t="shared" si="34"/>
        <v>NO</v>
      </c>
      <c r="Y216" s="582" t="str">
        <f t="shared" si="35"/>
        <v>NO</v>
      </c>
    </row>
    <row r="217" spans="1:25" x14ac:dyDescent="0.25">
      <c r="A217" s="572" t="s">
        <v>314</v>
      </c>
      <c r="B217" s="573" t="s">
        <v>998</v>
      </c>
      <c r="C217" s="617">
        <v>111.03</v>
      </c>
      <c r="D217" s="617">
        <v>22015011103</v>
      </c>
      <c r="E217" s="574" t="s">
        <v>904</v>
      </c>
      <c r="F217" s="583">
        <v>0</v>
      </c>
      <c r="G217" s="573" t="s">
        <v>902</v>
      </c>
      <c r="H217" s="576">
        <v>152900</v>
      </c>
      <c r="I217" s="576">
        <v>51200</v>
      </c>
      <c r="J217" s="577">
        <v>0.33485938521909703</v>
      </c>
      <c r="K217" s="577" t="str">
        <f t="shared" si="27"/>
        <v/>
      </c>
      <c r="L217" s="576">
        <v>46710</v>
      </c>
      <c r="M217" s="576">
        <v>23229</v>
      </c>
      <c r="N217" s="577">
        <v>0.49730250481695598</v>
      </c>
      <c r="O217" s="577" t="b">
        <f t="shared" si="28"/>
        <v>1</v>
      </c>
      <c r="P217" s="578">
        <v>19.600000000000001</v>
      </c>
      <c r="Q217" s="578">
        <v>44.3</v>
      </c>
      <c r="R217" s="579">
        <v>2.2602040816326499</v>
      </c>
      <c r="S217" s="577" t="b">
        <f t="shared" si="29"/>
        <v>1</v>
      </c>
      <c r="T217" s="580">
        <f t="shared" si="30"/>
        <v>0</v>
      </c>
      <c r="U217" s="580">
        <f t="shared" si="31"/>
        <v>1</v>
      </c>
      <c r="V217" s="580">
        <f t="shared" si="32"/>
        <v>1</v>
      </c>
      <c r="W217" s="580">
        <f t="shared" si="33"/>
        <v>2</v>
      </c>
      <c r="X217" s="581" t="str">
        <f t="shared" si="34"/>
        <v>NO</v>
      </c>
      <c r="Y217" s="582" t="str">
        <f t="shared" si="35"/>
        <v>NO</v>
      </c>
    </row>
    <row r="218" spans="1:25" x14ac:dyDescent="0.25">
      <c r="A218" s="572" t="s">
        <v>262</v>
      </c>
      <c r="B218" s="573" t="s">
        <v>994</v>
      </c>
      <c r="C218" s="617">
        <v>111.05</v>
      </c>
      <c r="D218" s="617">
        <v>22015011105</v>
      </c>
      <c r="E218" s="574" t="s">
        <v>904</v>
      </c>
      <c r="F218" s="583">
        <v>0</v>
      </c>
      <c r="G218" s="573" t="s">
        <v>902</v>
      </c>
      <c r="H218" s="576">
        <v>152900</v>
      </c>
      <c r="I218" s="576">
        <v>128500</v>
      </c>
      <c r="J218" s="577">
        <v>0.840418574231524</v>
      </c>
      <c r="K218" s="577" t="b">
        <f t="shared" si="27"/>
        <v>1</v>
      </c>
      <c r="L218" s="576">
        <v>46710</v>
      </c>
      <c r="M218" s="576">
        <v>57431</v>
      </c>
      <c r="N218" s="577">
        <v>1.2295225861699799</v>
      </c>
      <c r="O218" s="577" t="str">
        <f t="shared" si="28"/>
        <v/>
      </c>
      <c r="P218" s="578">
        <v>19.600000000000001</v>
      </c>
      <c r="Q218" s="578">
        <v>17.600000000000001</v>
      </c>
      <c r="R218" s="579">
        <v>0.89795918367346905</v>
      </c>
      <c r="S218" s="577" t="str">
        <f t="shared" si="29"/>
        <v/>
      </c>
      <c r="T218" s="580">
        <f t="shared" si="30"/>
        <v>1</v>
      </c>
      <c r="U218" s="580">
        <f t="shared" si="31"/>
        <v>0</v>
      </c>
      <c r="V218" s="580">
        <f t="shared" si="32"/>
        <v>0</v>
      </c>
      <c r="W218" s="580">
        <f t="shared" si="33"/>
        <v>1</v>
      </c>
      <c r="X218" s="581" t="str">
        <f t="shared" si="34"/>
        <v>NO</v>
      </c>
      <c r="Y218" s="582" t="str">
        <f t="shared" si="35"/>
        <v>NO</v>
      </c>
    </row>
    <row r="219" spans="1:25" x14ac:dyDescent="0.25">
      <c r="A219" s="572" t="s">
        <v>262</v>
      </c>
      <c r="B219" s="592" t="s">
        <v>996</v>
      </c>
      <c r="C219" s="617">
        <v>111.05</v>
      </c>
      <c r="D219" s="617">
        <v>22015011105</v>
      </c>
      <c r="E219" s="584" t="s">
        <v>904</v>
      </c>
      <c r="F219" s="585">
        <v>0</v>
      </c>
      <c r="G219" s="573" t="s">
        <v>902</v>
      </c>
      <c r="H219" s="576">
        <v>152900</v>
      </c>
      <c r="I219" s="576">
        <v>0</v>
      </c>
      <c r="J219" s="577">
        <v>0</v>
      </c>
      <c r="K219" s="577" t="str">
        <f t="shared" si="27"/>
        <v/>
      </c>
      <c r="L219" s="576">
        <v>46710</v>
      </c>
      <c r="M219" s="576">
        <v>0</v>
      </c>
      <c r="N219" s="577">
        <v>0</v>
      </c>
      <c r="O219" s="577" t="b">
        <f t="shared" si="28"/>
        <v>1</v>
      </c>
      <c r="P219" s="578">
        <v>19.600000000000001</v>
      </c>
      <c r="Q219" s="578">
        <v>0</v>
      </c>
      <c r="R219" s="579">
        <v>0</v>
      </c>
      <c r="S219" s="577" t="str">
        <f t="shared" si="29"/>
        <v/>
      </c>
      <c r="T219" s="580">
        <f t="shared" si="30"/>
        <v>0</v>
      </c>
      <c r="U219" s="580">
        <f t="shared" si="31"/>
        <v>1</v>
      </c>
      <c r="V219" s="580">
        <f t="shared" si="32"/>
        <v>0</v>
      </c>
      <c r="W219" s="580">
        <f t="shared" si="33"/>
        <v>1</v>
      </c>
      <c r="X219" s="581" t="str">
        <f t="shared" si="34"/>
        <v>NO</v>
      </c>
      <c r="Y219" s="582" t="str">
        <f t="shared" si="35"/>
        <v>NO</v>
      </c>
    </row>
    <row r="220" spans="1:25" x14ac:dyDescent="0.25">
      <c r="A220" s="572" t="s">
        <v>262</v>
      </c>
      <c r="B220" s="573" t="s">
        <v>994</v>
      </c>
      <c r="C220" s="617">
        <v>111.06</v>
      </c>
      <c r="D220" s="617">
        <v>22015011106</v>
      </c>
      <c r="E220" s="574" t="s">
        <v>904</v>
      </c>
      <c r="F220" s="583">
        <v>0</v>
      </c>
      <c r="G220" s="573" t="s">
        <v>902</v>
      </c>
      <c r="H220" s="576">
        <v>152900</v>
      </c>
      <c r="I220" s="576">
        <v>128500</v>
      </c>
      <c r="J220" s="577">
        <v>0.840418574231524</v>
      </c>
      <c r="K220" s="577" t="b">
        <f t="shared" si="27"/>
        <v>1</v>
      </c>
      <c r="L220" s="576">
        <v>46710</v>
      </c>
      <c r="M220" s="576">
        <v>57431</v>
      </c>
      <c r="N220" s="577">
        <v>1.2295225861699799</v>
      </c>
      <c r="O220" s="577" t="str">
        <f t="shared" si="28"/>
        <v/>
      </c>
      <c r="P220" s="578">
        <v>19.600000000000001</v>
      </c>
      <c r="Q220" s="578">
        <v>17.600000000000001</v>
      </c>
      <c r="R220" s="579">
        <v>0.89795918367346905</v>
      </c>
      <c r="S220" s="577" t="str">
        <f t="shared" si="29"/>
        <v/>
      </c>
      <c r="T220" s="580">
        <f t="shared" si="30"/>
        <v>1</v>
      </c>
      <c r="U220" s="580">
        <f t="shared" si="31"/>
        <v>0</v>
      </c>
      <c r="V220" s="580">
        <f t="shared" si="32"/>
        <v>0</v>
      </c>
      <c r="W220" s="580">
        <f t="shared" si="33"/>
        <v>1</v>
      </c>
      <c r="X220" s="581" t="str">
        <f t="shared" si="34"/>
        <v>NO</v>
      </c>
      <c r="Y220" s="582" t="str">
        <f t="shared" si="35"/>
        <v>NO</v>
      </c>
    </row>
    <row r="221" spans="1:25" x14ac:dyDescent="0.25">
      <c r="A221" s="572" t="s">
        <v>262</v>
      </c>
      <c r="B221" s="573" t="s">
        <v>996</v>
      </c>
      <c r="C221" s="617">
        <v>111.06</v>
      </c>
      <c r="D221" s="617">
        <v>22015011106</v>
      </c>
      <c r="E221" s="574" t="s">
        <v>904</v>
      </c>
      <c r="F221" s="583">
        <v>0</v>
      </c>
      <c r="G221" s="573" t="s">
        <v>902</v>
      </c>
      <c r="H221" s="576">
        <v>152900</v>
      </c>
      <c r="I221" s="576">
        <v>0</v>
      </c>
      <c r="J221" s="577">
        <v>0</v>
      </c>
      <c r="K221" s="577" t="str">
        <f t="shared" si="27"/>
        <v/>
      </c>
      <c r="L221" s="576">
        <v>46710</v>
      </c>
      <c r="M221" s="576">
        <v>0</v>
      </c>
      <c r="N221" s="577">
        <v>0</v>
      </c>
      <c r="O221" s="577" t="b">
        <f t="shared" si="28"/>
        <v>1</v>
      </c>
      <c r="P221" s="578">
        <v>19.600000000000001</v>
      </c>
      <c r="Q221" s="578">
        <v>0</v>
      </c>
      <c r="R221" s="579">
        <v>0</v>
      </c>
      <c r="S221" s="577" t="str">
        <f t="shared" si="29"/>
        <v/>
      </c>
      <c r="T221" s="580">
        <f t="shared" si="30"/>
        <v>0</v>
      </c>
      <c r="U221" s="580">
        <f t="shared" si="31"/>
        <v>1</v>
      </c>
      <c r="V221" s="580">
        <f t="shared" si="32"/>
        <v>0</v>
      </c>
      <c r="W221" s="580">
        <f t="shared" si="33"/>
        <v>1</v>
      </c>
      <c r="X221" s="581" t="str">
        <f t="shared" si="34"/>
        <v>NO</v>
      </c>
      <c r="Y221" s="582" t="str">
        <f t="shared" si="35"/>
        <v>NO</v>
      </c>
    </row>
    <row r="222" spans="1:25" x14ac:dyDescent="0.25">
      <c r="A222" s="572" t="s">
        <v>263</v>
      </c>
      <c r="B222" s="573" t="s">
        <v>990</v>
      </c>
      <c r="C222" s="617">
        <v>111.06</v>
      </c>
      <c r="D222" s="617">
        <v>22015011106</v>
      </c>
      <c r="E222" s="574" t="s">
        <v>901</v>
      </c>
      <c r="F222" s="575">
        <v>1</v>
      </c>
      <c r="G222" s="573" t="s">
        <v>902</v>
      </c>
      <c r="H222" s="576">
        <v>152900</v>
      </c>
      <c r="I222" s="576">
        <v>139800</v>
      </c>
      <c r="J222" s="577">
        <v>0.91432308698495701</v>
      </c>
      <c r="K222" s="577" t="b">
        <f t="shared" si="27"/>
        <v>1</v>
      </c>
      <c r="L222" s="576">
        <v>46710</v>
      </c>
      <c r="M222" s="576">
        <v>37390</v>
      </c>
      <c r="N222" s="577">
        <v>0.80047099122243603</v>
      </c>
      <c r="O222" s="577" t="str">
        <f t="shared" si="28"/>
        <v/>
      </c>
      <c r="P222" s="578">
        <v>19.600000000000001</v>
      </c>
      <c r="Q222" s="578">
        <v>25.7</v>
      </c>
      <c r="R222" s="579">
        <v>1.31122448979592</v>
      </c>
      <c r="S222" s="577" t="str">
        <f t="shared" si="29"/>
        <v/>
      </c>
      <c r="T222" s="580">
        <f t="shared" si="30"/>
        <v>1</v>
      </c>
      <c r="U222" s="580">
        <f t="shared" si="31"/>
        <v>0</v>
      </c>
      <c r="V222" s="580">
        <f t="shared" si="32"/>
        <v>0</v>
      </c>
      <c r="W222" s="580">
        <f t="shared" si="33"/>
        <v>1</v>
      </c>
      <c r="X222" s="581" t="str">
        <f t="shared" si="34"/>
        <v>NO</v>
      </c>
      <c r="Y222" s="582" t="str">
        <f t="shared" si="35"/>
        <v>NO</v>
      </c>
    </row>
    <row r="223" spans="1:25" x14ac:dyDescent="0.25">
      <c r="A223" s="572" t="s">
        <v>314</v>
      </c>
      <c r="B223" s="573" t="s">
        <v>995</v>
      </c>
      <c r="C223" s="617">
        <v>111.06</v>
      </c>
      <c r="D223" s="617">
        <v>22015011106</v>
      </c>
      <c r="E223" s="574" t="s">
        <v>904</v>
      </c>
      <c r="F223" s="583">
        <v>0</v>
      </c>
      <c r="G223" s="573" t="s">
        <v>902</v>
      </c>
      <c r="H223" s="576">
        <v>152900</v>
      </c>
      <c r="I223" s="576">
        <v>72400</v>
      </c>
      <c r="J223" s="577">
        <v>0.47351209941138001</v>
      </c>
      <c r="K223" s="577" t="str">
        <f t="shared" si="27"/>
        <v/>
      </c>
      <c r="L223" s="576">
        <v>46710</v>
      </c>
      <c r="M223" s="576">
        <v>27000</v>
      </c>
      <c r="N223" s="577">
        <v>0.57803468208092501</v>
      </c>
      <c r="O223" s="577" t="b">
        <f t="shared" si="28"/>
        <v>1</v>
      </c>
      <c r="P223" s="578">
        <v>19.600000000000001</v>
      </c>
      <c r="Q223" s="578">
        <v>39.6</v>
      </c>
      <c r="R223" s="579">
        <v>2.0204081632653099</v>
      </c>
      <c r="S223" s="577" t="b">
        <f t="shared" si="29"/>
        <v>1</v>
      </c>
      <c r="T223" s="580">
        <f t="shared" si="30"/>
        <v>0</v>
      </c>
      <c r="U223" s="580">
        <f t="shared" si="31"/>
        <v>1</v>
      </c>
      <c r="V223" s="580">
        <f t="shared" si="32"/>
        <v>1</v>
      </c>
      <c r="W223" s="580">
        <f t="shared" si="33"/>
        <v>2</v>
      </c>
      <c r="X223" s="581" t="str">
        <f t="shared" si="34"/>
        <v>NO</v>
      </c>
      <c r="Y223" s="582" t="str">
        <f t="shared" si="35"/>
        <v>NO</v>
      </c>
    </row>
    <row r="224" spans="1:25" x14ac:dyDescent="0.25">
      <c r="A224" s="572" t="s">
        <v>262</v>
      </c>
      <c r="B224" s="573" t="s">
        <v>997</v>
      </c>
      <c r="C224" s="617">
        <v>111.07</v>
      </c>
      <c r="D224" s="617">
        <v>22015011107</v>
      </c>
      <c r="E224" s="574" t="s">
        <v>904</v>
      </c>
      <c r="F224" s="583">
        <v>0</v>
      </c>
      <c r="G224" s="573" t="s">
        <v>902</v>
      </c>
      <c r="H224" s="576">
        <v>152900</v>
      </c>
      <c r="I224" s="576">
        <v>107400</v>
      </c>
      <c r="J224" s="577">
        <v>0.70241988227599705</v>
      </c>
      <c r="K224" s="577" t="b">
        <f t="shared" si="27"/>
        <v>1</v>
      </c>
      <c r="L224" s="576">
        <v>46710</v>
      </c>
      <c r="M224" s="576">
        <v>34453</v>
      </c>
      <c r="N224" s="577">
        <v>0.73759366302718898</v>
      </c>
      <c r="O224" s="577" t="str">
        <f t="shared" si="28"/>
        <v/>
      </c>
      <c r="P224" s="578">
        <v>19.600000000000001</v>
      </c>
      <c r="Q224" s="578">
        <v>31</v>
      </c>
      <c r="R224" s="579">
        <v>1.5816326530612199</v>
      </c>
      <c r="S224" s="577" t="b">
        <f t="shared" si="29"/>
        <v>1</v>
      </c>
      <c r="T224" s="580">
        <f t="shared" si="30"/>
        <v>1</v>
      </c>
      <c r="U224" s="580">
        <f t="shared" si="31"/>
        <v>0</v>
      </c>
      <c r="V224" s="580">
        <f t="shared" si="32"/>
        <v>1</v>
      </c>
      <c r="W224" s="580">
        <f t="shared" si="33"/>
        <v>2</v>
      </c>
      <c r="X224" s="581" t="str">
        <f t="shared" si="34"/>
        <v>NO</v>
      </c>
      <c r="Y224" s="582" t="str">
        <f t="shared" si="35"/>
        <v>NO</v>
      </c>
    </row>
    <row r="225" spans="1:25" x14ac:dyDescent="0.25">
      <c r="A225" s="572" t="s">
        <v>262</v>
      </c>
      <c r="B225" s="573" t="s">
        <v>991</v>
      </c>
      <c r="C225" s="617">
        <v>111.08</v>
      </c>
      <c r="D225" s="617">
        <v>22015011108</v>
      </c>
      <c r="E225" s="574" t="s">
        <v>904</v>
      </c>
      <c r="F225" s="583">
        <v>0</v>
      </c>
      <c r="G225" s="573" t="s">
        <v>902</v>
      </c>
      <c r="H225" s="576">
        <v>152900</v>
      </c>
      <c r="I225" s="576">
        <v>161400</v>
      </c>
      <c r="J225" s="577">
        <v>1.05559189012426</v>
      </c>
      <c r="K225" s="577" t="b">
        <f t="shared" si="27"/>
        <v>1</v>
      </c>
      <c r="L225" s="576">
        <v>46710</v>
      </c>
      <c r="M225" s="576">
        <v>48468</v>
      </c>
      <c r="N225" s="577">
        <v>1.0376364804110501</v>
      </c>
      <c r="O225" s="577" t="str">
        <f t="shared" si="28"/>
        <v/>
      </c>
      <c r="P225" s="578">
        <v>19.600000000000001</v>
      </c>
      <c r="Q225" s="578">
        <v>19.3</v>
      </c>
      <c r="R225" s="579">
        <v>0.98469387755102</v>
      </c>
      <c r="S225" s="577" t="str">
        <f t="shared" si="29"/>
        <v/>
      </c>
      <c r="T225" s="580">
        <f t="shared" si="30"/>
        <v>1</v>
      </c>
      <c r="U225" s="580">
        <f t="shared" si="31"/>
        <v>0</v>
      </c>
      <c r="V225" s="580">
        <f t="shared" si="32"/>
        <v>0</v>
      </c>
      <c r="W225" s="580">
        <f t="shared" si="33"/>
        <v>1</v>
      </c>
      <c r="X225" s="581" t="str">
        <f t="shared" si="34"/>
        <v>NO</v>
      </c>
      <c r="Y225" s="582" t="str">
        <f t="shared" si="35"/>
        <v>NO</v>
      </c>
    </row>
    <row r="226" spans="1:25" x14ac:dyDescent="0.25">
      <c r="A226" s="572" t="s">
        <v>262</v>
      </c>
      <c r="B226" s="573" t="s">
        <v>997</v>
      </c>
      <c r="C226" s="617">
        <v>111.08</v>
      </c>
      <c r="D226" s="617">
        <v>22015011108</v>
      </c>
      <c r="E226" s="574" t="s">
        <v>904</v>
      </c>
      <c r="F226" s="583">
        <v>0</v>
      </c>
      <c r="G226" s="573" t="s">
        <v>902</v>
      </c>
      <c r="H226" s="576">
        <v>152900</v>
      </c>
      <c r="I226" s="576">
        <v>107400</v>
      </c>
      <c r="J226" s="577">
        <v>0.70241988227599705</v>
      </c>
      <c r="K226" s="577" t="b">
        <f t="shared" si="27"/>
        <v>1</v>
      </c>
      <c r="L226" s="576">
        <v>46710</v>
      </c>
      <c r="M226" s="576">
        <v>34453</v>
      </c>
      <c r="N226" s="577">
        <v>0.73759366302718898</v>
      </c>
      <c r="O226" s="577" t="str">
        <f t="shared" si="28"/>
        <v/>
      </c>
      <c r="P226" s="578">
        <v>19.600000000000001</v>
      </c>
      <c r="Q226" s="578">
        <v>31</v>
      </c>
      <c r="R226" s="579">
        <v>1.5816326530612199</v>
      </c>
      <c r="S226" s="577" t="b">
        <f t="shared" si="29"/>
        <v>1</v>
      </c>
      <c r="T226" s="580">
        <f t="shared" si="30"/>
        <v>1</v>
      </c>
      <c r="U226" s="580">
        <f t="shared" si="31"/>
        <v>0</v>
      </c>
      <c r="V226" s="580">
        <f t="shared" si="32"/>
        <v>1</v>
      </c>
      <c r="W226" s="580">
        <f t="shared" si="33"/>
        <v>2</v>
      </c>
      <c r="X226" s="581" t="str">
        <f t="shared" si="34"/>
        <v>NO</v>
      </c>
      <c r="Y226" s="582" t="str">
        <f t="shared" si="35"/>
        <v>NO</v>
      </c>
    </row>
    <row r="227" spans="1:25" x14ac:dyDescent="0.25">
      <c r="A227" s="572" t="s">
        <v>262</v>
      </c>
      <c r="B227" s="573" t="s">
        <v>991</v>
      </c>
      <c r="C227" s="617">
        <v>111.09</v>
      </c>
      <c r="D227" s="617">
        <v>22015011109</v>
      </c>
      <c r="E227" s="574" t="s">
        <v>904</v>
      </c>
      <c r="F227" s="583">
        <v>0</v>
      </c>
      <c r="G227" s="573" t="s">
        <v>902</v>
      </c>
      <c r="H227" s="576">
        <v>152900</v>
      </c>
      <c r="I227" s="576">
        <v>161400</v>
      </c>
      <c r="J227" s="577">
        <v>1.05559189012426</v>
      </c>
      <c r="K227" s="577" t="b">
        <f t="shared" si="27"/>
        <v>1</v>
      </c>
      <c r="L227" s="576">
        <v>46710</v>
      </c>
      <c r="M227" s="576">
        <v>48468</v>
      </c>
      <c r="N227" s="577">
        <v>1.0376364804110501</v>
      </c>
      <c r="O227" s="577" t="str">
        <f t="shared" si="28"/>
        <v/>
      </c>
      <c r="P227" s="578">
        <v>19.600000000000001</v>
      </c>
      <c r="Q227" s="578">
        <v>19.3</v>
      </c>
      <c r="R227" s="579">
        <v>0.98469387755102</v>
      </c>
      <c r="S227" s="577" t="str">
        <f t="shared" si="29"/>
        <v/>
      </c>
      <c r="T227" s="580">
        <f t="shared" si="30"/>
        <v>1</v>
      </c>
      <c r="U227" s="580">
        <f t="shared" si="31"/>
        <v>0</v>
      </c>
      <c r="V227" s="580">
        <f t="shared" si="32"/>
        <v>0</v>
      </c>
      <c r="W227" s="580">
        <f t="shared" si="33"/>
        <v>1</v>
      </c>
      <c r="X227" s="581" t="str">
        <f t="shared" si="34"/>
        <v>NO</v>
      </c>
      <c r="Y227" s="582" t="str">
        <f t="shared" si="35"/>
        <v>NO</v>
      </c>
    </row>
    <row r="228" spans="1:25" x14ac:dyDescent="0.25">
      <c r="A228" s="572" t="s">
        <v>262</v>
      </c>
      <c r="B228" s="573" t="s">
        <v>991</v>
      </c>
      <c r="C228" s="617">
        <v>111.09</v>
      </c>
      <c r="D228" s="617">
        <v>22015011109</v>
      </c>
      <c r="E228" s="584" t="s">
        <v>904</v>
      </c>
      <c r="F228" s="585">
        <v>0</v>
      </c>
      <c r="G228" s="573" t="s">
        <v>902</v>
      </c>
      <c r="H228" s="576">
        <v>152900</v>
      </c>
      <c r="I228" s="576">
        <v>161400</v>
      </c>
      <c r="J228" s="577">
        <v>1.05559189012426</v>
      </c>
      <c r="K228" s="577" t="b">
        <f t="shared" si="27"/>
        <v>1</v>
      </c>
      <c r="L228" s="576">
        <v>46710</v>
      </c>
      <c r="M228" s="576">
        <v>48468</v>
      </c>
      <c r="N228" s="577">
        <v>1.0376364804110501</v>
      </c>
      <c r="O228" s="577" t="str">
        <f t="shared" si="28"/>
        <v/>
      </c>
      <c r="P228" s="578">
        <v>19.600000000000001</v>
      </c>
      <c r="Q228" s="578">
        <v>19.3</v>
      </c>
      <c r="R228" s="579">
        <v>0.98469387755102</v>
      </c>
      <c r="S228" s="577" t="str">
        <f t="shared" si="29"/>
        <v/>
      </c>
      <c r="T228" s="580">
        <f t="shared" si="30"/>
        <v>1</v>
      </c>
      <c r="U228" s="580">
        <f t="shared" si="31"/>
        <v>0</v>
      </c>
      <c r="V228" s="580">
        <f t="shared" si="32"/>
        <v>0</v>
      </c>
      <c r="W228" s="580">
        <f t="shared" si="33"/>
        <v>1</v>
      </c>
      <c r="X228" s="581" t="str">
        <f t="shared" si="34"/>
        <v>NO</v>
      </c>
      <c r="Y228" s="582" t="str">
        <f t="shared" si="35"/>
        <v>NO</v>
      </c>
    </row>
    <row r="229" spans="1:25" x14ac:dyDescent="0.25">
      <c r="A229" s="572" t="s">
        <v>262</v>
      </c>
      <c r="B229" s="573" t="s">
        <v>991</v>
      </c>
      <c r="C229" s="617">
        <v>111.1</v>
      </c>
      <c r="D229" s="617">
        <v>22015011110</v>
      </c>
      <c r="E229" s="574" t="s">
        <v>904</v>
      </c>
      <c r="F229" s="583">
        <v>0</v>
      </c>
      <c r="G229" s="573" t="s">
        <v>902</v>
      </c>
      <c r="H229" s="576">
        <v>152900</v>
      </c>
      <c r="I229" s="576">
        <v>161400</v>
      </c>
      <c r="J229" s="577">
        <v>1.05559189012426</v>
      </c>
      <c r="K229" s="577" t="b">
        <f t="shared" si="27"/>
        <v>1</v>
      </c>
      <c r="L229" s="576">
        <v>46710</v>
      </c>
      <c r="M229" s="576">
        <v>48468</v>
      </c>
      <c r="N229" s="577">
        <v>1.0376364804110501</v>
      </c>
      <c r="O229" s="577" t="str">
        <f t="shared" si="28"/>
        <v/>
      </c>
      <c r="P229" s="578">
        <v>19.600000000000001</v>
      </c>
      <c r="Q229" s="578">
        <v>19.3</v>
      </c>
      <c r="R229" s="579">
        <v>0.98469387755102</v>
      </c>
      <c r="S229" s="577" t="str">
        <f t="shared" si="29"/>
        <v/>
      </c>
      <c r="T229" s="580">
        <f t="shared" si="30"/>
        <v>1</v>
      </c>
      <c r="U229" s="580">
        <f t="shared" si="31"/>
        <v>0</v>
      </c>
      <c r="V229" s="580">
        <f t="shared" si="32"/>
        <v>0</v>
      </c>
      <c r="W229" s="580">
        <f t="shared" si="33"/>
        <v>1</v>
      </c>
      <c r="X229" s="581" t="str">
        <f t="shared" si="34"/>
        <v>NO</v>
      </c>
      <c r="Y229" s="582" t="str">
        <f t="shared" si="35"/>
        <v>NO</v>
      </c>
    </row>
    <row r="230" spans="1:25" x14ac:dyDescent="0.25">
      <c r="A230" s="572" t="s">
        <v>262</v>
      </c>
      <c r="B230" s="573" t="s">
        <v>999</v>
      </c>
      <c r="C230" s="617">
        <v>112</v>
      </c>
      <c r="D230" s="617">
        <v>22015011200</v>
      </c>
      <c r="E230" s="574" t="s">
        <v>904</v>
      </c>
      <c r="F230" s="583">
        <v>0</v>
      </c>
      <c r="G230" s="573" t="s">
        <v>902</v>
      </c>
      <c r="H230" s="576">
        <v>152900</v>
      </c>
      <c r="I230" s="576">
        <v>75800</v>
      </c>
      <c r="J230" s="577">
        <v>0.49574885546108599</v>
      </c>
      <c r="K230" s="577" t="str">
        <f t="shared" si="27"/>
        <v/>
      </c>
      <c r="L230" s="576">
        <v>46710</v>
      </c>
      <c r="M230" s="576">
        <v>34375</v>
      </c>
      <c r="N230" s="577">
        <v>0.73592378505673295</v>
      </c>
      <c r="O230" s="577" t="str">
        <f t="shared" si="28"/>
        <v/>
      </c>
      <c r="P230" s="578">
        <v>19.600000000000001</v>
      </c>
      <c r="Q230" s="578">
        <v>38.6</v>
      </c>
      <c r="R230" s="579">
        <v>1.96938775510204</v>
      </c>
      <c r="S230" s="577" t="b">
        <f t="shared" si="29"/>
        <v>1</v>
      </c>
      <c r="T230" s="580">
        <f t="shared" si="30"/>
        <v>0</v>
      </c>
      <c r="U230" s="580">
        <f t="shared" si="31"/>
        <v>0</v>
      </c>
      <c r="V230" s="580">
        <f t="shared" si="32"/>
        <v>1</v>
      </c>
      <c r="W230" s="580">
        <f t="shared" si="33"/>
        <v>1</v>
      </c>
      <c r="X230" s="581" t="str">
        <f t="shared" si="34"/>
        <v>NO</v>
      </c>
      <c r="Y230" s="582" t="str">
        <f t="shared" si="35"/>
        <v>NO</v>
      </c>
    </row>
    <row r="231" spans="1:25" x14ac:dyDescent="0.25">
      <c r="A231" s="572" t="s">
        <v>262</v>
      </c>
      <c r="B231" s="573" t="s">
        <v>997</v>
      </c>
      <c r="C231" s="617">
        <v>112</v>
      </c>
      <c r="D231" s="617">
        <v>22015011200</v>
      </c>
      <c r="E231" s="574" t="s">
        <v>904</v>
      </c>
      <c r="F231" s="583">
        <v>0</v>
      </c>
      <c r="G231" s="573" t="s">
        <v>902</v>
      </c>
      <c r="H231" s="576">
        <v>152900</v>
      </c>
      <c r="I231" s="576">
        <v>107400</v>
      </c>
      <c r="J231" s="577">
        <v>0.70241988227599705</v>
      </c>
      <c r="K231" s="577" t="b">
        <f t="shared" si="27"/>
        <v>1</v>
      </c>
      <c r="L231" s="576">
        <v>46710</v>
      </c>
      <c r="M231" s="576">
        <v>34453</v>
      </c>
      <c r="N231" s="577">
        <v>0.73759366302718898</v>
      </c>
      <c r="O231" s="577" t="str">
        <f t="shared" si="28"/>
        <v/>
      </c>
      <c r="P231" s="578">
        <v>19.600000000000001</v>
      </c>
      <c r="Q231" s="578">
        <v>31</v>
      </c>
      <c r="R231" s="579">
        <v>1.5816326530612199</v>
      </c>
      <c r="S231" s="577" t="b">
        <f t="shared" si="29"/>
        <v>1</v>
      </c>
      <c r="T231" s="580">
        <f t="shared" si="30"/>
        <v>1</v>
      </c>
      <c r="U231" s="580">
        <f t="shared" si="31"/>
        <v>0</v>
      </c>
      <c r="V231" s="580">
        <f t="shared" si="32"/>
        <v>1</v>
      </c>
      <c r="W231" s="580">
        <f t="shared" si="33"/>
        <v>2</v>
      </c>
      <c r="X231" s="581" t="str">
        <f t="shared" si="34"/>
        <v>NO</v>
      </c>
      <c r="Y231" s="582" t="str">
        <f t="shared" si="35"/>
        <v>NO</v>
      </c>
    </row>
    <row r="232" spans="1:25" x14ac:dyDescent="0.25">
      <c r="A232" s="572" t="s">
        <v>314</v>
      </c>
      <c r="B232" s="573" t="s">
        <v>998</v>
      </c>
      <c r="C232" s="617">
        <v>112</v>
      </c>
      <c r="D232" s="617">
        <v>22015011200</v>
      </c>
      <c r="E232" s="574" t="s">
        <v>904</v>
      </c>
      <c r="F232" s="583">
        <v>0</v>
      </c>
      <c r="G232" s="573" t="s">
        <v>902</v>
      </c>
      <c r="H232" s="576">
        <v>152900</v>
      </c>
      <c r="I232" s="576">
        <v>51200</v>
      </c>
      <c r="J232" s="577">
        <v>0.33485938521909703</v>
      </c>
      <c r="K232" s="577" t="str">
        <f t="shared" si="27"/>
        <v/>
      </c>
      <c r="L232" s="576">
        <v>46710</v>
      </c>
      <c r="M232" s="576">
        <v>23229</v>
      </c>
      <c r="N232" s="577">
        <v>0.49730250481695598</v>
      </c>
      <c r="O232" s="577" t="b">
        <f t="shared" si="28"/>
        <v>1</v>
      </c>
      <c r="P232" s="578">
        <v>19.600000000000001</v>
      </c>
      <c r="Q232" s="578">
        <v>44.3</v>
      </c>
      <c r="R232" s="579">
        <v>2.2602040816326499</v>
      </c>
      <c r="S232" s="577" t="b">
        <f t="shared" si="29"/>
        <v>1</v>
      </c>
      <c r="T232" s="580">
        <f t="shared" si="30"/>
        <v>0</v>
      </c>
      <c r="U232" s="580">
        <f t="shared" si="31"/>
        <v>1</v>
      </c>
      <c r="V232" s="580">
        <f t="shared" si="32"/>
        <v>1</v>
      </c>
      <c r="W232" s="580">
        <f t="shared" si="33"/>
        <v>2</v>
      </c>
      <c r="X232" s="581" t="str">
        <f t="shared" si="34"/>
        <v>NO</v>
      </c>
      <c r="Y232" s="582" t="str">
        <f t="shared" si="35"/>
        <v>NO</v>
      </c>
    </row>
    <row r="233" spans="1:25" x14ac:dyDescent="0.25">
      <c r="A233" s="572" t="s">
        <v>314</v>
      </c>
      <c r="B233" s="573" t="s">
        <v>1000</v>
      </c>
      <c r="C233" s="617">
        <v>112</v>
      </c>
      <c r="D233" s="617">
        <v>22015011200</v>
      </c>
      <c r="E233" s="574" t="s">
        <v>904</v>
      </c>
      <c r="F233" s="583">
        <v>0</v>
      </c>
      <c r="G233" s="573" t="s">
        <v>902</v>
      </c>
      <c r="H233" s="576">
        <v>152900</v>
      </c>
      <c r="I233" s="576">
        <v>67000</v>
      </c>
      <c r="J233" s="577">
        <v>0.43819489862655298</v>
      </c>
      <c r="K233" s="577" t="str">
        <f t="shared" si="27"/>
        <v/>
      </c>
      <c r="L233" s="576">
        <v>46710</v>
      </c>
      <c r="M233" s="576">
        <v>27857</v>
      </c>
      <c r="N233" s="577">
        <v>0.59638193106401205</v>
      </c>
      <c r="O233" s="577" t="b">
        <f t="shared" si="28"/>
        <v>1</v>
      </c>
      <c r="P233" s="578">
        <v>19.600000000000001</v>
      </c>
      <c r="Q233" s="578">
        <v>33.4</v>
      </c>
      <c r="R233" s="579">
        <v>1.7040816326530599</v>
      </c>
      <c r="S233" s="577" t="b">
        <f t="shared" si="29"/>
        <v>1</v>
      </c>
      <c r="T233" s="580">
        <f t="shared" si="30"/>
        <v>0</v>
      </c>
      <c r="U233" s="580">
        <f t="shared" si="31"/>
        <v>1</v>
      </c>
      <c r="V233" s="580">
        <f t="shared" si="32"/>
        <v>1</v>
      </c>
      <c r="W233" s="580">
        <f t="shared" si="33"/>
        <v>2</v>
      </c>
      <c r="X233" s="581" t="str">
        <f t="shared" si="34"/>
        <v>NO</v>
      </c>
      <c r="Y233" s="582" t="str">
        <f t="shared" si="35"/>
        <v>NO</v>
      </c>
    </row>
    <row r="234" spans="1:25" x14ac:dyDescent="0.25">
      <c r="A234" s="572" t="s">
        <v>314</v>
      </c>
      <c r="B234" s="573" t="s">
        <v>1001</v>
      </c>
      <c r="C234" s="617">
        <v>112</v>
      </c>
      <c r="D234" s="617">
        <v>22015011200</v>
      </c>
      <c r="E234" s="574" t="s">
        <v>901</v>
      </c>
      <c r="F234" s="575">
        <v>1</v>
      </c>
      <c r="G234" s="573" t="s">
        <v>902</v>
      </c>
      <c r="H234" s="576">
        <v>152900</v>
      </c>
      <c r="I234" s="576">
        <v>69000</v>
      </c>
      <c r="J234" s="577">
        <v>0.45127534336167402</v>
      </c>
      <c r="K234" s="577" t="str">
        <f t="shared" si="27"/>
        <v/>
      </c>
      <c r="L234" s="576">
        <v>46710</v>
      </c>
      <c r="M234" s="576">
        <v>38500</v>
      </c>
      <c r="N234" s="577">
        <v>0.82423463926354101</v>
      </c>
      <c r="O234" s="577" t="str">
        <f t="shared" si="28"/>
        <v/>
      </c>
      <c r="P234" s="578">
        <v>19.600000000000001</v>
      </c>
      <c r="Q234" s="578">
        <v>21.6</v>
      </c>
      <c r="R234" s="579">
        <v>1.1020408163265301</v>
      </c>
      <c r="S234" s="577" t="str">
        <f t="shared" si="29"/>
        <v/>
      </c>
      <c r="T234" s="580">
        <f t="shared" si="30"/>
        <v>0</v>
      </c>
      <c r="U234" s="580">
        <f t="shared" si="31"/>
        <v>0</v>
      </c>
      <c r="V234" s="580">
        <f t="shared" si="32"/>
        <v>0</v>
      </c>
      <c r="W234" s="580">
        <f t="shared" si="33"/>
        <v>0</v>
      </c>
      <c r="X234" s="581" t="str">
        <f t="shared" si="34"/>
        <v>NO</v>
      </c>
      <c r="Y234" s="582" t="str">
        <f t="shared" si="35"/>
        <v>NO</v>
      </c>
    </row>
    <row r="235" spans="1:25" x14ac:dyDescent="0.25">
      <c r="A235" s="572" t="s">
        <v>262</v>
      </c>
      <c r="B235" s="573" t="s">
        <v>991</v>
      </c>
      <c r="C235" s="617">
        <v>113</v>
      </c>
      <c r="D235" s="617">
        <v>22015011300</v>
      </c>
      <c r="E235" s="574" t="s">
        <v>901</v>
      </c>
      <c r="F235" s="587">
        <v>1</v>
      </c>
      <c r="G235" s="573" t="s">
        <v>902</v>
      </c>
      <c r="H235" s="576">
        <v>152900</v>
      </c>
      <c r="I235" s="576">
        <v>161400</v>
      </c>
      <c r="J235" s="577">
        <v>1.05559189012426</v>
      </c>
      <c r="K235" s="577" t="b">
        <f t="shared" si="27"/>
        <v>1</v>
      </c>
      <c r="L235" s="576">
        <v>46710</v>
      </c>
      <c r="M235" s="576">
        <v>48468</v>
      </c>
      <c r="N235" s="577">
        <v>1.0376364804110501</v>
      </c>
      <c r="O235" s="577" t="str">
        <f t="shared" si="28"/>
        <v/>
      </c>
      <c r="P235" s="578">
        <v>19.600000000000001</v>
      </c>
      <c r="Q235" s="578">
        <v>19.3</v>
      </c>
      <c r="R235" s="579">
        <v>0.98469387755102</v>
      </c>
      <c r="S235" s="577" t="str">
        <f t="shared" si="29"/>
        <v/>
      </c>
      <c r="T235" s="580">
        <f t="shared" si="30"/>
        <v>1</v>
      </c>
      <c r="U235" s="580">
        <f t="shared" si="31"/>
        <v>0</v>
      </c>
      <c r="V235" s="580">
        <f t="shared" si="32"/>
        <v>0</v>
      </c>
      <c r="W235" s="580">
        <f t="shared" si="33"/>
        <v>1</v>
      </c>
      <c r="X235" s="581" t="str">
        <f t="shared" si="34"/>
        <v>NO</v>
      </c>
      <c r="Y235" s="582" t="str">
        <f t="shared" si="35"/>
        <v>NO</v>
      </c>
    </row>
    <row r="236" spans="1:25" x14ac:dyDescent="0.25">
      <c r="A236" s="572" t="s">
        <v>263</v>
      </c>
      <c r="B236" s="573" t="s">
        <v>990</v>
      </c>
      <c r="C236" s="617">
        <v>205</v>
      </c>
      <c r="D236" s="617">
        <v>22017020500</v>
      </c>
      <c r="E236" s="574" t="s">
        <v>901</v>
      </c>
      <c r="F236" s="583">
        <v>0</v>
      </c>
      <c r="G236" s="573" t="s">
        <v>902</v>
      </c>
      <c r="H236" s="576">
        <v>152900</v>
      </c>
      <c r="I236" s="576">
        <v>139800</v>
      </c>
      <c r="J236" s="577">
        <v>0.91432308698495701</v>
      </c>
      <c r="K236" s="577" t="b">
        <f t="shared" si="27"/>
        <v>1</v>
      </c>
      <c r="L236" s="576">
        <v>46710</v>
      </c>
      <c r="M236" s="576">
        <v>37390</v>
      </c>
      <c r="N236" s="577">
        <v>0.80047099122243603</v>
      </c>
      <c r="O236" s="577" t="str">
        <f t="shared" si="28"/>
        <v/>
      </c>
      <c r="P236" s="578">
        <v>19.600000000000001</v>
      </c>
      <c r="Q236" s="578">
        <v>25.7</v>
      </c>
      <c r="R236" s="579">
        <v>1.31122448979592</v>
      </c>
      <c r="S236" s="577" t="str">
        <f t="shared" si="29"/>
        <v/>
      </c>
      <c r="T236" s="580">
        <f t="shared" si="30"/>
        <v>1</v>
      </c>
      <c r="U236" s="580">
        <f t="shared" si="31"/>
        <v>0</v>
      </c>
      <c r="V236" s="580">
        <f t="shared" si="32"/>
        <v>0</v>
      </c>
      <c r="W236" s="580">
        <f t="shared" si="33"/>
        <v>1</v>
      </c>
      <c r="X236" s="581" t="str">
        <f t="shared" si="34"/>
        <v>NO</v>
      </c>
      <c r="Y236" s="582" t="str">
        <f t="shared" si="35"/>
        <v>NO</v>
      </c>
    </row>
    <row r="237" spans="1:25" x14ac:dyDescent="0.25">
      <c r="A237" s="572" t="s">
        <v>263</v>
      </c>
      <c r="B237" s="573" t="s">
        <v>990</v>
      </c>
      <c r="C237" s="617">
        <v>205</v>
      </c>
      <c r="D237" s="617">
        <v>22017020500</v>
      </c>
      <c r="E237" s="574" t="s">
        <v>901</v>
      </c>
      <c r="F237" s="583">
        <v>0</v>
      </c>
      <c r="G237" s="573" t="s">
        <v>902</v>
      </c>
      <c r="H237" s="576">
        <v>152900</v>
      </c>
      <c r="I237" s="576">
        <v>139800</v>
      </c>
      <c r="J237" s="577">
        <v>0.91432308698495701</v>
      </c>
      <c r="K237" s="577" t="b">
        <f t="shared" si="27"/>
        <v>1</v>
      </c>
      <c r="L237" s="576">
        <v>46710</v>
      </c>
      <c r="M237" s="576">
        <v>37390</v>
      </c>
      <c r="N237" s="577">
        <v>0.80047099122243603</v>
      </c>
      <c r="O237" s="577" t="str">
        <f t="shared" si="28"/>
        <v/>
      </c>
      <c r="P237" s="578">
        <v>19.600000000000001</v>
      </c>
      <c r="Q237" s="578">
        <v>25.7</v>
      </c>
      <c r="R237" s="579">
        <v>1.31122448979592</v>
      </c>
      <c r="S237" s="577" t="str">
        <f t="shared" si="29"/>
        <v/>
      </c>
      <c r="T237" s="580">
        <f t="shared" si="30"/>
        <v>1</v>
      </c>
      <c r="U237" s="580">
        <f t="shared" si="31"/>
        <v>0</v>
      </c>
      <c r="V237" s="580">
        <f t="shared" si="32"/>
        <v>0</v>
      </c>
      <c r="W237" s="580">
        <f t="shared" si="33"/>
        <v>1</v>
      </c>
      <c r="X237" s="581" t="str">
        <f t="shared" si="34"/>
        <v>NO</v>
      </c>
      <c r="Y237" s="582" t="str">
        <f t="shared" si="35"/>
        <v>NO</v>
      </c>
    </row>
    <row r="238" spans="1:25" x14ac:dyDescent="0.25">
      <c r="A238" s="572" t="s">
        <v>263</v>
      </c>
      <c r="B238" s="573" t="s">
        <v>990</v>
      </c>
      <c r="C238" s="617">
        <v>206</v>
      </c>
      <c r="D238" s="617">
        <v>22017020600</v>
      </c>
      <c r="E238" s="574" t="s">
        <v>901</v>
      </c>
      <c r="F238" s="583">
        <v>0</v>
      </c>
      <c r="G238" s="573" t="s">
        <v>902</v>
      </c>
      <c r="H238" s="576">
        <v>152900</v>
      </c>
      <c r="I238" s="576">
        <v>139800</v>
      </c>
      <c r="J238" s="577">
        <v>0.91432308698495701</v>
      </c>
      <c r="K238" s="577" t="b">
        <f t="shared" si="27"/>
        <v>1</v>
      </c>
      <c r="L238" s="576">
        <v>46710</v>
      </c>
      <c r="M238" s="576">
        <v>37390</v>
      </c>
      <c r="N238" s="577">
        <v>0.80047099122243603</v>
      </c>
      <c r="O238" s="577" t="str">
        <f t="shared" si="28"/>
        <v/>
      </c>
      <c r="P238" s="578">
        <v>19.600000000000001</v>
      </c>
      <c r="Q238" s="578">
        <v>25.7</v>
      </c>
      <c r="R238" s="579">
        <v>1.31122448979592</v>
      </c>
      <c r="S238" s="577" t="str">
        <f t="shared" si="29"/>
        <v/>
      </c>
      <c r="T238" s="580">
        <f t="shared" si="30"/>
        <v>1</v>
      </c>
      <c r="U238" s="580">
        <f t="shared" si="31"/>
        <v>0</v>
      </c>
      <c r="V238" s="580">
        <f t="shared" si="32"/>
        <v>0</v>
      </c>
      <c r="W238" s="580">
        <f t="shared" si="33"/>
        <v>1</v>
      </c>
      <c r="X238" s="581" t="str">
        <f t="shared" si="34"/>
        <v>NO</v>
      </c>
      <c r="Y238" s="582" t="str">
        <f t="shared" si="35"/>
        <v>NO</v>
      </c>
    </row>
    <row r="239" spans="1:25" x14ac:dyDescent="0.25">
      <c r="A239" s="572" t="s">
        <v>263</v>
      </c>
      <c r="B239" s="573" t="s">
        <v>990</v>
      </c>
      <c r="C239" s="617">
        <v>207</v>
      </c>
      <c r="D239" s="617">
        <v>22017020700</v>
      </c>
      <c r="E239" s="574" t="s">
        <v>901</v>
      </c>
      <c r="F239" s="583">
        <v>0</v>
      </c>
      <c r="G239" s="573" t="s">
        <v>902</v>
      </c>
      <c r="H239" s="576">
        <v>152900</v>
      </c>
      <c r="I239" s="576">
        <v>139800</v>
      </c>
      <c r="J239" s="577">
        <v>0.91432308698495701</v>
      </c>
      <c r="K239" s="577" t="b">
        <f t="shared" si="27"/>
        <v>1</v>
      </c>
      <c r="L239" s="576">
        <v>46710</v>
      </c>
      <c r="M239" s="576">
        <v>37390</v>
      </c>
      <c r="N239" s="577">
        <v>0.80047099122243603</v>
      </c>
      <c r="O239" s="577" t="str">
        <f t="shared" si="28"/>
        <v/>
      </c>
      <c r="P239" s="578">
        <v>19.600000000000001</v>
      </c>
      <c r="Q239" s="578">
        <v>25.7</v>
      </c>
      <c r="R239" s="579">
        <v>1.31122448979592</v>
      </c>
      <c r="S239" s="577" t="str">
        <f t="shared" si="29"/>
        <v/>
      </c>
      <c r="T239" s="580">
        <f t="shared" si="30"/>
        <v>1</v>
      </c>
      <c r="U239" s="580">
        <f t="shared" si="31"/>
        <v>0</v>
      </c>
      <c r="V239" s="580">
        <f t="shared" si="32"/>
        <v>0</v>
      </c>
      <c r="W239" s="580">
        <f t="shared" si="33"/>
        <v>1</v>
      </c>
      <c r="X239" s="581" t="str">
        <f t="shared" si="34"/>
        <v>NO</v>
      </c>
      <c r="Y239" s="582" t="str">
        <f t="shared" si="35"/>
        <v>NO</v>
      </c>
    </row>
    <row r="240" spans="1:25" x14ac:dyDescent="0.25">
      <c r="A240" s="572" t="s">
        <v>263</v>
      </c>
      <c r="B240" s="573" t="s">
        <v>990</v>
      </c>
      <c r="C240" s="617">
        <v>207</v>
      </c>
      <c r="D240" s="617">
        <v>22017020700</v>
      </c>
      <c r="E240" s="574" t="s">
        <v>901</v>
      </c>
      <c r="F240" s="583">
        <v>0</v>
      </c>
      <c r="G240" s="573" t="s">
        <v>902</v>
      </c>
      <c r="H240" s="576">
        <v>152900</v>
      </c>
      <c r="I240" s="576">
        <v>139800</v>
      </c>
      <c r="J240" s="577">
        <v>0.91432308698495701</v>
      </c>
      <c r="K240" s="577" t="b">
        <f t="shared" si="27"/>
        <v>1</v>
      </c>
      <c r="L240" s="576">
        <v>46710</v>
      </c>
      <c r="M240" s="576">
        <v>37390</v>
      </c>
      <c r="N240" s="577">
        <v>0.80047099122243603</v>
      </c>
      <c r="O240" s="577" t="str">
        <f t="shared" si="28"/>
        <v/>
      </c>
      <c r="P240" s="578">
        <v>19.600000000000001</v>
      </c>
      <c r="Q240" s="578">
        <v>25.7</v>
      </c>
      <c r="R240" s="579">
        <v>1.31122448979592</v>
      </c>
      <c r="S240" s="577" t="str">
        <f t="shared" si="29"/>
        <v/>
      </c>
      <c r="T240" s="580">
        <f t="shared" si="30"/>
        <v>1</v>
      </c>
      <c r="U240" s="580">
        <f t="shared" si="31"/>
        <v>0</v>
      </c>
      <c r="V240" s="580">
        <f t="shared" si="32"/>
        <v>0</v>
      </c>
      <c r="W240" s="580">
        <f t="shared" si="33"/>
        <v>1</v>
      </c>
      <c r="X240" s="581" t="str">
        <f t="shared" si="34"/>
        <v>NO</v>
      </c>
      <c r="Y240" s="582" t="str">
        <f t="shared" si="35"/>
        <v>NO</v>
      </c>
    </row>
    <row r="241" spans="1:25" x14ac:dyDescent="0.25">
      <c r="A241" s="572" t="s">
        <v>263</v>
      </c>
      <c r="B241" s="573" t="s">
        <v>990</v>
      </c>
      <c r="C241" s="617">
        <v>210</v>
      </c>
      <c r="D241" s="617">
        <v>22017021000</v>
      </c>
      <c r="E241" s="584" t="s">
        <v>901</v>
      </c>
      <c r="F241" s="587">
        <v>1</v>
      </c>
      <c r="G241" s="573" t="s">
        <v>902</v>
      </c>
      <c r="H241" s="576">
        <v>152900</v>
      </c>
      <c r="I241" s="576">
        <v>139800</v>
      </c>
      <c r="J241" s="577">
        <v>0.91432308698495701</v>
      </c>
      <c r="K241" s="577" t="b">
        <f t="shared" si="27"/>
        <v>1</v>
      </c>
      <c r="L241" s="576">
        <v>46710</v>
      </c>
      <c r="M241" s="576">
        <v>37390</v>
      </c>
      <c r="N241" s="577">
        <v>0.80047099122243603</v>
      </c>
      <c r="O241" s="577" t="str">
        <f t="shared" si="28"/>
        <v/>
      </c>
      <c r="P241" s="578">
        <v>19.600000000000001</v>
      </c>
      <c r="Q241" s="578">
        <v>25.7</v>
      </c>
      <c r="R241" s="579">
        <v>1.31122448979592</v>
      </c>
      <c r="S241" s="577" t="str">
        <f t="shared" si="29"/>
        <v/>
      </c>
      <c r="T241" s="580">
        <f t="shared" si="30"/>
        <v>1</v>
      </c>
      <c r="U241" s="580">
        <f t="shared" si="31"/>
        <v>0</v>
      </c>
      <c r="V241" s="580">
        <f t="shared" si="32"/>
        <v>0</v>
      </c>
      <c r="W241" s="580">
        <f t="shared" si="33"/>
        <v>1</v>
      </c>
      <c r="X241" s="581" t="str">
        <f t="shared" si="34"/>
        <v>NO</v>
      </c>
      <c r="Y241" s="582" t="str">
        <f t="shared" si="35"/>
        <v>NO</v>
      </c>
    </row>
    <row r="242" spans="1:25" x14ac:dyDescent="0.25">
      <c r="A242" s="572" t="s">
        <v>263</v>
      </c>
      <c r="B242" s="573" t="s">
        <v>990</v>
      </c>
      <c r="C242" s="617">
        <v>210</v>
      </c>
      <c r="D242" s="617">
        <v>22017021000</v>
      </c>
      <c r="E242" s="584" t="s">
        <v>901</v>
      </c>
      <c r="F242" s="587">
        <v>1</v>
      </c>
      <c r="G242" s="573" t="s">
        <v>902</v>
      </c>
      <c r="H242" s="576">
        <v>152900</v>
      </c>
      <c r="I242" s="576">
        <v>139800</v>
      </c>
      <c r="J242" s="577">
        <v>0.91432308698495701</v>
      </c>
      <c r="K242" s="577" t="b">
        <f t="shared" si="27"/>
        <v>1</v>
      </c>
      <c r="L242" s="576">
        <v>46710</v>
      </c>
      <c r="M242" s="576">
        <v>37390</v>
      </c>
      <c r="N242" s="577">
        <v>0.80047099122243603</v>
      </c>
      <c r="O242" s="577" t="str">
        <f t="shared" si="28"/>
        <v/>
      </c>
      <c r="P242" s="578">
        <v>19.600000000000001</v>
      </c>
      <c r="Q242" s="578">
        <v>25.7</v>
      </c>
      <c r="R242" s="579">
        <v>1.31122448979592</v>
      </c>
      <c r="S242" s="577" t="str">
        <f t="shared" si="29"/>
        <v/>
      </c>
      <c r="T242" s="580">
        <f t="shared" si="30"/>
        <v>1</v>
      </c>
      <c r="U242" s="580">
        <f t="shared" si="31"/>
        <v>0</v>
      </c>
      <c r="V242" s="580">
        <f t="shared" si="32"/>
        <v>0</v>
      </c>
      <c r="W242" s="580">
        <f t="shared" si="33"/>
        <v>1</v>
      </c>
      <c r="X242" s="581" t="str">
        <f t="shared" si="34"/>
        <v>NO</v>
      </c>
      <c r="Y242" s="582" t="str">
        <f t="shared" si="35"/>
        <v>NO</v>
      </c>
    </row>
    <row r="243" spans="1:25" x14ac:dyDescent="0.25">
      <c r="A243" s="572" t="s">
        <v>263</v>
      </c>
      <c r="B243" s="573" t="s">
        <v>990</v>
      </c>
      <c r="C243" s="617">
        <v>210</v>
      </c>
      <c r="D243" s="617">
        <v>22017021000</v>
      </c>
      <c r="E243" s="574" t="s">
        <v>901</v>
      </c>
      <c r="F243" s="575">
        <v>1</v>
      </c>
      <c r="G243" s="573" t="s">
        <v>902</v>
      </c>
      <c r="H243" s="576">
        <v>152900</v>
      </c>
      <c r="I243" s="576">
        <v>139800</v>
      </c>
      <c r="J243" s="577">
        <v>0.91432308698495701</v>
      </c>
      <c r="K243" s="577" t="b">
        <f t="shared" si="27"/>
        <v>1</v>
      </c>
      <c r="L243" s="576">
        <v>46710</v>
      </c>
      <c r="M243" s="576">
        <v>37390</v>
      </c>
      <c r="N243" s="577">
        <v>0.80047099122243603</v>
      </c>
      <c r="O243" s="577" t="str">
        <f t="shared" si="28"/>
        <v/>
      </c>
      <c r="P243" s="578">
        <v>19.600000000000001</v>
      </c>
      <c r="Q243" s="578">
        <v>25.7</v>
      </c>
      <c r="R243" s="579">
        <v>1.31122448979592</v>
      </c>
      <c r="S243" s="577" t="str">
        <f t="shared" si="29"/>
        <v/>
      </c>
      <c r="T243" s="580">
        <f t="shared" si="30"/>
        <v>1</v>
      </c>
      <c r="U243" s="580">
        <f t="shared" si="31"/>
        <v>0</v>
      </c>
      <c r="V243" s="580">
        <f t="shared" si="32"/>
        <v>0</v>
      </c>
      <c r="W243" s="580">
        <f t="shared" si="33"/>
        <v>1</v>
      </c>
      <c r="X243" s="581" t="str">
        <f t="shared" si="34"/>
        <v>NO</v>
      </c>
      <c r="Y243" s="582" t="str">
        <f t="shared" si="35"/>
        <v>NO</v>
      </c>
    </row>
    <row r="244" spans="1:25" x14ac:dyDescent="0.25">
      <c r="A244" s="572" t="s">
        <v>263</v>
      </c>
      <c r="B244" s="573" t="s">
        <v>990</v>
      </c>
      <c r="C244" s="617">
        <v>211</v>
      </c>
      <c r="D244" s="617">
        <v>22017021100</v>
      </c>
      <c r="E244" s="574" t="s">
        <v>901</v>
      </c>
      <c r="F244" s="587">
        <v>1</v>
      </c>
      <c r="G244" s="573" t="s">
        <v>902</v>
      </c>
      <c r="H244" s="576">
        <v>152900</v>
      </c>
      <c r="I244" s="576">
        <v>139800</v>
      </c>
      <c r="J244" s="577">
        <v>0.91432308698495701</v>
      </c>
      <c r="K244" s="577" t="b">
        <f t="shared" si="27"/>
        <v>1</v>
      </c>
      <c r="L244" s="576">
        <v>46710</v>
      </c>
      <c r="M244" s="576">
        <v>37390</v>
      </c>
      <c r="N244" s="577">
        <v>0.80047099122243603</v>
      </c>
      <c r="O244" s="577" t="str">
        <f t="shared" si="28"/>
        <v/>
      </c>
      <c r="P244" s="578">
        <v>19.600000000000001</v>
      </c>
      <c r="Q244" s="578">
        <v>25.7</v>
      </c>
      <c r="R244" s="579">
        <v>1.31122448979592</v>
      </c>
      <c r="S244" s="577" t="str">
        <f t="shared" si="29"/>
        <v/>
      </c>
      <c r="T244" s="580">
        <f t="shared" si="30"/>
        <v>1</v>
      </c>
      <c r="U244" s="580">
        <f t="shared" si="31"/>
        <v>0</v>
      </c>
      <c r="V244" s="580">
        <f t="shared" si="32"/>
        <v>0</v>
      </c>
      <c r="W244" s="580">
        <f t="shared" si="33"/>
        <v>1</v>
      </c>
      <c r="X244" s="581" t="str">
        <f t="shared" si="34"/>
        <v>NO</v>
      </c>
      <c r="Y244" s="582" t="str">
        <f t="shared" si="35"/>
        <v>NO</v>
      </c>
    </row>
    <row r="245" spans="1:25" x14ac:dyDescent="0.25">
      <c r="A245" s="572" t="s">
        <v>263</v>
      </c>
      <c r="B245" s="573" t="s">
        <v>990</v>
      </c>
      <c r="C245" s="617">
        <v>211</v>
      </c>
      <c r="D245" s="617">
        <v>22017021100</v>
      </c>
      <c r="E245" s="574" t="s">
        <v>901</v>
      </c>
      <c r="F245" s="575">
        <v>1</v>
      </c>
      <c r="G245" s="573" t="s">
        <v>902</v>
      </c>
      <c r="H245" s="576">
        <v>152900</v>
      </c>
      <c r="I245" s="576">
        <v>139800</v>
      </c>
      <c r="J245" s="577">
        <v>0.91432308698495701</v>
      </c>
      <c r="K245" s="577" t="b">
        <f t="shared" si="27"/>
        <v>1</v>
      </c>
      <c r="L245" s="576">
        <v>46710</v>
      </c>
      <c r="M245" s="576">
        <v>37390</v>
      </c>
      <c r="N245" s="577">
        <v>0.80047099122243603</v>
      </c>
      <c r="O245" s="577" t="str">
        <f t="shared" si="28"/>
        <v/>
      </c>
      <c r="P245" s="578">
        <v>19.600000000000001</v>
      </c>
      <c r="Q245" s="578">
        <v>25.7</v>
      </c>
      <c r="R245" s="579">
        <v>1.31122448979592</v>
      </c>
      <c r="S245" s="577" t="str">
        <f t="shared" si="29"/>
        <v/>
      </c>
      <c r="T245" s="580">
        <f t="shared" si="30"/>
        <v>1</v>
      </c>
      <c r="U245" s="580">
        <f t="shared" si="31"/>
        <v>0</v>
      </c>
      <c r="V245" s="580">
        <f t="shared" si="32"/>
        <v>0</v>
      </c>
      <c r="W245" s="580">
        <f t="shared" si="33"/>
        <v>1</v>
      </c>
      <c r="X245" s="581" t="str">
        <f t="shared" si="34"/>
        <v>NO</v>
      </c>
      <c r="Y245" s="582" t="str">
        <f t="shared" si="35"/>
        <v>NO</v>
      </c>
    </row>
    <row r="246" spans="1:25" x14ac:dyDescent="0.25">
      <c r="A246" s="572" t="s">
        <v>263</v>
      </c>
      <c r="B246" s="573" t="s">
        <v>990</v>
      </c>
      <c r="C246" s="617">
        <v>212</v>
      </c>
      <c r="D246" s="617">
        <v>22017021200</v>
      </c>
      <c r="E246" s="574" t="s">
        <v>901</v>
      </c>
      <c r="F246" s="575">
        <v>1</v>
      </c>
      <c r="G246" s="573" t="s">
        <v>902</v>
      </c>
      <c r="H246" s="576">
        <v>152900</v>
      </c>
      <c r="I246" s="576">
        <v>139800</v>
      </c>
      <c r="J246" s="577">
        <v>0.91432308698495701</v>
      </c>
      <c r="K246" s="577" t="b">
        <f t="shared" si="27"/>
        <v>1</v>
      </c>
      <c r="L246" s="576">
        <v>46710</v>
      </c>
      <c r="M246" s="576">
        <v>37390</v>
      </c>
      <c r="N246" s="577">
        <v>0.80047099122243603</v>
      </c>
      <c r="O246" s="577" t="str">
        <f t="shared" si="28"/>
        <v/>
      </c>
      <c r="P246" s="578">
        <v>19.600000000000001</v>
      </c>
      <c r="Q246" s="578">
        <v>25.7</v>
      </c>
      <c r="R246" s="579">
        <v>1.31122448979592</v>
      </c>
      <c r="S246" s="577" t="str">
        <f t="shared" si="29"/>
        <v/>
      </c>
      <c r="T246" s="580">
        <f t="shared" si="30"/>
        <v>1</v>
      </c>
      <c r="U246" s="580">
        <f t="shared" si="31"/>
        <v>0</v>
      </c>
      <c r="V246" s="580">
        <f t="shared" si="32"/>
        <v>0</v>
      </c>
      <c r="W246" s="580">
        <f t="shared" si="33"/>
        <v>1</v>
      </c>
      <c r="X246" s="581" t="str">
        <f t="shared" si="34"/>
        <v>NO</v>
      </c>
      <c r="Y246" s="582" t="str">
        <f t="shared" si="35"/>
        <v>NO</v>
      </c>
    </row>
    <row r="247" spans="1:25" x14ac:dyDescent="0.25">
      <c r="A247" s="572" t="s">
        <v>263</v>
      </c>
      <c r="B247" s="573" t="s">
        <v>990</v>
      </c>
      <c r="C247" s="617">
        <v>212</v>
      </c>
      <c r="D247" s="617">
        <v>22017021200</v>
      </c>
      <c r="E247" s="574" t="s">
        <v>901</v>
      </c>
      <c r="F247" s="575">
        <v>1</v>
      </c>
      <c r="G247" s="573" t="s">
        <v>902</v>
      </c>
      <c r="H247" s="576">
        <v>152900</v>
      </c>
      <c r="I247" s="576">
        <v>139800</v>
      </c>
      <c r="J247" s="577">
        <v>0.91432308698495701</v>
      </c>
      <c r="K247" s="577" t="b">
        <f t="shared" si="27"/>
        <v>1</v>
      </c>
      <c r="L247" s="576">
        <v>46710</v>
      </c>
      <c r="M247" s="576">
        <v>37390</v>
      </c>
      <c r="N247" s="577">
        <v>0.80047099122243603</v>
      </c>
      <c r="O247" s="577" t="str">
        <f t="shared" si="28"/>
        <v/>
      </c>
      <c r="P247" s="578">
        <v>19.600000000000001</v>
      </c>
      <c r="Q247" s="578">
        <v>25.7</v>
      </c>
      <c r="R247" s="579">
        <v>1.31122448979592</v>
      </c>
      <c r="S247" s="577" t="str">
        <f t="shared" si="29"/>
        <v/>
      </c>
      <c r="T247" s="580">
        <f t="shared" si="30"/>
        <v>1</v>
      </c>
      <c r="U247" s="580">
        <f t="shared" si="31"/>
        <v>0</v>
      </c>
      <c r="V247" s="580">
        <f t="shared" si="32"/>
        <v>0</v>
      </c>
      <c r="W247" s="580">
        <f t="shared" si="33"/>
        <v>1</v>
      </c>
      <c r="X247" s="581" t="str">
        <f t="shared" si="34"/>
        <v>NO</v>
      </c>
      <c r="Y247" s="582" t="str">
        <f t="shared" si="35"/>
        <v>NO</v>
      </c>
    </row>
    <row r="248" spans="1:25" x14ac:dyDescent="0.25">
      <c r="A248" s="572" t="s">
        <v>263</v>
      </c>
      <c r="B248" s="573" t="s">
        <v>990</v>
      </c>
      <c r="C248" s="617">
        <v>213</v>
      </c>
      <c r="D248" s="617">
        <v>22017021300</v>
      </c>
      <c r="E248" s="574" t="s">
        <v>901</v>
      </c>
      <c r="F248" s="587">
        <v>1</v>
      </c>
      <c r="G248" s="573" t="s">
        <v>902</v>
      </c>
      <c r="H248" s="576">
        <v>152900</v>
      </c>
      <c r="I248" s="576">
        <v>139800</v>
      </c>
      <c r="J248" s="577">
        <v>0.91432308698495701</v>
      </c>
      <c r="K248" s="577" t="b">
        <f t="shared" si="27"/>
        <v>1</v>
      </c>
      <c r="L248" s="576">
        <v>46710</v>
      </c>
      <c r="M248" s="576">
        <v>37390</v>
      </c>
      <c r="N248" s="577">
        <v>0.80047099122243603</v>
      </c>
      <c r="O248" s="577" t="str">
        <f t="shared" si="28"/>
        <v/>
      </c>
      <c r="P248" s="578">
        <v>19.600000000000001</v>
      </c>
      <c r="Q248" s="578">
        <v>25.7</v>
      </c>
      <c r="R248" s="579">
        <v>1.31122448979592</v>
      </c>
      <c r="S248" s="577" t="str">
        <f t="shared" si="29"/>
        <v/>
      </c>
      <c r="T248" s="580">
        <f t="shared" si="30"/>
        <v>1</v>
      </c>
      <c r="U248" s="580">
        <f t="shared" si="31"/>
        <v>0</v>
      </c>
      <c r="V248" s="580">
        <f t="shared" si="32"/>
        <v>0</v>
      </c>
      <c r="W248" s="580">
        <f t="shared" si="33"/>
        <v>1</v>
      </c>
      <c r="X248" s="581" t="str">
        <f t="shared" si="34"/>
        <v>NO</v>
      </c>
      <c r="Y248" s="582" t="str">
        <f t="shared" si="35"/>
        <v>NO</v>
      </c>
    </row>
    <row r="249" spans="1:25" x14ac:dyDescent="0.25">
      <c r="A249" s="572" t="s">
        <v>263</v>
      </c>
      <c r="B249" s="573" t="s">
        <v>990</v>
      </c>
      <c r="C249" s="617">
        <v>213</v>
      </c>
      <c r="D249" s="617">
        <v>22017021300</v>
      </c>
      <c r="E249" s="574" t="s">
        <v>901</v>
      </c>
      <c r="F249" s="587">
        <v>1</v>
      </c>
      <c r="G249" s="573" t="s">
        <v>902</v>
      </c>
      <c r="H249" s="576">
        <v>152900</v>
      </c>
      <c r="I249" s="576">
        <v>139800</v>
      </c>
      <c r="J249" s="577">
        <v>0.91432308698495701</v>
      </c>
      <c r="K249" s="577" t="b">
        <f t="shared" si="27"/>
        <v>1</v>
      </c>
      <c r="L249" s="576">
        <v>46710</v>
      </c>
      <c r="M249" s="576">
        <v>37390</v>
      </c>
      <c r="N249" s="577">
        <v>0.80047099122243603</v>
      </c>
      <c r="O249" s="577" t="str">
        <f t="shared" si="28"/>
        <v/>
      </c>
      <c r="P249" s="578">
        <v>19.600000000000001</v>
      </c>
      <c r="Q249" s="578">
        <v>25.7</v>
      </c>
      <c r="R249" s="579">
        <v>1.31122448979592</v>
      </c>
      <c r="S249" s="577" t="str">
        <f t="shared" si="29"/>
        <v/>
      </c>
      <c r="T249" s="580">
        <f t="shared" si="30"/>
        <v>1</v>
      </c>
      <c r="U249" s="580">
        <f t="shared" si="31"/>
        <v>0</v>
      </c>
      <c r="V249" s="580">
        <f t="shared" si="32"/>
        <v>0</v>
      </c>
      <c r="W249" s="580">
        <f t="shared" si="33"/>
        <v>1</v>
      </c>
      <c r="X249" s="581" t="str">
        <f t="shared" si="34"/>
        <v>NO</v>
      </c>
      <c r="Y249" s="582" t="str">
        <f t="shared" si="35"/>
        <v>NO</v>
      </c>
    </row>
    <row r="250" spans="1:25" x14ac:dyDescent="0.25">
      <c r="A250" s="572" t="s">
        <v>263</v>
      </c>
      <c r="B250" s="573" t="s">
        <v>990</v>
      </c>
      <c r="C250" s="617">
        <v>213</v>
      </c>
      <c r="D250" s="617">
        <v>22017021300</v>
      </c>
      <c r="E250" s="574" t="s">
        <v>901</v>
      </c>
      <c r="F250" s="587">
        <v>1</v>
      </c>
      <c r="G250" s="573" t="s">
        <v>902</v>
      </c>
      <c r="H250" s="576">
        <v>152900</v>
      </c>
      <c r="I250" s="576">
        <v>139800</v>
      </c>
      <c r="J250" s="577">
        <v>0.91432308698495701</v>
      </c>
      <c r="K250" s="577" t="b">
        <f t="shared" si="27"/>
        <v>1</v>
      </c>
      <c r="L250" s="576">
        <v>46710</v>
      </c>
      <c r="M250" s="576">
        <v>37390</v>
      </c>
      <c r="N250" s="577">
        <v>0.80047099122243603</v>
      </c>
      <c r="O250" s="577" t="str">
        <f t="shared" si="28"/>
        <v/>
      </c>
      <c r="P250" s="578">
        <v>19.600000000000001</v>
      </c>
      <c r="Q250" s="578">
        <v>25.7</v>
      </c>
      <c r="R250" s="579">
        <v>1.31122448979592</v>
      </c>
      <c r="S250" s="577" t="str">
        <f t="shared" si="29"/>
        <v/>
      </c>
      <c r="T250" s="580">
        <f t="shared" si="30"/>
        <v>1</v>
      </c>
      <c r="U250" s="580">
        <f t="shared" si="31"/>
        <v>0</v>
      </c>
      <c r="V250" s="580">
        <f t="shared" si="32"/>
        <v>0</v>
      </c>
      <c r="W250" s="580">
        <f t="shared" si="33"/>
        <v>1</v>
      </c>
      <c r="X250" s="581" t="str">
        <f t="shared" si="34"/>
        <v>NO</v>
      </c>
      <c r="Y250" s="582" t="str">
        <f t="shared" si="35"/>
        <v>NO</v>
      </c>
    </row>
    <row r="251" spans="1:25" x14ac:dyDescent="0.25">
      <c r="A251" s="572" t="s">
        <v>263</v>
      </c>
      <c r="B251" s="573" t="s">
        <v>990</v>
      </c>
      <c r="C251" s="617">
        <v>214</v>
      </c>
      <c r="D251" s="617">
        <v>22017021400</v>
      </c>
      <c r="E251" s="574" t="s">
        <v>904</v>
      </c>
      <c r="F251" s="583">
        <v>0</v>
      </c>
      <c r="G251" s="573" t="s">
        <v>902</v>
      </c>
      <c r="H251" s="576">
        <v>152900</v>
      </c>
      <c r="I251" s="576">
        <v>139800</v>
      </c>
      <c r="J251" s="577">
        <v>0.91432308698495701</v>
      </c>
      <c r="K251" s="577" t="b">
        <f t="shared" si="27"/>
        <v>1</v>
      </c>
      <c r="L251" s="576">
        <v>46710</v>
      </c>
      <c r="M251" s="576">
        <v>37390</v>
      </c>
      <c r="N251" s="577">
        <v>0.80047099122243603</v>
      </c>
      <c r="O251" s="577" t="str">
        <f t="shared" si="28"/>
        <v/>
      </c>
      <c r="P251" s="578">
        <v>19.600000000000001</v>
      </c>
      <c r="Q251" s="578">
        <v>25.7</v>
      </c>
      <c r="R251" s="579">
        <v>1.31122448979592</v>
      </c>
      <c r="S251" s="577" t="str">
        <f t="shared" si="29"/>
        <v/>
      </c>
      <c r="T251" s="580">
        <f t="shared" si="30"/>
        <v>1</v>
      </c>
      <c r="U251" s="580">
        <f t="shared" si="31"/>
        <v>0</v>
      </c>
      <c r="V251" s="580">
        <f t="shared" si="32"/>
        <v>0</v>
      </c>
      <c r="W251" s="580">
        <f t="shared" si="33"/>
        <v>1</v>
      </c>
      <c r="X251" s="581" t="str">
        <f t="shared" si="34"/>
        <v>NO</v>
      </c>
      <c r="Y251" s="582" t="str">
        <f t="shared" si="35"/>
        <v>NO</v>
      </c>
    </row>
    <row r="252" spans="1:25" x14ac:dyDescent="0.25">
      <c r="A252" s="572" t="s">
        <v>263</v>
      </c>
      <c r="B252" s="573" t="s">
        <v>990</v>
      </c>
      <c r="C252" s="617">
        <v>214</v>
      </c>
      <c r="D252" s="617">
        <v>22017021400</v>
      </c>
      <c r="E252" s="574" t="s">
        <v>901</v>
      </c>
      <c r="F252" s="575">
        <v>1</v>
      </c>
      <c r="G252" s="573" t="s">
        <v>902</v>
      </c>
      <c r="H252" s="576">
        <v>152900</v>
      </c>
      <c r="I252" s="576">
        <v>139800</v>
      </c>
      <c r="J252" s="577">
        <v>0.91432308698495701</v>
      </c>
      <c r="K252" s="577" t="b">
        <f t="shared" si="27"/>
        <v>1</v>
      </c>
      <c r="L252" s="576">
        <v>46710</v>
      </c>
      <c r="M252" s="576">
        <v>37390</v>
      </c>
      <c r="N252" s="577">
        <v>0.80047099122243603</v>
      </c>
      <c r="O252" s="577" t="str">
        <f t="shared" si="28"/>
        <v/>
      </c>
      <c r="P252" s="578">
        <v>19.600000000000001</v>
      </c>
      <c r="Q252" s="578">
        <v>25.7</v>
      </c>
      <c r="R252" s="579">
        <v>1.31122448979592</v>
      </c>
      <c r="S252" s="577" t="str">
        <f t="shared" si="29"/>
        <v/>
      </c>
      <c r="T252" s="580">
        <f t="shared" si="30"/>
        <v>1</v>
      </c>
      <c r="U252" s="580">
        <f t="shared" si="31"/>
        <v>0</v>
      </c>
      <c r="V252" s="580">
        <f t="shared" si="32"/>
        <v>0</v>
      </c>
      <c r="W252" s="580">
        <f t="shared" si="33"/>
        <v>1</v>
      </c>
      <c r="X252" s="581" t="str">
        <f t="shared" si="34"/>
        <v>NO</v>
      </c>
      <c r="Y252" s="582" t="str">
        <f t="shared" si="35"/>
        <v>NO</v>
      </c>
    </row>
    <row r="253" spans="1:25" x14ac:dyDescent="0.25">
      <c r="A253" s="572" t="s">
        <v>263</v>
      </c>
      <c r="B253" s="573" t="s">
        <v>990</v>
      </c>
      <c r="C253" s="617">
        <v>215</v>
      </c>
      <c r="D253" s="617">
        <v>22017021500</v>
      </c>
      <c r="E253" s="574" t="s">
        <v>904</v>
      </c>
      <c r="F253" s="583">
        <v>0</v>
      </c>
      <c r="G253" s="573" t="s">
        <v>902</v>
      </c>
      <c r="H253" s="576">
        <v>152900</v>
      </c>
      <c r="I253" s="576">
        <v>139800</v>
      </c>
      <c r="J253" s="577">
        <v>0.91432308698495701</v>
      </c>
      <c r="K253" s="577" t="b">
        <f t="shared" si="27"/>
        <v>1</v>
      </c>
      <c r="L253" s="576">
        <v>46710</v>
      </c>
      <c r="M253" s="576">
        <v>37390</v>
      </c>
      <c r="N253" s="577">
        <v>0.80047099122243603</v>
      </c>
      <c r="O253" s="577" t="str">
        <f t="shared" si="28"/>
        <v/>
      </c>
      <c r="P253" s="578">
        <v>19.600000000000001</v>
      </c>
      <c r="Q253" s="578">
        <v>25.7</v>
      </c>
      <c r="R253" s="579">
        <v>1.31122448979592</v>
      </c>
      <c r="S253" s="577" t="str">
        <f t="shared" si="29"/>
        <v/>
      </c>
      <c r="T253" s="580">
        <f t="shared" si="30"/>
        <v>1</v>
      </c>
      <c r="U253" s="580">
        <f t="shared" si="31"/>
        <v>0</v>
      </c>
      <c r="V253" s="580">
        <f t="shared" si="32"/>
        <v>0</v>
      </c>
      <c r="W253" s="580">
        <f t="shared" si="33"/>
        <v>1</v>
      </c>
      <c r="X253" s="581" t="str">
        <f t="shared" si="34"/>
        <v>NO</v>
      </c>
      <c r="Y253" s="582" t="str">
        <f t="shared" si="35"/>
        <v>NO</v>
      </c>
    </row>
    <row r="254" spans="1:25" x14ac:dyDescent="0.25">
      <c r="A254" s="572" t="s">
        <v>263</v>
      </c>
      <c r="B254" s="573" t="s">
        <v>990</v>
      </c>
      <c r="C254" s="617">
        <v>215</v>
      </c>
      <c r="D254" s="617">
        <v>22017021500</v>
      </c>
      <c r="E254" s="574" t="s">
        <v>904</v>
      </c>
      <c r="F254" s="583">
        <v>0</v>
      </c>
      <c r="G254" s="573" t="s">
        <v>902</v>
      </c>
      <c r="H254" s="576">
        <v>152900</v>
      </c>
      <c r="I254" s="576">
        <v>139800</v>
      </c>
      <c r="J254" s="577">
        <v>0.91432308698495701</v>
      </c>
      <c r="K254" s="577" t="b">
        <f t="shared" si="27"/>
        <v>1</v>
      </c>
      <c r="L254" s="576">
        <v>46710</v>
      </c>
      <c r="M254" s="576">
        <v>37390</v>
      </c>
      <c r="N254" s="577">
        <v>0.80047099122243603</v>
      </c>
      <c r="O254" s="577" t="str">
        <f t="shared" si="28"/>
        <v/>
      </c>
      <c r="P254" s="578">
        <v>19.600000000000001</v>
      </c>
      <c r="Q254" s="578">
        <v>25.7</v>
      </c>
      <c r="R254" s="579">
        <v>1.31122448979592</v>
      </c>
      <c r="S254" s="577" t="str">
        <f t="shared" si="29"/>
        <v/>
      </c>
      <c r="T254" s="580">
        <f t="shared" si="30"/>
        <v>1</v>
      </c>
      <c r="U254" s="580">
        <f t="shared" si="31"/>
        <v>0</v>
      </c>
      <c r="V254" s="580">
        <f t="shared" si="32"/>
        <v>0</v>
      </c>
      <c r="W254" s="580">
        <f t="shared" si="33"/>
        <v>1</v>
      </c>
      <c r="X254" s="581" t="str">
        <f t="shared" si="34"/>
        <v>NO</v>
      </c>
      <c r="Y254" s="582" t="str">
        <f t="shared" si="35"/>
        <v>NO</v>
      </c>
    </row>
    <row r="255" spans="1:25" x14ac:dyDescent="0.25">
      <c r="A255" s="572" t="s">
        <v>263</v>
      </c>
      <c r="B255" s="573" t="s">
        <v>990</v>
      </c>
      <c r="C255" s="617">
        <v>215</v>
      </c>
      <c r="D255" s="617">
        <v>22017021500</v>
      </c>
      <c r="E255" s="574" t="s">
        <v>904</v>
      </c>
      <c r="F255" s="583">
        <v>0</v>
      </c>
      <c r="G255" s="573" t="s">
        <v>902</v>
      </c>
      <c r="H255" s="576">
        <v>152900</v>
      </c>
      <c r="I255" s="576">
        <v>139800</v>
      </c>
      <c r="J255" s="577">
        <v>0.91432308698495701</v>
      </c>
      <c r="K255" s="577" t="b">
        <f t="shared" si="27"/>
        <v>1</v>
      </c>
      <c r="L255" s="576">
        <v>46710</v>
      </c>
      <c r="M255" s="576">
        <v>37390</v>
      </c>
      <c r="N255" s="577">
        <v>0.80047099122243603</v>
      </c>
      <c r="O255" s="577" t="str">
        <f t="shared" si="28"/>
        <v/>
      </c>
      <c r="P255" s="578">
        <v>19.600000000000001</v>
      </c>
      <c r="Q255" s="578">
        <v>25.7</v>
      </c>
      <c r="R255" s="579">
        <v>1.31122448979592</v>
      </c>
      <c r="S255" s="577" t="str">
        <f t="shared" si="29"/>
        <v/>
      </c>
      <c r="T255" s="580">
        <f t="shared" si="30"/>
        <v>1</v>
      </c>
      <c r="U255" s="580">
        <f t="shared" si="31"/>
        <v>0</v>
      </c>
      <c r="V255" s="580">
        <f t="shared" si="32"/>
        <v>0</v>
      </c>
      <c r="W255" s="580">
        <f t="shared" si="33"/>
        <v>1</v>
      </c>
      <c r="X255" s="581" t="str">
        <f t="shared" si="34"/>
        <v>NO</v>
      </c>
      <c r="Y255" s="582" t="str">
        <f t="shared" si="35"/>
        <v>NO</v>
      </c>
    </row>
    <row r="256" spans="1:25" x14ac:dyDescent="0.25">
      <c r="A256" s="572" t="s">
        <v>263</v>
      </c>
      <c r="B256" s="573" t="s">
        <v>990</v>
      </c>
      <c r="C256" s="617">
        <v>216</v>
      </c>
      <c r="D256" s="617">
        <v>22017021600</v>
      </c>
      <c r="E256" s="574" t="s">
        <v>904</v>
      </c>
      <c r="F256" s="583">
        <v>0</v>
      </c>
      <c r="G256" s="573" t="s">
        <v>902</v>
      </c>
      <c r="H256" s="576">
        <v>152900</v>
      </c>
      <c r="I256" s="576">
        <v>139800</v>
      </c>
      <c r="J256" s="577">
        <v>0.91432308698495701</v>
      </c>
      <c r="K256" s="577" t="b">
        <f t="shared" si="27"/>
        <v>1</v>
      </c>
      <c r="L256" s="576">
        <v>46710</v>
      </c>
      <c r="M256" s="576">
        <v>37390</v>
      </c>
      <c r="N256" s="577">
        <v>0.80047099122243603</v>
      </c>
      <c r="O256" s="577" t="str">
        <f t="shared" si="28"/>
        <v/>
      </c>
      <c r="P256" s="578">
        <v>19.600000000000001</v>
      </c>
      <c r="Q256" s="578">
        <v>25.7</v>
      </c>
      <c r="R256" s="579">
        <v>1.31122448979592</v>
      </c>
      <c r="S256" s="577" t="str">
        <f t="shared" si="29"/>
        <v/>
      </c>
      <c r="T256" s="580">
        <f t="shared" si="30"/>
        <v>1</v>
      </c>
      <c r="U256" s="580">
        <f t="shared" si="31"/>
        <v>0</v>
      </c>
      <c r="V256" s="580">
        <f t="shared" si="32"/>
        <v>0</v>
      </c>
      <c r="W256" s="580">
        <f t="shared" si="33"/>
        <v>1</v>
      </c>
      <c r="X256" s="581" t="str">
        <f t="shared" si="34"/>
        <v>NO</v>
      </c>
      <c r="Y256" s="582" t="str">
        <f t="shared" si="35"/>
        <v>NO</v>
      </c>
    </row>
    <row r="257" spans="1:25" x14ac:dyDescent="0.25">
      <c r="A257" s="572" t="s">
        <v>263</v>
      </c>
      <c r="B257" s="573" t="s">
        <v>990</v>
      </c>
      <c r="C257" s="617">
        <v>216</v>
      </c>
      <c r="D257" s="617">
        <v>22017021600</v>
      </c>
      <c r="E257" s="584" t="s">
        <v>904</v>
      </c>
      <c r="F257" s="585">
        <v>0</v>
      </c>
      <c r="G257" s="573" t="s">
        <v>902</v>
      </c>
      <c r="H257" s="576">
        <v>152900</v>
      </c>
      <c r="I257" s="576">
        <v>139800</v>
      </c>
      <c r="J257" s="577">
        <v>0.91432308698495701</v>
      </c>
      <c r="K257" s="577" t="b">
        <f t="shared" si="27"/>
        <v>1</v>
      </c>
      <c r="L257" s="576">
        <v>46710</v>
      </c>
      <c r="M257" s="576">
        <v>37390</v>
      </c>
      <c r="N257" s="577">
        <v>0.80047099122243603</v>
      </c>
      <c r="O257" s="577" t="str">
        <f t="shared" si="28"/>
        <v/>
      </c>
      <c r="P257" s="578">
        <v>19.600000000000001</v>
      </c>
      <c r="Q257" s="578">
        <v>25.7</v>
      </c>
      <c r="R257" s="579">
        <v>1.31122448979592</v>
      </c>
      <c r="S257" s="577" t="str">
        <f t="shared" si="29"/>
        <v/>
      </c>
      <c r="T257" s="580">
        <f t="shared" si="30"/>
        <v>1</v>
      </c>
      <c r="U257" s="580">
        <f t="shared" si="31"/>
        <v>0</v>
      </c>
      <c r="V257" s="580">
        <f t="shared" si="32"/>
        <v>0</v>
      </c>
      <c r="W257" s="580">
        <f t="shared" si="33"/>
        <v>1</v>
      </c>
      <c r="X257" s="581" t="str">
        <f t="shared" si="34"/>
        <v>NO</v>
      </c>
      <c r="Y257" s="582" t="str">
        <f t="shared" si="35"/>
        <v>NO</v>
      </c>
    </row>
    <row r="258" spans="1:25" x14ac:dyDescent="0.25">
      <c r="A258" s="572" t="s">
        <v>263</v>
      </c>
      <c r="B258" s="573" t="s">
        <v>990</v>
      </c>
      <c r="C258" s="617">
        <v>217</v>
      </c>
      <c r="D258" s="617">
        <v>22017021700</v>
      </c>
      <c r="E258" s="574" t="s">
        <v>901</v>
      </c>
      <c r="F258" s="575">
        <v>1</v>
      </c>
      <c r="G258" s="573" t="s">
        <v>902</v>
      </c>
      <c r="H258" s="576">
        <v>152900</v>
      </c>
      <c r="I258" s="576">
        <v>139800</v>
      </c>
      <c r="J258" s="577">
        <v>0.91432308698495701</v>
      </c>
      <c r="K258" s="577" t="b">
        <f t="shared" si="27"/>
        <v>1</v>
      </c>
      <c r="L258" s="576">
        <v>46710</v>
      </c>
      <c r="M258" s="576">
        <v>37390</v>
      </c>
      <c r="N258" s="577">
        <v>0.80047099122243603</v>
      </c>
      <c r="O258" s="577" t="str">
        <f t="shared" si="28"/>
        <v/>
      </c>
      <c r="P258" s="578">
        <v>19.600000000000001</v>
      </c>
      <c r="Q258" s="578">
        <v>25.7</v>
      </c>
      <c r="R258" s="579">
        <v>1.31122448979592</v>
      </c>
      <c r="S258" s="577" t="str">
        <f t="shared" si="29"/>
        <v/>
      </c>
      <c r="T258" s="580">
        <f t="shared" si="30"/>
        <v>1</v>
      </c>
      <c r="U258" s="580">
        <f t="shared" si="31"/>
        <v>0</v>
      </c>
      <c r="V258" s="580">
        <f t="shared" si="32"/>
        <v>0</v>
      </c>
      <c r="W258" s="580">
        <f t="shared" si="33"/>
        <v>1</v>
      </c>
      <c r="X258" s="581" t="str">
        <f t="shared" si="34"/>
        <v>NO</v>
      </c>
      <c r="Y258" s="582" t="str">
        <f t="shared" si="35"/>
        <v>NO</v>
      </c>
    </row>
    <row r="259" spans="1:25" x14ac:dyDescent="0.25">
      <c r="A259" s="572" t="s">
        <v>263</v>
      </c>
      <c r="B259" s="573" t="s">
        <v>990</v>
      </c>
      <c r="C259" s="617">
        <v>217</v>
      </c>
      <c r="D259" s="617">
        <v>22017021700</v>
      </c>
      <c r="E259" s="574" t="s">
        <v>901</v>
      </c>
      <c r="F259" s="587">
        <v>1</v>
      </c>
      <c r="G259" s="573" t="s">
        <v>902</v>
      </c>
      <c r="H259" s="576">
        <v>152900</v>
      </c>
      <c r="I259" s="576">
        <v>139800</v>
      </c>
      <c r="J259" s="577">
        <v>0.91432308698495701</v>
      </c>
      <c r="K259" s="577" t="b">
        <f t="shared" ref="K259:K322" si="36">IF(J259&gt;=50%,TRUE,"")</f>
        <v>1</v>
      </c>
      <c r="L259" s="576">
        <v>46710</v>
      </c>
      <c r="M259" s="576">
        <v>37390</v>
      </c>
      <c r="N259" s="577">
        <v>0.80047099122243603</v>
      </c>
      <c r="O259" s="577" t="str">
        <f t="shared" ref="O259:O322" si="37">IF(N259&lt;=65%,TRUE,"")</f>
        <v/>
      </c>
      <c r="P259" s="578">
        <v>19.600000000000001</v>
      </c>
      <c r="Q259" s="578">
        <v>25.7</v>
      </c>
      <c r="R259" s="579">
        <v>1.31122448979592</v>
      </c>
      <c r="S259" s="577" t="str">
        <f t="shared" ref="S259:S322" si="38">IF(R259&gt;=1.5,TRUE,"")</f>
        <v/>
      </c>
      <c r="T259" s="580">
        <f t="shared" ref="T259:T322" si="39">IF(K259=TRUE,1,0)</f>
        <v>1</v>
      </c>
      <c r="U259" s="580">
        <f t="shared" ref="U259:U322" si="40">IF(O259=TRUE,1,0)</f>
        <v>0</v>
      </c>
      <c r="V259" s="580">
        <f t="shared" ref="V259:V322" si="41">IF(S259=TRUE,1,0)</f>
        <v>0</v>
      </c>
      <c r="W259" s="580">
        <f t="shared" ref="W259:W322" si="42">SUM(T259:V259)</f>
        <v>1</v>
      </c>
      <c r="X259" s="581" t="str">
        <f t="shared" ref="X259:X322" si="43">IF(AND(E259="TRUE",W259&gt;1),"YES","NO")</f>
        <v>NO</v>
      </c>
      <c r="Y259" s="582" t="str">
        <f t="shared" ref="Y259:Y322" si="44">IF(AND(F259=1,W259&gt;1), "YES","NO")</f>
        <v>NO</v>
      </c>
    </row>
    <row r="260" spans="1:25" x14ac:dyDescent="0.25">
      <c r="A260" s="572" t="s">
        <v>263</v>
      </c>
      <c r="B260" s="573" t="s">
        <v>990</v>
      </c>
      <c r="C260" s="617">
        <v>218</v>
      </c>
      <c r="D260" s="617">
        <v>22017021800</v>
      </c>
      <c r="E260" s="584" t="s">
        <v>904</v>
      </c>
      <c r="F260" s="585">
        <v>0</v>
      </c>
      <c r="G260" s="573" t="s">
        <v>902</v>
      </c>
      <c r="H260" s="576">
        <v>152900</v>
      </c>
      <c r="I260" s="576">
        <v>139800</v>
      </c>
      <c r="J260" s="577">
        <v>0.91432308698495701</v>
      </c>
      <c r="K260" s="577" t="b">
        <f t="shared" si="36"/>
        <v>1</v>
      </c>
      <c r="L260" s="576">
        <v>46710</v>
      </c>
      <c r="M260" s="576">
        <v>37390</v>
      </c>
      <c r="N260" s="577">
        <v>0.80047099122243603</v>
      </c>
      <c r="O260" s="577" t="str">
        <f t="shared" si="37"/>
        <v/>
      </c>
      <c r="P260" s="578">
        <v>19.600000000000001</v>
      </c>
      <c r="Q260" s="578">
        <v>25.7</v>
      </c>
      <c r="R260" s="579">
        <v>1.31122448979592</v>
      </c>
      <c r="S260" s="577" t="str">
        <f t="shared" si="38"/>
        <v/>
      </c>
      <c r="T260" s="580">
        <f t="shared" si="39"/>
        <v>1</v>
      </c>
      <c r="U260" s="580">
        <f t="shared" si="40"/>
        <v>0</v>
      </c>
      <c r="V260" s="580">
        <f t="shared" si="41"/>
        <v>0</v>
      </c>
      <c r="W260" s="580">
        <f t="shared" si="42"/>
        <v>1</v>
      </c>
      <c r="X260" s="581" t="str">
        <f t="shared" si="43"/>
        <v>NO</v>
      </c>
      <c r="Y260" s="582" t="str">
        <f t="shared" si="44"/>
        <v>NO</v>
      </c>
    </row>
    <row r="261" spans="1:25" x14ac:dyDescent="0.25">
      <c r="A261" s="572" t="s">
        <v>263</v>
      </c>
      <c r="B261" s="573" t="s">
        <v>990</v>
      </c>
      <c r="C261" s="617">
        <v>218</v>
      </c>
      <c r="D261" s="617">
        <v>22017021800</v>
      </c>
      <c r="E261" s="574" t="s">
        <v>904</v>
      </c>
      <c r="F261" s="583">
        <v>0</v>
      </c>
      <c r="G261" s="573" t="s">
        <v>902</v>
      </c>
      <c r="H261" s="576">
        <v>152900</v>
      </c>
      <c r="I261" s="576">
        <v>139800</v>
      </c>
      <c r="J261" s="577">
        <v>0.91432308698495701</v>
      </c>
      <c r="K261" s="577" t="b">
        <f t="shared" si="36"/>
        <v>1</v>
      </c>
      <c r="L261" s="576">
        <v>46710</v>
      </c>
      <c r="M261" s="576">
        <v>37390</v>
      </c>
      <c r="N261" s="577">
        <v>0.80047099122243603</v>
      </c>
      <c r="O261" s="577" t="str">
        <f t="shared" si="37"/>
        <v/>
      </c>
      <c r="P261" s="578">
        <v>19.600000000000001</v>
      </c>
      <c r="Q261" s="578">
        <v>25.7</v>
      </c>
      <c r="R261" s="579">
        <v>1.31122448979592</v>
      </c>
      <c r="S261" s="577" t="str">
        <f t="shared" si="38"/>
        <v/>
      </c>
      <c r="T261" s="580">
        <f t="shared" si="39"/>
        <v>1</v>
      </c>
      <c r="U261" s="580">
        <f t="shared" si="40"/>
        <v>0</v>
      </c>
      <c r="V261" s="580">
        <f t="shared" si="41"/>
        <v>0</v>
      </c>
      <c r="W261" s="580">
        <f t="shared" si="42"/>
        <v>1</v>
      </c>
      <c r="X261" s="581" t="str">
        <f t="shared" si="43"/>
        <v>NO</v>
      </c>
      <c r="Y261" s="582" t="str">
        <f t="shared" si="44"/>
        <v>NO</v>
      </c>
    </row>
    <row r="262" spans="1:25" x14ac:dyDescent="0.25">
      <c r="A262" s="572" t="s">
        <v>263</v>
      </c>
      <c r="B262" s="573" t="s">
        <v>990</v>
      </c>
      <c r="C262" s="617">
        <v>218</v>
      </c>
      <c r="D262" s="617">
        <v>22017021800</v>
      </c>
      <c r="E262" s="574" t="s">
        <v>904</v>
      </c>
      <c r="F262" s="583">
        <v>0</v>
      </c>
      <c r="G262" s="573" t="s">
        <v>902</v>
      </c>
      <c r="H262" s="576">
        <v>152900</v>
      </c>
      <c r="I262" s="576">
        <v>139800</v>
      </c>
      <c r="J262" s="577">
        <v>0.91432308698495701</v>
      </c>
      <c r="K262" s="577" t="b">
        <f t="shared" si="36"/>
        <v>1</v>
      </c>
      <c r="L262" s="576">
        <v>46710</v>
      </c>
      <c r="M262" s="576">
        <v>37390</v>
      </c>
      <c r="N262" s="577">
        <v>0.80047099122243603</v>
      </c>
      <c r="O262" s="577" t="str">
        <f t="shared" si="37"/>
        <v/>
      </c>
      <c r="P262" s="578">
        <v>19.600000000000001</v>
      </c>
      <c r="Q262" s="578">
        <v>25.7</v>
      </c>
      <c r="R262" s="579">
        <v>1.31122448979592</v>
      </c>
      <c r="S262" s="577" t="str">
        <f t="shared" si="38"/>
        <v/>
      </c>
      <c r="T262" s="580">
        <f t="shared" si="39"/>
        <v>1</v>
      </c>
      <c r="U262" s="580">
        <f t="shared" si="40"/>
        <v>0</v>
      </c>
      <c r="V262" s="580">
        <f t="shared" si="41"/>
        <v>0</v>
      </c>
      <c r="W262" s="580">
        <f t="shared" si="42"/>
        <v>1</v>
      </c>
      <c r="X262" s="581" t="str">
        <f t="shared" si="43"/>
        <v>NO</v>
      </c>
      <c r="Y262" s="582" t="str">
        <f t="shared" si="44"/>
        <v>NO</v>
      </c>
    </row>
    <row r="263" spans="1:25" x14ac:dyDescent="0.25">
      <c r="A263" s="572" t="s">
        <v>263</v>
      </c>
      <c r="B263" s="573" t="s">
        <v>990</v>
      </c>
      <c r="C263" s="617">
        <v>218</v>
      </c>
      <c r="D263" s="617">
        <v>22017021800</v>
      </c>
      <c r="E263" s="574" t="s">
        <v>904</v>
      </c>
      <c r="F263" s="583">
        <v>0</v>
      </c>
      <c r="G263" s="573" t="s">
        <v>902</v>
      </c>
      <c r="H263" s="576">
        <v>152900</v>
      </c>
      <c r="I263" s="576">
        <v>139800</v>
      </c>
      <c r="J263" s="577">
        <v>0.91432308698495701</v>
      </c>
      <c r="K263" s="577" t="b">
        <f t="shared" si="36"/>
        <v>1</v>
      </c>
      <c r="L263" s="576">
        <v>46710</v>
      </c>
      <c r="M263" s="576">
        <v>37390</v>
      </c>
      <c r="N263" s="577">
        <v>0.80047099122243603</v>
      </c>
      <c r="O263" s="577" t="str">
        <f t="shared" si="37"/>
        <v/>
      </c>
      <c r="P263" s="578">
        <v>19.600000000000001</v>
      </c>
      <c r="Q263" s="578">
        <v>25.7</v>
      </c>
      <c r="R263" s="579">
        <v>1.31122448979592</v>
      </c>
      <c r="S263" s="577" t="str">
        <f t="shared" si="38"/>
        <v/>
      </c>
      <c r="T263" s="580">
        <f t="shared" si="39"/>
        <v>1</v>
      </c>
      <c r="U263" s="580">
        <f t="shared" si="40"/>
        <v>0</v>
      </c>
      <c r="V263" s="580">
        <f t="shared" si="41"/>
        <v>0</v>
      </c>
      <c r="W263" s="580">
        <f t="shared" si="42"/>
        <v>1</v>
      </c>
      <c r="X263" s="581" t="str">
        <f t="shared" si="43"/>
        <v>NO</v>
      </c>
      <c r="Y263" s="582" t="str">
        <f t="shared" si="44"/>
        <v>NO</v>
      </c>
    </row>
    <row r="264" spans="1:25" x14ac:dyDescent="0.25">
      <c r="A264" s="572" t="s">
        <v>263</v>
      </c>
      <c r="B264" s="573" t="s">
        <v>990</v>
      </c>
      <c r="C264" s="617">
        <v>219</v>
      </c>
      <c r="D264" s="617">
        <v>22017021900</v>
      </c>
      <c r="E264" s="574" t="s">
        <v>904</v>
      </c>
      <c r="F264" s="583">
        <v>0</v>
      </c>
      <c r="G264" s="573" t="s">
        <v>902</v>
      </c>
      <c r="H264" s="576">
        <v>152900</v>
      </c>
      <c r="I264" s="576">
        <v>139800</v>
      </c>
      <c r="J264" s="577">
        <v>0.91432308698495701</v>
      </c>
      <c r="K264" s="577" t="b">
        <f t="shared" si="36"/>
        <v>1</v>
      </c>
      <c r="L264" s="576">
        <v>46710</v>
      </c>
      <c r="M264" s="576">
        <v>37390</v>
      </c>
      <c r="N264" s="577">
        <v>0.80047099122243603</v>
      </c>
      <c r="O264" s="577" t="str">
        <f t="shared" si="37"/>
        <v/>
      </c>
      <c r="P264" s="578">
        <v>19.600000000000001</v>
      </c>
      <c r="Q264" s="578">
        <v>25.7</v>
      </c>
      <c r="R264" s="579">
        <v>1.31122448979592</v>
      </c>
      <c r="S264" s="577" t="str">
        <f t="shared" si="38"/>
        <v/>
      </c>
      <c r="T264" s="580">
        <f t="shared" si="39"/>
        <v>1</v>
      </c>
      <c r="U264" s="580">
        <f t="shared" si="40"/>
        <v>0</v>
      </c>
      <c r="V264" s="580">
        <f t="shared" si="41"/>
        <v>0</v>
      </c>
      <c r="W264" s="580">
        <f t="shared" si="42"/>
        <v>1</v>
      </c>
      <c r="X264" s="581" t="str">
        <f t="shared" si="43"/>
        <v>NO</v>
      </c>
      <c r="Y264" s="582" t="str">
        <f t="shared" si="44"/>
        <v>NO</v>
      </c>
    </row>
    <row r="265" spans="1:25" x14ac:dyDescent="0.25">
      <c r="A265" s="572" t="s">
        <v>263</v>
      </c>
      <c r="B265" s="573" t="s">
        <v>990</v>
      </c>
      <c r="C265" s="617">
        <v>220</v>
      </c>
      <c r="D265" s="617">
        <v>22017022000</v>
      </c>
      <c r="E265" s="574" t="s">
        <v>901</v>
      </c>
      <c r="F265" s="587">
        <v>1</v>
      </c>
      <c r="G265" s="573" t="s">
        <v>902</v>
      </c>
      <c r="H265" s="576">
        <v>152900</v>
      </c>
      <c r="I265" s="576">
        <v>139800</v>
      </c>
      <c r="J265" s="577">
        <v>0.91432308698495701</v>
      </c>
      <c r="K265" s="577" t="b">
        <f t="shared" si="36"/>
        <v>1</v>
      </c>
      <c r="L265" s="576">
        <v>46710</v>
      </c>
      <c r="M265" s="576">
        <v>37390</v>
      </c>
      <c r="N265" s="577">
        <v>0.80047099122243603</v>
      </c>
      <c r="O265" s="577" t="str">
        <f t="shared" si="37"/>
        <v/>
      </c>
      <c r="P265" s="578">
        <v>19.600000000000001</v>
      </c>
      <c r="Q265" s="578">
        <v>25.7</v>
      </c>
      <c r="R265" s="579">
        <v>1.31122448979592</v>
      </c>
      <c r="S265" s="577" t="str">
        <f t="shared" si="38"/>
        <v/>
      </c>
      <c r="T265" s="580">
        <f t="shared" si="39"/>
        <v>1</v>
      </c>
      <c r="U265" s="580">
        <f t="shared" si="40"/>
        <v>0</v>
      </c>
      <c r="V265" s="580">
        <f t="shared" si="41"/>
        <v>0</v>
      </c>
      <c r="W265" s="580">
        <f t="shared" si="42"/>
        <v>1</v>
      </c>
      <c r="X265" s="581" t="str">
        <f t="shared" si="43"/>
        <v>NO</v>
      </c>
      <c r="Y265" s="582" t="str">
        <f t="shared" si="44"/>
        <v>NO</v>
      </c>
    </row>
    <row r="266" spans="1:25" x14ac:dyDescent="0.25">
      <c r="A266" s="572" t="s">
        <v>263</v>
      </c>
      <c r="B266" s="573" t="s">
        <v>990</v>
      </c>
      <c r="C266" s="617">
        <v>221</v>
      </c>
      <c r="D266" s="617">
        <v>22017022100</v>
      </c>
      <c r="E266" s="574" t="s">
        <v>901</v>
      </c>
      <c r="F266" s="575">
        <v>1</v>
      </c>
      <c r="G266" s="573" t="s">
        <v>902</v>
      </c>
      <c r="H266" s="576">
        <v>152900</v>
      </c>
      <c r="I266" s="576">
        <v>139800</v>
      </c>
      <c r="J266" s="577">
        <v>0.91432308698495701</v>
      </c>
      <c r="K266" s="577" t="b">
        <f t="shared" si="36"/>
        <v>1</v>
      </c>
      <c r="L266" s="576">
        <v>46710</v>
      </c>
      <c r="M266" s="576">
        <v>37390</v>
      </c>
      <c r="N266" s="577">
        <v>0.80047099122243603</v>
      </c>
      <c r="O266" s="577" t="str">
        <f t="shared" si="37"/>
        <v/>
      </c>
      <c r="P266" s="578">
        <v>19.600000000000001</v>
      </c>
      <c r="Q266" s="578">
        <v>25.7</v>
      </c>
      <c r="R266" s="579">
        <v>1.31122448979592</v>
      </c>
      <c r="S266" s="577" t="str">
        <f t="shared" si="38"/>
        <v/>
      </c>
      <c r="T266" s="580">
        <f t="shared" si="39"/>
        <v>1</v>
      </c>
      <c r="U266" s="580">
        <f t="shared" si="40"/>
        <v>0</v>
      </c>
      <c r="V266" s="580">
        <f t="shared" si="41"/>
        <v>0</v>
      </c>
      <c r="W266" s="580">
        <f t="shared" si="42"/>
        <v>1</v>
      </c>
      <c r="X266" s="581" t="str">
        <f t="shared" si="43"/>
        <v>NO</v>
      </c>
      <c r="Y266" s="582" t="str">
        <f t="shared" si="44"/>
        <v>NO</v>
      </c>
    </row>
    <row r="267" spans="1:25" x14ac:dyDescent="0.25">
      <c r="A267" s="572" t="s">
        <v>263</v>
      </c>
      <c r="B267" s="573" t="s">
        <v>990</v>
      </c>
      <c r="C267" s="617">
        <v>221</v>
      </c>
      <c r="D267" s="617">
        <v>22017022100</v>
      </c>
      <c r="E267" s="574" t="s">
        <v>901</v>
      </c>
      <c r="F267" s="587">
        <v>1</v>
      </c>
      <c r="G267" s="573" t="s">
        <v>902</v>
      </c>
      <c r="H267" s="576">
        <v>152900</v>
      </c>
      <c r="I267" s="576">
        <v>139800</v>
      </c>
      <c r="J267" s="577">
        <v>0.91432308698495701</v>
      </c>
      <c r="K267" s="577" t="b">
        <f t="shared" si="36"/>
        <v>1</v>
      </c>
      <c r="L267" s="576">
        <v>46710</v>
      </c>
      <c r="M267" s="576">
        <v>37390</v>
      </c>
      <c r="N267" s="577">
        <v>0.80047099122243603</v>
      </c>
      <c r="O267" s="577" t="str">
        <f t="shared" si="37"/>
        <v/>
      </c>
      <c r="P267" s="578">
        <v>19.600000000000001</v>
      </c>
      <c r="Q267" s="578">
        <v>25.7</v>
      </c>
      <c r="R267" s="579">
        <v>1.31122448979592</v>
      </c>
      <c r="S267" s="577" t="str">
        <f t="shared" si="38"/>
        <v/>
      </c>
      <c r="T267" s="580">
        <f t="shared" si="39"/>
        <v>1</v>
      </c>
      <c r="U267" s="580">
        <f t="shared" si="40"/>
        <v>0</v>
      </c>
      <c r="V267" s="580">
        <f t="shared" si="41"/>
        <v>0</v>
      </c>
      <c r="W267" s="580">
        <f t="shared" si="42"/>
        <v>1</v>
      </c>
      <c r="X267" s="581" t="str">
        <f t="shared" si="43"/>
        <v>NO</v>
      </c>
      <c r="Y267" s="582" t="str">
        <f t="shared" si="44"/>
        <v>NO</v>
      </c>
    </row>
    <row r="268" spans="1:25" x14ac:dyDescent="0.25">
      <c r="A268" s="572" t="s">
        <v>263</v>
      </c>
      <c r="B268" s="573" t="s">
        <v>990</v>
      </c>
      <c r="C268" s="617">
        <v>222</v>
      </c>
      <c r="D268" s="617">
        <v>22017022200</v>
      </c>
      <c r="E268" s="574" t="s">
        <v>901</v>
      </c>
      <c r="F268" s="587">
        <v>1</v>
      </c>
      <c r="G268" s="573" t="s">
        <v>902</v>
      </c>
      <c r="H268" s="576">
        <v>152900</v>
      </c>
      <c r="I268" s="576">
        <v>139800</v>
      </c>
      <c r="J268" s="577">
        <v>0.91432308698495701</v>
      </c>
      <c r="K268" s="577" t="b">
        <f t="shared" si="36"/>
        <v>1</v>
      </c>
      <c r="L268" s="576">
        <v>46710</v>
      </c>
      <c r="M268" s="576">
        <v>37390</v>
      </c>
      <c r="N268" s="577">
        <v>0.80047099122243603</v>
      </c>
      <c r="O268" s="577" t="str">
        <f t="shared" si="37"/>
        <v/>
      </c>
      <c r="P268" s="578">
        <v>19.600000000000001</v>
      </c>
      <c r="Q268" s="578">
        <v>25.7</v>
      </c>
      <c r="R268" s="579">
        <v>1.31122448979592</v>
      </c>
      <c r="S268" s="577" t="str">
        <f t="shared" si="38"/>
        <v/>
      </c>
      <c r="T268" s="580">
        <f t="shared" si="39"/>
        <v>1</v>
      </c>
      <c r="U268" s="580">
        <f t="shared" si="40"/>
        <v>0</v>
      </c>
      <c r="V268" s="580">
        <f t="shared" si="41"/>
        <v>0</v>
      </c>
      <c r="W268" s="580">
        <f t="shared" si="42"/>
        <v>1</v>
      </c>
      <c r="X268" s="581" t="str">
        <f t="shared" si="43"/>
        <v>NO</v>
      </c>
      <c r="Y268" s="582" t="str">
        <f t="shared" si="44"/>
        <v>NO</v>
      </c>
    </row>
    <row r="269" spans="1:25" x14ac:dyDescent="0.25">
      <c r="A269" s="572" t="s">
        <v>263</v>
      </c>
      <c r="B269" s="573" t="s">
        <v>990</v>
      </c>
      <c r="C269" s="617">
        <v>223</v>
      </c>
      <c r="D269" s="617">
        <v>22017022300</v>
      </c>
      <c r="E269" s="574" t="s">
        <v>901</v>
      </c>
      <c r="F269" s="587">
        <v>1</v>
      </c>
      <c r="G269" s="573" t="s">
        <v>902</v>
      </c>
      <c r="H269" s="576">
        <v>152900</v>
      </c>
      <c r="I269" s="576">
        <v>139800</v>
      </c>
      <c r="J269" s="577">
        <v>0.91432308698495701</v>
      </c>
      <c r="K269" s="577" t="b">
        <f t="shared" si="36"/>
        <v>1</v>
      </c>
      <c r="L269" s="576">
        <v>46710</v>
      </c>
      <c r="M269" s="576">
        <v>37390</v>
      </c>
      <c r="N269" s="577">
        <v>0.80047099122243603</v>
      </c>
      <c r="O269" s="577" t="str">
        <f t="shared" si="37"/>
        <v/>
      </c>
      <c r="P269" s="578">
        <v>19.600000000000001</v>
      </c>
      <c r="Q269" s="578">
        <v>25.7</v>
      </c>
      <c r="R269" s="579">
        <v>1.31122448979592</v>
      </c>
      <c r="S269" s="577" t="str">
        <f t="shared" si="38"/>
        <v/>
      </c>
      <c r="T269" s="580">
        <f t="shared" si="39"/>
        <v>1</v>
      </c>
      <c r="U269" s="580">
        <f t="shared" si="40"/>
        <v>0</v>
      </c>
      <c r="V269" s="580">
        <f t="shared" si="41"/>
        <v>0</v>
      </c>
      <c r="W269" s="580">
        <f t="shared" si="42"/>
        <v>1</v>
      </c>
      <c r="X269" s="581" t="str">
        <f t="shared" si="43"/>
        <v>NO</v>
      </c>
      <c r="Y269" s="582" t="str">
        <f t="shared" si="44"/>
        <v>NO</v>
      </c>
    </row>
    <row r="270" spans="1:25" x14ac:dyDescent="0.25">
      <c r="A270" s="572" t="s">
        <v>263</v>
      </c>
      <c r="B270" s="573" t="s">
        <v>990</v>
      </c>
      <c r="C270" s="617">
        <v>223</v>
      </c>
      <c r="D270" s="617">
        <v>22017022300</v>
      </c>
      <c r="E270" s="574" t="s">
        <v>901</v>
      </c>
      <c r="F270" s="587">
        <v>1</v>
      </c>
      <c r="G270" s="573" t="s">
        <v>902</v>
      </c>
      <c r="H270" s="576">
        <v>152900</v>
      </c>
      <c r="I270" s="576">
        <v>139800</v>
      </c>
      <c r="J270" s="577">
        <v>0.91432308698495701</v>
      </c>
      <c r="K270" s="577" t="b">
        <f t="shared" si="36"/>
        <v>1</v>
      </c>
      <c r="L270" s="576">
        <v>46710</v>
      </c>
      <c r="M270" s="576">
        <v>37390</v>
      </c>
      <c r="N270" s="577">
        <v>0.80047099122243603</v>
      </c>
      <c r="O270" s="577" t="str">
        <f t="shared" si="37"/>
        <v/>
      </c>
      <c r="P270" s="578">
        <v>19.600000000000001</v>
      </c>
      <c r="Q270" s="578">
        <v>25.7</v>
      </c>
      <c r="R270" s="579">
        <v>1.31122448979592</v>
      </c>
      <c r="S270" s="577" t="str">
        <f t="shared" si="38"/>
        <v/>
      </c>
      <c r="T270" s="580">
        <f t="shared" si="39"/>
        <v>1</v>
      </c>
      <c r="U270" s="580">
        <f t="shared" si="40"/>
        <v>0</v>
      </c>
      <c r="V270" s="580">
        <f t="shared" si="41"/>
        <v>0</v>
      </c>
      <c r="W270" s="580">
        <f t="shared" si="42"/>
        <v>1</v>
      </c>
      <c r="X270" s="581" t="str">
        <f t="shared" si="43"/>
        <v>NO</v>
      </c>
      <c r="Y270" s="582" t="str">
        <f t="shared" si="44"/>
        <v>NO</v>
      </c>
    </row>
    <row r="271" spans="1:25" x14ac:dyDescent="0.25">
      <c r="A271" s="572" t="s">
        <v>263</v>
      </c>
      <c r="B271" s="573" t="s">
        <v>990</v>
      </c>
      <c r="C271" s="617">
        <v>224</v>
      </c>
      <c r="D271" s="617">
        <v>22017022400</v>
      </c>
      <c r="E271" s="574" t="s">
        <v>901</v>
      </c>
      <c r="F271" s="587">
        <v>1</v>
      </c>
      <c r="G271" s="573" t="s">
        <v>902</v>
      </c>
      <c r="H271" s="576">
        <v>152900</v>
      </c>
      <c r="I271" s="576">
        <v>139800</v>
      </c>
      <c r="J271" s="577">
        <v>0.91432308698495701</v>
      </c>
      <c r="K271" s="577" t="b">
        <f t="shared" si="36"/>
        <v>1</v>
      </c>
      <c r="L271" s="576">
        <v>46710</v>
      </c>
      <c r="M271" s="576">
        <v>37390</v>
      </c>
      <c r="N271" s="577">
        <v>0.80047099122243603</v>
      </c>
      <c r="O271" s="577" t="str">
        <f t="shared" si="37"/>
        <v/>
      </c>
      <c r="P271" s="578">
        <v>19.600000000000001</v>
      </c>
      <c r="Q271" s="578">
        <v>25.7</v>
      </c>
      <c r="R271" s="579">
        <v>1.31122448979592</v>
      </c>
      <c r="S271" s="577" t="str">
        <f t="shared" si="38"/>
        <v/>
      </c>
      <c r="T271" s="580">
        <f t="shared" si="39"/>
        <v>1</v>
      </c>
      <c r="U271" s="580">
        <f t="shared" si="40"/>
        <v>0</v>
      </c>
      <c r="V271" s="580">
        <f t="shared" si="41"/>
        <v>0</v>
      </c>
      <c r="W271" s="580">
        <f t="shared" si="42"/>
        <v>1</v>
      </c>
      <c r="X271" s="581" t="str">
        <f t="shared" si="43"/>
        <v>NO</v>
      </c>
      <c r="Y271" s="582" t="str">
        <f t="shared" si="44"/>
        <v>NO</v>
      </c>
    </row>
    <row r="272" spans="1:25" x14ac:dyDescent="0.25">
      <c r="A272" s="572" t="s">
        <v>263</v>
      </c>
      <c r="B272" s="573" t="s">
        <v>990</v>
      </c>
      <c r="C272" s="617">
        <v>224</v>
      </c>
      <c r="D272" s="617">
        <v>22017022400</v>
      </c>
      <c r="E272" s="574" t="s">
        <v>901</v>
      </c>
      <c r="F272" s="587">
        <v>1</v>
      </c>
      <c r="G272" s="573" t="s">
        <v>902</v>
      </c>
      <c r="H272" s="576">
        <v>152900</v>
      </c>
      <c r="I272" s="576">
        <v>139800</v>
      </c>
      <c r="J272" s="577">
        <v>0.91432308698495701</v>
      </c>
      <c r="K272" s="577" t="b">
        <f t="shared" si="36"/>
        <v>1</v>
      </c>
      <c r="L272" s="576">
        <v>46710</v>
      </c>
      <c r="M272" s="576">
        <v>37390</v>
      </c>
      <c r="N272" s="577">
        <v>0.80047099122243603</v>
      </c>
      <c r="O272" s="577" t="str">
        <f t="shared" si="37"/>
        <v/>
      </c>
      <c r="P272" s="578">
        <v>19.600000000000001</v>
      </c>
      <c r="Q272" s="578">
        <v>25.7</v>
      </c>
      <c r="R272" s="579">
        <v>1.31122448979592</v>
      </c>
      <c r="S272" s="577" t="str">
        <f t="shared" si="38"/>
        <v/>
      </c>
      <c r="T272" s="580">
        <f t="shared" si="39"/>
        <v>1</v>
      </c>
      <c r="U272" s="580">
        <f t="shared" si="40"/>
        <v>0</v>
      </c>
      <c r="V272" s="580">
        <f t="shared" si="41"/>
        <v>0</v>
      </c>
      <c r="W272" s="580">
        <f t="shared" si="42"/>
        <v>1</v>
      </c>
      <c r="X272" s="581" t="str">
        <f t="shared" si="43"/>
        <v>NO</v>
      </c>
      <c r="Y272" s="582" t="str">
        <f t="shared" si="44"/>
        <v>NO</v>
      </c>
    </row>
    <row r="273" spans="1:25" x14ac:dyDescent="0.25">
      <c r="A273" s="572" t="s">
        <v>263</v>
      </c>
      <c r="B273" s="573" t="s">
        <v>990</v>
      </c>
      <c r="C273" s="617">
        <v>225</v>
      </c>
      <c r="D273" s="617">
        <v>22017022500</v>
      </c>
      <c r="E273" s="574" t="s">
        <v>904</v>
      </c>
      <c r="F273" s="583">
        <v>0</v>
      </c>
      <c r="G273" s="573" t="s">
        <v>902</v>
      </c>
      <c r="H273" s="576">
        <v>152900</v>
      </c>
      <c r="I273" s="576">
        <v>139800</v>
      </c>
      <c r="J273" s="577">
        <v>0.91432308698495701</v>
      </c>
      <c r="K273" s="577" t="b">
        <f t="shared" si="36"/>
        <v>1</v>
      </c>
      <c r="L273" s="576">
        <v>46710</v>
      </c>
      <c r="M273" s="576">
        <v>37390</v>
      </c>
      <c r="N273" s="577">
        <v>0.80047099122243603</v>
      </c>
      <c r="O273" s="577" t="str">
        <f t="shared" si="37"/>
        <v/>
      </c>
      <c r="P273" s="578">
        <v>19.600000000000001</v>
      </c>
      <c r="Q273" s="578">
        <v>25.7</v>
      </c>
      <c r="R273" s="579">
        <v>1.31122448979592</v>
      </c>
      <c r="S273" s="577" t="str">
        <f t="shared" si="38"/>
        <v/>
      </c>
      <c r="T273" s="580">
        <f t="shared" si="39"/>
        <v>1</v>
      </c>
      <c r="U273" s="580">
        <f t="shared" si="40"/>
        <v>0</v>
      </c>
      <c r="V273" s="580">
        <f t="shared" si="41"/>
        <v>0</v>
      </c>
      <c r="W273" s="580">
        <f t="shared" si="42"/>
        <v>1</v>
      </c>
      <c r="X273" s="581" t="str">
        <f t="shared" si="43"/>
        <v>NO</v>
      </c>
      <c r="Y273" s="582" t="str">
        <f t="shared" si="44"/>
        <v>NO</v>
      </c>
    </row>
    <row r="274" spans="1:25" x14ac:dyDescent="0.25">
      <c r="A274" s="572" t="s">
        <v>263</v>
      </c>
      <c r="B274" s="573" t="s">
        <v>990</v>
      </c>
      <c r="C274" s="617">
        <v>226</v>
      </c>
      <c r="D274" s="617">
        <v>22017022600</v>
      </c>
      <c r="E274" s="574" t="s">
        <v>904</v>
      </c>
      <c r="F274" s="583">
        <v>0</v>
      </c>
      <c r="G274" s="573" t="s">
        <v>902</v>
      </c>
      <c r="H274" s="576">
        <v>152900</v>
      </c>
      <c r="I274" s="576">
        <v>139800</v>
      </c>
      <c r="J274" s="577">
        <v>0.91432308698495701</v>
      </c>
      <c r="K274" s="577" t="b">
        <f t="shared" si="36"/>
        <v>1</v>
      </c>
      <c r="L274" s="576">
        <v>46710</v>
      </c>
      <c r="M274" s="576">
        <v>37390</v>
      </c>
      <c r="N274" s="577">
        <v>0.80047099122243603</v>
      </c>
      <c r="O274" s="577" t="str">
        <f t="shared" si="37"/>
        <v/>
      </c>
      <c r="P274" s="578">
        <v>19.600000000000001</v>
      </c>
      <c r="Q274" s="578">
        <v>25.7</v>
      </c>
      <c r="R274" s="579">
        <v>1.31122448979592</v>
      </c>
      <c r="S274" s="577" t="str">
        <f t="shared" si="38"/>
        <v/>
      </c>
      <c r="T274" s="580">
        <f t="shared" si="39"/>
        <v>1</v>
      </c>
      <c r="U274" s="580">
        <f t="shared" si="40"/>
        <v>0</v>
      </c>
      <c r="V274" s="580">
        <f t="shared" si="41"/>
        <v>0</v>
      </c>
      <c r="W274" s="580">
        <f t="shared" si="42"/>
        <v>1</v>
      </c>
      <c r="X274" s="581" t="str">
        <f t="shared" si="43"/>
        <v>NO</v>
      </c>
      <c r="Y274" s="582" t="str">
        <f t="shared" si="44"/>
        <v>NO</v>
      </c>
    </row>
    <row r="275" spans="1:25" x14ac:dyDescent="0.25">
      <c r="A275" s="572" t="s">
        <v>263</v>
      </c>
      <c r="B275" s="573" t="s">
        <v>990</v>
      </c>
      <c r="C275" s="617">
        <v>227</v>
      </c>
      <c r="D275" s="617">
        <v>22017022700</v>
      </c>
      <c r="E275" s="574" t="s">
        <v>904</v>
      </c>
      <c r="F275" s="583">
        <v>0</v>
      </c>
      <c r="G275" s="573" t="s">
        <v>902</v>
      </c>
      <c r="H275" s="576">
        <v>152900</v>
      </c>
      <c r="I275" s="576">
        <v>139800</v>
      </c>
      <c r="J275" s="577">
        <v>0.91432308698495701</v>
      </c>
      <c r="K275" s="577" t="b">
        <f t="shared" si="36"/>
        <v>1</v>
      </c>
      <c r="L275" s="576">
        <v>46710</v>
      </c>
      <c r="M275" s="576">
        <v>37390</v>
      </c>
      <c r="N275" s="577">
        <v>0.80047099122243603</v>
      </c>
      <c r="O275" s="577" t="str">
        <f t="shared" si="37"/>
        <v/>
      </c>
      <c r="P275" s="578">
        <v>19.600000000000001</v>
      </c>
      <c r="Q275" s="578">
        <v>25.7</v>
      </c>
      <c r="R275" s="579">
        <v>1.31122448979592</v>
      </c>
      <c r="S275" s="577" t="str">
        <f t="shared" si="38"/>
        <v/>
      </c>
      <c r="T275" s="580">
        <f t="shared" si="39"/>
        <v>1</v>
      </c>
      <c r="U275" s="580">
        <f t="shared" si="40"/>
        <v>0</v>
      </c>
      <c r="V275" s="580">
        <f t="shared" si="41"/>
        <v>0</v>
      </c>
      <c r="W275" s="580">
        <f t="shared" si="42"/>
        <v>1</v>
      </c>
      <c r="X275" s="581" t="str">
        <f t="shared" si="43"/>
        <v>NO</v>
      </c>
      <c r="Y275" s="582" t="str">
        <f t="shared" si="44"/>
        <v>NO</v>
      </c>
    </row>
    <row r="276" spans="1:25" x14ac:dyDescent="0.25">
      <c r="A276" s="572" t="s">
        <v>263</v>
      </c>
      <c r="B276" s="573" t="s">
        <v>990</v>
      </c>
      <c r="C276" s="617">
        <v>228</v>
      </c>
      <c r="D276" s="617">
        <v>22017022800</v>
      </c>
      <c r="E276" s="574" t="s">
        <v>904</v>
      </c>
      <c r="F276" s="583">
        <v>0</v>
      </c>
      <c r="G276" s="573" t="s">
        <v>902</v>
      </c>
      <c r="H276" s="576">
        <v>152900</v>
      </c>
      <c r="I276" s="576">
        <v>139800</v>
      </c>
      <c r="J276" s="577">
        <v>0.91432308698495701</v>
      </c>
      <c r="K276" s="577" t="b">
        <f t="shared" si="36"/>
        <v>1</v>
      </c>
      <c r="L276" s="576">
        <v>46710</v>
      </c>
      <c r="M276" s="576">
        <v>37390</v>
      </c>
      <c r="N276" s="577">
        <v>0.80047099122243603</v>
      </c>
      <c r="O276" s="577" t="str">
        <f t="shared" si="37"/>
        <v/>
      </c>
      <c r="P276" s="578">
        <v>19.600000000000001</v>
      </c>
      <c r="Q276" s="578">
        <v>25.7</v>
      </c>
      <c r="R276" s="579">
        <v>1.31122448979592</v>
      </c>
      <c r="S276" s="577" t="str">
        <f t="shared" si="38"/>
        <v/>
      </c>
      <c r="T276" s="580">
        <f t="shared" si="39"/>
        <v>1</v>
      </c>
      <c r="U276" s="580">
        <f t="shared" si="40"/>
        <v>0</v>
      </c>
      <c r="V276" s="580">
        <f t="shared" si="41"/>
        <v>0</v>
      </c>
      <c r="W276" s="580">
        <f t="shared" si="42"/>
        <v>1</v>
      </c>
      <c r="X276" s="581" t="str">
        <f t="shared" si="43"/>
        <v>NO</v>
      </c>
      <c r="Y276" s="582" t="str">
        <f t="shared" si="44"/>
        <v>NO</v>
      </c>
    </row>
    <row r="277" spans="1:25" x14ac:dyDescent="0.25">
      <c r="A277" s="572" t="s">
        <v>263</v>
      </c>
      <c r="B277" s="573" t="s">
        <v>990</v>
      </c>
      <c r="C277" s="617">
        <v>229</v>
      </c>
      <c r="D277" s="617">
        <v>22017022900</v>
      </c>
      <c r="E277" s="574" t="s">
        <v>904</v>
      </c>
      <c r="F277" s="583">
        <v>0</v>
      </c>
      <c r="G277" s="573" t="s">
        <v>902</v>
      </c>
      <c r="H277" s="576">
        <v>152900</v>
      </c>
      <c r="I277" s="576">
        <v>139800</v>
      </c>
      <c r="J277" s="577">
        <v>0.91432308698495701</v>
      </c>
      <c r="K277" s="577" t="b">
        <f t="shared" si="36"/>
        <v>1</v>
      </c>
      <c r="L277" s="576">
        <v>46710</v>
      </c>
      <c r="M277" s="576">
        <v>37390</v>
      </c>
      <c r="N277" s="577">
        <v>0.80047099122243603</v>
      </c>
      <c r="O277" s="577" t="str">
        <f t="shared" si="37"/>
        <v/>
      </c>
      <c r="P277" s="578">
        <v>19.600000000000001</v>
      </c>
      <c r="Q277" s="578">
        <v>25.7</v>
      </c>
      <c r="R277" s="579">
        <v>1.31122448979592</v>
      </c>
      <c r="S277" s="577" t="str">
        <f t="shared" si="38"/>
        <v/>
      </c>
      <c r="T277" s="580">
        <f t="shared" si="39"/>
        <v>1</v>
      </c>
      <c r="U277" s="580">
        <f t="shared" si="40"/>
        <v>0</v>
      </c>
      <c r="V277" s="580">
        <f t="shared" si="41"/>
        <v>0</v>
      </c>
      <c r="W277" s="580">
        <f t="shared" si="42"/>
        <v>1</v>
      </c>
      <c r="X277" s="581" t="str">
        <f t="shared" si="43"/>
        <v>NO</v>
      </c>
      <c r="Y277" s="582" t="str">
        <f t="shared" si="44"/>
        <v>NO</v>
      </c>
    </row>
    <row r="278" spans="1:25" x14ac:dyDescent="0.25">
      <c r="A278" s="572" t="s">
        <v>263</v>
      </c>
      <c r="B278" s="573" t="s">
        <v>990</v>
      </c>
      <c r="C278" s="617">
        <v>230</v>
      </c>
      <c r="D278" s="617">
        <v>22017023000</v>
      </c>
      <c r="E278" s="574" t="s">
        <v>904</v>
      </c>
      <c r="F278" s="583">
        <v>0</v>
      </c>
      <c r="G278" s="573" t="s">
        <v>902</v>
      </c>
      <c r="H278" s="576">
        <v>152900</v>
      </c>
      <c r="I278" s="576">
        <v>139800</v>
      </c>
      <c r="J278" s="577">
        <v>0.91432308698495701</v>
      </c>
      <c r="K278" s="577" t="b">
        <f t="shared" si="36"/>
        <v>1</v>
      </c>
      <c r="L278" s="576">
        <v>46710</v>
      </c>
      <c r="M278" s="576">
        <v>37390</v>
      </c>
      <c r="N278" s="577">
        <v>0.80047099122243603</v>
      </c>
      <c r="O278" s="577" t="str">
        <f t="shared" si="37"/>
        <v/>
      </c>
      <c r="P278" s="578">
        <v>19.600000000000001</v>
      </c>
      <c r="Q278" s="578">
        <v>25.7</v>
      </c>
      <c r="R278" s="579">
        <v>1.31122448979592</v>
      </c>
      <c r="S278" s="577" t="str">
        <f t="shared" si="38"/>
        <v/>
      </c>
      <c r="T278" s="580">
        <f t="shared" si="39"/>
        <v>1</v>
      </c>
      <c r="U278" s="580">
        <f t="shared" si="40"/>
        <v>0</v>
      </c>
      <c r="V278" s="580">
        <f t="shared" si="41"/>
        <v>0</v>
      </c>
      <c r="W278" s="580">
        <f t="shared" si="42"/>
        <v>1</v>
      </c>
      <c r="X278" s="581" t="str">
        <f t="shared" si="43"/>
        <v>NO</v>
      </c>
      <c r="Y278" s="582" t="str">
        <f t="shared" si="44"/>
        <v>NO</v>
      </c>
    </row>
    <row r="279" spans="1:25" x14ac:dyDescent="0.25">
      <c r="A279" s="572" t="s">
        <v>263</v>
      </c>
      <c r="B279" s="573" t="s">
        <v>990</v>
      </c>
      <c r="C279" s="617">
        <v>231</v>
      </c>
      <c r="D279" s="617">
        <v>22017023100</v>
      </c>
      <c r="E279" s="574" t="s">
        <v>904</v>
      </c>
      <c r="F279" s="583">
        <v>0</v>
      </c>
      <c r="G279" s="573" t="s">
        <v>902</v>
      </c>
      <c r="H279" s="576">
        <v>152900</v>
      </c>
      <c r="I279" s="576">
        <v>139800</v>
      </c>
      <c r="J279" s="577">
        <v>0.91432308698495701</v>
      </c>
      <c r="K279" s="577" t="b">
        <f t="shared" si="36"/>
        <v>1</v>
      </c>
      <c r="L279" s="576">
        <v>46710</v>
      </c>
      <c r="M279" s="576">
        <v>37390</v>
      </c>
      <c r="N279" s="577">
        <v>0.80047099122243603</v>
      </c>
      <c r="O279" s="577" t="str">
        <f t="shared" si="37"/>
        <v/>
      </c>
      <c r="P279" s="578">
        <v>19.600000000000001</v>
      </c>
      <c r="Q279" s="578">
        <v>25.7</v>
      </c>
      <c r="R279" s="579">
        <v>1.31122448979592</v>
      </c>
      <c r="S279" s="577" t="str">
        <f t="shared" si="38"/>
        <v/>
      </c>
      <c r="T279" s="580">
        <f t="shared" si="39"/>
        <v>1</v>
      </c>
      <c r="U279" s="580">
        <f t="shared" si="40"/>
        <v>0</v>
      </c>
      <c r="V279" s="580">
        <f t="shared" si="41"/>
        <v>0</v>
      </c>
      <c r="W279" s="580">
        <f t="shared" si="42"/>
        <v>1</v>
      </c>
      <c r="X279" s="581" t="str">
        <f t="shared" si="43"/>
        <v>NO</v>
      </c>
      <c r="Y279" s="582" t="str">
        <f t="shared" si="44"/>
        <v>NO</v>
      </c>
    </row>
    <row r="280" spans="1:25" x14ac:dyDescent="0.25">
      <c r="A280" s="572" t="s">
        <v>263</v>
      </c>
      <c r="B280" s="573" t="s">
        <v>990</v>
      </c>
      <c r="C280" s="617">
        <v>232</v>
      </c>
      <c r="D280" s="617">
        <v>22017023200</v>
      </c>
      <c r="E280" s="584" t="s">
        <v>904</v>
      </c>
      <c r="F280" s="583">
        <v>0</v>
      </c>
      <c r="G280" s="573" t="s">
        <v>902</v>
      </c>
      <c r="H280" s="576">
        <v>152900</v>
      </c>
      <c r="I280" s="576">
        <v>139800</v>
      </c>
      <c r="J280" s="577">
        <v>0.91432308698495701</v>
      </c>
      <c r="K280" s="577" t="b">
        <f t="shared" si="36"/>
        <v>1</v>
      </c>
      <c r="L280" s="576">
        <v>46710</v>
      </c>
      <c r="M280" s="576">
        <v>37390</v>
      </c>
      <c r="N280" s="577">
        <v>0.80047099122243603</v>
      </c>
      <c r="O280" s="577" t="str">
        <f t="shared" si="37"/>
        <v/>
      </c>
      <c r="P280" s="578">
        <v>19.600000000000001</v>
      </c>
      <c r="Q280" s="578">
        <v>25.7</v>
      </c>
      <c r="R280" s="579">
        <v>1.31122448979592</v>
      </c>
      <c r="S280" s="577" t="str">
        <f t="shared" si="38"/>
        <v/>
      </c>
      <c r="T280" s="580">
        <f t="shared" si="39"/>
        <v>1</v>
      </c>
      <c r="U280" s="580">
        <f t="shared" si="40"/>
        <v>0</v>
      </c>
      <c r="V280" s="580">
        <f t="shared" si="41"/>
        <v>0</v>
      </c>
      <c r="W280" s="580">
        <f t="shared" si="42"/>
        <v>1</v>
      </c>
      <c r="X280" s="581" t="str">
        <f t="shared" si="43"/>
        <v>NO</v>
      </c>
      <c r="Y280" s="582" t="str">
        <f t="shared" si="44"/>
        <v>NO</v>
      </c>
    </row>
    <row r="281" spans="1:25" x14ac:dyDescent="0.25">
      <c r="A281" s="572" t="s">
        <v>263</v>
      </c>
      <c r="B281" s="573" t="s">
        <v>990</v>
      </c>
      <c r="C281" s="617">
        <v>233</v>
      </c>
      <c r="D281" s="617">
        <v>22017023300</v>
      </c>
      <c r="E281" s="574" t="s">
        <v>901</v>
      </c>
      <c r="F281" s="575">
        <v>1</v>
      </c>
      <c r="G281" s="573" t="s">
        <v>902</v>
      </c>
      <c r="H281" s="576">
        <v>152900</v>
      </c>
      <c r="I281" s="576">
        <v>139800</v>
      </c>
      <c r="J281" s="577">
        <v>0.91432308698495701</v>
      </c>
      <c r="K281" s="577" t="b">
        <f t="shared" si="36"/>
        <v>1</v>
      </c>
      <c r="L281" s="576">
        <v>46710</v>
      </c>
      <c r="M281" s="576">
        <v>37390</v>
      </c>
      <c r="N281" s="577">
        <v>0.80047099122243603</v>
      </c>
      <c r="O281" s="577" t="str">
        <f t="shared" si="37"/>
        <v/>
      </c>
      <c r="P281" s="578">
        <v>19.600000000000001</v>
      </c>
      <c r="Q281" s="578">
        <v>25.7</v>
      </c>
      <c r="R281" s="579">
        <v>1.31122448979592</v>
      </c>
      <c r="S281" s="577" t="str">
        <f t="shared" si="38"/>
        <v/>
      </c>
      <c r="T281" s="580">
        <f t="shared" si="39"/>
        <v>1</v>
      </c>
      <c r="U281" s="580">
        <f t="shared" si="40"/>
        <v>0</v>
      </c>
      <c r="V281" s="580">
        <f t="shared" si="41"/>
        <v>0</v>
      </c>
      <c r="W281" s="580">
        <f t="shared" si="42"/>
        <v>1</v>
      </c>
      <c r="X281" s="581" t="str">
        <f t="shared" si="43"/>
        <v>NO</v>
      </c>
      <c r="Y281" s="582" t="str">
        <f t="shared" si="44"/>
        <v>NO</v>
      </c>
    </row>
    <row r="282" spans="1:25" x14ac:dyDescent="0.25">
      <c r="A282" s="572" t="s">
        <v>263</v>
      </c>
      <c r="B282" s="573" t="s">
        <v>990</v>
      </c>
      <c r="C282" s="617">
        <v>233</v>
      </c>
      <c r="D282" s="617">
        <v>22017023300</v>
      </c>
      <c r="E282" s="574" t="s">
        <v>901</v>
      </c>
      <c r="F282" s="587">
        <v>1</v>
      </c>
      <c r="G282" s="573" t="s">
        <v>902</v>
      </c>
      <c r="H282" s="576">
        <v>152900</v>
      </c>
      <c r="I282" s="576">
        <v>139800</v>
      </c>
      <c r="J282" s="577">
        <v>0.91432308698495701</v>
      </c>
      <c r="K282" s="577" t="b">
        <f t="shared" si="36"/>
        <v>1</v>
      </c>
      <c r="L282" s="576">
        <v>46710</v>
      </c>
      <c r="M282" s="576">
        <v>37390</v>
      </c>
      <c r="N282" s="577">
        <v>0.80047099122243603</v>
      </c>
      <c r="O282" s="577" t="str">
        <f t="shared" si="37"/>
        <v/>
      </c>
      <c r="P282" s="578">
        <v>19.600000000000001</v>
      </c>
      <c r="Q282" s="578">
        <v>25.7</v>
      </c>
      <c r="R282" s="579">
        <v>1.31122448979592</v>
      </c>
      <c r="S282" s="577" t="str">
        <f t="shared" si="38"/>
        <v/>
      </c>
      <c r="T282" s="580">
        <f t="shared" si="39"/>
        <v>1</v>
      </c>
      <c r="U282" s="580">
        <f t="shared" si="40"/>
        <v>0</v>
      </c>
      <c r="V282" s="580">
        <f t="shared" si="41"/>
        <v>0</v>
      </c>
      <c r="W282" s="580">
        <f t="shared" si="42"/>
        <v>1</v>
      </c>
      <c r="X282" s="581" t="str">
        <f t="shared" si="43"/>
        <v>NO</v>
      </c>
      <c r="Y282" s="582" t="str">
        <f t="shared" si="44"/>
        <v>NO</v>
      </c>
    </row>
    <row r="283" spans="1:25" x14ac:dyDescent="0.25">
      <c r="A283" s="572" t="s">
        <v>263</v>
      </c>
      <c r="B283" s="573" t="s">
        <v>990</v>
      </c>
      <c r="C283" s="617">
        <v>234</v>
      </c>
      <c r="D283" s="617">
        <v>22017023400</v>
      </c>
      <c r="E283" s="584" t="s">
        <v>901</v>
      </c>
      <c r="F283" s="587">
        <v>1</v>
      </c>
      <c r="G283" s="573" t="s">
        <v>902</v>
      </c>
      <c r="H283" s="576">
        <v>152900</v>
      </c>
      <c r="I283" s="576">
        <v>139800</v>
      </c>
      <c r="J283" s="577">
        <v>0.91432308698495701</v>
      </c>
      <c r="K283" s="577" t="b">
        <f t="shared" si="36"/>
        <v>1</v>
      </c>
      <c r="L283" s="576">
        <v>46710</v>
      </c>
      <c r="M283" s="576">
        <v>37390</v>
      </c>
      <c r="N283" s="577">
        <v>0.80047099122243603</v>
      </c>
      <c r="O283" s="577" t="str">
        <f t="shared" si="37"/>
        <v/>
      </c>
      <c r="P283" s="578">
        <v>19.600000000000001</v>
      </c>
      <c r="Q283" s="578">
        <v>25.7</v>
      </c>
      <c r="R283" s="579">
        <v>1.31122448979592</v>
      </c>
      <c r="S283" s="577" t="str">
        <f t="shared" si="38"/>
        <v/>
      </c>
      <c r="T283" s="580">
        <f t="shared" si="39"/>
        <v>1</v>
      </c>
      <c r="U283" s="580">
        <f t="shared" si="40"/>
        <v>0</v>
      </c>
      <c r="V283" s="580">
        <f t="shared" si="41"/>
        <v>0</v>
      </c>
      <c r="W283" s="580">
        <f t="shared" si="42"/>
        <v>1</v>
      </c>
      <c r="X283" s="581" t="str">
        <f t="shared" si="43"/>
        <v>NO</v>
      </c>
      <c r="Y283" s="582" t="str">
        <f t="shared" si="44"/>
        <v>NO</v>
      </c>
    </row>
    <row r="284" spans="1:25" x14ac:dyDescent="0.25">
      <c r="A284" s="572" t="s">
        <v>263</v>
      </c>
      <c r="B284" s="573" t="s">
        <v>990</v>
      </c>
      <c r="C284" s="617">
        <v>235</v>
      </c>
      <c r="D284" s="617">
        <v>22017023500</v>
      </c>
      <c r="E284" s="574" t="s">
        <v>901</v>
      </c>
      <c r="F284" s="575">
        <v>1</v>
      </c>
      <c r="G284" s="573" t="s">
        <v>902</v>
      </c>
      <c r="H284" s="576">
        <v>152900</v>
      </c>
      <c r="I284" s="576">
        <v>139800</v>
      </c>
      <c r="J284" s="577">
        <v>0.91432308698495701</v>
      </c>
      <c r="K284" s="577" t="b">
        <f t="shared" si="36"/>
        <v>1</v>
      </c>
      <c r="L284" s="576">
        <v>46710</v>
      </c>
      <c r="M284" s="576">
        <v>37390</v>
      </c>
      <c r="N284" s="577">
        <v>0.80047099122243603</v>
      </c>
      <c r="O284" s="577" t="str">
        <f t="shared" si="37"/>
        <v/>
      </c>
      <c r="P284" s="578">
        <v>19.600000000000001</v>
      </c>
      <c r="Q284" s="578">
        <v>25.7</v>
      </c>
      <c r="R284" s="579">
        <v>1.31122448979592</v>
      </c>
      <c r="S284" s="577" t="str">
        <f t="shared" si="38"/>
        <v/>
      </c>
      <c r="T284" s="580">
        <f t="shared" si="39"/>
        <v>1</v>
      </c>
      <c r="U284" s="580">
        <f t="shared" si="40"/>
        <v>0</v>
      </c>
      <c r="V284" s="580">
        <f t="shared" si="41"/>
        <v>0</v>
      </c>
      <c r="W284" s="580">
        <f t="shared" si="42"/>
        <v>1</v>
      </c>
      <c r="X284" s="581" t="str">
        <f t="shared" si="43"/>
        <v>NO</v>
      </c>
      <c r="Y284" s="582" t="str">
        <f t="shared" si="44"/>
        <v>NO</v>
      </c>
    </row>
    <row r="285" spans="1:25" x14ac:dyDescent="0.25">
      <c r="A285" s="572" t="s">
        <v>263</v>
      </c>
      <c r="B285" s="573" t="s">
        <v>990</v>
      </c>
      <c r="C285" s="617">
        <v>236</v>
      </c>
      <c r="D285" s="617">
        <v>22017023600</v>
      </c>
      <c r="E285" s="574" t="s">
        <v>901</v>
      </c>
      <c r="F285" s="587">
        <v>1</v>
      </c>
      <c r="G285" s="573" t="s">
        <v>902</v>
      </c>
      <c r="H285" s="576">
        <v>152900</v>
      </c>
      <c r="I285" s="576">
        <v>139800</v>
      </c>
      <c r="J285" s="577">
        <v>0.91432308698495701</v>
      </c>
      <c r="K285" s="577" t="b">
        <f t="shared" si="36"/>
        <v>1</v>
      </c>
      <c r="L285" s="576">
        <v>46710</v>
      </c>
      <c r="M285" s="576">
        <v>37390</v>
      </c>
      <c r="N285" s="577">
        <v>0.80047099122243603</v>
      </c>
      <c r="O285" s="577" t="str">
        <f t="shared" si="37"/>
        <v/>
      </c>
      <c r="P285" s="578">
        <v>19.600000000000001</v>
      </c>
      <c r="Q285" s="578">
        <v>25.7</v>
      </c>
      <c r="R285" s="579">
        <v>1.31122448979592</v>
      </c>
      <c r="S285" s="577" t="str">
        <f t="shared" si="38"/>
        <v/>
      </c>
      <c r="T285" s="580">
        <f t="shared" si="39"/>
        <v>1</v>
      </c>
      <c r="U285" s="580">
        <f t="shared" si="40"/>
        <v>0</v>
      </c>
      <c r="V285" s="580">
        <f t="shared" si="41"/>
        <v>0</v>
      </c>
      <c r="W285" s="580">
        <f t="shared" si="42"/>
        <v>1</v>
      </c>
      <c r="X285" s="581" t="str">
        <f t="shared" si="43"/>
        <v>NO</v>
      </c>
      <c r="Y285" s="582" t="str">
        <f t="shared" si="44"/>
        <v>NO</v>
      </c>
    </row>
    <row r="286" spans="1:25" x14ac:dyDescent="0.25">
      <c r="A286" s="572" t="s">
        <v>263</v>
      </c>
      <c r="B286" s="573" t="s">
        <v>990</v>
      </c>
      <c r="C286" s="617">
        <v>237</v>
      </c>
      <c r="D286" s="617">
        <v>22017023700</v>
      </c>
      <c r="E286" s="574" t="s">
        <v>901</v>
      </c>
      <c r="F286" s="575">
        <v>1</v>
      </c>
      <c r="G286" s="573" t="s">
        <v>902</v>
      </c>
      <c r="H286" s="576">
        <v>152900</v>
      </c>
      <c r="I286" s="576">
        <v>139800</v>
      </c>
      <c r="J286" s="577">
        <v>0.91432308698495701</v>
      </c>
      <c r="K286" s="577" t="b">
        <f t="shared" si="36"/>
        <v>1</v>
      </c>
      <c r="L286" s="576">
        <v>46710</v>
      </c>
      <c r="M286" s="576">
        <v>37390</v>
      </c>
      <c r="N286" s="577">
        <v>0.80047099122243603</v>
      </c>
      <c r="O286" s="577" t="str">
        <f t="shared" si="37"/>
        <v/>
      </c>
      <c r="P286" s="578">
        <v>19.600000000000001</v>
      </c>
      <c r="Q286" s="578">
        <v>25.7</v>
      </c>
      <c r="R286" s="579">
        <v>1.31122448979592</v>
      </c>
      <c r="S286" s="577" t="str">
        <f t="shared" si="38"/>
        <v/>
      </c>
      <c r="T286" s="580">
        <f t="shared" si="39"/>
        <v>1</v>
      </c>
      <c r="U286" s="580">
        <f t="shared" si="40"/>
        <v>0</v>
      </c>
      <c r="V286" s="580">
        <f t="shared" si="41"/>
        <v>0</v>
      </c>
      <c r="W286" s="580">
        <f t="shared" si="42"/>
        <v>1</v>
      </c>
      <c r="X286" s="581" t="str">
        <f t="shared" si="43"/>
        <v>NO</v>
      </c>
      <c r="Y286" s="582" t="str">
        <f t="shared" si="44"/>
        <v>NO</v>
      </c>
    </row>
    <row r="287" spans="1:25" x14ac:dyDescent="0.25">
      <c r="A287" s="572" t="s">
        <v>263</v>
      </c>
      <c r="B287" s="573" t="s">
        <v>990</v>
      </c>
      <c r="C287" s="617">
        <v>237</v>
      </c>
      <c r="D287" s="617">
        <v>22017023700</v>
      </c>
      <c r="E287" s="574" t="s">
        <v>901</v>
      </c>
      <c r="F287" s="575">
        <v>1</v>
      </c>
      <c r="G287" s="573" t="s">
        <v>902</v>
      </c>
      <c r="H287" s="576">
        <v>152900</v>
      </c>
      <c r="I287" s="576">
        <v>139800</v>
      </c>
      <c r="J287" s="577">
        <v>0.91432308698495701</v>
      </c>
      <c r="K287" s="577" t="b">
        <f t="shared" si="36"/>
        <v>1</v>
      </c>
      <c r="L287" s="576">
        <v>46710</v>
      </c>
      <c r="M287" s="576">
        <v>37390</v>
      </c>
      <c r="N287" s="577">
        <v>0.80047099122243603</v>
      </c>
      <c r="O287" s="577" t="str">
        <f t="shared" si="37"/>
        <v/>
      </c>
      <c r="P287" s="578">
        <v>19.600000000000001</v>
      </c>
      <c r="Q287" s="578">
        <v>25.7</v>
      </c>
      <c r="R287" s="579">
        <v>1.31122448979592</v>
      </c>
      <c r="S287" s="577" t="str">
        <f t="shared" si="38"/>
        <v/>
      </c>
      <c r="T287" s="580">
        <f t="shared" si="39"/>
        <v>1</v>
      </c>
      <c r="U287" s="580">
        <f t="shared" si="40"/>
        <v>0</v>
      </c>
      <c r="V287" s="580">
        <f t="shared" si="41"/>
        <v>0</v>
      </c>
      <c r="W287" s="580">
        <f t="shared" si="42"/>
        <v>1</v>
      </c>
      <c r="X287" s="581" t="str">
        <f t="shared" si="43"/>
        <v>NO</v>
      </c>
      <c r="Y287" s="582" t="str">
        <f t="shared" si="44"/>
        <v>NO</v>
      </c>
    </row>
    <row r="288" spans="1:25" x14ac:dyDescent="0.25">
      <c r="A288" s="572" t="s">
        <v>263</v>
      </c>
      <c r="B288" s="573" t="s">
        <v>990</v>
      </c>
      <c r="C288" s="617">
        <v>238</v>
      </c>
      <c r="D288" s="617">
        <v>22017023800</v>
      </c>
      <c r="E288" s="574" t="s">
        <v>904</v>
      </c>
      <c r="F288" s="583">
        <v>0</v>
      </c>
      <c r="G288" s="573" t="s">
        <v>902</v>
      </c>
      <c r="H288" s="576">
        <v>152900</v>
      </c>
      <c r="I288" s="576">
        <v>139800</v>
      </c>
      <c r="J288" s="577">
        <v>0.91432308698495701</v>
      </c>
      <c r="K288" s="577" t="b">
        <f t="shared" si="36"/>
        <v>1</v>
      </c>
      <c r="L288" s="576">
        <v>46710</v>
      </c>
      <c r="M288" s="576">
        <v>37390</v>
      </c>
      <c r="N288" s="577">
        <v>0.80047099122243603</v>
      </c>
      <c r="O288" s="577" t="str">
        <f t="shared" si="37"/>
        <v/>
      </c>
      <c r="P288" s="578">
        <v>19.600000000000001</v>
      </c>
      <c r="Q288" s="578">
        <v>25.7</v>
      </c>
      <c r="R288" s="579">
        <v>1.31122448979592</v>
      </c>
      <c r="S288" s="577" t="str">
        <f t="shared" si="38"/>
        <v/>
      </c>
      <c r="T288" s="580">
        <f t="shared" si="39"/>
        <v>1</v>
      </c>
      <c r="U288" s="580">
        <f t="shared" si="40"/>
        <v>0</v>
      </c>
      <c r="V288" s="580">
        <f t="shared" si="41"/>
        <v>0</v>
      </c>
      <c r="W288" s="580">
        <f t="shared" si="42"/>
        <v>1</v>
      </c>
      <c r="X288" s="581" t="str">
        <f t="shared" si="43"/>
        <v>NO</v>
      </c>
      <c r="Y288" s="582" t="str">
        <f t="shared" si="44"/>
        <v>NO</v>
      </c>
    </row>
    <row r="289" spans="1:25" x14ac:dyDescent="0.25">
      <c r="A289" s="572" t="s">
        <v>263</v>
      </c>
      <c r="B289" s="573" t="s">
        <v>990</v>
      </c>
      <c r="C289" s="617">
        <v>239.01</v>
      </c>
      <c r="D289" s="617">
        <v>22017023901</v>
      </c>
      <c r="E289" s="574" t="s">
        <v>904</v>
      </c>
      <c r="F289" s="583">
        <v>0</v>
      </c>
      <c r="G289" s="573" t="s">
        <v>902</v>
      </c>
      <c r="H289" s="576">
        <v>152900</v>
      </c>
      <c r="I289" s="576">
        <v>139800</v>
      </c>
      <c r="J289" s="577">
        <v>0.91432308698495701</v>
      </c>
      <c r="K289" s="577" t="b">
        <f t="shared" si="36"/>
        <v>1</v>
      </c>
      <c r="L289" s="576">
        <v>46710</v>
      </c>
      <c r="M289" s="576">
        <v>37390</v>
      </c>
      <c r="N289" s="577">
        <v>0.80047099122243603</v>
      </c>
      <c r="O289" s="577" t="str">
        <f t="shared" si="37"/>
        <v/>
      </c>
      <c r="P289" s="578">
        <v>19.600000000000001</v>
      </c>
      <c r="Q289" s="578">
        <v>25.7</v>
      </c>
      <c r="R289" s="579">
        <v>1.31122448979592</v>
      </c>
      <c r="S289" s="577" t="str">
        <f t="shared" si="38"/>
        <v/>
      </c>
      <c r="T289" s="580">
        <f t="shared" si="39"/>
        <v>1</v>
      </c>
      <c r="U289" s="580">
        <f t="shared" si="40"/>
        <v>0</v>
      </c>
      <c r="V289" s="580">
        <f t="shared" si="41"/>
        <v>0</v>
      </c>
      <c r="W289" s="580">
        <f t="shared" si="42"/>
        <v>1</v>
      </c>
      <c r="X289" s="581" t="str">
        <f t="shared" si="43"/>
        <v>NO</v>
      </c>
      <c r="Y289" s="582" t="str">
        <f t="shared" si="44"/>
        <v>NO</v>
      </c>
    </row>
    <row r="290" spans="1:25" x14ac:dyDescent="0.25">
      <c r="A290" s="572" t="s">
        <v>263</v>
      </c>
      <c r="B290" s="573" t="s">
        <v>990</v>
      </c>
      <c r="C290" s="617">
        <v>239.01</v>
      </c>
      <c r="D290" s="617">
        <v>22017023901</v>
      </c>
      <c r="E290" s="574" t="s">
        <v>904</v>
      </c>
      <c r="F290" s="583">
        <v>0</v>
      </c>
      <c r="G290" s="573" t="s">
        <v>902</v>
      </c>
      <c r="H290" s="576">
        <v>152900</v>
      </c>
      <c r="I290" s="576">
        <v>139800</v>
      </c>
      <c r="J290" s="577">
        <v>0.91432308698495701</v>
      </c>
      <c r="K290" s="577" t="b">
        <f t="shared" si="36"/>
        <v>1</v>
      </c>
      <c r="L290" s="576">
        <v>46710</v>
      </c>
      <c r="M290" s="576">
        <v>37390</v>
      </c>
      <c r="N290" s="577">
        <v>0.80047099122243603</v>
      </c>
      <c r="O290" s="577" t="str">
        <f t="shared" si="37"/>
        <v/>
      </c>
      <c r="P290" s="578">
        <v>19.600000000000001</v>
      </c>
      <c r="Q290" s="578">
        <v>25.7</v>
      </c>
      <c r="R290" s="579">
        <v>1.31122448979592</v>
      </c>
      <c r="S290" s="577" t="str">
        <f t="shared" si="38"/>
        <v/>
      </c>
      <c r="T290" s="580">
        <f t="shared" si="39"/>
        <v>1</v>
      </c>
      <c r="U290" s="580">
        <f t="shared" si="40"/>
        <v>0</v>
      </c>
      <c r="V290" s="580">
        <f t="shared" si="41"/>
        <v>0</v>
      </c>
      <c r="W290" s="580">
        <f t="shared" si="42"/>
        <v>1</v>
      </c>
      <c r="X290" s="581" t="str">
        <f t="shared" si="43"/>
        <v>NO</v>
      </c>
      <c r="Y290" s="582" t="str">
        <f t="shared" si="44"/>
        <v>NO</v>
      </c>
    </row>
    <row r="291" spans="1:25" x14ac:dyDescent="0.25">
      <c r="A291" s="572" t="s">
        <v>263</v>
      </c>
      <c r="B291" s="573" t="s">
        <v>990</v>
      </c>
      <c r="C291" s="617">
        <v>239.01</v>
      </c>
      <c r="D291" s="617">
        <v>22017023901</v>
      </c>
      <c r="E291" s="574" t="s">
        <v>904</v>
      </c>
      <c r="F291" s="583">
        <v>0</v>
      </c>
      <c r="G291" s="573" t="s">
        <v>902</v>
      </c>
      <c r="H291" s="576">
        <v>152900</v>
      </c>
      <c r="I291" s="576">
        <v>139800</v>
      </c>
      <c r="J291" s="577">
        <v>0.91432308698495701</v>
      </c>
      <c r="K291" s="577" t="b">
        <f t="shared" si="36"/>
        <v>1</v>
      </c>
      <c r="L291" s="576">
        <v>46710</v>
      </c>
      <c r="M291" s="576">
        <v>37390</v>
      </c>
      <c r="N291" s="577">
        <v>0.80047099122243603</v>
      </c>
      <c r="O291" s="577" t="str">
        <f t="shared" si="37"/>
        <v/>
      </c>
      <c r="P291" s="578">
        <v>19.600000000000001</v>
      </c>
      <c r="Q291" s="578">
        <v>25.7</v>
      </c>
      <c r="R291" s="579">
        <v>1.31122448979592</v>
      </c>
      <c r="S291" s="577" t="str">
        <f t="shared" si="38"/>
        <v/>
      </c>
      <c r="T291" s="580">
        <f t="shared" si="39"/>
        <v>1</v>
      </c>
      <c r="U291" s="580">
        <f t="shared" si="40"/>
        <v>0</v>
      </c>
      <c r="V291" s="580">
        <f t="shared" si="41"/>
        <v>0</v>
      </c>
      <c r="W291" s="580">
        <f t="shared" si="42"/>
        <v>1</v>
      </c>
      <c r="X291" s="581" t="str">
        <f t="shared" si="43"/>
        <v>NO</v>
      </c>
      <c r="Y291" s="582" t="str">
        <f t="shared" si="44"/>
        <v>NO</v>
      </c>
    </row>
    <row r="292" spans="1:25" x14ac:dyDescent="0.25">
      <c r="A292" s="572" t="s">
        <v>263</v>
      </c>
      <c r="B292" s="573" t="s">
        <v>990</v>
      </c>
      <c r="C292" s="617">
        <v>239.03</v>
      </c>
      <c r="D292" s="617">
        <v>22017023903</v>
      </c>
      <c r="E292" s="574" t="s">
        <v>904</v>
      </c>
      <c r="F292" s="583">
        <v>0</v>
      </c>
      <c r="G292" s="573" t="s">
        <v>902</v>
      </c>
      <c r="H292" s="576">
        <v>152900</v>
      </c>
      <c r="I292" s="576">
        <v>139800</v>
      </c>
      <c r="J292" s="577">
        <v>0.91432308698495701</v>
      </c>
      <c r="K292" s="577" t="b">
        <f t="shared" si="36"/>
        <v>1</v>
      </c>
      <c r="L292" s="576">
        <v>46710</v>
      </c>
      <c r="M292" s="576">
        <v>37390</v>
      </c>
      <c r="N292" s="577">
        <v>0.80047099122243603</v>
      </c>
      <c r="O292" s="577" t="str">
        <f t="shared" si="37"/>
        <v/>
      </c>
      <c r="P292" s="578">
        <v>19.600000000000001</v>
      </c>
      <c r="Q292" s="578">
        <v>25.7</v>
      </c>
      <c r="R292" s="579">
        <v>1.31122448979592</v>
      </c>
      <c r="S292" s="577" t="str">
        <f t="shared" si="38"/>
        <v/>
      </c>
      <c r="T292" s="580">
        <f t="shared" si="39"/>
        <v>1</v>
      </c>
      <c r="U292" s="580">
        <f t="shared" si="40"/>
        <v>0</v>
      </c>
      <c r="V292" s="580">
        <f t="shared" si="41"/>
        <v>0</v>
      </c>
      <c r="W292" s="580">
        <f t="shared" si="42"/>
        <v>1</v>
      </c>
      <c r="X292" s="581" t="str">
        <f t="shared" si="43"/>
        <v>NO</v>
      </c>
      <c r="Y292" s="582" t="str">
        <f t="shared" si="44"/>
        <v>NO</v>
      </c>
    </row>
    <row r="293" spans="1:25" x14ac:dyDescent="0.25">
      <c r="A293" s="572" t="s">
        <v>263</v>
      </c>
      <c r="B293" s="573" t="s">
        <v>990</v>
      </c>
      <c r="C293" s="617">
        <v>239.03</v>
      </c>
      <c r="D293" s="617">
        <v>22017023903</v>
      </c>
      <c r="E293" s="574" t="s">
        <v>904</v>
      </c>
      <c r="F293" s="583">
        <v>0</v>
      </c>
      <c r="G293" s="573" t="s">
        <v>902</v>
      </c>
      <c r="H293" s="576">
        <v>152900</v>
      </c>
      <c r="I293" s="576">
        <v>139800</v>
      </c>
      <c r="J293" s="577">
        <v>0.91432308698495701</v>
      </c>
      <c r="K293" s="577" t="b">
        <f t="shared" si="36"/>
        <v>1</v>
      </c>
      <c r="L293" s="576">
        <v>46710</v>
      </c>
      <c r="M293" s="576">
        <v>37390</v>
      </c>
      <c r="N293" s="577">
        <v>0.80047099122243603</v>
      </c>
      <c r="O293" s="577" t="str">
        <f t="shared" si="37"/>
        <v/>
      </c>
      <c r="P293" s="578">
        <v>19.600000000000001</v>
      </c>
      <c r="Q293" s="578">
        <v>25.7</v>
      </c>
      <c r="R293" s="579">
        <v>1.31122448979592</v>
      </c>
      <c r="S293" s="577" t="str">
        <f t="shared" si="38"/>
        <v/>
      </c>
      <c r="T293" s="580">
        <f t="shared" si="39"/>
        <v>1</v>
      </c>
      <c r="U293" s="580">
        <f t="shared" si="40"/>
        <v>0</v>
      </c>
      <c r="V293" s="580">
        <f t="shared" si="41"/>
        <v>0</v>
      </c>
      <c r="W293" s="580">
        <f t="shared" si="42"/>
        <v>1</v>
      </c>
      <c r="X293" s="581" t="str">
        <f t="shared" si="43"/>
        <v>NO</v>
      </c>
      <c r="Y293" s="582" t="str">
        <f t="shared" si="44"/>
        <v>NO</v>
      </c>
    </row>
    <row r="294" spans="1:25" x14ac:dyDescent="0.25">
      <c r="A294" s="572" t="s">
        <v>263</v>
      </c>
      <c r="B294" s="573" t="s">
        <v>990</v>
      </c>
      <c r="C294" s="617">
        <v>239.03</v>
      </c>
      <c r="D294" s="617">
        <v>22017023903</v>
      </c>
      <c r="E294" s="574" t="s">
        <v>904</v>
      </c>
      <c r="F294" s="583">
        <v>0</v>
      </c>
      <c r="G294" s="573" t="s">
        <v>902</v>
      </c>
      <c r="H294" s="576">
        <v>152900</v>
      </c>
      <c r="I294" s="576">
        <v>139800</v>
      </c>
      <c r="J294" s="577">
        <v>0.91432308698495701</v>
      </c>
      <c r="K294" s="577" t="b">
        <f t="shared" si="36"/>
        <v>1</v>
      </c>
      <c r="L294" s="576">
        <v>46710</v>
      </c>
      <c r="M294" s="576">
        <v>37390</v>
      </c>
      <c r="N294" s="577">
        <v>0.80047099122243603</v>
      </c>
      <c r="O294" s="577" t="str">
        <f t="shared" si="37"/>
        <v/>
      </c>
      <c r="P294" s="578">
        <v>19.600000000000001</v>
      </c>
      <c r="Q294" s="578">
        <v>25.7</v>
      </c>
      <c r="R294" s="579">
        <v>1.31122448979592</v>
      </c>
      <c r="S294" s="577" t="str">
        <f t="shared" si="38"/>
        <v/>
      </c>
      <c r="T294" s="580">
        <f t="shared" si="39"/>
        <v>1</v>
      </c>
      <c r="U294" s="580">
        <f t="shared" si="40"/>
        <v>0</v>
      </c>
      <c r="V294" s="580">
        <f t="shared" si="41"/>
        <v>0</v>
      </c>
      <c r="W294" s="580">
        <f t="shared" si="42"/>
        <v>1</v>
      </c>
      <c r="X294" s="581" t="str">
        <f t="shared" si="43"/>
        <v>NO</v>
      </c>
      <c r="Y294" s="582" t="str">
        <f t="shared" si="44"/>
        <v>NO</v>
      </c>
    </row>
    <row r="295" spans="1:25" x14ac:dyDescent="0.25">
      <c r="A295" s="572" t="s">
        <v>263</v>
      </c>
      <c r="B295" s="573" t="s">
        <v>990</v>
      </c>
      <c r="C295" s="617">
        <v>239.03</v>
      </c>
      <c r="D295" s="617">
        <v>22017023903</v>
      </c>
      <c r="E295" s="574" t="s">
        <v>904</v>
      </c>
      <c r="F295" s="583">
        <v>0</v>
      </c>
      <c r="G295" s="573" t="s">
        <v>902</v>
      </c>
      <c r="H295" s="576">
        <v>152900</v>
      </c>
      <c r="I295" s="576">
        <v>139800</v>
      </c>
      <c r="J295" s="577">
        <v>0.91432308698495701</v>
      </c>
      <c r="K295" s="577" t="b">
        <f t="shared" si="36"/>
        <v>1</v>
      </c>
      <c r="L295" s="576">
        <v>46710</v>
      </c>
      <c r="M295" s="576">
        <v>37390</v>
      </c>
      <c r="N295" s="577">
        <v>0.80047099122243603</v>
      </c>
      <c r="O295" s="577" t="str">
        <f t="shared" si="37"/>
        <v/>
      </c>
      <c r="P295" s="578">
        <v>19.600000000000001</v>
      </c>
      <c r="Q295" s="578">
        <v>25.7</v>
      </c>
      <c r="R295" s="579">
        <v>1.31122448979592</v>
      </c>
      <c r="S295" s="577" t="str">
        <f t="shared" si="38"/>
        <v/>
      </c>
      <c r="T295" s="580">
        <f t="shared" si="39"/>
        <v>1</v>
      </c>
      <c r="U295" s="580">
        <f t="shared" si="40"/>
        <v>0</v>
      </c>
      <c r="V295" s="580">
        <f t="shared" si="41"/>
        <v>0</v>
      </c>
      <c r="W295" s="580">
        <f t="shared" si="42"/>
        <v>1</v>
      </c>
      <c r="X295" s="581" t="str">
        <f t="shared" si="43"/>
        <v>NO</v>
      </c>
      <c r="Y295" s="582" t="str">
        <f t="shared" si="44"/>
        <v>NO</v>
      </c>
    </row>
    <row r="296" spans="1:25" x14ac:dyDescent="0.25">
      <c r="A296" s="572" t="s">
        <v>263</v>
      </c>
      <c r="B296" s="573" t="s">
        <v>990</v>
      </c>
      <c r="C296" s="617">
        <v>239.04</v>
      </c>
      <c r="D296" s="617">
        <v>22017023904</v>
      </c>
      <c r="E296" s="574" t="s">
        <v>904</v>
      </c>
      <c r="F296" s="583">
        <v>0</v>
      </c>
      <c r="G296" s="573" t="s">
        <v>902</v>
      </c>
      <c r="H296" s="576">
        <v>152900</v>
      </c>
      <c r="I296" s="576">
        <v>139800</v>
      </c>
      <c r="J296" s="577">
        <v>0.91432308698495701</v>
      </c>
      <c r="K296" s="577" t="b">
        <f t="shared" si="36"/>
        <v>1</v>
      </c>
      <c r="L296" s="576">
        <v>46710</v>
      </c>
      <c r="M296" s="576">
        <v>37390</v>
      </c>
      <c r="N296" s="577">
        <v>0.80047099122243603</v>
      </c>
      <c r="O296" s="577" t="str">
        <f t="shared" si="37"/>
        <v/>
      </c>
      <c r="P296" s="578">
        <v>19.600000000000001</v>
      </c>
      <c r="Q296" s="578">
        <v>25.7</v>
      </c>
      <c r="R296" s="579">
        <v>1.31122448979592</v>
      </c>
      <c r="S296" s="577" t="str">
        <f t="shared" si="38"/>
        <v/>
      </c>
      <c r="T296" s="580">
        <f t="shared" si="39"/>
        <v>1</v>
      </c>
      <c r="U296" s="580">
        <f t="shared" si="40"/>
        <v>0</v>
      </c>
      <c r="V296" s="580">
        <f t="shared" si="41"/>
        <v>0</v>
      </c>
      <c r="W296" s="580">
        <f t="shared" si="42"/>
        <v>1</v>
      </c>
      <c r="X296" s="581" t="str">
        <f t="shared" si="43"/>
        <v>NO</v>
      </c>
      <c r="Y296" s="582" t="str">
        <f t="shared" si="44"/>
        <v>NO</v>
      </c>
    </row>
    <row r="297" spans="1:25" x14ac:dyDescent="0.25">
      <c r="A297" s="572" t="s">
        <v>263</v>
      </c>
      <c r="B297" s="573" t="s">
        <v>990</v>
      </c>
      <c r="C297" s="617">
        <v>239.05</v>
      </c>
      <c r="D297" s="617">
        <v>22017023905</v>
      </c>
      <c r="E297" s="574" t="s">
        <v>904</v>
      </c>
      <c r="F297" s="583">
        <v>0</v>
      </c>
      <c r="G297" s="573" t="s">
        <v>902</v>
      </c>
      <c r="H297" s="576">
        <v>152900</v>
      </c>
      <c r="I297" s="576">
        <v>139800</v>
      </c>
      <c r="J297" s="577">
        <v>0.91432308698495701</v>
      </c>
      <c r="K297" s="577" t="b">
        <f t="shared" si="36"/>
        <v>1</v>
      </c>
      <c r="L297" s="576">
        <v>46710</v>
      </c>
      <c r="M297" s="576">
        <v>37390</v>
      </c>
      <c r="N297" s="577">
        <v>0.80047099122243603</v>
      </c>
      <c r="O297" s="577" t="str">
        <f t="shared" si="37"/>
        <v/>
      </c>
      <c r="P297" s="578">
        <v>19.600000000000001</v>
      </c>
      <c r="Q297" s="578">
        <v>25.7</v>
      </c>
      <c r="R297" s="579">
        <v>1.31122448979592</v>
      </c>
      <c r="S297" s="577" t="str">
        <f t="shared" si="38"/>
        <v/>
      </c>
      <c r="T297" s="580">
        <f t="shared" si="39"/>
        <v>1</v>
      </c>
      <c r="U297" s="580">
        <f t="shared" si="40"/>
        <v>0</v>
      </c>
      <c r="V297" s="580">
        <f t="shared" si="41"/>
        <v>0</v>
      </c>
      <c r="W297" s="580">
        <f t="shared" si="42"/>
        <v>1</v>
      </c>
      <c r="X297" s="581" t="str">
        <f t="shared" si="43"/>
        <v>NO</v>
      </c>
      <c r="Y297" s="582" t="str">
        <f t="shared" si="44"/>
        <v>NO</v>
      </c>
    </row>
    <row r="298" spans="1:25" x14ac:dyDescent="0.25">
      <c r="A298" s="572" t="s">
        <v>263</v>
      </c>
      <c r="B298" s="573" t="s">
        <v>990</v>
      </c>
      <c r="C298" s="617">
        <v>239.05</v>
      </c>
      <c r="D298" s="617">
        <v>22017023905</v>
      </c>
      <c r="E298" s="574" t="s">
        <v>904</v>
      </c>
      <c r="F298" s="583">
        <v>0</v>
      </c>
      <c r="G298" s="573" t="s">
        <v>902</v>
      </c>
      <c r="H298" s="576">
        <v>152900</v>
      </c>
      <c r="I298" s="576">
        <v>139800</v>
      </c>
      <c r="J298" s="577">
        <v>0.91432308698495701</v>
      </c>
      <c r="K298" s="577" t="b">
        <f t="shared" si="36"/>
        <v>1</v>
      </c>
      <c r="L298" s="576">
        <v>46710</v>
      </c>
      <c r="M298" s="576">
        <v>37390</v>
      </c>
      <c r="N298" s="577">
        <v>0.80047099122243603</v>
      </c>
      <c r="O298" s="577" t="str">
        <f t="shared" si="37"/>
        <v/>
      </c>
      <c r="P298" s="578">
        <v>19.600000000000001</v>
      </c>
      <c r="Q298" s="578">
        <v>25.7</v>
      </c>
      <c r="R298" s="579">
        <v>1.31122448979592</v>
      </c>
      <c r="S298" s="577" t="str">
        <f t="shared" si="38"/>
        <v/>
      </c>
      <c r="T298" s="580">
        <f t="shared" si="39"/>
        <v>1</v>
      </c>
      <c r="U298" s="580">
        <f t="shared" si="40"/>
        <v>0</v>
      </c>
      <c r="V298" s="580">
        <f t="shared" si="41"/>
        <v>0</v>
      </c>
      <c r="W298" s="580">
        <f t="shared" si="42"/>
        <v>1</v>
      </c>
      <c r="X298" s="581" t="str">
        <f t="shared" si="43"/>
        <v>NO</v>
      </c>
      <c r="Y298" s="582" t="str">
        <f t="shared" si="44"/>
        <v>NO</v>
      </c>
    </row>
    <row r="299" spans="1:25" x14ac:dyDescent="0.25">
      <c r="A299" s="572" t="s">
        <v>263</v>
      </c>
      <c r="B299" s="573" t="s">
        <v>990</v>
      </c>
      <c r="C299" s="617">
        <v>240</v>
      </c>
      <c r="D299" s="617">
        <v>22017024000</v>
      </c>
      <c r="E299" s="574" t="s">
        <v>904</v>
      </c>
      <c r="F299" s="583">
        <v>0</v>
      </c>
      <c r="G299" s="573" t="s">
        <v>902</v>
      </c>
      <c r="H299" s="576">
        <v>152900</v>
      </c>
      <c r="I299" s="576">
        <v>139800</v>
      </c>
      <c r="J299" s="577">
        <v>0.91432308698495701</v>
      </c>
      <c r="K299" s="577" t="b">
        <f t="shared" si="36"/>
        <v>1</v>
      </c>
      <c r="L299" s="576">
        <v>46710</v>
      </c>
      <c r="M299" s="576">
        <v>37390</v>
      </c>
      <c r="N299" s="577">
        <v>0.80047099122243603</v>
      </c>
      <c r="O299" s="577" t="str">
        <f t="shared" si="37"/>
        <v/>
      </c>
      <c r="P299" s="578">
        <v>19.600000000000001</v>
      </c>
      <c r="Q299" s="578">
        <v>25.7</v>
      </c>
      <c r="R299" s="579">
        <v>1.31122448979592</v>
      </c>
      <c r="S299" s="577" t="str">
        <f t="shared" si="38"/>
        <v/>
      </c>
      <c r="T299" s="580">
        <f t="shared" si="39"/>
        <v>1</v>
      </c>
      <c r="U299" s="580">
        <f t="shared" si="40"/>
        <v>0</v>
      </c>
      <c r="V299" s="580">
        <f t="shared" si="41"/>
        <v>0</v>
      </c>
      <c r="W299" s="580">
        <f t="shared" si="42"/>
        <v>1</v>
      </c>
      <c r="X299" s="581" t="str">
        <f t="shared" si="43"/>
        <v>NO</v>
      </c>
      <c r="Y299" s="582" t="str">
        <f t="shared" si="44"/>
        <v>NO</v>
      </c>
    </row>
    <row r="300" spans="1:25" x14ac:dyDescent="0.25">
      <c r="A300" s="572" t="s">
        <v>263</v>
      </c>
      <c r="B300" s="573" t="s">
        <v>990</v>
      </c>
      <c r="C300" s="617">
        <v>240</v>
      </c>
      <c r="D300" s="617">
        <v>22017024000</v>
      </c>
      <c r="E300" s="574" t="s">
        <v>904</v>
      </c>
      <c r="F300" s="583">
        <v>0</v>
      </c>
      <c r="G300" s="573" t="s">
        <v>902</v>
      </c>
      <c r="H300" s="576">
        <v>152900</v>
      </c>
      <c r="I300" s="576">
        <v>139800</v>
      </c>
      <c r="J300" s="577">
        <v>0.91432308698495701</v>
      </c>
      <c r="K300" s="577" t="b">
        <f t="shared" si="36"/>
        <v>1</v>
      </c>
      <c r="L300" s="576">
        <v>46710</v>
      </c>
      <c r="M300" s="576">
        <v>37390</v>
      </c>
      <c r="N300" s="577">
        <v>0.80047099122243603</v>
      </c>
      <c r="O300" s="577" t="str">
        <f t="shared" si="37"/>
        <v/>
      </c>
      <c r="P300" s="578">
        <v>19.600000000000001</v>
      </c>
      <c r="Q300" s="578">
        <v>25.7</v>
      </c>
      <c r="R300" s="579">
        <v>1.31122448979592</v>
      </c>
      <c r="S300" s="577" t="str">
        <f t="shared" si="38"/>
        <v/>
      </c>
      <c r="T300" s="580">
        <f t="shared" si="39"/>
        <v>1</v>
      </c>
      <c r="U300" s="580">
        <f t="shared" si="40"/>
        <v>0</v>
      </c>
      <c r="V300" s="580">
        <f t="shared" si="41"/>
        <v>0</v>
      </c>
      <c r="W300" s="580">
        <f t="shared" si="42"/>
        <v>1</v>
      </c>
      <c r="X300" s="581" t="str">
        <f t="shared" si="43"/>
        <v>NO</v>
      </c>
      <c r="Y300" s="582" t="str">
        <f t="shared" si="44"/>
        <v>NO</v>
      </c>
    </row>
    <row r="301" spans="1:25" x14ac:dyDescent="0.25">
      <c r="A301" s="572" t="s">
        <v>263</v>
      </c>
      <c r="B301" s="573" t="s">
        <v>1002</v>
      </c>
      <c r="C301" s="617">
        <v>241.02</v>
      </c>
      <c r="D301" s="617">
        <v>22017024102</v>
      </c>
      <c r="E301" s="574" t="s">
        <v>904</v>
      </c>
      <c r="F301" s="583">
        <v>0</v>
      </c>
      <c r="G301" s="573" t="s">
        <v>902</v>
      </c>
      <c r="H301" s="576">
        <v>152900</v>
      </c>
      <c r="I301" s="576">
        <v>0</v>
      </c>
      <c r="J301" s="577">
        <v>0</v>
      </c>
      <c r="K301" s="577" t="str">
        <f t="shared" si="36"/>
        <v/>
      </c>
      <c r="L301" s="576">
        <v>46710</v>
      </c>
      <c r="M301" s="576">
        <v>0</v>
      </c>
      <c r="N301" s="577">
        <v>0</v>
      </c>
      <c r="O301" s="577" t="b">
        <f t="shared" si="37"/>
        <v>1</v>
      </c>
      <c r="P301" s="578">
        <v>19.600000000000001</v>
      </c>
      <c r="Q301" s="578">
        <v>0</v>
      </c>
      <c r="R301" s="579">
        <v>0</v>
      </c>
      <c r="S301" s="577" t="str">
        <f t="shared" si="38"/>
        <v/>
      </c>
      <c r="T301" s="580">
        <f t="shared" si="39"/>
        <v>0</v>
      </c>
      <c r="U301" s="580">
        <f t="shared" si="40"/>
        <v>1</v>
      </c>
      <c r="V301" s="580">
        <f t="shared" si="41"/>
        <v>0</v>
      </c>
      <c r="W301" s="580">
        <f t="shared" si="42"/>
        <v>1</v>
      </c>
      <c r="X301" s="581" t="str">
        <f t="shared" si="43"/>
        <v>NO</v>
      </c>
      <c r="Y301" s="582" t="str">
        <f t="shared" si="44"/>
        <v>NO</v>
      </c>
    </row>
    <row r="302" spans="1:25" x14ac:dyDescent="0.25">
      <c r="A302" s="572" t="s">
        <v>263</v>
      </c>
      <c r="B302" s="573" t="s">
        <v>990</v>
      </c>
      <c r="C302" s="617">
        <v>241.02</v>
      </c>
      <c r="D302" s="617">
        <v>22017024102</v>
      </c>
      <c r="E302" s="574" t="s">
        <v>904</v>
      </c>
      <c r="F302" s="583">
        <v>0</v>
      </c>
      <c r="G302" s="573" t="s">
        <v>902</v>
      </c>
      <c r="H302" s="576">
        <v>152900</v>
      </c>
      <c r="I302" s="576">
        <v>139800</v>
      </c>
      <c r="J302" s="577">
        <v>0.91432308698495701</v>
      </c>
      <c r="K302" s="577" t="b">
        <f t="shared" si="36"/>
        <v>1</v>
      </c>
      <c r="L302" s="576">
        <v>46710</v>
      </c>
      <c r="M302" s="576">
        <v>37390</v>
      </c>
      <c r="N302" s="577">
        <v>0.80047099122243603</v>
      </c>
      <c r="O302" s="577" t="str">
        <f t="shared" si="37"/>
        <v/>
      </c>
      <c r="P302" s="578">
        <v>19.600000000000001</v>
      </c>
      <c r="Q302" s="578">
        <v>25.7</v>
      </c>
      <c r="R302" s="579">
        <v>1.31122448979592</v>
      </c>
      <c r="S302" s="577" t="str">
        <f t="shared" si="38"/>
        <v/>
      </c>
      <c r="T302" s="580">
        <f t="shared" si="39"/>
        <v>1</v>
      </c>
      <c r="U302" s="580">
        <f t="shared" si="40"/>
        <v>0</v>
      </c>
      <c r="V302" s="580">
        <f t="shared" si="41"/>
        <v>0</v>
      </c>
      <c r="W302" s="580">
        <f t="shared" si="42"/>
        <v>1</v>
      </c>
      <c r="X302" s="581" t="str">
        <f t="shared" si="43"/>
        <v>NO</v>
      </c>
      <c r="Y302" s="582" t="str">
        <f t="shared" si="44"/>
        <v>NO</v>
      </c>
    </row>
    <row r="303" spans="1:25" x14ac:dyDescent="0.25">
      <c r="A303" s="572" t="s">
        <v>263</v>
      </c>
      <c r="B303" s="573" t="s">
        <v>990</v>
      </c>
      <c r="C303" s="617">
        <v>241.02</v>
      </c>
      <c r="D303" s="617">
        <v>22017024102</v>
      </c>
      <c r="E303" s="584" t="s">
        <v>904</v>
      </c>
      <c r="F303" s="590">
        <v>0</v>
      </c>
      <c r="G303" s="573" t="s">
        <v>902</v>
      </c>
      <c r="H303" s="576">
        <v>152900</v>
      </c>
      <c r="I303" s="576">
        <v>139800</v>
      </c>
      <c r="J303" s="577">
        <v>0.91432308698495701</v>
      </c>
      <c r="K303" s="577" t="b">
        <f t="shared" si="36"/>
        <v>1</v>
      </c>
      <c r="L303" s="576">
        <v>46710</v>
      </c>
      <c r="M303" s="576">
        <v>37390</v>
      </c>
      <c r="N303" s="577">
        <v>0.80047099122243603</v>
      </c>
      <c r="O303" s="577" t="str">
        <f t="shared" si="37"/>
        <v/>
      </c>
      <c r="P303" s="578">
        <v>19.600000000000001</v>
      </c>
      <c r="Q303" s="578">
        <v>25.7</v>
      </c>
      <c r="R303" s="579">
        <v>1.31122448979592</v>
      </c>
      <c r="S303" s="577" t="str">
        <f t="shared" si="38"/>
        <v/>
      </c>
      <c r="T303" s="580">
        <f t="shared" si="39"/>
        <v>1</v>
      </c>
      <c r="U303" s="580">
        <f t="shared" si="40"/>
        <v>0</v>
      </c>
      <c r="V303" s="580">
        <f t="shared" si="41"/>
        <v>0</v>
      </c>
      <c r="W303" s="580">
        <f t="shared" si="42"/>
        <v>1</v>
      </c>
      <c r="X303" s="581" t="str">
        <f t="shared" si="43"/>
        <v>NO</v>
      </c>
      <c r="Y303" s="582" t="str">
        <f t="shared" si="44"/>
        <v>NO</v>
      </c>
    </row>
    <row r="304" spans="1:25" x14ac:dyDescent="0.25">
      <c r="A304" s="572" t="s">
        <v>263</v>
      </c>
      <c r="B304" s="573" t="s">
        <v>990</v>
      </c>
      <c r="C304" s="617">
        <v>241.04</v>
      </c>
      <c r="D304" s="617">
        <v>22017024104</v>
      </c>
      <c r="E304" s="574" t="s">
        <v>904</v>
      </c>
      <c r="F304" s="583">
        <v>0</v>
      </c>
      <c r="G304" s="573" t="s">
        <v>902</v>
      </c>
      <c r="H304" s="576">
        <v>152900</v>
      </c>
      <c r="I304" s="576">
        <v>139800</v>
      </c>
      <c r="J304" s="577">
        <v>0.91432308698495701</v>
      </c>
      <c r="K304" s="577" t="b">
        <f t="shared" si="36"/>
        <v>1</v>
      </c>
      <c r="L304" s="576">
        <v>46710</v>
      </c>
      <c r="M304" s="576">
        <v>37390</v>
      </c>
      <c r="N304" s="577">
        <v>0.80047099122243603</v>
      </c>
      <c r="O304" s="577" t="str">
        <f t="shared" si="37"/>
        <v/>
      </c>
      <c r="P304" s="578">
        <v>19.600000000000001</v>
      </c>
      <c r="Q304" s="578">
        <v>25.7</v>
      </c>
      <c r="R304" s="579">
        <v>1.31122448979592</v>
      </c>
      <c r="S304" s="577" t="str">
        <f t="shared" si="38"/>
        <v/>
      </c>
      <c r="T304" s="580">
        <f t="shared" si="39"/>
        <v>1</v>
      </c>
      <c r="U304" s="580">
        <f t="shared" si="40"/>
        <v>0</v>
      </c>
      <c r="V304" s="580">
        <f t="shared" si="41"/>
        <v>0</v>
      </c>
      <c r="W304" s="580">
        <f t="shared" si="42"/>
        <v>1</v>
      </c>
      <c r="X304" s="581" t="str">
        <f t="shared" si="43"/>
        <v>NO</v>
      </c>
      <c r="Y304" s="582" t="str">
        <f t="shared" si="44"/>
        <v>NO</v>
      </c>
    </row>
    <row r="305" spans="1:25" x14ac:dyDescent="0.25">
      <c r="A305" s="572" t="s">
        <v>263</v>
      </c>
      <c r="B305" s="573" t="s">
        <v>990</v>
      </c>
      <c r="C305" s="617">
        <v>241.04</v>
      </c>
      <c r="D305" s="617">
        <v>22017024104</v>
      </c>
      <c r="E305" s="574" t="s">
        <v>904</v>
      </c>
      <c r="F305" s="583">
        <v>0</v>
      </c>
      <c r="G305" s="573" t="s">
        <v>902</v>
      </c>
      <c r="H305" s="576">
        <v>152900</v>
      </c>
      <c r="I305" s="576">
        <v>139800</v>
      </c>
      <c r="J305" s="577">
        <v>0.91432308698495701</v>
      </c>
      <c r="K305" s="577" t="b">
        <f t="shared" si="36"/>
        <v>1</v>
      </c>
      <c r="L305" s="576">
        <v>46710</v>
      </c>
      <c r="M305" s="576">
        <v>37390</v>
      </c>
      <c r="N305" s="577">
        <v>0.80047099122243603</v>
      </c>
      <c r="O305" s="577" t="str">
        <f t="shared" si="37"/>
        <v/>
      </c>
      <c r="P305" s="578">
        <v>19.600000000000001</v>
      </c>
      <c r="Q305" s="578">
        <v>25.7</v>
      </c>
      <c r="R305" s="579">
        <v>1.31122448979592</v>
      </c>
      <c r="S305" s="577" t="str">
        <f t="shared" si="38"/>
        <v/>
      </c>
      <c r="T305" s="580">
        <f t="shared" si="39"/>
        <v>1</v>
      </c>
      <c r="U305" s="580">
        <f t="shared" si="40"/>
        <v>0</v>
      </c>
      <c r="V305" s="580">
        <f t="shared" si="41"/>
        <v>0</v>
      </c>
      <c r="W305" s="580">
        <f t="shared" si="42"/>
        <v>1</v>
      </c>
      <c r="X305" s="581" t="str">
        <f t="shared" si="43"/>
        <v>NO</v>
      </c>
      <c r="Y305" s="582" t="str">
        <f t="shared" si="44"/>
        <v>NO</v>
      </c>
    </row>
    <row r="306" spans="1:25" x14ac:dyDescent="0.25">
      <c r="A306" s="572" t="s">
        <v>263</v>
      </c>
      <c r="B306" s="573" t="s">
        <v>990</v>
      </c>
      <c r="C306" s="617">
        <v>241.04</v>
      </c>
      <c r="D306" s="617">
        <v>22017024104</v>
      </c>
      <c r="E306" s="574" t="s">
        <v>904</v>
      </c>
      <c r="F306" s="583">
        <v>0</v>
      </c>
      <c r="G306" s="573" t="s">
        <v>902</v>
      </c>
      <c r="H306" s="576">
        <v>152900</v>
      </c>
      <c r="I306" s="576">
        <v>139800</v>
      </c>
      <c r="J306" s="577">
        <v>0.91432308698495701</v>
      </c>
      <c r="K306" s="577" t="b">
        <f t="shared" si="36"/>
        <v>1</v>
      </c>
      <c r="L306" s="576">
        <v>46710</v>
      </c>
      <c r="M306" s="576">
        <v>37390</v>
      </c>
      <c r="N306" s="577">
        <v>0.80047099122243603</v>
      </c>
      <c r="O306" s="577" t="str">
        <f t="shared" si="37"/>
        <v/>
      </c>
      <c r="P306" s="578">
        <v>19.600000000000001</v>
      </c>
      <c r="Q306" s="578">
        <v>25.7</v>
      </c>
      <c r="R306" s="579">
        <v>1.31122448979592</v>
      </c>
      <c r="S306" s="577" t="str">
        <f t="shared" si="38"/>
        <v/>
      </c>
      <c r="T306" s="580">
        <f t="shared" si="39"/>
        <v>1</v>
      </c>
      <c r="U306" s="580">
        <f t="shared" si="40"/>
        <v>0</v>
      </c>
      <c r="V306" s="580">
        <f t="shared" si="41"/>
        <v>0</v>
      </c>
      <c r="W306" s="580">
        <f t="shared" si="42"/>
        <v>1</v>
      </c>
      <c r="X306" s="581" t="str">
        <f t="shared" si="43"/>
        <v>NO</v>
      </c>
      <c r="Y306" s="582" t="str">
        <f t="shared" si="44"/>
        <v>NO</v>
      </c>
    </row>
    <row r="307" spans="1:25" x14ac:dyDescent="0.25">
      <c r="A307" s="572" t="s">
        <v>263</v>
      </c>
      <c r="B307" s="573" t="s">
        <v>990</v>
      </c>
      <c r="C307" s="617">
        <v>241.06</v>
      </c>
      <c r="D307" s="617">
        <v>22017024106</v>
      </c>
      <c r="E307" s="574" t="s">
        <v>904</v>
      </c>
      <c r="F307" s="583">
        <v>0</v>
      </c>
      <c r="G307" s="573" t="s">
        <v>902</v>
      </c>
      <c r="H307" s="576">
        <v>152900</v>
      </c>
      <c r="I307" s="576">
        <v>139800</v>
      </c>
      <c r="J307" s="577">
        <v>0.91432308698495701</v>
      </c>
      <c r="K307" s="577" t="b">
        <f t="shared" si="36"/>
        <v>1</v>
      </c>
      <c r="L307" s="576">
        <v>46710</v>
      </c>
      <c r="M307" s="576">
        <v>37390</v>
      </c>
      <c r="N307" s="577">
        <v>0.80047099122243603</v>
      </c>
      <c r="O307" s="577" t="str">
        <f t="shared" si="37"/>
        <v/>
      </c>
      <c r="P307" s="578">
        <v>19.600000000000001</v>
      </c>
      <c r="Q307" s="578">
        <v>25.7</v>
      </c>
      <c r="R307" s="579">
        <v>1.31122448979592</v>
      </c>
      <c r="S307" s="577" t="str">
        <f t="shared" si="38"/>
        <v/>
      </c>
      <c r="T307" s="580">
        <f t="shared" si="39"/>
        <v>1</v>
      </c>
      <c r="U307" s="580">
        <f t="shared" si="40"/>
        <v>0</v>
      </c>
      <c r="V307" s="580">
        <f t="shared" si="41"/>
        <v>0</v>
      </c>
      <c r="W307" s="580">
        <f t="shared" si="42"/>
        <v>1</v>
      </c>
      <c r="X307" s="581" t="str">
        <f t="shared" si="43"/>
        <v>NO</v>
      </c>
      <c r="Y307" s="582" t="str">
        <f t="shared" si="44"/>
        <v>NO</v>
      </c>
    </row>
    <row r="308" spans="1:25" x14ac:dyDescent="0.25">
      <c r="A308" s="572" t="s">
        <v>263</v>
      </c>
      <c r="B308" s="573" t="s">
        <v>990</v>
      </c>
      <c r="C308" s="617">
        <v>241.06</v>
      </c>
      <c r="D308" s="617">
        <v>22017024106</v>
      </c>
      <c r="E308" s="574" t="s">
        <v>904</v>
      </c>
      <c r="F308" s="583">
        <v>0</v>
      </c>
      <c r="G308" s="573" t="s">
        <v>902</v>
      </c>
      <c r="H308" s="576">
        <v>152900</v>
      </c>
      <c r="I308" s="576">
        <v>139800</v>
      </c>
      <c r="J308" s="577">
        <v>0.91432308698495701</v>
      </c>
      <c r="K308" s="577" t="b">
        <f t="shared" si="36"/>
        <v>1</v>
      </c>
      <c r="L308" s="576">
        <v>46710</v>
      </c>
      <c r="M308" s="576">
        <v>37390</v>
      </c>
      <c r="N308" s="577">
        <v>0.80047099122243603</v>
      </c>
      <c r="O308" s="577" t="str">
        <f t="shared" si="37"/>
        <v/>
      </c>
      <c r="P308" s="578">
        <v>19.600000000000001</v>
      </c>
      <c r="Q308" s="578">
        <v>25.7</v>
      </c>
      <c r="R308" s="579">
        <v>1.31122448979592</v>
      </c>
      <c r="S308" s="577" t="str">
        <f t="shared" si="38"/>
        <v/>
      </c>
      <c r="T308" s="580">
        <f t="shared" si="39"/>
        <v>1</v>
      </c>
      <c r="U308" s="580">
        <f t="shared" si="40"/>
        <v>0</v>
      </c>
      <c r="V308" s="580">
        <f t="shared" si="41"/>
        <v>0</v>
      </c>
      <c r="W308" s="580">
        <f t="shared" si="42"/>
        <v>1</v>
      </c>
      <c r="X308" s="581" t="str">
        <f t="shared" si="43"/>
        <v>NO</v>
      </c>
      <c r="Y308" s="582" t="str">
        <f t="shared" si="44"/>
        <v>NO</v>
      </c>
    </row>
    <row r="309" spans="1:25" x14ac:dyDescent="0.25">
      <c r="A309" s="572" t="s">
        <v>263</v>
      </c>
      <c r="B309" s="573" t="s">
        <v>990</v>
      </c>
      <c r="C309" s="617">
        <v>241.07</v>
      </c>
      <c r="D309" s="617">
        <v>22017024107</v>
      </c>
      <c r="E309" s="574" t="s">
        <v>904</v>
      </c>
      <c r="F309" s="583">
        <v>0</v>
      </c>
      <c r="G309" s="573" t="s">
        <v>902</v>
      </c>
      <c r="H309" s="576">
        <v>152900</v>
      </c>
      <c r="I309" s="576">
        <v>139800</v>
      </c>
      <c r="J309" s="577">
        <v>0.91432308698495701</v>
      </c>
      <c r="K309" s="577" t="b">
        <f t="shared" si="36"/>
        <v>1</v>
      </c>
      <c r="L309" s="576">
        <v>46710</v>
      </c>
      <c r="M309" s="576">
        <v>37390</v>
      </c>
      <c r="N309" s="577">
        <v>0.80047099122243603</v>
      </c>
      <c r="O309" s="577" t="str">
        <f t="shared" si="37"/>
        <v/>
      </c>
      <c r="P309" s="578">
        <v>19.600000000000001</v>
      </c>
      <c r="Q309" s="578">
        <v>25.7</v>
      </c>
      <c r="R309" s="579">
        <v>1.31122448979592</v>
      </c>
      <c r="S309" s="577" t="str">
        <f t="shared" si="38"/>
        <v/>
      </c>
      <c r="T309" s="580">
        <f t="shared" si="39"/>
        <v>1</v>
      </c>
      <c r="U309" s="580">
        <f t="shared" si="40"/>
        <v>0</v>
      </c>
      <c r="V309" s="580">
        <f t="shared" si="41"/>
        <v>0</v>
      </c>
      <c r="W309" s="580">
        <f t="shared" si="42"/>
        <v>1</v>
      </c>
      <c r="X309" s="581" t="str">
        <f t="shared" si="43"/>
        <v>NO</v>
      </c>
      <c r="Y309" s="582" t="str">
        <f t="shared" si="44"/>
        <v>NO</v>
      </c>
    </row>
    <row r="310" spans="1:25" x14ac:dyDescent="0.25">
      <c r="A310" s="572" t="s">
        <v>263</v>
      </c>
      <c r="B310" s="573" t="s">
        <v>990</v>
      </c>
      <c r="C310" s="617">
        <v>241.07</v>
      </c>
      <c r="D310" s="617">
        <v>22017024107</v>
      </c>
      <c r="E310" s="574" t="s">
        <v>904</v>
      </c>
      <c r="F310" s="583">
        <v>0</v>
      </c>
      <c r="G310" s="573" t="s">
        <v>902</v>
      </c>
      <c r="H310" s="576">
        <v>152900</v>
      </c>
      <c r="I310" s="576">
        <v>139800</v>
      </c>
      <c r="J310" s="577">
        <v>0.91432308698495701</v>
      </c>
      <c r="K310" s="577" t="b">
        <f t="shared" si="36"/>
        <v>1</v>
      </c>
      <c r="L310" s="576">
        <v>46710</v>
      </c>
      <c r="M310" s="576">
        <v>37390</v>
      </c>
      <c r="N310" s="577">
        <v>0.80047099122243603</v>
      </c>
      <c r="O310" s="577" t="str">
        <f t="shared" si="37"/>
        <v/>
      </c>
      <c r="P310" s="578">
        <v>19.600000000000001</v>
      </c>
      <c r="Q310" s="578">
        <v>25.7</v>
      </c>
      <c r="R310" s="579">
        <v>1.31122448979592</v>
      </c>
      <c r="S310" s="577" t="str">
        <f t="shared" si="38"/>
        <v/>
      </c>
      <c r="T310" s="580">
        <f t="shared" si="39"/>
        <v>1</v>
      </c>
      <c r="U310" s="580">
        <f t="shared" si="40"/>
        <v>0</v>
      </c>
      <c r="V310" s="580">
        <f t="shared" si="41"/>
        <v>0</v>
      </c>
      <c r="W310" s="580">
        <f t="shared" si="42"/>
        <v>1</v>
      </c>
      <c r="X310" s="581" t="str">
        <f t="shared" si="43"/>
        <v>NO</v>
      </c>
      <c r="Y310" s="582" t="str">
        <f t="shared" si="44"/>
        <v>NO</v>
      </c>
    </row>
    <row r="311" spans="1:25" x14ac:dyDescent="0.25">
      <c r="A311" s="572" t="s">
        <v>263</v>
      </c>
      <c r="B311" s="573" t="s">
        <v>990</v>
      </c>
      <c r="C311" s="617">
        <v>241.07</v>
      </c>
      <c r="D311" s="617">
        <v>22017024107</v>
      </c>
      <c r="E311" s="574" t="s">
        <v>904</v>
      </c>
      <c r="F311" s="583">
        <v>0</v>
      </c>
      <c r="G311" s="573" t="s">
        <v>902</v>
      </c>
      <c r="H311" s="576">
        <v>152900</v>
      </c>
      <c r="I311" s="576">
        <v>139800</v>
      </c>
      <c r="J311" s="577">
        <v>0.91432308698495701</v>
      </c>
      <c r="K311" s="577" t="b">
        <f t="shared" si="36"/>
        <v>1</v>
      </c>
      <c r="L311" s="576">
        <v>46710</v>
      </c>
      <c r="M311" s="576">
        <v>37390</v>
      </c>
      <c r="N311" s="577">
        <v>0.80047099122243603</v>
      </c>
      <c r="O311" s="577" t="str">
        <f t="shared" si="37"/>
        <v/>
      </c>
      <c r="P311" s="578">
        <v>19.600000000000001</v>
      </c>
      <c r="Q311" s="578">
        <v>25.7</v>
      </c>
      <c r="R311" s="579">
        <v>1.31122448979592</v>
      </c>
      <c r="S311" s="577" t="str">
        <f t="shared" si="38"/>
        <v/>
      </c>
      <c r="T311" s="580">
        <f t="shared" si="39"/>
        <v>1</v>
      </c>
      <c r="U311" s="580">
        <f t="shared" si="40"/>
        <v>0</v>
      </c>
      <c r="V311" s="580">
        <f t="shared" si="41"/>
        <v>0</v>
      </c>
      <c r="W311" s="580">
        <f t="shared" si="42"/>
        <v>1</v>
      </c>
      <c r="X311" s="581" t="str">
        <f t="shared" si="43"/>
        <v>NO</v>
      </c>
      <c r="Y311" s="582" t="str">
        <f t="shared" si="44"/>
        <v>NO</v>
      </c>
    </row>
    <row r="312" spans="1:25" x14ac:dyDescent="0.25">
      <c r="A312" s="572" t="s">
        <v>263</v>
      </c>
      <c r="B312" s="573" t="s">
        <v>990</v>
      </c>
      <c r="C312" s="617">
        <v>241.07</v>
      </c>
      <c r="D312" s="617">
        <v>22017024107</v>
      </c>
      <c r="E312" s="574" t="s">
        <v>904</v>
      </c>
      <c r="F312" s="583">
        <v>0</v>
      </c>
      <c r="G312" s="573" t="s">
        <v>902</v>
      </c>
      <c r="H312" s="576">
        <v>152900</v>
      </c>
      <c r="I312" s="576">
        <v>139800</v>
      </c>
      <c r="J312" s="577">
        <v>0.91432308698495701</v>
      </c>
      <c r="K312" s="577" t="b">
        <f t="shared" si="36"/>
        <v>1</v>
      </c>
      <c r="L312" s="576">
        <v>46710</v>
      </c>
      <c r="M312" s="576">
        <v>37390</v>
      </c>
      <c r="N312" s="577">
        <v>0.80047099122243603</v>
      </c>
      <c r="O312" s="577" t="str">
        <f t="shared" si="37"/>
        <v/>
      </c>
      <c r="P312" s="578">
        <v>19.600000000000001</v>
      </c>
      <c r="Q312" s="578">
        <v>25.7</v>
      </c>
      <c r="R312" s="579">
        <v>1.31122448979592</v>
      </c>
      <c r="S312" s="577" t="str">
        <f t="shared" si="38"/>
        <v/>
      </c>
      <c r="T312" s="580">
        <f t="shared" si="39"/>
        <v>1</v>
      </c>
      <c r="U312" s="580">
        <f t="shared" si="40"/>
        <v>0</v>
      </c>
      <c r="V312" s="580">
        <f t="shared" si="41"/>
        <v>0</v>
      </c>
      <c r="W312" s="580">
        <f t="shared" si="42"/>
        <v>1</v>
      </c>
      <c r="X312" s="581" t="str">
        <f t="shared" si="43"/>
        <v>NO</v>
      </c>
      <c r="Y312" s="582" t="str">
        <f t="shared" si="44"/>
        <v>NO</v>
      </c>
    </row>
    <row r="313" spans="1:25" x14ac:dyDescent="0.25">
      <c r="A313" s="572" t="s">
        <v>263</v>
      </c>
      <c r="B313" s="573" t="s">
        <v>990</v>
      </c>
      <c r="C313" s="617">
        <v>241.08</v>
      </c>
      <c r="D313" s="617">
        <v>22017024108</v>
      </c>
      <c r="E313" s="574" t="s">
        <v>904</v>
      </c>
      <c r="F313" s="583">
        <v>0</v>
      </c>
      <c r="G313" s="573" t="s">
        <v>902</v>
      </c>
      <c r="H313" s="576">
        <v>152900</v>
      </c>
      <c r="I313" s="576">
        <v>139800</v>
      </c>
      <c r="J313" s="577">
        <v>0.91432308698495701</v>
      </c>
      <c r="K313" s="577" t="b">
        <f t="shared" si="36"/>
        <v>1</v>
      </c>
      <c r="L313" s="576">
        <v>46710</v>
      </c>
      <c r="M313" s="576">
        <v>37390</v>
      </c>
      <c r="N313" s="577">
        <v>0.80047099122243603</v>
      </c>
      <c r="O313" s="577" t="str">
        <f t="shared" si="37"/>
        <v/>
      </c>
      <c r="P313" s="578">
        <v>19.600000000000001</v>
      </c>
      <c r="Q313" s="578">
        <v>25.7</v>
      </c>
      <c r="R313" s="579">
        <v>1.31122448979592</v>
      </c>
      <c r="S313" s="577" t="str">
        <f t="shared" si="38"/>
        <v/>
      </c>
      <c r="T313" s="580">
        <f t="shared" si="39"/>
        <v>1</v>
      </c>
      <c r="U313" s="580">
        <f t="shared" si="40"/>
        <v>0</v>
      </c>
      <c r="V313" s="580">
        <f t="shared" si="41"/>
        <v>0</v>
      </c>
      <c r="W313" s="580">
        <f t="shared" si="42"/>
        <v>1</v>
      </c>
      <c r="X313" s="581" t="str">
        <f t="shared" si="43"/>
        <v>NO</v>
      </c>
      <c r="Y313" s="582" t="str">
        <f t="shared" si="44"/>
        <v>NO</v>
      </c>
    </row>
    <row r="314" spans="1:25" x14ac:dyDescent="0.25">
      <c r="A314" s="572" t="s">
        <v>263</v>
      </c>
      <c r="B314" s="573" t="s">
        <v>990</v>
      </c>
      <c r="C314" s="617">
        <v>241.09</v>
      </c>
      <c r="D314" s="617">
        <v>22017024109</v>
      </c>
      <c r="E314" s="574" t="s">
        <v>904</v>
      </c>
      <c r="F314" s="583">
        <v>0</v>
      </c>
      <c r="G314" s="573" t="s">
        <v>902</v>
      </c>
      <c r="H314" s="576">
        <v>152900</v>
      </c>
      <c r="I314" s="576">
        <v>139800</v>
      </c>
      <c r="J314" s="577">
        <v>0.91432308698495701</v>
      </c>
      <c r="K314" s="577" t="b">
        <f t="shared" si="36"/>
        <v>1</v>
      </c>
      <c r="L314" s="576">
        <v>46710</v>
      </c>
      <c r="M314" s="576">
        <v>37390</v>
      </c>
      <c r="N314" s="577">
        <v>0.80047099122243603</v>
      </c>
      <c r="O314" s="577" t="str">
        <f t="shared" si="37"/>
        <v/>
      </c>
      <c r="P314" s="578">
        <v>19.600000000000001</v>
      </c>
      <c r="Q314" s="578">
        <v>25.7</v>
      </c>
      <c r="R314" s="579">
        <v>1.31122448979592</v>
      </c>
      <c r="S314" s="577" t="str">
        <f t="shared" si="38"/>
        <v/>
      </c>
      <c r="T314" s="580">
        <f t="shared" si="39"/>
        <v>1</v>
      </c>
      <c r="U314" s="580">
        <f t="shared" si="40"/>
        <v>0</v>
      </c>
      <c r="V314" s="580">
        <f t="shared" si="41"/>
        <v>0</v>
      </c>
      <c r="W314" s="580">
        <f t="shared" si="42"/>
        <v>1</v>
      </c>
      <c r="X314" s="581" t="str">
        <f t="shared" si="43"/>
        <v>NO</v>
      </c>
      <c r="Y314" s="582" t="str">
        <f t="shared" si="44"/>
        <v>NO</v>
      </c>
    </row>
    <row r="315" spans="1:25" x14ac:dyDescent="0.25">
      <c r="A315" s="572" t="s">
        <v>263</v>
      </c>
      <c r="B315" s="573" t="s">
        <v>990</v>
      </c>
      <c r="C315" s="617">
        <v>241.09</v>
      </c>
      <c r="D315" s="617">
        <v>22017024109</v>
      </c>
      <c r="E315" s="574" t="s">
        <v>904</v>
      </c>
      <c r="F315" s="583">
        <v>0</v>
      </c>
      <c r="G315" s="573" t="s">
        <v>902</v>
      </c>
      <c r="H315" s="576">
        <v>152900</v>
      </c>
      <c r="I315" s="576">
        <v>139800</v>
      </c>
      <c r="J315" s="577">
        <v>0.91432308698495701</v>
      </c>
      <c r="K315" s="577" t="b">
        <f t="shared" si="36"/>
        <v>1</v>
      </c>
      <c r="L315" s="576">
        <v>46710</v>
      </c>
      <c r="M315" s="576">
        <v>37390</v>
      </c>
      <c r="N315" s="577">
        <v>0.80047099122243603</v>
      </c>
      <c r="O315" s="577" t="str">
        <f t="shared" si="37"/>
        <v/>
      </c>
      <c r="P315" s="578">
        <v>19.600000000000001</v>
      </c>
      <c r="Q315" s="578">
        <v>25.7</v>
      </c>
      <c r="R315" s="579">
        <v>1.31122448979592</v>
      </c>
      <c r="S315" s="577" t="str">
        <f t="shared" si="38"/>
        <v/>
      </c>
      <c r="T315" s="580">
        <f t="shared" si="39"/>
        <v>1</v>
      </c>
      <c r="U315" s="580">
        <f t="shared" si="40"/>
        <v>0</v>
      </c>
      <c r="V315" s="580">
        <f t="shared" si="41"/>
        <v>0</v>
      </c>
      <c r="W315" s="580">
        <f t="shared" si="42"/>
        <v>1</v>
      </c>
      <c r="X315" s="581" t="str">
        <f t="shared" si="43"/>
        <v>NO</v>
      </c>
      <c r="Y315" s="582" t="str">
        <f t="shared" si="44"/>
        <v>NO</v>
      </c>
    </row>
    <row r="316" spans="1:25" x14ac:dyDescent="0.25">
      <c r="A316" s="572" t="s">
        <v>263</v>
      </c>
      <c r="B316" s="573" t="s">
        <v>990</v>
      </c>
      <c r="C316" s="617">
        <v>242.01</v>
      </c>
      <c r="D316" s="617">
        <v>22017024201</v>
      </c>
      <c r="E316" s="574" t="s">
        <v>904</v>
      </c>
      <c r="F316" s="583">
        <v>0</v>
      </c>
      <c r="G316" s="573" t="s">
        <v>902</v>
      </c>
      <c r="H316" s="576">
        <v>152900</v>
      </c>
      <c r="I316" s="576">
        <v>139800</v>
      </c>
      <c r="J316" s="577">
        <v>0.91432308698495701</v>
      </c>
      <c r="K316" s="577" t="b">
        <f t="shared" si="36"/>
        <v>1</v>
      </c>
      <c r="L316" s="576">
        <v>46710</v>
      </c>
      <c r="M316" s="576">
        <v>37390</v>
      </c>
      <c r="N316" s="577">
        <v>0.80047099122243603</v>
      </c>
      <c r="O316" s="577" t="str">
        <f t="shared" si="37"/>
        <v/>
      </c>
      <c r="P316" s="578">
        <v>19.600000000000001</v>
      </c>
      <c r="Q316" s="578">
        <v>25.7</v>
      </c>
      <c r="R316" s="579">
        <v>1.31122448979592</v>
      </c>
      <c r="S316" s="577" t="str">
        <f t="shared" si="38"/>
        <v/>
      </c>
      <c r="T316" s="580">
        <f t="shared" si="39"/>
        <v>1</v>
      </c>
      <c r="U316" s="580">
        <f t="shared" si="40"/>
        <v>0</v>
      </c>
      <c r="V316" s="580">
        <f t="shared" si="41"/>
        <v>0</v>
      </c>
      <c r="W316" s="580">
        <f t="shared" si="42"/>
        <v>1</v>
      </c>
      <c r="X316" s="581" t="str">
        <f t="shared" si="43"/>
        <v>NO</v>
      </c>
      <c r="Y316" s="582" t="str">
        <f t="shared" si="44"/>
        <v>NO</v>
      </c>
    </row>
    <row r="317" spans="1:25" x14ac:dyDescent="0.25">
      <c r="A317" s="572" t="s">
        <v>263</v>
      </c>
      <c r="B317" s="573" t="s">
        <v>990</v>
      </c>
      <c r="C317" s="617">
        <v>242.01</v>
      </c>
      <c r="D317" s="617">
        <v>22017024201</v>
      </c>
      <c r="E317" s="574" t="s">
        <v>904</v>
      </c>
      <c r="F317" s="583">
        <v>0</v>
      </c>
      <c r="G317" s="573" t="s">
        <v>902</v>
      </c>
      <c r="H317" s="576">
        <v>152900</v>
      </c>
      <c r="I317" s="576">
        <v>139800</v>
      </c>
      <c r="J317" s="577">
        <v>0.91432308698495701</v>
      </c>
      <c r="K317" s="577" t="b">
        <f t="shared" si="36"/>
        <v>1</v>
      </c>
      <c r="L317" s="576">
        <v>46710</v>
      </c>
      <c r="M317" s="576">
        <v>37390</v>
      </c>
      <c r="N317" s="577">
        <v>0.80047099122243603</v>
      </c>
      <c r="O317" s="577" t="str">
        <f t="shared" si="37"/>
        <v/>
      </c>
      <c r="P317" s="578">
        <v>19.600000000000001</v>
      </c>
      <c r="Q317" s="578">
        <v>25.7</v>
      </c>
      <c r="R317" s="579">
        <v>1.31122448979592</v>
      </c>
      <c r="S317" s="577" t="str">
        <f t="shared" si="38"/>
        <v/>
      </c>
      <c r="T317" s="580">
        <f t="shared" si="39"/>
        <v>1</v>
      </c>
      <c r="U317" s="580">
        <f t="shared" si="40"/>
        <v>0</v>
      </c>
      <c r="V317" s="580">
        <f t="shared" si="41"/>
        <v>0</v>
      </c>
      <c r="W317" s="580">
        <f t="shared" si="42"/>
        <v>1</v>
      </c>
      <c r="X317" s="581" t="str">
        <f t="shared" si="43"/>
        <v>NO</v>
      </c>
      <c r="Y317" s="582" t="str">
        <f t="shared" si="44"/>
        <v>NO</v>
      </c>
    </row>
    <row r="318" spans="1:25" x14ac:dyDescent="0.25">
      <c r="A318" s="572" t="s">
        <v>263</v>
      </c>
      <c r="B318" s="573" t="s">
        <v>1002</v>
      </c>
      <c r="C318" s="617">
        <v>242.02</v>
      </c>
      <c r="D318" s="617">
        <v>22017024202</v>
      </c>
      <c r="E318" s="574" t="s">
        <v>904</v>
      </c>
      <c r="F318" s="583">
        <v>0</v>
      </c>
      <c r="G318" s="573" t="s">
        <v>902</v>
      </c>
      <c r="H318" s="576">
        <v>152900</v>
      </c>
      <c r="I318" s="576">
        <v>0</v>
      </c>
      <c r="J318" s="577">
        <v>0</v>
      </c>
      <c r="K318" s="577" t="str">
        <f t="shared" si="36"/>
        <v/>
      </c>
      <c r="L318" s="576">
        <v>46710</v>
      </c>
      <c r="M318" s="576">
        <v>0</v>
      </c>
      <c r="N318" s="577">
        <v>0</v>
      </c>
      <c r="O318" s="577" t="b">
        <f t="shared" si="37"/>
        <v>1</v>
      </c>
      <c r="P318" s="578">
        <v>19.600000000000001</v>
      </c>
      <c r="Q318" s="578">
        <v>0</v>
      </c>
      <c r="R318" s="579">
        <v>0</v>
      </c>
      <c r="S318" s="577" t="str">
        <f t="shared" si="38"/>
        <v/>
      </c>
      <c r="T318" s="580">
        <f t="shared" si="39"/>
        <v>0</v>
      </c>
      <c r="U318" s="580">
        <f t="shared" si="40"/>
        <v>1</v>
      </c>
      <c r="V318" s="580">
        <f t="shared" si="41"/>
        <v>0</v>
      </c>
      <c r="W318" s="580">
        <f t="shared" si="42"/>
        <v>1</v>
      </c>
      <c r="X318" s="581" t="str">
        <f t="shared" si="43"/>
        <v>NO</v>
      </c>
      <c r="Y318" s="582" t="str">
        <f t="shared" si="44"/>
        <v>NO</v>
      </c>
    </row>
    <row r="319" spans="1:25" x14ac:dyDescent="0.25">
      <c r="A319" s="572" t="s">
        <v>263</v>
      </c>
      <c r="B319" s="573" t="s">
        <v>990</v>
      </c>
      <c r="C319" s="617">
        <v>242.02</v>
      </c>
      <c r="D319" s="617">
        <v>22017024202</v>
      </c>
      <c r="E319" s="574" t="s">
        <v>904</v>
      </c>
      <c r="F319" s="583">
        <v>0</v>
      </c>
      <c r="G319" s="573" t="s">
        <v>902</v>
      </c>
      <c r="H319" s="576">
        <v>152900</v>
      </c>
      <c r="I319" s="576">
        <v>139800</v>
      </c>
      <c r="J319" s="577">
        <v>0.91432308698495701</v>
      </c>
      <c r="K319" s="577" t="b">
        <f t="shared" si="36"/>
        <v>1</v>
      </c>
      <c r="L319" s="576">
        <v>46710</v>
      </c>
      <c r="M319" s="576">
        <v>37390</v>
      </c>
      <c r="N319" s="577">
        <v>0.80047099122243603</v>
      </c>
      <c r="O319" s="577" t="str">
        <f t="shared" si="37"/>
        <v/>
      </c>
      <c r="P319" s="578">
        <v>19.600000000000001</v>
      </c>
      <c r="Q319" s="578">
        <v>25.7</v>
      </c>
      <c r="R319" s="579">
        <v>1.31122448979592</v>
      </c>
      <c r="S319" s="577" t="str">
        <f t="shared" si="38"/>
        <v/>
      </c>
      <c r="T319" s="580">
        <f t="shared" si="39"/>
        <v>1</v>
      </c>
      <c r="U319" s="580">
        <f t="shared" si="40"/>
        <v>0</v>
      </c>
      <c r="V319" s="580">
        <f t="shared" si="41"/>
        <v>0</v>
      </c>
      <c r="W319" s="580">
        <f t="shared" si="42"/>
        <v>1</v>
      </c>
      <c r="X319" s="581" t="str">
        <f t="shared" si="43"/>
        <v>NO</v>
      </c>
      <c r="Y319" s="582" t="str">
        <f t="shared" si="44"/>
        <v>NO</v>
      </c>
    </row>
    <row r="320" spans="1:25" x14ac:dyDescent="0.25">
      <c r="A320" s="572" t="s">
        <v>263</v>
      </c>
      <c r="B320" s="573" t="s">
        <v>1003</v>
      </c>
      <c r="C320" s="617">
        <v>242.03</v>
      </c>
      <c r="D320" s="617">
        <v>22017024203</v>
      </c>
      <c r="E320" s="574" t="s">
        <v>904</v>
      </c>
      <c r="F320" s="583">
        <v>0</v>
      </c>
      <c r="G320" s="573" t="s">
        <v>902</v>
      </c>
      <c r="H320" s="576">
        <v>152900</v>
      </c>
      <c r="I320" s="576">
        <v>0</v>
      </c>
      <c r="J320" s="577">
        <v>0</v>
      </c>
      <c r="K320" s="577" t="str">
        <f t="shared" si="36"/>
        <v/>
      </c>
      <c r="L320" s="576">
        <v>46710</v>
      </c>
      <c r="M320" s="576">
        <v>0</v>
      </c>
      <c r="N320" s="577">
        <v>0</v>
      </c>
      <c r="O320" s="577" t="b">
        <f t="shared" si="37"/>
        <v>1</v>
      </c>
      <c r="P320" s="578">
        <v>19.600000000000001</v>
      </c>
      <c r="Q320" s="578">
        <v>0</v>
      </c>
      <c r="R320" s="579">
        <v>0</v>
      </c>
      <c r="S320" s="577" t="str">
        <f t="shared" si="38"/>
        <v/>
      </c>
      <c r="T320" s="580">
        <f t="shared" si="39"/>
        <v>0</v>
      </c>
      <c r="U320" s="580">
        <f t="shared" si="40"/>
        <v>1</v>
      </c>
      <c r="V320" s="580">
        <f t="shared" si="41"/>
        <v>0</v>
      </c>
      <c r="W320" s="580">
        <f t="shared" si="42"/>
        <v>1</v>
      </c>
      <c r="X320" s="581" t="str">
        <f t="shared" si="43"/>
        <v>NO</v>
      </c>
      <c r="Y320" s="582" t="str">
        <f t="shared" si="44"/>
        <v>NO</v>
      </c>
    </row>
    <row r="321" spans="1:25" x14ac:dyDescent="0.25">
      <c r="A321" s="572" t="s">
        <v>263</v>
      </c>
      <c r="B321" s="573" t="s">
        <v>1002</v>
      </c>
      <c r="C321" s="617">
        <v>242.03</v>
      </c>
      <c r="D321" s="617">
        <v>22017024203</v>
      </c>
      <c r="E321" s="574" t="s">
        <v>904</v>
      </c>
      <c r="F321" s="583">
        <v>0</v>
      </c>
      <c r="G321" s="573" t="s">
        <v>902</v>
      </c>
      <c r="H321" s="576">
        <v>152900</v>
      </c>
      <c r="I321" s="576">
        <v>0</v>
      </c>
      <c r="J321" s="577">
        <v>0</v>
      </c>
      <c r="K321" s="577" t="str">
        <f t="shared" si="36"/>
        <v/>
      </c>
      <c r="L321" s="576">
        <v>46710</v>
      </c>
      <c r="M321" s="576">
        <v>0</v>
      </c>
      <c r="N321" s="577">
        <v>0</v>
      </c>
      <c r="O321" s="577" t="b">
        <f t="shared" si="37"/>
        <v>1</v>
      </c>
      <c r="P321" s="578">
        <v>19.600000000000001</v>
      </c>
      <c r="Q321" s="578">
        <v>0</v>
      </c>
      <c r="R321" s="579">
        <v>0</v>
      </c>
      <c r="S321" s="577" t="str">
        <f t="shared" si="38"/>
        <v/>
      </c>
      <c r="T321" s="580">
        <f t="shared" si="39"/>
        <v>0</v>
      </c>
      <c r="U321" s="580">
        <f t="shared" si="40"/>
        <v>1</v>
      </c>
      <c r="V321" s="580">
        <f t="shared" si="41"/>
        <v>0</v>
      </c>
      <c r="W321" s="580">
        <f t="shared" si="42"/>
        <v>1</v>
      </c>
      <c r="X321" s="581" t="str">
        <f t="shared" si="43"/>
        <v>NO</v>
      </c>
      <c r="Y321" s="582" t="str">
        <f t="shared" si="44"/>
        <v>NO</v>
      </c>
    </row>
    <row r="322" spans="1:25" x14ac:dyDescent="0.25">
      <c r="A322" s="572" t="s">
        <v>263</v>
      </c>
      <c r="B322" s="573" t="s">
        <v>990</v>
      </c>
      <c r="C322" s="617">
        <v>242.03</v>
      </c>
      <c r="D322" s="617">
        <v>22017024203</v>
      </c>
      <c r="E322" s="574" t="s">
        <v>904</v>
      </c>
      <c r="F322" s="583">
        <v>0</v>
      </c>
      <c r="G322" s="573" t="s">
        <v>902</v>
      </c>
      <c r="H322" s="576">
        <v>152900</v>
      </c>
      <c r="I322" s="576">
        <v>139800</v>
      </c>
      <c r="J322" s="577">
        <v>0.91432308698495701</v>
      </c>
      <c r="K322" s="577" t="b">
        <f t="shared" si="36"/>
        <v>1</v>
      </c>
      <c r="L322" s="576">
        <v>46710</v>
      </c>
      <c r="M322" s="576">
        <v>37390</v>
      </c>
      <c r="N322" s="577">
        <v>0.80047099122243603</v>
      </c>
      <c r="O322" s="577" t="str">
        <f t="shared" si="37"/>
        <v/>
      </c>
      <c r="P322" s="578">
        <v>19.600000000000001</v>
      </c>
      <c r="Q322" s="578">
        <v>25.7</v>
      </c>
      <c r="R322" s="579">
        <v>1.31122448979592</v>
      </c>
      <c r="S322" s="577" t="str">
        <f t="shared" si="38"/>
        <v/>
      </c>
      <c r="T322" s="580">
        <f t="shared" si="39"/>
        <v>1</v>
      </c>
      <c r="U322" s="580">
        <f t="shared" si="40"/>
        <v>0</v>
      </c>
      <c r="V322" s="580">
        <f t="shared" si="41"/>
        <v>0</v>
      </c>
      <c r="W322" s="580">
        <f t="shared" si="42"/>
        <v>1</v>
      </c>
      <c r="X322" s="581" t="str">
        <f t="shared" si="43"/>
        <v>NO</v>
      </c>
      <c r="Y322" s="582" t="str">
        <f t="shared" si="44"/>
        <v>NO</v>
      </c>
    </row>
    <row r="323" spans="1:25" x14ac:dyDescent="0.25">
      <c r="A323" s="572" t="s">
        <v>1004</v>
      </c>
      <c r="B323" s="592" t="s">
        <v>1005</v>
      </c>
      <c r="C323" s="617">
        <v>242.03</v>
      </c>
      <c r="D323" s="617">
        <v>22017024203</v>
      </c>
      <c r="E323" s="584" t="s">
        <v>904</v>
      </c>
      <c r="F323" s="585">
        <v>0</v>
      </c>
      <c r="G323" s="573" t="s">
        <v>902</v>
      </c>
      <c r="H323" s="576">
        <v>152900</v>
      </c>
      <c r="I323" s="576">
        <v>0</v>
      </c>
      <c r="J323" s="577">
        <v>0</v>
      </c>
      <c r="K323" s="577" t="str">
        <f t="shared" ref="K323:K386" si="45">IF(J323&gt;=50%,TRUE,"")</f>
        <v/>
      </c>
      <c r="L323" s="576">
        <v>46710</v>
      </c>
      <c r="M323" s="576">
        <v>0</v>
      </c>
      <c r="N323" s="577">
        <v>0</v>
      </c>
      <c r="O323" s="577" t="b">
        <f t="shared" ref="O323:O386" si="46">IF(N323&lt;=65%,TRUE,"")</f>
        <v>1</v>
      </c>
      <c r="P323" s="578">
        <v>19.600000000000001</v>
      </c>
      <c r="Q323" s="578">
        <v>0</v>
      </c>
      <c r="R323" s="579">
        <v>0</v>
      </c>
      <c r="S323" s="577" t="str">
        <f t="shared" ref="S323:S386" si="47">IF(R323&gt;=1.5,TRUE,"")</f>
        <v/>
      </c>
      <c r="T323" s="580">
        <f t="shared" ref="T323:T386" si="48">IF(K323=TRUE,1,0)</f>
        <v>0</v>
      </c>
      <c r="U323" s="580">
        <f t="shared" ref="U323:U386" si="49">IF(O323=TRUE,1,0)</f>
        <v>1</v>
      </c>
      <c r="V323" s="580">
        <f t="shared" ref="V323:V386" si="50">IF(S323=TRUE,1,0)</f>
        <v>0</v>
      </c>
      <c r="W323" s="580">
        <f t="shared" ref="W323:W386" si="51">SUM(T323:V323)</f>
        <v>1</v>
      </c>
      <c r="X323" s="581" t="str">
        <f t="shared" ref="X323:X386" si="52">IF(AND(E323="TRUE",W323&gt;1),"YES","NO")</f>
        <v>NO</v>
      </c>
      <c r="Y323" s="582" t="str">
        <f t="shared" ref="Y323:Y386" si="53">IF(AND(F323=1,W323&gt;1), "YES","NO")</f>
        <v>NO</v>
      </c>
    </row>
    <row r="324" spans="1:25" x14ac:dyDescent="0.25">
      <c r="A324" s="572" t="s">
        <v>263</v>
      </c>
      <c r="B324" s="573" t="s">
        <v>1006</v>
      </c>
      <c r="C324" s="617">
        <v>243.01</v>
      </c>
      <c r="D324" s="617">
        <v>22017024301</v>
      </c>
      <c r="E324" s="574" t="s">
        <v>904</v>
      </c>
      <c r="F324" s="583">
        <v>0</v>
      </c>
      <c r="G324" s="573" t="s">
        <v>902</v>
      </c>
      <c r="H324" s="576">
        <v>152900</v>
      </c>
      <c r="I324" s="576">
        <v>115000</v>
      </c>
      <c r="J324" s="577">
        <v>0.75212557226945698</v>
      </c>
      <c r="K324" s="577" t="b">
        <f t="shared" si="45"/>
        <v>1</v>
      </c>
      <c r="L324" s="576">
        <v>46710</v>
      </c>
      <c r="M324" s="576">
        <v>58750</v>
      </c>
      <c r="N324" s="577">
        <v>1.2577606508242301</v>
      </c>
      <c r="O324" s="577" t="str">
        <f t="shared" si="46"/>
        <v/>
      </c>
      <c r="P324" s="578">
        <v>19.600000000000001</v>
      </c>
      <c r="Q324" s="578">
        <v>10.5</v>
      </c>
      <c r="R324" s="579">
        <v>0.53571428571428603</v>
      </c>
      <c r="S324" s="577" t="str">
        <f t="shared" si="47"/>
        <v/>
      </c>
      <c r="T324" s="580">
        <f t="shared" si="48"/>
        <v>1</v>
      </c>
      <c r="U324" s="580">
        <f t="shared" si="49"/>
        <v>0</v>
      </c>
      <c r="V324" s="580">
        <f t="shared" si="50"/>
        <v>0</v>
      </c>
      <c r="W324" s="580">
        <f t="shared" si="51"/>
        <v>1</v>
      </c>
      <c r="X324" s="581" t="str">
        <f t="shared" si="52"/>
        <v>NO</v>
      </c>
      <c r="Y324" s="582" t="str">
        <f t="shared" si="53"/>
        <v>NO</v>
      </c>
    </row>
    <row r="325" spans="1:25" x14ac:dyDescent="0.25">
      <c r="A325" s="572" t="s">
        <v>263</v>
      </c>
      <c r="B325" s="573" t="s">
        <v>990</v>
      </c>
      <c r="C325" s="617">
        <v>243.01</v>
      </c>
      <c r="D325" s="617">
        <v>22017024301</v>
      </c>
      <c r="E325" s="574" t="s">
        <v>904</v>
      </c>
      <c r="F325" s="583">
        <v>0</v>
      </c>
      <c r="G325" s="573" t="s">
        <v>902</v>
      </c>
      <c r="H325" s="576">
        <v>152900</v>
      </c>
      <c r="I325" s="576">
        <v>139800</v>
      </c>
      <c r="J325" s="577">
        <v>0.91432308698495701</v>
      </c>
      <c r="K325" s="577" t="b">
        <f t="shared" si="45"/>
        <v>1</v>
      </c>
      <c r="L325" s="576">
        <v>46710</v>
      </c>
      <c r="M325" s="576">
        <v>37390</v>
      </c>
      <c r="N325" s="577">
        <v>0.80047099122243603</v>
      </c>
      <c r="O325" s="577" t="str">
        <f t="shared" si="46"/>
        <v/>
      </c>
      <c r="P325" s="578">
        <v>19.600000000000001</v>
      </c>
      <c r="Q325" s="578">
        <v>25.7</v>
      </c>
      <c r="R325" s="579">
        <v>1.31122448979592</v>
      </c>
      <c r="S325" s="577" t="str">
        <f t="shared" si="47"/>
        <v/>
      </c>
      <c r="T325" s="580">
        <f t="shared" si="48"/>
        <v>1</v>
      </c>
      <c r="U325" s="580">
        <f t="shared" si="49"/>
        <v>0</v>
      </c>
      <c r="V325" s="580">
        <f t="shared" si="50"/>
        <v>0</v>
      </c>
      <c r="W325" s="580">
        <f t="shared" si="51"/>
        <v>1</v>
      </c>
      <c r="X325" s="581" t="str">
        <f t="shared" si="52"/>
        <v>NO</v>
      </c>
      <c r="Y325" s="582" t="str">
        <f t="shared" si="53"/>
        <v>NO</v>
      </c>
    </row>
    <row r="326" spans="1:25" x14ac:dyDescent="0.25">
      <c r="A326" s="572" t="s">
        <v>263</v>
      </c>
      <c r="B326" s="573" t="s">
        <v>1006</v>
      </c>
      <c r="C326" s="617">
        <v>243.03</v>
      </c>
      <c r="D326" s="617">
        <v>22017024303</v>
      </c>
      <c r="E326" s="574" t="s">
        <v>904</v>
      </c>
      <c r="F326" s="583">
        <v>0</v>
      </c>
      <c r="G326" s="573" t="s">
        <v>902</v>
      </c>
      <c r="H326" s="576">
        <v>152900</v>
      </c>
      <c r="I326" s="576">
        <v>115000</v>
      </c>
      <c r="J326" s="577">
        <v>0.75212557226945698</v>
      </c>
      <c r="K326" s="577" t="b">
        <f t="shared" si="45"/>
        <v>1</v>
      </c>
      <c r="L326" s="576">
        <v>46710</v>
      </c>
      <c r="M326" s="576">
        <v>58750</v>
      </c>
      <c r="N326" s="577">
        <v>1.2577606508242301</v>
      </c>
      <c r="O326" s="577" t="str">
        <f t="shared" si="46"/>
        <v/>
      </c>
      <c r="P326" s="578">
        <v>19.600000000000001</v>
      </c>
      <c r="Q326" s="578">
        <v>10.5</v>
      </c>
      <c r="R326" s="579">
        <v>0.53571428571428603</v>
      </c>
      <c r="S326" s="577" t="str">
        <f t="shared" si="47"/>
        <v/>
      </c>
      <c r="T326" s="580">
        <f t="shared" si="48"/>
        <v>1</v>
      </c>
      <c r="U326" s="580">
        <f t="shared" si="49"/>
        <v>0</v>
      </c>
      <c r="V326" s="580">
        <f t="shared" si="50"/>
        <v>0</v>
      </c>
      <c r="W326" s="580">
        <f t="shared" si="51"/>
        <v>1</v>
      </c>
      <c r="X326" s="581" t="str">
        <f t="shared" si="52"/>
        <v>NO</v>
      </c>
      <c r="Y326" s="582" t="str">
        <f t="shared" si="53"/>
        <v>NO</v>
      </c>
    </row>
    <row r="327" spans="1:25" x14ac:dyDescent="0.25">
      <c r="A327" s="572" t="s">
        <v>263</v>
      </c>
      <c r="B327" s="573" t="s">
        <v>990</v>
      </c>
      <c r="C327" s="617">
        <v>243.03</v>
      </c>
      <c r="D327" s="617">
        <v>22017024303</v>
      </c>
      <c r="E327" s="584" t="s">
        <v>904</v>
      </c>
      <c r="F327" s="585">
        <v>0</v>
      </c>
      <c r="G327" s="573" t="s">
        <v>902</v>
      </c>
      <c r="H327" s="576">
        <v>152900</v>
      </c>
      <c r="I327" s="576">
        <v>139800</v>
      </c>
      <c r="J327" s="577">
        <v>0.91432308698495701</v>
      </c>
      <c r="K327" s="577" t="b">
        <f t="shared" si="45"/>
        <v>1</v>
      </c>
      <c r="L327" s="576">
        <v>46710</v>
      </c>
      <c r="M327" s="576">
        <v>37390</v>
      </c>
      <c r="N327" s="577">
        <v>0.80047099122243603</v>
      </c>
      <c r="O327" s="577" t="str">
        <f t="shared" si="46"/>
        <v/>
      </c>
      <c r="P327" s="578">
        <v>19.600000000000001</v>
      </c>
      <c r="Q327" s="578">
        <v>25.7</v>
      </c>
      <c r="R327" s="579">
        <v>1.31122448979592</v>
      </c>
      <c r="S327" s="577" t="str">
        <f t="shared" si="47"/>
        <v/>
      </c>
      <c r="T327" s="580">
        <f t="shared" si="48"/>
        <v>1</v>
      </c>
      <c r="U327" s="580">
        <f t="shared" si="49"/>
        <v>0</v>
      </c>
      <c r="V327" s="580">
        <f t="shared" si="50"/>
        <v>0</v>
      </c>
      <c r="W327" s="580">
        <f t="shared" si="51"/>
        <v>1</v>
      </c>
      <c r="X327" s="581" t="str">
        <f t="shared" si="52"/>
        <v>NO</v>
      </c>
      <c r="Y327" s="582" t="str">
        <f t="shared" si="53"/>
        <v>NO</v>
      </c>
    </row>
    <row r="328" spans="1:25" x14ac:dyDescent="0.25">
      <c r="A328" s="572" t="s">
        <v>263</v>
      </c>
      <c r="B328" s="573" t="s">
        <v>990</v>
      </c>
      <c r="C328" s="617">
        <v>243.03</v>
      </c>
      <c r="D328" s="617">
        <v>22017024303</v>
      </c>
      <c r="E328" s="584" t="s">
        <v>904</v>
      </c>
      <c r="F328" s="585">
        <v>0</v>
      </c>
      <c r="G328" s="573" t="s">
        <v>902</v>
      </c>
      <c r="H328" s="576">
        <v>152900</v>
      </c>
      <c r="I328" s="576">
        <v>139800</v>
      </c>
      <c r="J328" s="577">
        <v>0.91432308698495701</v>
      </c>
      <c r="K328" s="577" t="b">
        <f t="shared" si="45"/>
        <v>1</v>
      </c>
      <c r="L328" s="576">
        <v>46710</v>
      </c>
      <c r="M328" s="576">
        <v>37390</v>
      </c>
      <c r="N328" s="577">
        <v>0.80047099122243603</v>
      </c>
      <c r="O328" s="577" t="str">
        <f t="shared" si="46"/>
        <v/>
      </c>
      <c r="P328" s="578">
        <v>19.600000000000001</v>
      </c>
      <c r="Q328" s="578">
        <v>25.7</v>
      </c>
      <c r="R328" s="579">
        <v>1.31122448979592</v>
      </c>
      <c r="S328" s="577" t="str">
        <f t="shared" si="47"/>
        <v/>
      </c>
      <c r="T328" s="580">
        <f t="shared" si="48"/>
        <v>1</v>
      </c>
      <c r="U328" s="580">
        <f t="shared" si="49"/>
        <v>0</v>
      </c>
      <c r="V328" s="580">
        <f t="shared" si="50"/>
        <v>0</v>
      </c>
      <c r="W328" s="580">
        <f t="shared" si="51"/>
        <v>1</v>
      </c>
      <c r="X328" s="581" t="str">
        <f t="shared" si="52"/>
        <v>NO</v>
      </c>
      <c r="Y328" s="582" t="str">
        <f t="shared" si="53"/>
        <v>NO</v>
      </c>
    </row>
    <row r="329" spans="1:25" x14ac:dyDescent="0.25">
      <c r="A329" s="572" t="s">
        <v>263</v>
      </c>
      <c r="B329" s="573" t="s">
        <v>1003</v>
      </c>
      <c r="C329" s="617">
        <v>243.04</v>
      </c>
      <c r="D329" s="617">
        <v>22017024304</v>
      </c>
      <c r="E329" s="574" t="s">
        <v>904</v>
      </c>
      <c r="F329" s="583">
        <v>0</v>
      </c>
      <c r="G329" s="573" t="s">
        <v>902</v>
      </c>
      <c r="H329" s="576">
        <v>152900</v>
      </c>
      <c r="I329" s="576">
        <v>0</v>
      </c>
      <c r="J329" s="577">
        <v>0</v>
      </c>
      <c r="K329" s="577" t="str">
        <f t="shared" si="45"/>
        <v/>
      </c>
      <c r="L329" s="576">
        <v>46710</v>
      </c>
      <c r="M329" s="576">
        <v>0</v>
      </c>
      <c r="N329" s="577">
        <v>0</v>
      </c>
      <c r="O329" s="577" t="b">
        <f t="shared" si="46"/>
        <v>1</v>
      </c>
      <c r="P329" s="578">
        <v>19.600000000000001</v>
      </c>
      <c r="Q329" s="578">
        <v>0</v>
      </c>
      <c r="R329" s="579">
        <v>0</v>
      </c>
      <c r="S329" s="577" t="str">
        <f t="shared" si="47"/>
        <v/>
      </c>
      <c r="T329" s="580">
        <f t="shared" si="48"/>
        <v>0</v>
      </c>
      <c r="U329" s="580">
        <f t="shared" si="49"/>
        <v>1</v>
      </c>
      <c r="V329" s="580">
        <f t="shared" si="50"/>
        <v>0</v>
      </c>
      <c r="W329" s="580">
        <f t="shared" si="51"/>
        <v>1</v>
      </c>
      <c r="X329" s="581" t="str">
        <f t="shared" si="52"/>
        <v>NO</v>
      </c>
      <c r="Y329" s="582" t="str">
        <f t="shared" si="53"/>
        <v>NO</v>
      </c>
    </row>
    <row r="330" spans="1:25" x14ac:dyDescent="0.25">
      <c r="A330" s="572" t="s">
        <v>263</v>
      </c>
      <c r="B330" s="573" t="s">
        <v>1006</v>
      </c>
      <c r="C330" s="617">
        <v>243.04</v>
      </c>
      <c r="D330" s="617">
        <v>22017024304</v>
      </c>
      <c r="E330" s="574" t="s">
        <v>904</v>
      </c>
      <c r="F330" s="583">
        <v>0</v>
      </c>
      <c r="G330" s="573" t="s">
        <v>902</v>
      </c>
      <c r="H330" s="576">
        <v>152900</v>
      </c>
      <c r="I330" s="576">
        <v>115000</v>
      </c>
      <c r="J330" s="577">
        <v>0.75212557226945698</v>
      </c>
      <c r="K330" s="577" t="b">
        <f t="shared" si="45"/>
        <v>1</v>
      </c>
      <c r="L330" s="576">
        <v>46710</v>
      </c>
      <c r="M330" s="576">
        <v>58750</v>
      </c>
      <c r="N330" s="577">
        <v>1.2577606508242301</v>
      </c>
      <c r="O330" s="577" t="str">
        <f t="shared" si="46"/>
        <v/>
      </c>
      <c r="P330" s="578">
        <v>19.600000000000001</v>
      </c>
      <c r="Q330" s="578">
        <v>10.5</v>
      </c>
      <c r="R330" s="579">
        <v>0.53571428571428603</v>
      </c>
      <c r="S330" s="577" t="str">
        <f t="shared" si="47"/>
        <v/>
      </c>
      <c r="T330" s="580">
        <f t="shared" si="48"/>
        <v>1</v>
      </c>
      <c r="U330" s="580">
        <f t="shared" si="49"/>
        <v>0</v>
      </c>
      <c r="V330" s="580">
        <f t="shared" si="50"/>
        <v>0</v>
      </c>
      <c r="W330" s="580">
        <f t="shared" si="51"/>
        <v>1</v>
      </c>
      <c r="X330" s="581" t="str">
        <f t="shared" si="52"/>
        <v>NO</v>
      </c>
      <c r="Y330" s="582" t="str">
        <f t="shared" si="53"/>
        <v>NO</v>
      </c>
    </row>
    <row r="331" spans="1:25" x14ac:dyDescent="0.25">
      <c r="A331" s="572" t="s">
        <v>263</v>
      </c>
      <c r="B331" s="573" t="s">
        <v>990</v>
      </c>
      <c r="C331" s="617">
        <v>243.04</v>
      </c>
      <c r="D331" s="617">
        <v>22017024304</v>
      </c>
      <c r="E331" s="584" t="s">
        <v>904</v>
      </c>
      <c r="F331" s="585">
        <v>0</v>
      </c>
      <c r="G331" s="573" t="s">
        <v>902</v>
      </c>
      <c r="H331" s="576">
        <v>152900</v>
      </c>
      <c r="I331" s="576">
        <v>139800</v>
      </c>
      <c r="J331" s="577">
        <v>0.91432308698495701</v>
      </c>
      <c r="K331" s="577" t="b">
        <f t="shared" si="45"/>
        <v>1</v>
      </c>
      <c r="L331" s="576">
        <v>46710</v>
      </c>
      <c r="M331" s="576">
        <v>37390</v>
      </c>
      <c r="N331" s="577">
        <v>0.80047099122243603</v>
      </c>
      <c r="O331" s="577" t="str">
        <f t="shared" si="46"/>
        <v/>
      </c>
      <c r="P331" s="578">
        <v>19.600000000000001</v>
      </c>
      <c r="Q331" s="578">
        <v>25.7</v>
      </c>
      <c r="R331" s="579">
        <v>1.31122448979592</v>
      </c>
      <c r="S331" s="577" t="str">
        <f t="shared" si="47"/>
        <v/>
      </c>
      <c r="T331" s="580">
        <f t="shared" si="48"/>
        <v>1</v>
      </c>
      <c r="U331" s="580">
        <f t="shared" si="49"/>
        <v>0</v>
      </c>
      <c r="V331" s="580">
        <f t="shared" si="50"/>
        <v>0</v>
      </c>
      <c r="W331" s="580">
        <f t="shared" si="51"/>
        <v>1</v>
      </c>
      <c r="X331" s="581" t="str">
        <f t="shared" si="52"/>
        <v>NO</v>
      </c>
      <c r="Y331" s="582" t="str">
        <f t="shared" si="53"/>
        <v>NO</v>
      </c>
    </row>
    <row r="332" spans="1:25" x14ac:dyDescent="0.25">
      <c r="A332" s="572" t="s">
        <v>263</v>
      </c>
      <c r="B332" s="573" t="s">
        <v>990</v>
      </c>
      <c r="C332" s="617">
        <v>244</v>
      </c>
      <c r="D332" s="617">
        <v>22017024400</v>
      </c>
      <c r="E332" s="584" t="s">
        <v>904</v>
      </c>
      <c r="F332" s="585">
        <v>0</v>
      </c>
      <c r="G332" s="573" t="s">
        <v>902</v>
      </c>
      <c r="H332" s="576">
        <v>152900</v>
      </c>
      <c r="I332" s="576">
        <v>139800</v>
      </c>
      <c r="J332" s="577">
        <v>0.91432308698495701</v>
      </c>
      <c r="K332" s="577" t="b">
        <f t="shared" si="45"/>
        <v>1</v>
      </c>
      <c r="L332" s="576">
        <v>46710</v>
      </c>
      <c r="M332" s="576">
        <v>37390</v>
      </c>
      <c r="N332" s="577">
        <v>0.80047099122243603</v>
      </c>
      <c r="O332" s="577" t="str">
        <f t="shared" si="46"/>
        <v/>
      </c>
      <c r="P332" s="578">
        <v>19.600000000000001</v>
      </c>
      <c r="Q332" s="578">
        <v>25.7</v>
      </c>
      <c r="R332" s="579">
        <v>1.31122448979592</v>
      </c>
      <c r="S332" s="577" t="str">
        <f t="shared" si="47"/>
        <v/>
      </c>
      <c r="T332" s="580">
        <f t="shared" si="48"/>
        <v>1</v>
      </c>
      <c r="U332" s="580">
        <f t="shared" si="49"/>
        <v>0</v>
      </c>
      <c r="V332" s="580">
        <f t="shared" si="50"/>
        <v>0</v>
      </c>
      <c r="W332" s="580">
        <f t="shared" si="51"/>
        <v>1</v>
      </c>
      <c r="X332" s="581" t="str">
        <f t="shared" si="52"/>
        <v>NO</v>
      </c>
      <c r="Y332" s="582" t="str">
        <f t="shared" si="53"/>
        <v>NO</v>
      </c>
    </row>
    <row r="333" spans="1:25" x14ac:dyDescent="0.25">
      <c r="A333" s="572" t="s">
        <v>263</v>
      </c>
      <c r="B333" s="573" t="s">
        <v>990</v>
      </c>
      <c r="C333" s="617">
        <v>244</v>
      </c>
      <c r="D333" s="617">
        <v>22017024400</v>
      </c>
      <c r="E333" s="584" t="s">
        <v>904</v>
      </c>
      <c r="F333" s="585">
        <v>0</v>
      </c>
      <c r="G333" s="573" t="s">
        <v>902</v>
      </c>
      <c r="H333" s="576">
        <v>152900</v>
      </c>
      <c r="I333" s="576">
        <v>139800</v>
      </c>
      <c r="J333" s="577">
        <v>0.91432308698495701</v>
      </c>
      <c r="K333" s="577" t="b">
        <f t="shared" si="45"/>
        <v>1</v>
      </c>
      <c r="L333" s="576">
        <v>46710</v>
      </c>
      <c r="M333" s="576">
        <v>37390</v>
      </c>
      <c r="N333" s="577">
        <v>0.80047099122243603</v>
      </c>
      <c r="O333" s="577" t="str">
        <f t="shared" si="46"/>
        <v/>
      </c>
      <c r="P333" s="578">
        <v>19.600000000000001</v>
      </c>
      <c r="Q333" s="578">
        <v>25.7</v>
      </c>
      <c r="R333" s="579">
        <v>1.31122448979592</v>
      </c>
      <c r="S333" s="577" t="str">
        <f t="shared" si="47"/>
        <v/>
      </c>
      <c r="T333" s="580">
        <f t="shared" si="48"/>
        <v>1</v>
      </c>
      <c r="U333" s="580">
        <f t="shared" si="49"/>
        <v>0</v>
      </c>
      <c r="V333" s="580">
        <f t="shared" si="50"/>
        <v>0</v>
      </c>
      <c r="W333" s="580">
        <f t="shared" si="51"/>
        <v>1</v>
      </c>
      <c r="X333" s="581" t="str">
        <f t="shared" si="52"/>
        <v>NO</v>
      </c>
      <c r="Y333" s="582" t="str">
        <f t="shared" si="53"/>
        <v>NO</v>
      </c>
    </row>
    <row r="334" spans="1:25" x14ac:dyDescent="0.25">
      <c r="A334" s="572" t="s">
        <v>263</v>
      </c>
      <c r="B334" s="573" t="s">
        <v>990</v>
      </c>
      <c r="C334" s="617">
        <v>245.03</v>
      </c>
      <c r="D334" s="617">
        <v>22017024503</v>
      </c>
      <c r="E334" s="584" t="s">
        <v>904</v>
      </c>
      <c r="F334" s="585">
        <v>0</v>
      </c>
      <c r="G334" s="573" t="s">
        <v>902</v>
      </c>
      <c r="H334" s="576">
        <v>152900</v>
      </c>
      <c r="I334" s="576">
        <v>139800</v>
      </c>
      <c r="J334" s="577">
        <v>0.91432308698495701</v>
      </c>
      <c r="K334" s="577" t="b">
        <f t="shared" si="45"/>
        <v>1</v>
      </c>
      <c r="L334" s="576">
        <v>46710</v>
      </c>
      <c r="M334" s="576">
        <v>37390</v>
      </c>
      <c r="N334" s="577">
        <v>0.80047099122243603</v>
      </c>
      <c r="O334" s="577" t="str">
        <f t="shared" si="46"/>
        <v/>
      </c>
      <c r="P334" s="578">
        <v>19.600000000000001</v>
      </c>
      <c r="Q334" s="578">
        <v>25.7</v>
      </c>
      <c r="R334" s="579">
        <v>1.31122448979592</v>
      </c>
      <c r="S334" s="577" t="str">
        <f t="shared" si="47"/>
        <v/>
      </c>
      <c r="T334" s="580">
        <f t="shared" si="48"/>
        <v>1</v>
      </c>
      <c r="U334" s="580">
        <f t="shared" si="49"/>
        <v>0</v>
      </c>
      <c r="V334" s="580">
        <f t="shared" si="50"/>
        <v>0</v>
      </c>
      <c r="W334" s="580">
        <f t="shared" si="51"/>
        <v>1</v>
      </c>
      <c r="X334" s="581" t="str">
        <f t="shared" si="52"/>
        <v>NO</v>
      </c>
      <c r="Y334" s="582" t="str">
        <f t="shared" si="53"/>
        <v>NO</v>
      </c>
    </row>
    <row r="335" spans="1:25" x14ac:dyDescent="0.25">
      <c r="A335" s="572" t="s">
        <v>263</v>
      </c>
      <c r="B335" s="573" t="s">
        <v>990</v>
      </c>
      <c r="C335" s="617">
        <v>245.04</v>
      </c>
      <c r="D335" s="617">
        <v>22017024504</v>
      </c>
      <c r="E335" s="574" t="s">
        <v>904</v>
      </c>
      <c r="F335" s="583">
        <v>0</v>
      </c>
      <c r="G335" s="573" t="s">
        <v>902</v>
      </c>
      <c r="H335" s="576">
        <v>152900</v>
      </c>
      <c r="I335" s="576">
        <v>139800</v>
      </c>
      <c r="J335" s="577">
        <v>0.91432308698495701</v>
      </c>
      <c r="K335" s="577" t="b">
        <f t="shared" si="45"/>
        <v>1</v>
      </c>
      <c r="L335" s="576">
        <v>46710</v>
      </c>
      <c r="M335" s="576">
        <v>37390</v>
      </c>
      <c r="N335" s="577">
        <v>0.80047099122243603</v>
      </c>
      <c r="O335" s="577" t="str">
        <f t="shared" si="46"/>
        <v/>
      </c>
      <c r="P335" s="578">
        <v>19.600000000000001</v>
      </c>
      <c r="Q335" s="578">
        <v>25.7</v>
      </c>
      <c r="R335" s="579">
        <v>1.31122448979592</v>
      </c>
      <c r="S335" s="577" t="str">
        <f t="shared" si="47"/>
        <v/>
      </c>
      <c r="T335" s="580">
        <f t="shared" si="48"/>
        <v>1</v>
      </c>
      <c r="U335" s="580">
        <f t="shared" si="49"/>
        <v>0</v>
      </c>
      <c r="V335" s="580">
        <f t="shared" si="50"/>
        <v>0</v>
      </c>
      <c r="W335" s="580">
        <f t="shared" si="51"/>
        <v>1</v>
      </c>
      <c r="X335" s="581" t="str">
        <f t="shared" si="52"/>
        <v>NO</v>
      </c>
      <c r="Y335" s="582" t="str">
        <f t="shared" si="53"/>
        <v>NO</v>
      </c>
    </row>
    <row r="336" spans="1:25" x14ac:dyDescent="0.25">
      <c r="A336" s="572" t="s">
        <v>263</v>
      </c>
      <c r="B336" s="573" t="s">
        <v>1007</v>
      </c>
      <c r="C336" s="617">
        <v>245.04</v>
      </c>
      <c r="D336" s="617">
        <v>22017024504</v>
      </c>
      <c r="E336" s="574" t="s">
        <v>904</v>
      </c>
      <c r="F336" s="583">
        <v>0</v>
      </c>
      <c r="G336" s="573" t="s">
        <v>902</v>
      </c>
      <c r="H336" s="576">
        <v>152900</v>
      </c>
      <c r="I336" s="576">
        <v>77600</v>
      </c>
      <c r="J336" s="577">
        <v>0.50752125572269502</v>
      </c>
      <c r="K336" s="577" t="b">
        <f t="shared" si="45"/>
        <v>1</v>
      </c>
      <c r="L336" s="576">
        <v>46710</v>
      </c>
      <c r="M336" s="576">
        <v>28281</v>
      </c>
      <c r="N336" s="577">
        <v>0.60545921644187495</v>
      </c>
      <c r="O336" s="577" t="b">
        <f t="shared" si="46"/>
        <v>1</v>
      </c>
      <c r="P336" s="578">
        <v>19.600000000000001</v>
      </c>
      <c r="Q336" s="578">
        <v>25.1</v>
      </c>
      <c r="R336" s="579">
        <v>1.28061224489796</v>
      </c>
      <c r="S336" s="577" t="str">
        <f t="shared" si="47"/>
        <v/>
      </c>
      <c r="T336" s="580">
        <f t="shared" si="48"/>
        <v>1</v>
      </c>
      <c r="U336" s="580">
        <f t="shared" si="49"/>
        <v>1</v>
      </c>
      <c r="V336" s="580">
        <f t="shared" si="50"/>
        <v>0</v>
      </c>
      <c r="W336" s="580">
        <f t="shared" si="51"/>
        <v>2</v>
      </c>
      <c r="X336" s="581" t="str">
        <f t="shared" si="52"/>
        <v>NO</v>
      </c>
      <c r="Y336" s="582" t="str">
        <f t="shared" si="53"/>
        <v>NO</v>
      </c>
    </row>
    <row r="337" spans="1:25" x14ac:dyDescent="0.25">
      <c r="A337" s="572" t="s">
        <v>263</v>
      </c>
      <c r="B337" s="573" t="s">
        <v>990</v>
      </c>
      <c r="C337" s="617">
        <v>246.01</v>
      </c>
      <c r="D337" s="617">
        <v>22017024601</v>
      </c>
      <c r="E337" s="574" t="s">
        <v>901</v>
      </c>
      <c r="F337" s="587">
        <v>1</v>
      </c>
      <c r="G337" s="573" t="s">
        <v>902</v>
      </c>
      <c r="H337" s="576">
        <v>152900</v>
      </c>
      <c r="I337" s="576">
        <v>139800</v>
      </c>
      <c r="J337" s="577">
        <v>0.91432308698495701</v>
      </c>
      <c r="K337" s="577" t="b">
        <f t="shared" si="45"/>
        <v>1</v>
      </c>
      <c r="L337" s="576">
        <v>46710</v>
      </c>
      <c r="M337" s="576">
        <v>37390</v>
      </c>
      <c r="N337" s="577">
        <v>0.80047099122243603</v>
      </c>
      <c r="O337" s="577" t="str">
        <f t="shared" si="46"/>
        <v/>
      </c>
      <c r="P337" s="578">
        <v>19.600000000000001</v>
      </c>
      <c r="Q337" s="578">
        <v>25.7</v>
      </c>
      <c r="R337" s="579">
        <v>1.31122448979592</v>
      </c>
      <c r="S337" s="577" t="str">
        <f t="shared" si="47"/>
        <v/>
      </c>
      <c r="T337" s="580">
        <f t="shared" si="48"/>
        <v>1</v>
      </c>
      <c r="U337" s="580">
        <f t="shared" si="49"/>
        <v>0</v>
      </c>
      <c r="V337" s="580">
        <f t="shared" si="50"/>
        <v>0</v>
      </c>
      <c r="W337" s="580">
        <f t="shared" si="51"/>
        <v>1</v>
      </c>
      <c r="X337" s="581" t="str">
        <f t="shared" si="52"/>
        <v>NO</v>
      </c>
      <c r="Y337" s="582" t="str">
        <f t="shared" si="53"/>
        <v>NO</v>
      </c>
    </row>
    <row r="338" spans="1:25" x14ac:dyDescent="0.25">
      <c r="A338" s="572" t="s">
        <v>263</v>
      </c>
      <c r="B338" s="573" t="s">
        <v>990</v>
      </c>
      <c r="C338" s="617">
        <v>246.02</v>
      </c>
      <c r="D338" s="617">
        <v>22017024602</v>
      </c>
      <c r="E338" s="574" t="s">
        <v>901</v>
      </c>
      <c r="F338" s="587">
        <v>1</v>
      </c>
      <c r="G338" s="573" t="s">
        <v>902</v>
      </c>
      <c r="H338" s="576">
        <v>152900</v>
      </c>
      <c r="I338" s="576">
        <v>139800</v>
      </c>
      <c r="J338" s="577">
        <v>0.91432308698495701</v>
      </c>
      <c r="K338" s="577" t="b">
        <f t="shared" si="45"/>
        <v>1</v>
      </c>
      <c r="L338" s="576">
        <v>46710</v>
      </c>
      <c r="M338" s="576">
        <v>37390</v>
      </c>
      <c r="N338" s="577">
        <v>0.80047099122243603</v>
      </c>
      <c r="O338" s="577" t="str">
        <f t="shared" si="46"/>
        <v/>
      </c>
      <c r="P338" s="578">
        <v>19.600000000000001</v>
      </c>
      <c r="Q338" s="578">
        <v>25.7</v>
      </c>
      <c r="R338" s="579">
        <v>1.31122448979592</v>
      </c>
      <c r="S338" s="577" t="str">
        <f t="shared" si="47"/>
        <v/>
      </c>
      <c r="T338" s="580">
        <f t="shared" si="48"/>
        <v>1</v>
      </c>
      <c r="U338" s="580">
        <f t="shared" si="49"/>
        <v>0</v>
      </c>
      <c r="V338" s="580">
        <f t="shared" si="50"/>
        <v>0</v>
      </c>
      <c r="W338" s="580">
        <f t="shared" si="51"/>
        <v>1</v>
      </c>
      <c r="X338" s="581" t="str">
        <f t="shared" si="52"/>
        <v>NO</v>
      </c>
      <c r="Y338" s="582" t="str">
        <f t="shared" si="53"/>
        <v>NO</v>
      </c>
    </row>
    <row r="339" spans="1:25" x14ac:dyDescent="0.25">
      <c r="A339" s="572" t="s">
        <v>263</v>
      </c>
      <c r="B339" s="573" t="s">
        <v>990</v>
      </c>
      <c r="C339" s="617">
        <v>247</v>
      </c>
      <c r="D339" s="617">
        <v>22017024700</v>
      </c>
      <c r="E339" s="584" t="s">
        <v>904</v>
      </c>
      <c r="F339" s="585">
        <v>0</v>
      </c>
      <c r="G339" s="573" t="s">
        <v>902</v>
      </c>
      <c r="H339" s="576">
        <v>152900</v>
      </c>
      <c r="I339" s="576">
        <v>139800</v>
      </c>
      <c r="J339" s="577">
        <v>0.91432308698495701</v>
      </c>
      <c r="K339" s="577" t="b">
        <f t="shared" si="45"/>
        <v>1</v>
      </c>
      <c r="L339" s="576">
        <v>46710</v>
      </c>
      <c r="M339" s="576">
        <v>37390</v>
      </c>
      <c r="N339" s="577">
        <v>0.80047099122243603</v>
      </c>
      <c r="O339" s="577" t="str">
        <f t="shared" si="46"/>
        <v/>
      </c>
      <c r="P339" s="578">
        <v>19.600000000000001</v>
      </c>
      <c r="Q339" s="578">
        <v>25.7</v>
      </c>
      <c r="R339" s="579">
        <v>1.31122448979592</v>
      </c>
      <c r="S339" s="577" t="str">
        <f t="shared" si="47"/>
        <v/>
      </c>
      <c r="T339" s="580">
        <f t="shared" si="48"/>
        <v>1</v>
      </c>
      <c r="U339" s="580">
        <f t="shared" si="49"/>
        <v>0</v>
      </c>
      <c r="V339" s="580">
        <f t="shared" si="50"/>
        <v>0</v>
      </c>
      <c r="W339" s="580">
        <f t="shared" si="51"/>
        <v>1</v>
      </c>
      <c r="X339" s="581" t="str">
        <f t="shared" si="52"/>
        <v>NO</v>
      </c>
      <c r="Y339" s="582" t="str">
        <f t="shared" si="53"/>
        <v>NO</v>
      </c>
    </row>
    <row r="340" spans="1:25" x14ac:dyDescent="0.25">
      <c r="A340" s="572" t="s">
        <v>263</v>
      </c>
      <c r="B340" s="592" t="s">
        <v>1007</v>
      </c>
      <c r="C340" s="617">
        <v>248</v>
      </c>
      <c r="D340" s="617">
        <v>22017024800</v>
      </c>
      <c r="E340" s="584" t="s">
        <v>904</v>
      </c>
      <c r="F340" s="585">
        <v>0</v>
      </c>
      <c r="G340" s="573" t="s">
        <v>902</v>
      </c>
      <c r="H340" s="576">
        <v>152900</v>
      </c>
      <c r="I340" s="576">
        <v>77600</v>
      </c>
      <c r="J340" s="577">
        <v>0.50752125572269502</v>
      </c>
      <c r="K340" s="577" t="b">
        <f t="shared" si="45"/>
        <v>1</v>
      </c>
      <c r="L340" s="576">
        <v>46710</v>
      </c>
      <c r="M340" s="576">
        <v>28281</v>
      </c>
      <c r="N340" s="577">
        <v>0.60545921644187495</v>
      </c>
      <c r="O340" s="577" t="b">
        <f t="shared" si="46"/>
        <v>1</v>
      </c>
      <c r="P340" s="578">
        <v>19.600000000000001</v>
      </c>
      <c r="Q340" s="578">
        <v>25.1</v>
      </c>
      <c r="R340" s="579">
        <v>1.28061224489796</v>
      </c>
      <c r="S340" s="577" t="str">
        <f t="shared" si="47"/>
        <v/>
      </c>
      <c r="T340" s="580">
        <f t="shared" si="48"/>
        <v>1</v>
      </c>
      <c r="U340" s="580">
        <f t="shared" si="49"/>
        <v>1</v>
      </c>
      <c r="V340" s="580">
        <f t="shared" si="50"/>
        <v>0</v>
      </c>
      <c r="W340" s="580">
        <f t="shared" si="51"/>
        <v>2</v>
      </c>
      <c r="X340" s="581" t="str">
        <f t="shared" si="52"/>
        <v>NO</v>
      </c>
      <c r="Y340" s="586" t="str">
        <f t="shared" si="53"/>
        <v>NO</v>
      </c>
    </row>
    <row r="341" spans="1:25" x14ac:dyDescent="0.25">
      <c r="A341" s="572" t="s">
        <v>263</v>
      </c>
      <c r="B341" s="573" t="s">
        <v>1008</v>
      </c>
      <c r="C341" s="617">
        <v>248</v>
      </c>
      <c r="D341" s="617">
        <v>22017024800</v>
      </c>
      <c r="E341" s="574" t="s">
        <v>904</v>
      </c>
      <c r="F341" s="583">
        <v>0</v>
      </c>
      <c r="G341" s="573" t="s">
        <v>902</v>
      </c>
      <c r="H341" s="576">
        <v>152900</v>
      </c>
      <c r="I341" s="576">
        <v>158600</v>
      </c>
      <c r="J341" s="577">
        <v>1.0372792674950899</v>
      </c>
      <c r="K341" s="577" t="b">
        <f t="shared" si="45"/>
        <v>1</v>
      </c>
      <c r="L341" s="576">
        <v>46710</v>
      </c>
      <c r="M341" s="576">
        <v>58750</v>
      </c>
      <c r="N341" s="577">
        <v>1.2577606508242301</v>
      </c>
      <c r="O341" s="577" t="str">
        <f t="shared" si="46"/>
        <v/>
      </c>
      <c r="P341" s="578">
        <v>19.600000000000001</v>
      </c>
      <c r="Q341" s="578">
        <v>12</v>
      </c>
      <c r="R341" s="579">
        <v>0.61224489795918402</v>
      </c>
      <c r="S341" s="577" t="str">
        <f t="shared" si="47"/>
        <v/>
      </c>
      <c r="T341" s="580">
        <f t="shared" si="48"/>
        <v>1</v>
      </c>
      <c r="U341" s="580">
        <f t="shared" si="49"/>
        <v>0</v>
      </c>
      <c r="V341" s="580">
        <f t="shared" si="50"/>
        <v>0</v>
      </c>
      <c r="W341" s="580">
        <f t="shared" si="51"/>
        <v>1</v>
      </c>
      <c r="X341" s="581" t="str">
        <f t="shared" si="52"/>
        <v>NO</v>
      </c>
      <c r="Y341" s="582" t="str">
        <f t="shared" si="53"/>
        <v>NO</v>
      </c>
    </row>
    <row r="342" spans="1:25" x14ac:dyDescent="0.25">
      <c r="A342" s="572" t="s">
        <v>263</v>
      </c>
      <c r="B342" s="573" t="s">
        <v>990</v>
      </c>
      <c r="C342" s="617">
        <v>248</v>
      </c>
      <c r="D342" s="617">
        <v>22017024800</v>
      </c>
      <c r="E342" s="574" t="s">
        <v>904</v>
      </c>
      <c r="F342" s="583">
        <v>0</v>
      </c>
      <c r="G342" s="573" t="s">
        <v>902</v>
      </c>
      <c r="H342" s="576">
        <v>152900</v>
      </c>
      <c r="I342" s="576">
        <v>139800</v>
      </c>
      <c r="J342" s="577">
        <v>0.91432308698495701</v>
      </c>
      <c r="K342" s="577" t="b">
        <f t="shared" si="45"/>
        <v>1</v>
      </c>
      <c r="L342" s="576">
        <v>46710</v>
      </c>
      <c r="M342" s="576">
        <v>37390</v>
      </c>
      <c r="N342" s="577">
        <v>0.80047099122243603</v>
      </c>
      <c r="O342" s="577" t="str">
        <f t="shared" si="46"/>
        <v/>
      </c>
      <c r="P342" s="578">
        <v>19.600000000000001</v>
      </c>
      <c r="Q342" s="578">
        <v>25.7</v>
      </c>
      <c r="R342" s="579">
        <v>1.31122448979592</v>
      </c>
      <c r="S342" s="577" t="str">
        <f t="shared" si="47"/>
        <v/>
      </c>
      <c r="T342" s="580">
        <f t="shared" si="48"/>
        <v>1</v>
      </c>
      <c r="U342" s="580">
        <f t="shared" si="49"/>
        <v>0</v>
      </c>
      <c r="V342" s="580">
        <f t="shared" si="50"/>
        <v>0</v>
      </c>
      <c r="W342" s="580">
        <f t="shared" si="51"/>
        <v>1</v>
      </c>
      <c r="X342" s="581" t="str">
        <f t="shared" si="52"/>
        <v>NO</v>
      </c>
      <c r="Y342" s="582" t="str">
        <f t="shared" si="53"/>
        <v>NO</v>
      </c>
    </row>
    <row r="343" spans="1:25" x14ac:dyDescent="0.25">
      <c r="A343" s="572" t="s">
        <v>263</v>
      </c>
      <c r="B343" s="573" t="s">
        <v>1009</v>
      </c>
      <c r="C343" s="617">
        <v>248</v>
      </c>
      <c r="D343" s="617">
        <v>22017024800</v>
      </c>
      <c r="E343" s="574" t="s">
        <v>904</v>
      </c>
      <c r="F343" s="583">
        <v>0</v>
      </c>
      <c r="G343" s="573" t="s">
        <v>902</v>
      </c>
      <c r="H343" s="576">
        <v>152900</v>
      </c>
      <c r="I343" s="576">
        <v>135900</v>
      </c>
      <c r="J343" s="577">
        <v>0.88881621975147196</v>
      </c>
      <c r="K343" s="577" t="b">
        <f t="shared" si="45"/>
        <v>1</v>
      </c>
      <c r="L343" s="576">
        <v>46710</v>
      </c>
      <c r="M343" s="576">
        <v>36000</v>
      </c>
      <c r="N343" s="577">
        <v>0.77071290944123305</v>
      </c>
      <c r="O343" s="577" t="str">
        <f t="shared" si="46"/>
        <v/>
      </c>
      <c r="P343" s="578">
        <v>19.600000000000001</v>
      </c>
      <c r="Q343" s="578">
        <v>30.5</v>
      </c>
      <c r="R343" s="579">
        <v>1.55612244897959</v>
      </c>
      <c r="S343" s="577" t="b">
        <f t="shared" si="47"/>
        <v>1</v>
      </c>
      <c r="T343" s="580">
        <f t="shared" si="48"/>
        <v>1</v>
      </c>
      <c r="U343" s="580">
        <f t="shared" si="49"/>
        <v>0</v>
      </c>
      <c r="V343" s="580">
        <f t="shared" si="50"/>
        <v>1</v>
      </c>
      <c r="W343" s="580">
        <f t="shared" si="51"/>
        <v>2</v>
      </c>
      <c r="X343" s="581" t="str">
        <f t="shared" si="52"/>
        <v>NO</v>
      </c>
      <c r="Y343" s="582" t="str">
        <f t="shared" si="53"/>
        <v>NO</v>
      </c>
    </row>
    <row r="344" spans="1:25" x14ac:dyDescent="0.25">
      <c r="A344" s="572" t="s">
        <v>263</v>
      </c>
      <c r="B344" s="573" t="s">
        <v>1010</v>
      </c>
      <c r="C344" s="617">
        <v>249</v>
      </c>
      <c r="D344" s="617">
        <v>22017024900</v>
      </c>
      <c r="E344" s="574" t="s">
        <v>904</v>
      </c>
      <c r="F344" s="583">
        <v>0</v>
      </c>
      <c r="G344" s="573" t="s">
        <v>902</v>
      </c>
      <c r="H344" s="576">
        <v>152900</v>
      </c>
      <c r="I344" s="580"/>
      <c r="J344" s="580"/>
      <c r="K344" s="577" t="str">
        <f t="shared" si="45"/>
        <v/>
      </c>
      <c r="L344" s="576">
        <v>46710</v>
      </c>
      <c r="M344" s="576">
        <v>35833</v>
      </c>
      <c r="N344" s="577">
        <v>0.76713765788910304</v>
      </c>
      <c r="O344" s="577" t="str">
        <f t="shared" si="46"/>
        <v/>
      </c>
      <c r="P344" s="578">
        <v>19.600000000000001</v>
      </c>
      <c r="Q344" s="578">
        <v>15.7</v>
      </c>
      <c r="R344" s="579">
        <v>0.80102040816326503</v>
      </c>
      <c r="S344" s="577" t="str">
        <f t="shared" si="47"/>
        <v/>
      </c>
      <c r="T344" s="580">
        <f t="shared" si="48"/>
        <v>0</v>
      </c>
      <c r="U344" s="580">
        <f t="shared" si="49"/>
        <v>0</v>
      </c>
      <c r="V344" s="580">
        <f t="shared" si="50"/>
        <v>0</v>
      </c>
      <c r="W344" s="580">
        <f t="shared" si="51"/>
        <v>0</v>
      </c>
      <c r="X344" s="581" t="str">
        <f t="shared" si="52"/>
        <v>NO</v>
      </c>
      <c r="Y344" s="582" t="str">
        <f t="shared" si="53"/>
        <v>NO</v>
      </c>
    </row>
    <row r="345" spans="1:25" x14ac:dyDescent="0.25">
      <c r="A345" s="572" t="s">
        <v>263</v>
      </c>
      <c r="B345" s="573" t="s">
        <v>1007</v>
      </c>
      <c r="C345" s="617">
        <v>249</v>
      </c>
      <c r="D345" s="617">
        <v>22017024900</v>
      </c>
      <c r="E345" s="574" t="s">
        <v>904</v>
      </c>
      <c r="F345" s="583">
        <v>0</v>
      </c>
      <c r="G345" s="573" t="s">
        <v>902</v>
      </c>
      <c r="H345" s="576">
        <v>152900</v>
      </c>
      <c r="I345" s="576">
        <v>77600</v>
      </c>
      <c r="J345" s="577">
        <v>0.50752125572269502</v>
      </c>
      <c r="K345" s="577" t="b">
        <f t="shared" si="45"/>
        <v>1</v>
      </c>
      <c r="L345" s="576">
        <v>46710</v>
      </c>
      <c r="M345" s="576">
        <v>28281</v>
      </c>
      <c r="N345" s="577">
        <v>0.60545921644187495</v>
      </c>
      <c r="O345" s="577" t="b">
        <f t="shared" si="46"/>
        <v>1</v>
      </c>
      <c r="P345" s="578">
        <v>19.600000000000001</v>
      </c>
      <c r="Q345" s="578">
        <v>25.1</v>
      </c>
      <c r="R345" s="579">
        <v>1.28061224489796</v>
      </c>
      <c r="S345" s="577" t="str">
        <f t="shared" si="47"/>
        <v/>
      </c>
      <c r="T345" s="580">
        <f t="shared" si="48"/>
        <v>1</v>
      </c>
      <c r="U345" s="580">
        <f t="shared" si="49"/>
        <v>1</v>
      </c>
      <c r="V345" s="580">
        <f t="shared" si="50"/>
        <v>0</v>
      </c>
      <c r="W345" s="580">
        <f t="shared" si="51"/>
        <v>2</v>
      </c>
      <c r="X345" s="581" t="str">
        <f t="shared" si="52"/>
        <v>NO</v>
      </c>
      <c r="Y345" s="582" t="str">
        <f t="shared" si="53"/>
        <v>NO</v>
      </c>
    </row>
    <row r="346" spans="1:25" x14ac:dyDescent="0.25">
      <c r="A346" s="572" t="s">
        <v>263</v>
      </c>
      <c r="B346" s="573" t="s">
        <v>1011</v>
      </c>
      <c r="C346" s="617">
        <v>249</v>
      </c>
      <c r="D346" s="617">
        <v>22017024900</v>
      </c>
      <c r="E346" s="574" t="s">
        <v>904</v>
      </c>
      <c r="F346" s="583">
        <v>0</v>
      </c>
      <c r="G346" s="573" t="s">
        <v>902</v>
      </c>
      <c r="H346" s="576">
        <v>152900</v>
      </c>
      <c r="I346" s="576">
        <v>88800</v>
      </c>
      <c r="J346" s="577">
        <v>0.580771746239372</v>
      </c>
      <c r="K346" s="577" t="b">
        <f t="shared" si="45"/>
        <v>1</v>
      </c>
      <c r="L346" s="576">
        <v>46710</v>
      </c>
      <c r="M346" s="576">
        <v>20769</v>
      </c>
      <c r="N346" s="577">
        <v>0.444637122671805</v>
      </c>
      <c r="O346" s="577" t="b">
        <f t="shared" si="46"/>
        <v>1</v>
      </c>
      <c r="P346" s="578">
        <v>19.600000000000001</v>
      </c>
      <c r="Q346" s="578">
        <v>31.7</v>
      </c>
      <c r="R346" s="579">
        <v>1.6173469387755099</v>
      </c>
      <c r="S346" s="577" t="b">
        <f t="shared" si="47"/>
        <v>1</v>
      </c>
      <c r="T346" s="580">
        <f t="shared" si="48"/>
        <v>1</v>
      </c>
      <c r="U346" s="580">
        <f t="shared" si="49"/>
        <v>1</v>
      </c>
      <c r="V346" s="580">
        <f t="shared" si="50"/>
        <v>1</v>
      </c>
      <c r="W346" s="580">
        <f t="shared" si="51"/>
        <v>3</v>
      </c>
      <c r="X346" s="581" t="str">
        <f t="shared" si="52"/>
        <v>NO</v>
      </c>
      <c r="Y346" s="582" t="str">
        <f t="shared" si="53"/>
        <v>NO</v>
      </c>
    </row>
    <row r="347" spans="1:25" x14ac:dyDescent="0.25">
      <c r="A347" s="572" t="s">
        <v>263</v>
      </c>
      <c r="B347" s="573" t="s">
        <v>1012</v>
      </c>
      <c r="C347" s="617">
        <v>249</v>
      </c>
      <c r="D347" s="617">
        <v>22017024900</v>
      </c>
      <c r="E347" s="574" t="s">
        <v>904</v>
      </c>
      <c r="F347" s="583">
        <v>0</v>
      </c>
      <c r="G347" s="573" t="s">
        <v>902</v>
      </c>
      <c r="H347" s="576">
        <v>152900</v>
      </c>
      <c r="I347" s="576">
        <v>59600</v>
      </c>
      <c r="J347" s="577">
        <v>0.38979725310660601</v>
      </c>
      <c r="K347" s="577" t="str">
        <f t="shared" si="45"/>
        <v/>
      </c>
      <c r="L347" s="576">
        <v>46710</v>
      </c>
      <c r="M347" s="576">
        <v>28265</v>
      </c>
      <c r="N347" s="577">
        <v>0.60511667737101305</v>
      </c>
      <c r="O347" s="577" t="b">
        <f t="shared" si="46"/>
        <v>1</v>
      </c>
      <c r="P347" s="578">
        <v>19.600000000000001</v>
      </c>
      <c r="Q347" s="578">
        <v>30.2</v>
      </c>
      <c r="R347" s="579">
        <v>1.5408163265306101</v>
      </c>
      <c r="S347" s="577" t="b">
        <f t="shared" si="47"/>
        <v>1</v>
      </c>
      <c r="T347" s="580">
        <f t="shared" si="48"/>
        <v>0</v>
      </c>
      <c r="U347" s="580">
        <f t="shared" si="49"/>
        <v>1</v>
      </c>
      <c r="V347" s="580">
        <f t="shared" si="50"/>
        <v>1</v>
      </c>
      <c r="W347" s="580">
        <f t="shared" si="51"/>
        <v>2</v>
      </c>
      <c r="X347" s="581" t="str">
        <f t="shared" si="52"/>
        <v>NO</v>
      </c>
      <c r="Y347" s="582" t="str">
        <f t="shared" si="53"/>
        <v>NO</v>
      </c>
    </row>
    <row r="348" spans="1:25" x14ac:dyDescent="0.25">
      <c r="A348" s="572" t="s">
        <v>263</v>
      </c>
      <c r="B348" s="573" t="s">
        <v>1012</v>
      </c>
      <c r="C348" s="617">
        <v>250</v>
      </c>
      <c r="D348" s="617">
        <v>22017025000</v>
      </c>
      <c r="E348" s="584" t="s">
        <v>901</v>
      </c>
      <c r="F348" s="587">
        <v>1</v>
      </c>
      <c r="G348" s="573" t="s">
        <v>902</v>
      </c>
      <c r="H348" s="576">
        <v>152900</v>
      </c>
      <c r="I348" s="576">
        <v>59600</v>
      </c>
      <c r="J348" s="577">
        <v>0.38979725310660601</v>
      </c>
      <c r="K348" s="577" t="str">
        <f t="shared" si="45"/>
        <v/>
      </c>
      <c r="L348" s="576">
        <v>46710</v>
      </c>
      <c r="M348" s="576">
        <v>28265</v>
      </c>
      <c r="N348" s="577">
        <v>0.60511667737101305</v>
      </c>
      <c r="O348" s="577" t="b">
        <f t="shared" si="46"/>
        <v>1</v>
      </c>
      <c r="P348" s="578">
        <v>19.600000000000001</v>
      </c>
      <c r="Q348" s="578">
        <v>30.2</v>
      </c>
      <c r="R348" s="579">
        <v>1.5408163265306101</v>
      </c>
      <c r="S348" s="577" t="b">
        <f t="shared" si="47"/>
        <v>1</v>
      </c>
      <c r="T348" s="580">
        <f t="shared" si="48"/>
        <v>0</v>
      </c>
      <c r="U348" s="580">
        <f t="shared" si="49"/>
        <v>1</v>
      </c>
      <c r="V348" s="580">
        <f t="shared" si="50"/>
        <v>1</v>
      </c>
      <c r="W348" s="580">
        <f t="shared" si="51"/>
        <v>2</v>
      </c>
      <c r="X348" s="588" t="str">
        <f t="shared" si="52"/>
        <v>YES</v>
      </c>
      <c r="Y348" s="589" t="str">
        <f t="shared" si="53"/>
        <v>YES</v>
      </c>
    </row>
    <row r="349" spans="1:25" x14ac:dyDescent="0.25">
      <c r="A349" s="572" t="s">
        <v>263</v>
      </c>
      <c r="B349" s="573" t="s">
        <v>1008</v>
      </c>
      <c r="C349" s="617">
        <v>251</v>
      </c>
      <c r="D349" s="617">
        <v>22017025100</v>
      </c>
      <c r="E349" s="574" t="s">
        <v>904</v>
      </c>
      <c r="F349" s="583">
        <v>0</v>
      </c>
      <c r="G349" s="573" t="s">
        <v>902</v>
      </c>
      <c r="H349" s="576">
        <v>152900</v>
      </c>
      <c r="I349" s="576">
        <v>158600</v>
      </c>
      <c r="J349" s="577">
        <v>1.0372792674950899</v>
      </c>
      <c r="K349" s="577" t="b">
        <f t="shared" si="45"/>
        <v>1</v>
      </c>
      <c r="L349" s="576">
        <v>46710</v>
      </c>
      <c r="M349" s="576">
        <v>58750</v>
      </c>
      <c r="N349" s="577">
        <v>1.2577606508242301</v>
      </c>
      <c r="O349" s="577" t="str">
        <f t="shared" si="46"/>
        <v/>
      </c>
      <c r="P349" s="578">
        <v>19.600000000000001</v>
      </c>
      <c r="Q349" s="578">
        <v>12</v>
      </c>
      <c r="R349" s="579">
        <v>0.61224489795918402</v>
      </c>
      <c r="S349" s="577" t="str">
        <f t="shared" si="47"/>
        <v/>
      </c>
      <c r="T349" s="580">
        <f t="shared" si="48"/>
        <v>1</v>
      </c>
      <c r="U349" s="580">
        <f t="shared" si="49"/>
        <v>0</v>
      </c>
      <c r="V349" s="580">
        <f t="shared" si="50"/>
        <v>0</v>
      </c>
      <c r="W349" s="580">
        <f t="shared" si="51"/>
        <v>1</v>
      </c>
      <c r="X349" s="581" t="str">
        <f t="shared" si="52"/>
        <v>NO</v>
      </c>
      <c r="Y349" s="582" t="str">
        <f t="shared" si="53"/>
        <v>NO</v>
      </c>
    </row>
    <row r="350" spans="1:25" x14ac:dyDescent="0.25">
      <c r="A350" s="572" t="s">
        <v>263</v>
      </c>
      <c r="B350" s="573" t="s">
        <v>1013</v>
      </c>
      <c r="C350" s="617">
        <v>251</v>
      </c>
      <c r="D350" s="617">
        <v>22017025100</v>
      </c>
      <c r="E350" s="574" t="s">
        <v>904</v>
      </c>
      <c r="F350" s="583">
        <v>0</v>
      </c>
      <c r="G350" s="573" t="s">
        <v>902</v>
      </c>
      <c r="H350" s="576">
        <v>152900</v>
      </c>
      <c r="I350" s="576">
        <v>88700</v>
      </c>
      <c r="J350" s="577">
        <v>0.58011772400261596</v>
      </c>
      <c r="K350" s="577" t="b">
        <f t="shared" si="45"/>
        <v>1</v>
      </c>
      <c r="L350" s="576">
        <v>46710</v>
      </c>
      <c r="M350" s="576">
        <v>47813</v>
      </c>
      <c r="N350" s="577">
        <v>1.0236137871976001</v>
      </c>
      <c r="O350" s="577" t="str">
        <f t="shared" si="46"/>
        <v/>
      </c>
      <c r="P350" s="578">
        <v>19.600000000000001</v>
      </c>
      <c r="Q350" s="578">
        <v>15.2</v>
      </c>
      <c r="R350" s="579">
        <v>0.77551020408163296</v>
      </c>
      <c r="S350" s="577" t="str">
        <f t="shared" si="47"/>
        <v/>
      </c>
      <c r="T350" s="580">
        <f t="shared" si="48"/>
        <v>1</v>
      </c>
      <c r="U350" s="580">
        <f t="shared" si="49"/>
        <v>0</v>
      </c>
      <c r="V350" s="580">
        <f t="shared" si="50"/>
        <v>0</v>
      </c>
      <c r="W350" s="580">
        <f t="shared" si="51"/>
        <v>1</v>
      </c>
      <c r="X350" s="581" t="str">
        <f t="shared" si="52"/>
        <v>NO</v>
      </c>
      <c r="Y350" s="582" t="str">
        <f t="shared" si="53"/>
        <v>NO</v>
      </c>
    </row>
    <row r="351" spans="1:25" x14ac:dyDescent="0.25">
      <c r="A351" s="572" t="s">
        <v>263</v>
      </c>
      <c r="B351" s="573" t="s">
        <v>1014</v>
      </c>
      <c r="C351" s="617">
        <v>251</v>
      </c>
      <c r="D351" s="617">
        <v>22017025100</v>
      </c>
      <c r="E351" s="574" t="s">
        <v>904</v>
      </c>
      <c r="F351" s="583">
        <v>0</v>
      </c>
      <c r="G351" s="573" t="s">
        <v>902</v>
      </c>
      <c r="H351" s="576">
        <v>152900</v>
      </c>
      <c r="I351" s="576">
        <v>72500</v>
      </c>
      <c r="J351" s="577">
        <v>0.47416612164813599</v>
      </c>
      <c r="K351" s="577" t="str">
        <f t="shared" si="45"/>
        <v/>
      </c>
      <c r="L351" s="576">
        <v>46710</v>
      </c>
      <c r="M351" s="576">
        <v>38750</v>
      </c>
      <c r="N351" s="577">
        <v>0.82958681224577202</v>
      </c>
      <c r="O351" s="577" t="str">
        <f t="shared" si="46"/>
        <v/>
      </c>
      <c r="P351" s="578">
        <v>19.600000000000001</v>
      </c>
      <c r="Q351" s="578">
        <v>11.2</v>
      </c>
      <c r="R351" s="579">
        <v>0.57142857142857195</v>
      </c>
      <c r="S351" s="577" t="str">
        <f t="shared" si="47"/>
        <v/>
      </c>
      <c r="T351" s="580">
        <f t="shared" si="48"/>
        <v>0</v>
      </c>
      <c r="U351" s="580">
        <f t="shared" si="49"/>
        <v>0</v>
      </c>
      <c r="V351" s="580">
        <f t="shared" si="50"/>
        <v>0</v>
      </c>
      <c r="W351" s="580">
        <f t="shared" si="51"/>
        <v>0</v>
      </c>
      <c r="X351" s="581" t="str">
        <f t="shared" si="52"/>
        <v>NO</v>
      </c>
      <c r="Y351" s="582" t="str">
        <f t="shared" si="53"/>
        <v>NO</v>
      </c>
    </row>
    <row r="352" spans="1:25" x14ac:dyDescent="0.25">
      <c r="A352" s="572" t="s">
        <v>263</v>
      </c>
      <c r="B352" s="573" t="s">
        <v>1010</v>
      </c>
      <c r="C352" s="617">
        <v>251</v>
      </c>
      <c r="D352" s="617">
        <v>22017025100</v>
      </c>
      <c r="E352" s="574" t="s">
        <v>904</v>
      </c>
      <c r="F352" s="583">
        <v>0</v>
      </c>
      <c r="G352" s="573" t="s">
        <v>902</v>
      </c>
      <c r="H352" s="576">
        <v>152900</v>
      </c>
      <c r="I352" s="580"/>
      <c r="J352" s="580"/>
      <c r="K352" s="577" t="str">
        <f t="shared" si="45"/>
        <v/>
      </c>
      <c r="L352" s="576">
        <v>46710</v>
      </c>
      <c r="M352" s="576">
        <v>35833</v>
      </c>
      <c r="N352" s="577">
        <v>0.76713765788910304</v>
      </c>
      <c r="O352" s="577" t="str">
        <f t="shared" si="46"/>
        <v/>
      </c>
      <c r="P352" s="578">
        <v>19.600000000000001</v>
      </c>
      <c r="Q352" s="578">
        <v>15.7</v>
      </c>
      <c r="R352" s="579">
        <v>0.80102040816326503</v>
      </c>
      <c r="S352" s="577" t="str">
        <f t="shared" si="47"/>
        <v/>
      </c>
      <c r="T352" s="580">
        <f t="shared" si="48"/>
        <v>0</v>
      </c>
      <c r="U352" s="580">
        <f t="shared" si="49"/>
        <v>0</v>
      </c>
      <c r="V352" s="580">
        <f t="shared" si="50"/>
        <v>0</v>
      </c>
      <c r="W352" s="580">
        <f t="shared" si="51"/>
        <v>0</v>
      </c>
      <c r="X352" s="581" t="str">
        <f t="shared" si="52"/>
        <v>NO</v>
      </c>
      <c r="Y352" s="582" t="str">
        <f t="shared" si="53"/>
        <v>NO</v>
      </c>
    </row>
    <row r="353" spans="1:25" x14ac:dyDescent="0.25">
      <c r="A353" s="572" t="s">
        <v>263</v>
      </c>
      <c r="B353" s="573" t="s">
        <v>990</v>
      </c>
      <c r="C353" s="617">
        <v>252</v>
      </c>
      <c r="D353" s="617">
        <v>22017025200</v>
      </c>
      <c r="E353" s="574" t="s">
        <v>901</v>
      </c>
      <c r="F353" s="587">
        <v>1</v>
      </c>
      <c r="G353" s="573" t="s">
        <v>902</v>
      </c>
      <c r="H353" s="576">
        <v>152900</v>
      </c>
      <c r="I353" s="576">
        <v>139800</v>
      </c>
      <c r="J353" s="577">
        <v>0.91432308698495701</v>
      </c>
      <c r="K353" s="577" t="b">
        <f t="shared" si="45"/>
        <v>1</v>
      </c>
      <c r="L353" s="576">
        <v>46710</v>
      </c>
      <c r="M353" s="576">
        <v>37390</v>
      </c>
      <c r="N353" s="577">
        <v>0.80047099122243603</v>
      </c>
      <c r="O353" s="577" t="str">
        <f t="shared" si="46"/>
        <v/>
      </c>
      <c r="P353" s="578">
        <v>19.600000000000001</v>
      </c>
      <c r="Q353" s="578">
        <v>25.7</v>
      </c>
      <c r="R353" s="579">
        <v>1.31122448979592</v>
      </c>
      <c r="S353" s="577" t="str">
        <f t="shared" si="47"/>
        <v/>
      </c>
      <c r="T353" s="580">
        <f t="shared" si="48"/>
        <v>1</v>
      </c>
      <c r="U353" s="580">
        <f t="shared" si="49"/>
        <v>0</v>
      </c>
      <c r="V353" s="580">
        <f t="shared" si="50"/>
        <v>0</v>
      </c>
      <c r="W353" s="580">
        <f t="shared" si="51"/>
        <v>1</v>
      </c>
      <c r="X353" s="581" t="str">
        <f t="shared" si="52"/>
        <v>NO</v>
      </c>
      <c r="Y353" s="582" t="str">
        <f t="shared" si="53"/>
        <v>NO</v>
      </c>
    </row>
    <row r="354" spans="1:25" x14ac:dyDescent="0.25">
      <c r="A354" s="572" t="s">
        <v>263</v>
      </c>
      <c r="B354" s="573" t="s">
        <v>990</v>
      </c>
      <c r="C354" s="617">
        <v>252</v>
      </c>
      <c r="D354" s="617">
        <v>22017025200</v>
      </c>
      <c r="E354" s="574" t="s">
        <v>901</v>
      </c>
      <c r="F354" s="587">
        <v>1</v>
      </c>
      <c r="G354" s="573" t="s">
        <v>902</v>
      </c>
      <c r="H354" s="576">
        <v>152900</v>
      </c>
      <c r="I354" s="576">
        <v>139800</v>
      </c>
      <c r="J354" s="577">
        <v>0.91432308698495701</v>
      </c>
      <c r="K354" s="577" t="b">
        <f t="shared" si="45"/>
        <v>1</v>
      </c>
      <c r="L354" s="576">
        <v>46710</v>
      </c>
      <c r="M354" s="576">
        <v>37390</v>
      </c>
      <c r="N354" s="577">
        <v>0.80047099122243603</v>
      </c>
      <c r="O354" s="577" t="str">
        <f t="shared" si="46"/>
        <v/>
      </c>
      <c r="P354" s="578">
        <v>19.600000000000001</v>
      </c>
      <c r="Q354" s="578">
        <v>25.7</v>
      </c>
      <c r="R354" s="579">
        <v>1.31122448979592</v>
      </c>
      <c r="S354" s="577" t="str">
        <f t="shared" si="47"/>
        <v/>
      </c>
      <c r="T354" s="580">
        <f t="shared" si="48"/>
        <v>1</v>
      </c>
      <c r="U354" s="580">
        <f t="shared" si="49"/>
        <v>0</v>
      </c>
      <c r="V354" s="580">
        <f t="shared" si="50"/>
        <v>0</v>
      </c>
      <c r="W354" s="580">
        <f t="shared" si="51"/>
        <v>1</v>
      </c>
      <c r="X354" s="581" t="str">
        <f t="shared" si="52"/>
        <v>NO</v>
      </c>
      <c r="Y354" s="582" t="str">
        <f t="shared" si="53"/>
        <v>NO</v>
      </c>
    </row>
    <row r="355" spans="1:25" x14ac:dyDescent="0.25">
      <c r="A355" s="572" t="s">
        <v>263</v>
      </c>
      <c r="B355" s="573" t="s">
        <v>990</v>
      </c>
      <c r="C355" s="617">
        <v>253</v>
      </c>
      <c r="D355" s="617">
        <v>22017025300</v>
      </c>
      <c r="E355" s="574" t="s">
        <v>901</v>
      </c>
      <c r="F355" s="583">
        <v>0</v>
      </c>
      <c r="G355" s="573" t="s">
        <v>902</v>
      </c>
      <c r="H355" s="576">
        <v>152900</v>
      </c>
      <c r="I355" s="576">
        <v>139800</v>
      </c>
      <c r="J355" s="577">
        <v>0.91432308698495701</v>
      </c>
      <c r="K355" s="577" t="b">
        <f t="shared" si="45"/>
        <v>1</v>
      </c>
      <c r="L355" s="576">
        <v>46710</v>
      </c>
      <c r="M355" s="576">
        <v>37390</v>
      </c>
      <c r="N355" s="577">
        <v>0.80047099122243603</v>
      </c>
      <c r="O355" s="577" t="str">
        <f t="shared" si="46"/>
        <v/>
      </c>
      <c r="P355" s="578">
        <v>19.600000000000001</v>
      </c>
      <c r="Q355" s="578">
        <v>25.7</v>
      </c>
      <c r="R355" s="579">
        <v>1.31122448979592</v>
      </c>
      <c r="S355" s="577" t="str">
        <f t="shared" si="47"/>
        <v/>
      </c>
      <c r="T355" s="580">
        <f t="shared" si="48"/>
        <v>1</v>
      </c>
      <c r="U355" s="580">
        <f t="shared" si="49"/>
        <v>0</v>
      </c>
      <c r="V355" s="580">
        <f t="shared" si="50"/>
        <v>0</v>
      </c>
      <c r="W355" s="580">
        <f t="shared" si="51"/>
        <v>1</v>
      </c>
      <c r="X355" s="581" t="str">
        <f t="shared" si="52"/>
        <v>NO</v>
      </c>
      <c r="Y355" s="582" t="str">
        <f t="shared" si="53"/>
        <v>NO</v>
      </c>
    </row>
    <row r="356" spans="1:25" x14ac:dyDescent="0.25">
      <c r="A356" s="572" t="s">
        <v>263</v>
      </c>
      <c r="B356" s="573" t="s">
        <v>990</v>
      </c>
      <c r="C356" s="617">
        <v>253</v>
      </c>
      <c r="D356" s="617">
        <v>22017025300</v>
      </c>
      <c r="E356" s="574" t="s">
        <v>901</v>
      </c>
      <c r="F356" s="575">
        <v>1</v>
      </c>
      <c r="G356" s="573" t="s">
        <v>902</v>
      </c>
      <c r="H356" s="576">
        <v>152900</v>
      </c>
      <c r="I356" s="576">
        <v>139800</v>
      </c>
      <c r="J356" s="577">
        <v>0.91432308698495701</v>
      </c>
      <c r="K356" s="577" t="b">
        <f t="shared" si="45"/>
        <v>1</v>
      </c>
      <c r="L356" s="576">
        <v>46710</v>
      </c>
      <c r="M356" s="576">
        <v>37390</v>
      </c>
      <c r="N356" s="577">
        <v>0.80047099122243603</v>
      </c>
      <c r="O356" s="577" t="str">
        <f t="shared" si="46"/>
        <v/>
      </c>
      <c r="P356" s="578">
        <v>19.600000000000001</v>
      </c>
      <c r="Q356" s="578">
        <v>25.7</v>
      </c>
      <c r="R356" s="579">
        <v>1.31122448979592</v>
      </c>
      <c r="S356" s="577" t="str">
        <f t="shared" si="47"/>
        <v/>
      </c>
      <c r="T356" s="580">
        <f t="shared" si="48"/>
        <v>1</v>
      </c>
      <c r="U356" s="580">
        <f t="shared" si="49"/>
        <v>0</v>
      </c>
      <c r="V356" s="580">
        <f t="shared" si="50"/>
        <v>0</v>
      </c>
      <c r="W356" s="580">
        <f t="shared" si="51"/>
        <v>1</v>
      </c>
      <c r="X356" s="581" t="str">
        <f t="shared" si="52"/>
        <v>NO</v>
      </c>
      <c r="Y356" s="582" t="str">
        <f t="shared" si="53"/>
        <v>NO</v>
      </c>
    </row>
    <row r="357" spans="1:25" x14ac:dyDescent="0.25">
      <c r="A357" s="572" t="s">
        <v>263</v>
      </c>
      <c r="B357" s="573" t="s">
        <v>990</v>
      </c>
      <c r="C357" s="617">
        <v>253</v>
      </c>
      <c r="D357" s="617">
        <v>22017025300</v>
      </c>
      <c r="E357" s="574" t="s">
        <v>901</v>
      </c>
      <c r="F357" s="575">
        <v>1</v>
      </c>
      <c r="G357" s="573" t="s">
        <v>902</v>
      </c>
      <c r="H357" s="576">
        <v>152900</v>
      </c>
      <c r="I357" s="576">
        <v>139800</v>
      </c>
      <c r="J357" s="577">
        <v>0.91432308698495701</v>
      </c>
      <c r="K357" s="577" t="b">
        <f t="shared" si="45"/>
        <v>1</v>
      </c>
      <c r="L357" s="576">
        <v>46710</v>
      </c>
      <c r="M357" s="576">
        <v>37390</v>
      </c>
      <c r="N357" s="577">
        <v>0.80047099122243603</v>
      </c>
      <c r="O357" s="577" t="str">
        <f t="shared" si="46"/>
        <v/>
      </c>
      <c r="P357" s="578">
        <v>19.600000000000001</v>
      </c>
      <c r="Q357" s="578">
        <v>25.7</v>
      </c>
      <c r="R357" s="579">
        <v>1.31122448979592</v>
      </c>
      <c r="S357" s="577" t="str">
        <f t="shared" si="47"/>
        <v/>
      </c>
      <c r="T357" s="580">
        <f t="shared" si="48"/>
        <v>1</v>
      </c>
      <c r="U357" s="580">
        <f t="shared" si="49"/>
        <v>0</v>
      </c>
      <c r="V357" s="580">
        <f t="shared" si="50"/>
        <v>0</v>
      </c>
      <c r="W357" s="580">
        <f t="shared" si="51"/>
        <v>1</v>
      </c>
      <c r="X357" s="581" t="str">
        <f t="shared" si="52"/>
        <v>NO</v>
      </c>
      <c r="Y357" s="582" t="str">
        <f t="shared" si="53"/>
        <v>NO</v>
      </c>
    </row>
    <row r="358" spans="1:25" x14ac:dyDescent="0.25">
      <c r="A358" s="572" t="s">
        <v>263</v>
      </c>
      <c r="B358" s="573" t="s">
        <v>990</v>
      </c>
      <c r="C358" s="617">
        <v>253</v>
      </c>
      <c r="D358" s="617">
        <v>22017025300</v>
      </c>
      <c r="E358" s="574" t="s">
        <v>901</v>
      </c>
      <c r="F358" s="587">
        <v>1</v>
      </c>
      <c r="G358" s="573" t="s">
        <v>902</v>
      </c>
      <c r="H358" s="576">
        <v>152900</v>
      </c>
      <c r="I358" s="576">
        <v>139800</v>
      </c>
      <c r="J358" s="577">
        <v>0.91432308698495701</v>
      </c>
      <c r="K358" s="577" t="b">
        <f t="shared" si="45"/>
        <v>1</v>
      </c>
      <c r="L358" s="576">
        <v>46710</v>
      </c>
      <c r="M358" s="576">
        <v>37390</v>
      </c>
      <c r="N358" s="577">
        <v>0.80047099122243603</v>
      </c>
      <c r="O358" s="577" t="str">
        <f t="shared" si="46"/>
        <v/>
      </c>
      <c r="P358" s="578">
        <v>19.600000000000001</v>
      </c>
      <c r="Q358" s="578">
        <v>25.7</v>
      </c>
      <c r="R358" s="579">
        <v>1.31122448979592</v>
      </c>
      <c r="S358" s="577" t="str">
        <f t="shared" si="47"/>
        <v/>
      </c>
      <c r="T358" s="580">
        <f t="shared" si="48"/>
        <v>1</v>
      </c>
      <c r="U358" s="580">
        <f t="shared" si="49"/>
        <v>0</v>
      </c>
      <c r="V358" s="580">
        <f t="shared" si="50"/>
        <v>0</v>
      </c>
      <c r="W358" s="580">
        <f t="shared" si="51"/>
        <v>1</v>
      </c>
      <c r="X358" s="581" t="str">
        <f t="shared" si="52"/>
        <v>NO</v>
      </c>
      <c r="Y358" s="582" t="str">
        <f t="shared" si="53"/>
        <v>NO</v>
      </c>
    </row>
    <row r="359" spans="1:25" x14ac:dyDescent="0.25">
      <c r="A359" s="572" t="s">
        <v>263</v>
      </c>
      <c r="B359" s="573" t="s">
        <v>990</v>
      </c>
      <c r="C359" s="617">
        <v>253</v>
      </c>
      <c r="D359" s="617">
        <v>22017025300</v>
      </c>
      <c r="E359" s="574" t="s">
        <v>901</v>
      </c>
      <c r="F359" s="575">
        <v>1</v>
      </c>
      <c r="G359" s="573" t="s">
        <v>902</v>
      </c>
      <c r="H359" s="576">
        <v>152900</v>
      </c>
      <c r="I359" s="576">
        <v>139800</v>
      </c>
      <c r="J359" s="577">
        <v>0.91432308698495701</v>
      </c>
      <c r="K359" s="577" t="b">
        <f t="shared" si="45"/>
        <v>1</v>
      </c>
      <c r="L359" s="576">
        <v>46710</v>
      </c>
      <c r="M359" s="576">
        <v>37390</v>
      </c>
      <c r="N359" s="577">
        <v>0.80047099122243603</v>
      </c>
      <c r="O359" s="577" t="str">
        <f t="shared" si="46"/>
        <v/>
      </c>
      <c r="P359" s="578">
        <v>19.600000000000001</v>
      </c>
      <c r="Q359" s="578">
        <v>25.7</v>
      </c>
      <c r="R359" s="579">
        <v>1.31122448979592</v>
      </c>
      <c r="S359" s="577" t="str">
        <f t="shared" si="47"/>
        <v/>
      </c>
      <c r="T359" s="580">
        <f t="shared" si="48"/>
        <v>1</v>
      </c>
      <c r="U359" s="580">
        <f t="shared" si="49"/>
        <v>0</v>
      </c>
      <c r="V359" s="580">
        <f t="shared" si="50"/>
        <v>0</v>
      </c>
      <c r="W359" s="580">
        <f t="shared" si="51"/>
        <v>1</v>
      </c>
      <c r="X359" s="581" t="str">
        <f t="shared" si="52"/>
        <v>NO</v>
      </c>
      <c r="Y359" s="582" t="str">
        <f t="shared" si="53"/>
        <v>NO</v>
      </c>
    </row>
    <row r="360" spans="1:25" x14ac:dyDescent="0.25">
      <c r="A360" s="572" t="s">
        <v>263</v>
      </c>
      <c r="B360" s="573" t="s">
        <v>990</v>
      </c>
      <c r="C360" s="617">
        <v>253</v>
      </c>
      <c r="D360" s="617">
        <v>22017025300</v>
      </c>
      <c r="E360" s="574" t="s">
        <v>901</v>
      </c>
      <c r="F360" s="575">
        <v>1</v>
      </c>
      <c r="G360" s="573" t="s">
        <v>902</v>
      </c>
      <c r="H360" s="576">
        <v>152900</v>
      </c>
      <c r="I360" s="576">
        <v>139800</v>
      </c>
      <c r="J360" s="577">
        <v>0.91432308698495701</v>
      </c>
      <c r="K360" s="577" t="b">
        <f t="shared" si="45"/>
        <v>1</v>
      </c>
      <c r="L360" s="576">
        <v>46710</v>
      </c>
      <c r="M360" s="576">
        <v>37390</v>
      </c>
      <c r="N360" s="577">
        <v>0.80047099122243603</v>
      </c>
      <c r="O360" s="577" t="str">
        <f t="shared" si="46"/>
        <v/>
      </c>
      <c r="P360" s="578">
        <v>19.600000000000001</v>
      </c>
      <c r="Q360" s="578">
        <v>25.7</v>
      </c>
      <c r="R360" s="579">
        <v>1.31122448979592</v>
      </c>
      <c r="S360" s="577" t="str">
        <f t="shared" si="47"/>
        <v/>
      </c>
      <c r="T360" s="580">
        <f t="shared" si="48"/>
        <v>1</v>
      </c>
      <c r="U360" s="580">
        <f t="shared" si="49"/>
        <v>0</v>
      </c>
      <c r="V360" s="580">
        <f t="shared" si="50"/>
        <v>0</v>
      </c>
      <c r="W360" s="580">
        <f t="shared" si="51"/>
        <v>1</v>
      </c>
      <c r="X360" s="581" t="str">
        <f t="shared" si="52"/>
        <v>NO</v>
      </c>
      <c r="Y360" s="582" t="str">
        <f t="shared" si="53"/>
        <v>NO</v>
      </c>
    </row>
    <row r="361" spans="1:25" x14ac:dyDescent="0.25">
      <c r="A361" s="572" t="s">
        <v>263</v>
      </c>
      <c r="B361" s="573" t="s">
        <v>990</v>
      </c>
      <c r="C361" s="617">
        <v>253</v>
      </c>
      <c r="D361" s="617">
        <v>22017025300</v>
      </c>
      <c r="E361" s="574" t="s">
        <v>901</v>
      </c>
      <c r="F361" s="575">
        <v>1</v>
      </c>
      <c r="G361" s="573" t="s">
        <v>902</v>
      </c>
      <c r="H361" s="576">
        <v>152900</v>
      </c>
      <c r="I361" s="576">
        <v>139800</v>
      </c>
      <c r="J361" s="577">
        <v>0.91432308698495701</v>
      </c>
      <c r="K361" s="577" t="b">
        <f t="shared" si="45"/>
        <v>1</v>
      </c>
      <c r="L361" s="576">
        <v>46710</v>
      </c>
      <c r="M361" s="576">
        <v>37390</v>
      </c>
      <c r="N361" s="577">
        <v>0.80047099122243603</v>
      </c>
      <c r="O361" s="577" t="str">
        <f t="shared" si="46"/>
        <v/>
      </c>
      <c r="P361" s="578">
        <v>19.600000000000001</v>
      </c>
      <c r="Q361" s="578">
        <v>25.7</v>
      </c>
      <c r="R361" s="579">
        <v>1.31122448979592</v>
      </c>
      <c r="S361" s="577" t="str">
        <f t="shared" si="47"/>
        <v/>
      </c>
      <c r="T361" s="580">
        <f t="shared" si="48"/>
        <v>1</v>
      </c>
      <c r="U361" s="580">
        <f t="shared" si="49"/>
        <v>0</v>
      </c>
      <c r="V361" s="580">
        <f t="shared" si="50"/>
        <v>0</v>
      </c>
      <c r="W361" s="580">
        <f t="shared" si="51"/>
        <v>1</v>
      </c>
      <c r="X361" s="581" t="str">
        <f t="shared" si="52"/>
        <v>NO</v>
      </c>
      <c r="Y361" s="582" t="str">
        <f t="shared" si="53"/>
        <v>NO</v>
      </c>
    </row>
    <row r="362" spans="1:25" x14ac:dyDescent="0.25">
      <c r="A362" s="572" t="s">
        <v>263</v>
      </c>
      <c r="B362" s="573" t="s">
        <v>990</v>
      </c>
      <c r="C362" s="617">
        <v>253</v>
      </c>
      <c r="D362" s="617">
        <v>22017025300</v>
      </c>
      <c r="E362" s="574" t="s">
        <v>901</v>
      </c>
      <c r="F362" s="587">
        <v>1</v>
      </c>
      <c r="G362" s="573" t="s">
        <v>902</v>
      </c>
      <c r="H362" s="576">
        <v>152900</v>
      </c>
      <c r="I362" s="576">
        <v>139800</v>
      </c>
      <c r="J362" s="577">
        <v>0.91432308698495701</v>
      </c>
      <c r="K362" s="577" t="b">
        <f t="shared" si="45"/>
        <v>1</v>
      </c>
      <c r="L362" s="576">
        <v>46710</v>
      </c>
      <c r="M362" s="576">
        <v>37390</v>
      </c>
      <c r="N362" s="577">
        <v>0.80047099122243603</v>
      </c>
      <c r="O362" s="577" t="str">
        <f t="shared" si="46"/>
        <v/>
      </c>
      <c r="P362" s="578">
        <v>19.600000000000001</v>
      </c>
      <c r="Q362" s="578">
        <v>25.7</v>
      </c>
      <c r="R362" s="579">
        <v>1.31122448979592</v>
      </c>
      <c r="S362" s="577" t="str">
        <f t="shared" si="47"/>
        <v/>
      </c>
      <c r="T362" s="580">
        <f t="shared" si="48"/>
        <v>1</v>
      </c>
      <c r="U362" s="580">
        <f t="shared" si="49"/>
        <v>0</v>
      </c>
      <c r="V362" s="580">
        <f t="shared" si="50"/>
        <v>0</v>
      </c>
      <c r="W362" s="580">
        <f t="shared" si="51"/>
        <v>1</v>
      </c>
      <c r="X362" s="581" t="str">
        <f t="shared" si="52"/>
        <v>NO</v>
      </c>
      <c r="Y362" s="582" t="str">
        <f t="shared" si="53"/>
        <v>NO</v>
      </c>
    </row>
    <row r="363" spans="1:25" x14ac:dyDescent="0.25">
      <c r="A363" s="572" t="s">
        <v>263</v>
      </c>
      <c r="B363" s="573" t="s">
        <v>1015</v>
      </c>
      <c r="C363" s="617">
        <v>254.05</v>
      </c>
      <c r="D363" s="617">
        <v>22017025405</v>
      </c>
      <c r="E363" s="574" t="s">
        <v>904</v>
      </c>
      <c r="F363" s="583">
        <v>0</v>
      </c>
      <c r="G363" s="573" t="s">
        <v>902</v>
      </c>
      <c r="H363" s="576">
        <v>152900</v>
      </c>
      <c r="I363" s="576">
        <v>170200</v>
      </c>
      <c r="J363" s="577">
        <v>1.1131458469588</v>
      </c>
      <c r="K363" s="577" t="b">
        <f t="shared" si="45"/>
        <v>1</v>
      </c>
      <c r="L363" s="576">
        <v>46710</v>
      </c>
      <c r="M363" s="576">
        <v>69500</v>
      </c>
      <c r="N363" s="577">
        <v>1.48790408906016</v>
      </c>
      <c r="O363" s="577" t="str">
        <f t="shared" si="46"/>
        <v/>
      </c>
      <c r="P363" s="578">
        <v>19.600000000000001</v>
      </c>
      <c r="Q363" s="578">
        <v>2.6</v>
      </c>
      <c r="R363" s="579">
        <v>0.13265306122449</v>
      </c>
      <c r="S363" s="577" t="str">
        <f t="shared" si="47"/>
        <v/>
      </c>
      <c r="T363" s="580">
        <f t="shared" si="48"/>
        <v>1</v>
      </c>
      <c r="U363" s="580">
        <f t="shared" si="49"/>
        <v>0</v>
      </c>
      <c r="V363" s="580">
        <f t="shared" si="50"/>
        <v>0</v>
      </c>
      <c r="W363" s="580">
        <f t="shared" si="51"/>
        <v>1</v>
      </c>
      <c r="X363" s="581" t="str">
        <f t="shared" si="52"/>
        <v>NO</v>
      </c>
      <c r="Y363" s="582" t="str">
        <f t="shared" si="53"/>
        <v>NO</v>
      </c>
    </row>
    <row r="364" spans="1:25" x14ac:dyDescent="0.25">
      <c r="A364" s="572" t="s">
        <v>263</v>
      </c>
      <c r="B364" s="573" t="s">
        <v>990</v>
      </c>
      <c r="C364" s="617">
        <v>254.05</v>
      </c>
      <c r="D364" s="617">
        <v>22017025405</v>
      </c>
      <c r="E364" s="584" t="s">
        <v>904</v>
      </c>
      <c r="F364" s="585">
        <v>0</v>
      </c>
      <c r="G364" s="573" t="s">
        <v>902</v>
      </c>
      <c r="H364" s="576">
        <v>152900</v>
      </c>
      <c r="I364" s="576">
        <v>139800</v>
      </c>
      <c r="J364" s="577">
        <v>0.91432308698495701</v>
      </c>
      <c r="K364" s="577" t="b">
        <f t="shared" si="45"/>
        <v>1</v>
      </c>
      <c r="L364" s="576">
        <v>46710</v>
      </c>
      <c r="M364" s="576">
        <v>37390</v>
      </c>
      <c r="N364" s="577">
        <v>0.80047099122243603</v>
      </c>
      <c r="O364" s="577" t="str">
        <f t="shared" si="46"/>
        <v/>
      </c>
      <c r="P364" s="578">
        <v>19.600000000000001</v>
      </c>
      <c r="Q364" s="578">
        <v>25.7</v>
      </c>
      <c r="R364" s="579">
        <v>1.31122448979592</v>
      </c>
      <c r="S364" s="577" t="str">
        <f t="shared" si="47"/>
        <v/>
      </c>
      <c r="T364" s="580">
        <f t="shared" si="48"/>
        <v>1</v>
      </c>
      <c r="U364" s="580">
        <f t="shared" si="49"/>
        <v>0</v>
      </c>
      <c r="V364" s="580">
        <f t="shared" si="50"/>
        <v>0</v>
      </c>
      <c r="W364" s="580">
        <f t="shared" si="51"/>
        <v>1</v>
      </c>
      <c r="X364" s="581" t="str">
        <f t="shared" si="52"/>
        <v>NO</v>
      </c>
      <c r="Y364" s="582" t="str">
        <f t="shared" si="53"/>
        <v>NO</v>
      </c>
    </row>
    <row r="365" spans="1:25" x14ac:dyDescent="0.25">
      <c r="A365" s="572" t="s">
        <v>263</v>
      </c>
      <c r="B365" s="573" t="s">
        <v>990</v>
      </c>
      <c r="C365" s="617">
        <v>254.06</v>
      </c>
      <c r="D365" s="617">
        <v>22017025406</v>
      </c>
      <c r="E365" s="574" t="s">
        <v>904</v>
      </c>
      <c r="F365" s="583">
        <v>0</v>
      </c>
      <c r="G365" s="573" t="s">
        <v>902</v>
      </c>
      <c r="H365" s="576">
        <v>152900</v>
      </c>
      <c r="I365" s="576">
        <v>139800</v>
      </c>
      <c r="J365" s="577">
        <v>0.91432308698495701</v>
      </c>
      <c r="K365" s="577" t="b">
        <f t="shared" si="45"/>
        <v>1</v>
      </c>
      <c r="L365" s="576">
        <v>46710</v>
      </c>
      <c r="M365" s="576">
        <v>37390</v>
      </c>
      <c r="N365" s="577">
        <v>0.80047099122243603</v>
      </c>
      <c r="O365" s="577" t="str">
        <f t="shared" si="46"/>
        <v/>
      </c>
      <c r="P365" s="578">
        <v>19.600000000000001</v>
      </c>
      <c r="Q365" s="578">
        <v>25.7</v>
      </c>
      <c r="R365" s="579">
        <v>1.31122448979592</v>
      </c>
      <c r="S365" s="577" t="str">
        <f t="shared" si="47"/>
        <v/>
      </c>
      <c r="T365" s="580">
        <f t="shared" si="48"/>
        <v>1</v>
      </c>
      <c r="U365" s="580">
        <f t="shared" si="49"/>
        <v>0</v>
      </c>
      <c r="V365" s="580">
        <f t="shared" si="50"/>
        <v>0</v>
      </c>
      <c r="W365" s="580">
        <f t="shared" si="51"/>
        <v>1</v>
      </c>
      <c r="X365" s="581" t="str">
        <f t="shared" si="52"/>
        <v>NO</v>
      </c>
      <c r="Y365" s="582" t="str">
        <f t="shared" si="53"/>
        <v>NO</v>
      </c>
    </row>
    <row r="366" spans="1:25" x14ac:dyDescent="0.25">
      <c r="A366" s="572" t="s">
        <v>263</v>
      </c>
      <c r="B366" s="573" t="s">
        <v>1007</v>
      </c>
      <c r="C366" s="617">
        <v>254.06</v>
      </c>
      <c r="D366" s="617">
        <v>22017025406</v>
      </c>
      <c r="E366" s="574" t="s">
        <v>904</v>
      </c>
      <c r="F366" s="583">
        <v>0</v>
      </c>
      <c r="G366" s="573" t="s">
        <v>902</v>
      </c>
      <c r="H366" s="576">
        <v>152900</v>
      </c>
      <c r="I366" s="576">
        <v>77600</v>
      </c>
      <c r="J366" s="577">
        <v>0.50752125572269502</v>
      </c>
      <c r="K366" s="577" t="b">
        <f t="shared" si="45"/>
        <v>1</v>
      </c>
      <c r="L366" s="576">
        <v>46710</v>
      </c>
      <c r="M366" s="576">
        <v>28281</v>
      </c>
      <c r="N366" s="577">
        <v>0.60545921644187495</v>
      </c>
      <c r="O366" s="577" t="b">
        <f t="shared" si="46"/>
        <v>1</v>
      </c>
      <c r="P366" s="578">
        <v>19.600000000000001</v>
      </c>
      <c r="Q366" s="578">
        <v>25.1</v>
      </c>
      <c r="R366" s="579">
        <v>1.28061224489796</v>
      </c>
      <c r="S366" s="577" t="str">
        <f t="shared" si="47"/>
        <v/>
      </c>
      <c r="T366" s="580">
        <f t="shared" si="48"/>
        <v>1</v>
      </c>
      <c r="U366" s="580">
        <f t="shared" si="49"/>
        <v>1</v>
      </c>
      <c r="V366" s="580">
        <f t="shared" si="50"/>
        <v>0</v>
      </c>
      <c r="W366" s="580">
        <f t="shared" si="51"/>
        <v>2</v>
      </c>
      <c r="X366" s="581" t="str">
        <f t="shared" si="52"/>
        <v>NO</v>
      </c>
      <c r="Y366" s="582" t="str">
        <f t="shared" si="53"/>
        <v>NO</v>
      </c>
    </row>
    <row r="367" spans="1:25" x14ac:dyDescent="0.25">
      <c r="A367" s="572" t="s">
        <v>263</v>
      </c>
      <c r="B367" s="573" t="s">
        <v>990</v>
      </c>
      <c r="C367" s="617">
        <v>9800</v>
      </c>
      <c r="D367" s="617">
        <v>22017980000</v>
      </c>
      <c r="E367" s="574" t="s">
        <v>904</v>
      </c>
      <c r="F367" s="583">
        <v>0</v>
      </c>
      <c r="G367" s="573" t="s">
        <v>902</v>
      </c>
      <c r="H367" s="576">
        <v>152900</v>
      </c>
      <c r="I367" s="576">
        <v>139800</v>
      </c>
      <c r="J367" s="577">
        <v>0.91432308698495701</v>
      </c>
      <c r="K367" s="577" t="b">
        <f t="shared" si="45"/>
        <v>1</v>
      </c>
      <c r="L367" s="576">
        <v>46710</v>
      </c>
      <c r="M367" s="576">
        <v>37390</v>
      </c>
      <c r="N367" s="577">
        <v>0.80047099122243603</v>
      </c>
      <c r="O367" s="577" t="str">
        <f t="shared" si="46"/>
        <v/>
      </c>
      <c r="P367" s="578">
        <v>19.600000000000001</v>
      </c>
      <c r="Q367" s="578">
        <v>25.7</v>
      </c>
      <c r="R367" s="579">
        <v>1.31122448979592</v>
      </c>
      <c r="S367" s="577" t="str">
        <f t="shared" si="47"/>
        <v/>
      </c>
      <c r="T367" s="580">
        <f t="shared" si="48"/>
        <v>1</v>
      </c>
      <c r="U367" s="580">
        <f t="shared" si="49"/>
        <v>0</v>
      </c>
      <c r="V367" s="580">
        <f t="shared" si="50"/>
        <v>0</v>
      </c>
      <c r="W367" s="580">
        <f t="shared" si="51"/>
        <v>1</v>
      </c>
      <c r="X367" s="581" t="str">
        <f t="shared" si="52"/>
        <v>NO</v>
      </c>
      <c r="Y367" s="582" t="str">
        <f t="shared" si="53"/>
        <v>NO</v>
      </c>
    </row>
    <row r="368" spans="1:25" x14ac:dyDescent="0.25">
      <c r="A368" s="572" t="s">
        <v>263</v>
      </c>
      <c r="B368" s="573" t="s">
        <v>990</v>
      </c>
      <c r="C368" s="617">
        <v>9800</v>
      </c>
      <c r="D368" s="617">
        <v>22017980000</v>
      </c>
      <c r="E368" s="574" t="s">
        <v>904</v>
      </c>
      <c r="F368" s="583">
        <v>0</v>
      </c>
      <c r="G368" s="573" t="s">
        <v>902</v>
      </c>
      <c r="H368" s="576">
        <v>152900</v>
      </c>
      <c r="I368" s="576">
        <v>139800</v>
      </c>
      <c r="J368" s="577">
        <v>0.91432308698495701</v>
      </c>
      <c r="K368" s="577" t="b">
        <f t="shared" si="45"/>
        <v>1</v>
      </c>
      <c r="L368" s="576">
        <v>46710</v>
      </c>
      <c r="M368" s="576">
        <v>37390</v>
      </c>
      <c r="N368" s="577">
        <v>0.80047099122243603</v>
      </c>
      <c r="O368" s="577" t="str">
        <f t="shared" si="46"/>
        <v/>
      </c>
      <c r="P368" s="578">
        <v>19.600000000000001</v>
      </c>
      <c r="Q368" s="578">
        <v>25.7</v>
      </c>
      <c r="R368" s="579">
        <v>1.31122448979592</v>
      </c>
      <c r="S368" s="577" t="str">
        <f t="shared" si="47"/>
        <v/>
      </c>
      <c r="T368" s="580">
        <f t="shared" si="48"/>
        <v>1</v>
      </c>
      <c r="U368" s="580">
        <f t="shared" si="49"/>
        <v>0</v>
      </c>
      <c r="V368" s="580">
        <f t="shared" si="50"/>
        <v>0</v>
      </c>
      <c r="W368" s="580">
        <f t="shared" si="51"/>
        <v>1</v>
      </c>
      <c r="X368" s="581" t="str">
        <f t="shared" si="52"/>
        <v>NO</v>
      </c>
      <c r="Y368" s="582" t="str">
        <f t="shared" si="53"/>
        <v>NO</v>
      </c>
    </row>
    <row r="369" spans="1:25" x14ac:dyDescent="0.25">
      <c r="A369" s="572" t="s">
        <v>264</v>
      </c>
      <c r="B369" s="573" t="s">
        <v>1016</v>
      </c>
      <c r="C369" s="617">
        <v>1</v>
      </c>
      <c r="D369" s="617">
        <v>22019000100</v>
      </c>
      <c r="E369" s="574" t="s">
        <v>901</v>
      </c>
      <c r="F369" s="575">
        <v>1</v>
      </c>
      <c r="G369" s="573" t="s">
        <v>902</v>
      </c>
      <c r="H369" s="576">
        <v>152900</v>
      </c>
      <c r="I369" s="576">
        <v>145900</v>
      </c>
      <c r="J369" s="577">
        <v>0.95421844342707696</v>
      </c>
      <c r="K369" s="577" t="b">
        <f t="shared" si="45"/>
        <v>1</v>
      </c>
      <c r="L369" s="576">
        <v>46710</v>
      </c>
      <c r="M369" s="576">
        <v>40910</v>
      </c>
      <c r="N369" s="577">
        <v>0.87582958681224599</v>
      </c>
      <c r="O369" s="577" t="str">
        <f t="shared" si="46"/>
        <v/>
      </c>
      <c r="P369" s="578">
        <v>19.600000000000001</v>
      </c>
      <c r="Q369" s="578">
        <v>22.9</v>
      </c>
      <c r="R369" s="579">
        <v>1.1683673469387801</v>
      </c>
      <c r="S369" s="577" t="str">
        <f t="shared" si="47"/>
        <v/>
      </c>
      <c r="T369" s="580">
        <f t="shared" si="48"/>
        <v>1</v>
      </c>
      <c r="U369" s="580">
        <f t="shared" si="49"/>
        <v>0</v>
      </c>
      <c r="V369" s="580">
        <f t="shared" si="50"/>
        <v>0</v>
      </c>
      <c r="W369" s="580">
        <f t="shared" si="51"/>
        <v>1</v>
      </c>
      <c r="X369" s="581" t="str">
        <f t="shared" si="52"/>
        <v>NO</v>
      </c>
      <c r="Y369" s="582" t="str">
        <f t="shared" si="53"/>
        <v>NO</v>
      </c>
    </row>
    <row r="370" spans="1:25" x14ac:dyDescent="0.25">
      <c r="A370" s="572" t="s">
        <v>264</v>
      </c>
      <c r="B370" s="573" t="s">
        <v>1016</v>
      </c>
      <c r="C370" s="617">
        <v>1</v>
      </c>
      <c r="D370" s="617">
        <v>22019000100</v>
      </c>
      <c r="E370" s="574" t="s">
        <v>901</v>
      </c>
      <c r="F370" s="575">
        <v>1</v>
      </c>
      <c r="G370" s="573" t="s">
        <v>902</v>
      </c>
      <c r="H370" s="576">
        <v>152900</v>
      </c>
      <c r="I370" s="576">
        <v>145900</v>
      </c>
      <c r="J370" s="577">
        <v>0.95421844342707696</v>
      </c>
      <c r="K370" s="577" t="b">
        <f t="shared" si="45"/>
        <v>1</v>
      </c>
      <c r="L370" s="576">
        <v>46710</v>
      </c>
      <c r="M370" s="576">
        <v>40910</v>
      </c>
      <c r="N370" s="577">
        <v>0.87582958681224599</v>
      </c>
      <c r="O370" s="577" t="str">
        <f t="shared" si="46"/>
        <v/>
      </c>
      <c r="P370" s="578">
        <v>19.600000000000001</v>
      </c>
      <c r="Q370" s="578">
        <v>22.9</v>
      </c>
      <c r="R370" s="579">
        <v>1.1683673469387801</v>
      </c>
      <c r="S370" s="577" t="str">
        <f t="shared" si="47"/>
        <v/>
      </c>
      <c r="T370" s="580">
        <f t="shared" si="48"/>
        <v>1</v>
      </c>
      <c r="U370" s="580">
        <f t="shared" si="49"/>
        <v>0</v>
      </c>
      <c r="V370" s="580">
        <f t="shared" si="50"/>
        <v>0</v>
      </c>
      <c r="W370" s="580">
        <f t="shared" si="51"/>
        <v>1</v>
      </c>
      <c r="X370" s="581" t="str">
        <f t="shared" si="52"/>
        <v>NO</v>
      </c>
      <c r="Y370" s="582" t="str">
        <f t="shared" si="53"/>
        <v>NO</v>
      </c>
    </row>
    <row r="371" spans="1:25" x14ac:dyDescent="0.25">
      <c r="A371" s="572" t="s">
        <v>264</v>
      </c>
      <c r="B371" s="573" t="s">
        <v>1016</v>
      </c>
      <c r="C371" s="617">
        <v>1</v>
      </c>
      <c r="D371" s="617">
        <v>22019000100</v>
      </c>
      <c r="E371" s="574" t="s">
        <v>901</v>
      </c>
      <c r="F371" s="583">
        <v>0</v>
      </c>
      <c r="G371" s="573" t="s">
        <v>902</v>
      </c>
      <c r="H371" s="576">
        <v>152900</v>
      </c>
      <c r="I371" s="576">
        <v>145900</v>
      </c>
      <c r="J371" s="577">
        <v>0.95421844342707696</v>
      </c>
      <c r="K371" s="577" t="b">
        <f t="shared" si="45"/>
        <v>1</v>
      </c>
      <c r="L371" s="576">
        <v>46710</v>
      </c>
      <c r="M371" s="576">
        <v>40910</v>
      </c>
      <c r="N371" s="577">
        <v>0.87582958681224599</v>
      </c>
      <c r="O371" s="577" t="str">
        <f t="shared" si="46"/>
        <v/>
      </c>
      <c r="P371" s="578">
        <v>19.600000000000001</v>
      </c>
      <c r="Q371" s="578">
        <v>22.9</v>
      </c>
      <c r="R371" s="579">
        <v>1.1683673469387801</v>
      </c>
      <c r="S371" s="577" t="str">
        <f t="shared" si="47"/>
        <v/>
      </c>
      <c r="T371" s="580">
        <f t="shared" si="48"/>
        <v>1</v>
      </c>
      <c r="U371" s="580">
        <f t="shared" si="49"/>
        <v>0</v>
      </c>
      <c r="V371" s="580">
        <f t="shared" si="50"/>
        <v>0</v>
      </c>
      <c r="W371" s="580">
        <f t="shared" si="51"/>
        <v>1</v>
      </c>
      <c r="X371" s="581" t="str">
        <f t="shared" si="52"/>
        <v>NO</v>
      </c>
      <c r="Y371" s="582" t="str">
        <f t="shared" si="53"/>
        <v>NO</v>
      </c>
    </row>
    <row r="372" spans="1:25" x14ac:dyDescent="0.25">
      <c r="A372" s="572" t="s">
        <v>264</v>
      </c>
      <c r="B372" s="573" t="s">
        <v>1016</v>
      </c>
      <c r="C372" s="617">
        <v>2</v>
      </c>
      <c r="D372" s="617">
        <v>22019000200</v>
      </c>
      <c r="E372" s="574" t="s">
        <v>901</v>
      </c>
      <c r="F372" s="575">
        <v>1</v>
      </c>
      <c r="G372" s="573" t="s">
        <v>902</v>
      </c>
      <c r="H372" s="576">
        <v>152900</v>
      </c>
      <c r="I372" s="576">
        <v>145900</v>
      </c>
      <c r="J372" s="577">
        <v>0.95421844342707696</v>
      </c>
      <c r="K372" s="577" t="b">
        <f t="shared" si="45"/>
        <v>1</v>
      </c>
      <c r="L372" s="576">
        <v>46710</v>
      </c>
      <c r="M372" s="576">
        <v>40910</v>
      </c>
      <c r="N372" s="577">
        <v>0.87582958681224599</v>
      </c>
      <c r="O372" s="577" t="str">
        <f t="shared" si="46"/>
        <v/>
      </c>
      <c r="P372" s="578">
        <v>19.600000000000001</v>
      </c>
      <c r="Q372" s="578">
        <v>22.9</v>
      </c>
      <c r="R372" s="579">
        <v>1.1683673469387801</v>
      </c>
      <c r="S372" s="577" t="str">
        <f t="shared" si="47"/>
        <v/>
      </c>
      <c r="T372" s="580">
        <f t="shared" si="48"/>
        <v>1</v>
      </c>
      <c r="U372" s="580">
        <f t="shared" si="49"/>
        <v>0</v>
      </c>
      <c r="V372" s="580">
        <f t="shared" si="50"/>
        <v>0</v>
      </c>
      <c r="W372" s="580">
        <f t="shared" si="51"/>
        <v>1</v>
      </c>
      <c r="X372" s="581" t="str">
        <f t="shared" si="52"/>
        <v>NO</v>
      </c>
      <c r="Y372" s="582" t="str">
        <f t="shared" si="53"/>
        <v>NO</v>
      </c>
    </row>
    <row r="373" spans="1:25" x14ac:dyDescent="0.25">
      <c r="A373" s="572" t="s">
        <v>264</v>
      </c>
      <c r="B373" s="573" t="s">
        <v>1016</v>
      </c>
      <c r="C373" s="617">
        <v>3</v>
      </c>
      <c r="D373" s="617">
        <v>22019000300</v>
      </c>
      <c r="E373" s="574" t="s">
        <v>901</v>
      </c>
      <c r="F373" s="575">
        <v>1</v>
      </c>
      <c r="G373" s="573" t="s">
        <v>902</v>
      </c>
      <c r="H373" s="576">
        <v>152900</v>
      </c>
      <c r="I373" s="576">
        <v>145900</v>
      </c>
      <c r="J373" s="577">
        <v>0.95421844342707696</v>
      </c>
      <c r="K373" s="577" t="b">
        <f t="shared" si="45"/>
        <v>1</v>
      </c>
      <c r="L373" s="576">
        <v>46710</v>
      </c>
      <c r="M373" s="576">
        <v>40910</v>
      </c>
      <c r="N373" s="577">
        <v>0.87582958681224599</v>
      </c>
      <c r="O373" s="577" t="str">
        <f t="shared" si="46"/>
        <v/>
      </c>
      <c r="P373" s="578">
        <v>19.600000000000001</v>
      </c>
      <c r="Q373" s="578">
        <v>22.9</v>
      </c>
      <c r="R373" s="579">
        <v>1.1683673469387801</v>
      </c>
      <c r="S373" s="577" t="str">
        <f t="shared" si="47"/>
        <v/>
      </c>
      <c r="T373" s="580">
        <f t="shared" si="48"/>
        <v>1</v>
      </c>
      <c r="U373" s="580">
        <f t="shared" si="49"/>
        <v>0</v>
      </c>
      <c r="V373" s="580">
        <f t="shared" si="50"/>
        <v>0</v>
      </c>
      <c r="W373" s="580">
        <f t="shared" si="51"/>
        <v>1</v>
      </c>
      <c r="X373" s="581" t="str">
        <f t="shared" si="52"/>
        <v>NO</v>
      </c>
      <c r="Y373" s="582" t="str">
        <f t="shared" si="53"/>
        <v>NO</v>
      </c>
    </row>
    <row r="374" spans="1:25" x14ac:dyDescent="0.25">
      <c r="A374" s="572" t="s">
        <v>264</v>
      </c>
      <c r="B374" s="573" t="s">
        <v>1016</v>
      </c>
      <c r="C374" s="617">
        <v>4</v>
      </c>
      <c r="D374" s="617">
        <v>22019000400</v>
      </c>
      <c r="E374" s="574" t="s">
        <v>901</v>
      </c>
      <c r="F374" s="575">
        <v>1</v>
      </c>
      <c r="G374" s="573" t="s">
        <v>902</v>
      </c>
      <c r="H374" s="576">
        <v>152900</v>
      </c>
      <c r="I374" s="576">
        <v>145900</v>
      </c>
      <c r="J374" s="577">
        <v>0.95421844342707696</v>
      </c>
      <c r="K374" s="577" t="b">
        <f t="shared" si="45"/>
        <v>1</v>
      </c>
      <c r="L374" s="576">
        <v>46710</v>
      </c>
      <c r="M374" s="576">
        <v>40910</v>
      </c>
      <c r="N374" s="577">
        <v>0.87582958681224599</v>
      </c>
      <c r="O374" s="577" t="str">
        <f t="shared" si="46"/>
        <v/>
      </c>
      <c r="P374" s="578">
        <v>19.600000000000001</v>
      </c>
      <c r="Q374" s="578">
        <v>22.9</v>
      </c>
      <c r="R374" s="579">
        <v>1.1683673469387801</v>
      </c>
      <c r="S374" s="577" t="str">
        <f t="shared" si="47"/>
        <v/>
      </c>
      <c r="T374" s="580">
        <f t="shared" si="48"/>
        <v>1</v>
      </c>
      <c r="U374" s="580">
        <f t="shared" si="49"/>
        <v>0</v>
      </c>
      <c r="V374" s="580">
        <f t="shared" si="50"/>
        <v>0</v>
      </c>
      <c r="W374" s="580">
        <f t="shared" si="51"/>
        <v>1</v>
      </c>
      <c r="X374" s="581" t="str">
        <f t="shared" si="52"/>
        <v>NO</v>
      </c>
      <c r="Y374" s="582" t="str">
        <f t="shared" si="53"/>
        <v>NO</v>
      </c>
    </row>
    <row r="375" spans="1:25" x14ac:dyDescent="0.25">
      <c r="A375" s="572" t="s">
        <v>264</v>
      </c>
      <c r="B375" s="573" t="s">
        <v>1016</v>
      </c>
      <c r="C375" s="617">
        <v>5</v>
      </c>
      <c r="D375" s="617">
        <v>22019000500</v>
      </c>
      <c r="E375" s="574" t="s">
        <v>904</v>
      </c>
      <c r="F375" s="583">
        <v>0</v>
      </c>
      <c r="G375" s="573" t="s">
        <v>902</v>
      </c>
      <c r="H375" s="576">
        <v>152900</v>
      </c>
      <c r="I375" s="576">
        <v>145900</v>
      </c>
      <c r="J375" s="577">
        <v>0.95421844342707696</v>
      </c>
      <c r="K375" s="577" t="b">
        <f t="shared" si="45"/>
        <v>1</v>
      </c>
      <c r="L375" s="576">
        <v>46710</v>
      </c>
      <c r="M375" s="576">
        <v>40910</v>
      </c>
      <c r="N375" s="577">
        <v>0.87582958681224599</v>
      </c>
      <c r="O375" s="577" t="str">
        <f t="shared" si="46"/>
        <v/>
      </c>
      <c r="P375" s="578">
        <v>19.600000000000001</v>
      </c>
      <c r="Q375" s="578">
        <v>22.9</v>
      </c>
      <c r="R375" s="579">
        <v>1.1683673469387801</v>
      </c>
      <c r="S375" s="577" t="str">
        <f t="shared" si="47"/>
        <v/>
      </c>
      <c r="T375" s="580">
        <f t="shared" si="48"/>
        <v>1</v>
      </c>
      <c r="U375" s="580">
        <f t="shared" si="49"/>
        <v>0</v>
      </c>
      <c r="V375" s="580">
        <f t="shared" si="50"/>
        <v>0</v>
      </c>
      <c r="W375" s="580">
        <f t="shared" si="51"/>
        <v>1</v>
      </c>
      <c r="X375" s="581" t="str">
        <f t="shared" si="52"/>
        <v>NO</v>
      </c>
      <c r="Y375" s="582" t="str">
        <f t="shared" si="53"/>
        <v>NO</v>
      </c>
    </row>
    <row r="376" spans="1:25" x14ac:dyDescent="0.25">
      <c r="A376" s="572" t="s">
        <v>264</v>
      </c>
      <c r="B376" s="573" t="s">
        <v>1016</v>
      </c>
      <c r="C376" s="617">
        <v>5</v>
      </c>
      <c r="D376" s="617">
        <v>22019000500</v>
      </c>
      <c r="E376" s="574" t="s">
        <v>904</v>
      </c>
      <c r="F376" s="583">
        <v>0</v>
      </c>
      <c r="G376" s="573" t="s">
        <v>902</v>
      </c>
      <c r="H376" s="576">
        <v>152900</v>
      </c>
      <c r="I376" s="576">
        <v>145900</v>
      </c>
      <c r="J376" s="577">
        <v>0.95421844342707696</v>
      </c>
      <c r="K376" s="577" t="b">
        <f t="shared" si="45"/>
        <v>1</v>
      </c>
      <c r="L376" s="576">
        <v>46710</v>
      </c>
      <c r="M376" s="576">
        <v>40910</v>
      </c>
      <c r="N376" s="577">
        <v>0.87582958681224599</v>
      </c>
      <c r="O376" s="577" t="str">
        <f t="shared" si="46"/>
        <v/>
      </c>
      <c r="P376" s="578">
        <v>19.600000000000001</v>
      </c>
      <c r="Q376" s="578">
        <v>22.9</v>
      </c>
      <c r="R376" s="579">
        <v>1.1683673469387801</v>
      </c>
      <c r="S376" s="577" t="str">
        <f t="shared" si="47"/>
        <v/>
      </c>
      <c r="T376" s="580">
        <f t="shared" si="48"/>
        <v>1</v>
      </c>
      <c r="U376" s="580">
        <f t="shared" si="49"/>
        <v>0</v>
      </c>
      <c r="V376" s="580">
        <f t="shared" si="50"/>
        <v>0</v>
      </c>
      <c r="W376" s="580">
        <f t="shared" si="51"/>
        <v>1</v>
      </c>
      <c r="X376" s="581" t="str">
        <f t="shared" si="52"/>
        <v>NO</v>
      </c>
      <c r="Y376" s="582" t="str">
        <f t="shared" si="53"/>
        <v>NO</v>
      </c>
    </row>
    <row r="377" spans="1:25" x14ac:dyDescent="0.25">
      <c r="A377" s="572" t="s">
        <v>264</v>
      </c>
      <c r="B377" s="573" t="s">
        <v>1016</v>
      </c>
      <c r="C377" s="617">
        <v>6</v>
      </c>
      <c r="D377" s="617">
        <v>22019000600</v>
      </c>
      <c r="E377" s="574" t="s">
        <v>901</v>
      </c>
      <c r="F377" s="587">
        <v>1</v>
      </c>
      <c r="G377" s="573" t="s">
        <v>902</v>
      </c>
      <c r="H377" s="576">
        <v>152900</v>
      </c>
      <c r="I377" s="576">
        <v>145900</v>
      </c>
      <c r="J377" s="577">
        <v>0.95421844342707696</v>
      </c>
      <c r="K377" s="577" t="b">
        <f t="shared" si="45"/>
        <v>1</v>
      </c>
      <c r="L377" s="576">
        <v>46710</v>
      </c>
      <c r="M377" s="576">
        <v>40910</v>
      </c>
      <c r="N377" s="577">
        <v>0.87582958681224599</v>
      </c>
      <c r="O377" s="577" t="str">
        <f t="shared" si="46"/>
        <v/>
      </c>
      <c r="P377" s="578">
        <v>19.600000000000001</v>
      </c>
      <c r="Q377" s="578">
        <v>22.9</v>
      </c>
      <c r="R377" s="579">
        <v>1.1683673469387801</v>
      </c>
      <c r="S377" s="577" t="str">
        <f t="shared" si="47"/>
        <v/>
      </c>
      <c r="T377" s="580">
        <f t="shared" si="48"/>
        <v>1</v>
      </c>
      <c r="U377" s="580">
        <f t="shared" si="49"/>
        <v>0</v>
      </c>
      <c r="V377" s="580">
        <f t="shared" si="50"/>
        <v>0</v>
      </c>
      <c r="W377" s="580">
        <f t="shared" si="51"/>
        <v>1</v>
      </c>
      <c r="X377" s="581" t="str">
        <f t="shared" si="52"/>
        <v>NO</v>
      </c>
      <c r="Y377" s="582" t="str">
        <f t="shared" si="53"/>
        <v>NO</v>
      </c>
    </row>
    <row r="378" spans="1:25" x14ac:dyDescent="0.25">
      <c r="A378" s="572" t="s">
        <v>264</v>
      </c>
      <c r="B378" s="573" t="s">
        <v>1016</v>
      </c>
      <c r="C378" s="617">
        <v>6</v>
      </c>
      <c r="D378" s="617">
        <v>22019000600</v>
      </c>
      <c r="E378" s="574" t="s">
        <v>901</v>
      </c>
      <c r="F378" s="587">
        <v>1</v>
      </c>
      <c r="G378" s="573" t="s">
        <v>902</v>
      </c>
      <c r="H378" s="576">
        <v>152900</v>
      </c>
      <c r="I378" s="576">
        <v>145900</v>
      </c>
      <c r="J378" s="577">
        <v>0.95421844342707696</v>
      </c>
      <c r="K378" s="577" t="b">
        <f t="shared" si="45"/>
        <v>1</v>
      </c>
      <c r="L378" s="576">
        <v>46710</v>
      </c>
      <c r="M378" s="576">
        <v>40910</v>
      </c>
      <c r="N378" s="577">
        <v>0.87582958681224599</v>
      </c>
      <c r="O378" s="577" t="str">
        <f t="shared" si="46"/>
        <v/>
      </c>
      <c r="P378" s="578">
        <v>19.600000000000001</v>
      </c>
      <c r="Q378" s="578">
        <v>22.9</v>
      </c>
      <c r="R378" s="579">
        <v>1.1683673469387801</v>
      </c>
      <c r="S378" s="577" t="str">
        <f t="shared" si="47"/>
        <v/>
      </c>
      <c r="T378" s="580">
        <f t="shared" si="48"/>
        <v>1</v>
      </c>
      <c r="U378" s="580">
        <f t="shared" si="49"/>
        <v>0</v>
      </c>
      <c r="V378" s="580">
        <f t="shared" si="50"/>
        <v>0</v>
      </c>
      <c r="W378" s="580">
        <f t="shared" si="51"/>
        <v>1</v>
      </c>
      <c r="X378" s="581" t="str">
        <f t="shared" si="52"/>
        <v>NO</v>
      </c>
      <c r="Y378" s="582" t="str">
        <f t="shared" si="53"/>
        <v>NO</v>
      </c>
    </row>
    <row r="379" spans="1:25" x14ac:dyDescent="0.25">
      <c r="A379" s="572" t="s">
        <v>264</v>
      </c>
      <c r="B379" s="573" t="s">
        <v>1016</v>
      </c>
      <c r="C379" s="617">
        <v>7</v>
      </c>
      <c r="D379" s="617">
        <v>22019000700</v>
      </c>
      <c r="E379" s="574" t="s">
        <v>901</v>
      </c>
      <c r="F379" s="575">
        <v>1</v>
      </c>
      <c r="G379" s="573" t="s">
        <v>902</v>
      </c>
      <c r="H379" s="576">
        <v>152900</v>
      </c>
      <c r="I379" s="576">
        <v>145900</v>
      </c>
      <c r="J379" s="577">
        <v>0.95421844342707696</v>
      </c>
      <c r="K379" s="577" t="b">
        <f t="shared" si="45"/>
        <v>1</v>
      </c>
      <c r="L379" s="576">
        <v>46710</v>
      </c>
      <c r="M379" s="576">
        <v>40910</v>
      </c>
      <c r="N379" s="577">
        <v>0.87582958681224599</v>
      </c>
      <c r="O379" s="577" t="str">
        <f t="shared" si="46"/>
        <v/>
      </c>
      <c r="P379" s="578">
        <v>19.600000000000001</v>
      </c>
      <c r="Q379" s="578">
        <v>22.9</v>
      </c>
      <c r="R379" s="579">
        <v>1.1683673469387801</v>
      </c>
      <c r="S379" s="577" t="str">
        <f t="shared" si="47"/>
        <v/>
      </c>
      <c r="T379" s="580">
        <f t="shared" si="48"/>
        <v>1</v>
      </c>
      <c r="U379" s="580">
        <f t="shared" si="49"/>
        <v>0</v>
      </c>
      <c r="V379" s="580">
        <f t="shared" si="50"/>
        <v>0</v>
      </c>
      <c r="W379" s="580">
        <f t="shared" si="51"/>
        <v>1</v>
      </c>
      <c r="X379" s="581" t="str">
        <f t="shared" si="52"/>
        <v>NO</v>
      </c>
      <c r="Y379" s="582" t="str">
        <f t="shared" si="53"/>
        <v>NO</v>
      </c>
    </row>
    <row r="380" spans="1:25" x14ac:dyDescent="0.25">
      <c r="A380" s="572" t="s">
        <v>264</v>
      </c>
      <c r="B380" s="573" t="s">
        <v>1016</v>
      </c>
      <c r="C380" s="617">
        <v>8</v>
      </c>
      <c r="D380" s="617">
        <v>22019000800</v>
      </c>
      <c r="E380" s="574" t="s">
        <v>901</v>
      </c>
      <c r="F380" s="587">
        <v>1</v>
      </c>
      <c r="G380" s="573" t="s">
        <v>902</v>
      </c>
      <c r="H380" s="576">
        <v>152900</v>
      </c>
      <c r="I380" s="576">
        <v>145900</v>
      </c>
      <c r="J380" s="577">
        <v>0.95421844342707696</v>
      </c>
      <c r="K380" s="577" t="b">
        <f t="shared" si="45"/>
        <v>1</v>
      </c>
      <c r="L380" s="576">
        <v>46710</v>
      </c>
      <c r="M380" s="576">
        <v>40910</v>
      </c>
      <c r="N380" s="577">
        <v>0.87582958681224599</v>
      </c>
      <c r="O380" s="577" t="str">
        <f t="shared" si="46"/>
        <v/>
      </c>
      <c r="P380" s="578">
        <v>19.600000000000001</v>
      </c>
      <c r="Q380" s="578">
        <v>22.9</v>
      </c>
      <c r="R380" s="579">
        <v>1.1683673469387801</v>
      </c>
      <c r="S380" s="577" t="str">
        <f t="shared" si="47"/>
        <v/>
      </c>
      <c r="T380" s="580">
        <f t="shared" si="48"/>
        <v>1</v>
      </c>
      <c r="U380" s="580">
        <f t="shared" si="49"/>
        <v>0</v>
      </c>
      <c r="V380" s="580">
        <f t="shared" si="50"/>
        <v>0</v>
      </c>
      <c r="W380" s="580">
        <f t="shared" si="51"/>
        <v>1</v>
      </c>
      <c r="X380" s="581" t="str">
        <f t="shared" si="52"/>
        <v>NO</v>
      </c>
      <c r="Y380" s="582" t="str">
        <f t="shared" si="53"/>
        <v>NO</v>
      </c>
    </row>
    <row r="381" spans="1:25" x14ac:dyDescent="0.25">
      <c r="A381" s="572" t="s">
        <v>264</v>
      </c>
      <c r="B381" s="573" t="s">
        <v>1016</v>
      </c>
      <c r="C381" s="617">
        <v>9</v>
      </c>
      <c r="D381" s="617">
        <v>22019000900</v>
      </c>
      <c r="E381" s="574" t="s">
        <v>904</v>
      </c>
      <c r="F381" s="583">
        <v>0</v>
      </c>
      <c r="G381" s="573" t="s">
        <v>902</v>
      </c>
      <c r="H381" s="576">
        <v>152900</v>
      </c>
      <c r="I381" s="576">
        <v>145900</v>
      </c>
      <c r="J381" s="577">
        <v>0.95421844342707696</v>
      </c>
      <c r="K381" s="577" t="b">
        <f t="shared" si="45"/>
        <v>1</v>
      </c>
      <c r="L381" s="576">
        <v>46710</v>
      </c>
      <c r="M381" s="576">
        <v>40910</v>
      </c>
      <c r="N381" s="577">
        <v>0.87582958681224599</v>
      </c>
      <c r="O381" s="577" t="str">
        <f t="shared" si="46"/>
        <v/>
      </c>
      <c r="P381" s="578">
        <v>19.600000000000001</v>
      </c>
      <c r="Q381" s="578">
        <v>22.9</v>
      </c>
      <c r="R381" s="579">
        <v>1.1683673469387801</v>
      </c>
      <c r="S381" s="577" t="str">
        <f t="shared" si="47"/>
        <v/>
      </c>
      <c r="T381" s="580">
        <f t="shared" si="48"/>
        <v>1</v>
      </c>
      <c r="U381" s="580">
        <f t="shared" si="49"/>
        <v>0</v>
      </c>
      <c r="V381" s="580">
        <f t="shared" si="50"/>
        <v>0</v>
      </c>
      <c r="W381" s="580">
        <f t="shared" si="51"/>
        <v>1</v>
      </c>
      <c r="X381" s="581" t="str">
        <f t="shared" si="52"/>
        <v>NO</v>
      </c>
      <c r="Y381" s="582" t="str">
        <f t="shared" si="53"/>
        <v>NO</v>
      </c>
    </row>
    <row r="382" spans="1:25" x14ac:dyDescent="0.25">
      <c r="A382" s="572" t="s">
        <v>264</v>
      </c>
      <c r="B382" s="573" t="s">
        <v>1016</v>
      </c>
      <c r="C382" s="617">
        <v>10</v>
      </c>
      <c r="D382" s="617">
        <v>22019001000</v>
      </c>
      <c r="E382" s="574" t="s">
        <v>904</v>
      </c>
      <c r="F382" s="583">
        <v>0</v>
      </c>
      <c r="G382" s="573" t="s">
        <v>902</v>
      </c>
      <c r="H382" s="576">
        <v>152900</v>
      </c>
      <c r="I382" s="576">
        <v>145900</v>
      </c>
      <c r="J382" s="577">
        <v>0.95421844342707696</v>
      </c>
      <c r="K382" s="577" t="b">
        <f t="shared" si="45"/>
        <v>1</v>
      </c>
      <c r="L382" s="576">
        <v>46710</v>
      </c>
      <c r="M382" s="576">
        <v>40910</v>
      </c>
      <c r="N382" s="577">
        <v>0.87582958681224599</v>
      </c>
      <c r="O382" s="577" t="str">
        <f t="shared" si="46"/>
        <v/>
      </c>
      <c r="P382" s="578">
        <v>19.600000000000001</v>
      </c>
      <c r="Q382" s="578">
        <v>22.9</v>
      </c>
      <c r="R382" s="579">
        <v>1.1683673469387801</v>
      </c>
      <c r="S382" s="577" t="str">
        <f t="shared" si="47"/>
        <v/>
      </c>
      <c r="T382" s="580">
        <f t="shared" si="48"/>
        <v>1</v>
      </c>
      <c r="U382" s="580">
        <f t="shared" si="49"/>
        <v>0</v>
      </c>
      <c r="V382" s="580">
        <f t="shared" si="50"/>
        <v>0</v>
      </c>
      <c r="W382" s="580">
        <f t="shared" si="51"/>
        <v>1</v>
      </c>
      <c r="X382" s="581" t="str">
        <f t="shared" si="52"/>
        <v>NO</v>
      </c>
      <c r="Y382" s="582" t="str">
        <f t="shared" si="53"/>
        <v>NO</v>
      </c>
    </row>
    <row r="383" spans="1:25" x14ac:dyDescent="0.25">
      <c r="A383" s="572" t="s">
        <v>264</v>
      </c>
      <c r="B383" s="573" t="s">
        <v>1016</v>
      </c>
      <c r="C383" s="617">
        <v>11</v>
      </c>
      <c r="D383" s="617">
        <v>22019001100</v>
      </c>
      <c r="E383" s="574" t="s">
        <v>904</v>
      </c>
      <c r="F383" s="583">
        <v>0</v>
      </c>
      <c r="G383" s="573" t="s">
        <v>902</v>
      </c>
      <c r="H383" s="576">
        <v>152900</v>
      </c>
      <c r="I383" s="576">
        <v>145900</v>
      </c>
      <c r="J383" s="577">
        <v>0.95421844342707696</v>
      </c>
      <c r="K383" s="577" t="b">
        <f t="shared" si="45"/>
        <v>1</v>
      </c>
      <c r="L383" s="576">
        <v>46710</v>
      </c>
      <c r="M383" s="576">
        <v>40910</v>
      </c>
      <c r="N383" s="577">
        <v>0.87582958681224599</v>
      </c>
      <c r="O383" s="577" t="str">
        <f t="shared" si="46"/>
        <v/>
      </c>
      <c r="P383" s="578">
        <v>19.600000000000001</v>
      </c>
      <c r="Q383" s="578">
        <v>22.9</v>
      </c>
      <c r="R383" s="579">
        <v>1.1683673469387801</v>
      </c>
      <c r="S383" s="577" t="str">
        <f t="shared" si="47"/>
        <v/>
      </c>
      <c r="T383" s="580">
        <f t="shared" si="48"/>
        <v>1</v>
      </c>
      <c r="U383" s="580">
        <f t="shared" si="49"/>
        <v>0</v>
      </c>
      <c r="V383" s="580">
        <f t="shared" si="50"/>
        <v>0</v>
      </c>
      <c r="W383" s="580">
        <f t="shared" si="51"/>
        <v>1</v>
      </c>
      <c r="X383" s="581" t="str">
        <f t="shared" si="52"/>
        <v>NO</v>
      </c>
      <c r="Y383" s="582" t="str">
        <f t="shared" si="53"/>
        <v>NO</v>
      </c>
    </row>
    <row r="384" spans="1:25" x14ac:dyDescent="0.25">
      <c r="A384" s="572" t="s">
        <v>264</v>
      </c>
      <c r="B384" s="573" t="s">
        <v>1016</v>
      </c>
      <c r="C384" s="617">
        <v>11</v>
      </c>
      <c r="D384" s="617">
        <v>22019001100</v>
      </c>
      <c r="E384" s="574" t="s">
        <v>904</v>
      </c>
      <c r="F384" s="583">
        <v>0</v>
      </c>
      <c r="G384" s="573" t="s">
        <v>902</v>
      </c>
      <c r="H384" s="576">
        <v>152900</v>
      </c>
      <c r="I384" s="576">
        <v>145900</v>
      </c>
      <c r="J384" s="577">
        <v>0.95421844342707696</v>
      </c>
      <c r="K384" s="577" t="b">
        <f t="shared" si="45"/>
        <v>1</v>
      </c>
      <c r="L384" s="576">
        <v>46710</v>
      </c>
      <c r="M384" s="576">
        <v>40910</v>
      </c>
      <c r="N384" s="577">
        <v>0.87582958681224599</v>
      </c>
      <c r="O384" s="577" t="str">
        <f t="shared" si="46"/>
        <v/>
      </c>
      <c r="P384" s="578">
        <v>19.600000000000001</v>
      </c>
      <c r="Q384" s="578">
        <v>22.9</v>
      </c>
      <c r="R384" s="579">
        <v>1.1683673469387801</v>
      </c>
      <c r="S384" s="577" t="str">
        <f t="shared" si="47"/>
        <v/>
      </c>
      <c r="T384" s="580">
        <f t="shared" si="48"/>
        <v>1</v>
      </c>
      <c r="U384" s="580">
        <f t="shared" si="49"/>
        <v>0</v>
      </c>
      <c r="V384" s="580">
        <f t="shared" si="50"/>
        <v>0</v>
      </c>
      <c r="W384" s="580">
        <f t="shared" si="51"/>
        <v>1</v>
      </c>
      <c r="X384" s="581" t="str">
        <f t="shared" si="52"/>
        <v>NO</v>
      </c>
      <c r="Y384" s="582" t="str">
        <f t="shared" si="53"/>
        <v>NO</v>
      </c>
    </row>
    <row r="385" spans="1:25" x14ac:dyDescent="0.25">
      <c r="A385" s="572" t="s">
        <v>264</v>
      </c>
      <c r="B385" s="573" t="s">
        <v>1016</v>
      </c>
      <c r="C385" s="617">
        <v>11</v>
      </c>
      <c r="D385" s="617">
        <v>22019001100</v>
      </c>
      <c r="E385" s="574" t="s">
        <v>904</v>
      </c>
      <c r="F385" s="583">
        <v>0</v>
      </c>
      <c r="G385" s="573" t="s">
        <v>902</v>
      </c>
      <c r="H385" s="576">
        <v>152900</v>
      </c>
      <c r="I385" s="576">
        <v>145900</v>
      </c>
      <c r="J385" s="577">
        <v>0.95421844342707696</v>
      </c>
      <c r="K385" s="577" t="b">
        <f t="shared" si="45"/>
        <v>1</v>
      </c>
      <c r="L385" s="576">
        <v>46710</v>
      </c>
      <c r="M385" s="576">
        <v>40910</v>
      </c>
      <c r="N385" s="577">
        <v>0.87582958681224599</v>
      </c>
      <c r="O385" s="577" t="str">
        <f t="shared" si="46"/>
        <v/>
      </c>
      <c r="P385" s="578">
        <v>19.600000000000001</v>
      </c>
      <c r="Q385" s="578">
        <v>22.9</v>
      </c>
      <c r="R385" s="579">
        <v>1.1683673469387801</v>
      </c>
      <c r="S385" s="577" t="str">
        <f t="shared" si="47"/>
        <v/>
      </c>
      <c r="T385" s="580">
        <f t="shared" si="48"/>
        <v>1</v>
      </c>
      <c r="U385" s="580">
        <f t="shared" si="49"/>
        <v>0</v>
      </c>
      <c r="V385" s="580">
        <f t="shared" si="50"/>
        <v>0</v>
      </c>
      <c r="W385" s="580">
        <f t="shared" si="51"/>
        <v>1</v>
      </c>
      <c r="X385" s="581" t="str">
        <f t="shared" si="52"/>
        <v>NO</v>
      </c>
      <c r="Y385" s="582" t="str">
        <f t="shared" si="53"/>
        <v>NO</v>
      </c>
    </row>
    <row r="386" spans="1:25" x14ac:dyDescent="0.25">
      <c r="A386" s="572" t="s">
        <v>264</v>
      </c>
      <c r="B386" s="573" t="s">
        <v>1016</v>
      </c>
      <c r="C386" s="617">
        <v>12.01</v>
      </c>
      <c r="D386" s="617">
        <v>22019001201</v>
      </c>
      <c r="E386" s="584" t="s">
        <v>904</v>
      </c>
      <c r="F386" s="585">
        <v>0</v>
      </c>
      <c r="G386" s="573" t="s">
        <v>902</v>
      </c>
      <c r="H386" s="576">
        <v>152900</v>
      </c>
      <c r="I386" s="576">
        <v>145900</v>
      </c>
      <c r="J386" s="577">
        <v>0.95421844342707696</v>
      </c>
      <c r="K386" s="577" t="b">
        <f t="shared" si="45"/>
        <v>1</v>
      </c>
      <c r="L386" s="576">
        <v>46710</v>
      </c>
      <c r="M386" s="576">
        <v>40910</v>
      </c>
      <c r="N386" s="577">
        <v>0.87582958681224599</v>
      </c>
      <c r="O386" s="577" t="str">
        <f t="shared" si="46"/>
        <v/>
      </c>
      <c r="P386" s="578">
        <v>19.600000000000001</v>
      </c>
      <c r="Q386" s="578">
        <v>22.9</v>
      </c>
      <c r="R386" s="579">
        <v>1.1683673469387801</v>
      </c>
      <c r="S386" s="577" t="str">
        <f t="shared" si="47"/>
        <v/>
      </c>
      <c r="T386" s="580">
        <f t="shared" si="48"/>
        <v>1</v>
      </c>
      <c r="U386" s="580">
        <f t="shared" si="49"/>
        <v>0</v>
      </c>
      <c r="V386" s="580">
        <f t="shared" si="50"/>
        <v>0</v>
      </c>
      <c r="W386" s="580">
        <f t="shared" si="51"/>
        <v>1</v>
      </c>
      <c r="X386" s="581" t="str">
        <f t="shared" si="52"/>
        <v>NO</v>
      </c>
      <c r="Y386" s="582" t="str">
        <f t="shared" si="53"/>
        <v>NO</v>
      </c>
    </row>
    <row r="387" spans="1:25" x14ac:dyDescent="0.25">
      <c r="A387" s="572" t="s">
        <v>264</v>
      </c>
      <c r="B387" s="573" t="s">
        <v>1016</v>
      </c>
      <c r="C387" s="617">
        <v>12.02</v>
      </c>
      <c r="D387" s="617">
        <v>22019001202</v>
      </c>
      <c r="E387" s="574" t="s">
        <v>901</v>
      </c>
      <c r="F387" s="587">
        <v>1</v>
      </c>
      <c r="G387" s="573" t="s">
        <v>902</v>
      </c>
      <c r="H387" s="576">
        <v>152900</v>
      </c>
      <c r="I387" s="576">
        <v>145900</v>
      </c>
      <c r="J387" s="577">
        <v>0.95421844342707696</v>
      </c>
      <c r="K387" s="577" t="b">
        <f t="shared" ref="K387:K450" si="54">IF(J387&gt;=50%,TRUE,"")</f>
        <v>1</v>
      </c>
      <c r="L387" s="576">
        <v>46710</v>
      </c>
      <c r="M387" s="576">
        <v>40910</v>
      </c>
      <c r="N387" s="577">
        <v>0.87582958681224599</v>
      </c>
      <c r="O387" s="577" t="str">
        <f t="shared" ref="O387:O450" si="55">IF(N387&lt;=65%,TRUE,"")</f>
        <v/>
      </c>
      <c r="P387" s="578">
        <v>19.600000000000001</v>
      </c>
      <c r="Q387" s="578">
        <v>22.9</v>
      </c>
      <c r="R387" s="579">
        <v>1.1683673469387801</v>
      </c>
      <c r="S387" s="577" t="str">
        <f t="shared" ref="S387:S450" si="56">IF(R387&gt;=1.5,TRUE,"")</f>
        <v/>
      </c>
      <c r="T387" s="580">
        <f t="shared" ref="T387:T450" si="57">IF(K387=TRUE,1,0)</f>
        <v>1</v>
      </c>
      <c r="U387" s="580">
        <f t="shared" ref="U387:U450" si="58">IF(O387=TRUE,1,0)</f>
        <v>0</v>
      </c>
      <c r="V387" s="580">
        <f t="shared" ref="V387:V450" si="59">IF(S387=TRUE,1,0)</f>
        <v>0</v>
      </c>
      <c r="W387" s="580">
        <f t="shared" ref="W387:W450" si="60">SUM(T387:V387)</f>
        <v>1</v>
      </c>
      <c r="X387" s="581" t="str">
        <f t="shared" ref="X387:X450" si="61">IF(AND(E387="TRUE",W387&gt;1),"YES","NO")</f>
        <v>NO</v>
      </c>
      <c r="Y387" s="582" t="str">
        <f t="shared" ref="Y387:Y450" si="62">IF(AND(F387=1,W387&gt;1), "YES","NO")</f>
        <v>NO</v>
      </c>
    </row>
    <row r="388" spans="1:25" x14ac:dyDescent="0.25">
      <c r="A388" s="572" t="s">
        <v>264</v>
      </c>
      <c r="B388" s="573" t="s">
        <v>1016</v>
      </c>
      <c r="C388" s="617">
        <v>13</v>
      </c>
      <c r="D388" s="617">
        <v>22019001300</v>
      </c>
      <c r="E388" s="574" t="s">
        <v>904</v>
      </c>
      <c r="F388" s="583">
        <v>0</v>
      </c>
      <c r="G388" s="573" t="s">
        <v>902</v>
      </c>
      <c r="H388" s="576">
        <v>152900</v>
      </c>
      <c r="I388" s="576">
        <v>145900</v>
      </c>
      <c r="J388" s="577">
        <v>0.95421844342707696</v>
      </c>
      <c r="K388" s="577" t="b">
        <f t="shared" si="54"/>
        <v>1</v>
      </c>
      <c r="L388" s="576">
        <v>46710</v>
      </c>
      <c r="M388" s="576">
        <v>40910</v>
      </c>
      <c r="N388" s="577">
        <v>0.87582958681224599</v>
      </c>
      <c r="O388" s="577" t="str">
        <f t="shared" si="55"/>
        <v/>
      </c>
      <c r="P388" s="578">
        <v>19.600000000000001</v>
      </c>
      <c r="Q388" s="578">
        <v>22.9</v>
      </c>
      <c r="R388" s="579">
        <v>1.1683673469387801</v>
      </c>
      <c r="S388" s="577" t="str">
        <f t="shared" si="56"/>
        <v/>
      </c>
      <c r="T388" s="580">
        <f t="shared" si="57"/>
        <v>1</v>
      </c>
      <c r="U388" s="580">
        <f t="shared" si="58"/>
        <v>0</v>
      </c>
      <c r="V388" s="580">
        <f t="shared" si="59"/>
        <v>0</v>
      </c>
      <c r="W388" s="580">
        <f t="shared" si="60"/>
        <v>1</v>
      </c>
      <c r="X388" s="581" t="str">
        <f t="shared" si="61"/>
        <v>NO</v>
      </c>
      <c r="Y388" s="582" t="str">
        <f t="shared" si="62"/>
        <v>NO</v>
      </c>
    </row>
    <row r="389" spans="1:25" x14ac:dyDescent="0.25">
      <c r="A389" s="572" t="s">
        <v>264</v>
      </c>
      <c r="B389" s="573" t="s">
        <v>1016</v>
      </c>
      <c r="C389" s="617">
        <v>13</v>
      </c>
      <c r="D389" s="617">
        <v>22019001300</v>
      </c>
      <c r="E389" s="574" t="s">
        <v>904</v>
      </c>
      <c r="F389" s="583">
        <v>0</v>
      </c>
      <c r="G389" s="573" t="s">
        <v>902</v>
      </c>
      <c r="H389" s="576">
        <v>152900</v>
      </c>
      <c r="I389" s="576">
        <v>145900</v>
      </c>
      <c r="J389" s="577">
        <v>0.95421844342707696</v>
      </c>
      <c r="K389" s="577" t="b">
        <f t="shared" si="54"/>
        <v>1</v>
      </c>
      <c r="L389" s="576">
        <v>46710</v>
      </c>
      <c r="M389" s="576">
        <v>40910</v>
      </c>
      <c r="N389" s="577">
        <v>0.87582958681224599</v>
      </c>
      <c r="O389" s="577" t="str">
        <f t="shared" si="55"/>
        <v/>
      </c>
      <c r="P389" s="578">
        <v>19.600000000000001</v>
      </c>
      <c r="Q389" s="578">
        <v>22.9</v>
      </c>
      <c r="R389" s="579">
        <v>1.1683673469387801</v>
      </c>
      <c r="S389" s="577" t="str">
        <f t="shared" si="56"/>
        <v/>
      </c>
      <c r="T389" s="580">
        <f t="shared" si="57"/>
        <v>1</v>
      </c>
      <c r="U389" s="580">
        <f t="shared" si="58"/>
        <v>0</v>
      </c>
      <c r="V389" s="580">
        <f t="shared" si="59"/>
        <v>0</v>
      </c>
      <c r="W389" s="580">
        <f t="shared" si="60"/>
        <v>1</v>
      </c>
      <c r="X389" s="581" t="str">
        <f t="shared" si="61"/>
        <v>NO</v>
      </c>
      <c r="Y389" s="582" t="str">
        <f t="shared" si="62"/>
        <v>NO</v>
      </c>
    </row>
    <row r="390" spans="1:25" x14ac:dyDescent="0.25">
      <c r="A390" s="572" t="s">
        <v>264</v>
      </c>
      <c r="B390" s="573" t="s">
        <v>1016</v>
      </c>
      <c r="C390" s="617">
        <v>14</v>
      </c>
      <c r="D390" s="617">
        <v>22019001400</v>
      </c>
      <c r="E390" s="574" t="s">
        <v>901</v>
      </c>
      <c r="F390" s="575">
        <v>1</v>
      </c>
      <c r="G390" s="573" t="s">
        <v>902</v>
      </c>
      <c r="H390" s="576">
        <v>152900</v>
      </c>
      <c r="I390" s="576">
        <v>145900</v>
      </c>
      <c r="J390" s="577">
        <v>0.95421844342707696</v>
      </c>
      <c r="K390" s="577" t="b">
        <f t="shared" si="54"/>
        <v>1</v>
      </c>
      <c r="L390" s="576">
        <v>46710</v>
      </c>
      <c r="M390" s="576">
        <v>40910</v>
      </c>
      <c r="N390" s="577">
        <v>0.87582958681224599</v>
      </c>
      <c r="O390" s="577" t="str">
        <f t="shared" si="55"/>
        <v/>
      </c>
      <c r="P390" s="578">
        <v>19.600000000000001</v>
      </c>
      <c r="Q390" s="578">
        <v>22.9</v>
      </c>
      <c r="R390" s="579">
        <v>1.1683673469387801</v>
      </c>
      <c r="S390" s="577" t="str">
        <f t="shared" si="56"/>
        <v/>
      </c>
      <c r="T390" s="580">
        <f t="shared" si="57"/>
        <v>1</v>
      </c>
      <c r="U390" s="580">
        <f t="shared" si="58"/>
        <v>0</v>
      </c>
      <c r="V390" s="580">
        <f t="shared" si="59"/>
        <v>0</v>
      </c>
      <c r="W390" s="580">
        <f t="shared" si="60"/>
        <v>1</v>
      </c>
      <c r="X390" s="581" t="str">
        <f t="shared" si="61"/>
        <v>NO</v>
      </c>
      <c r="Y390" s="582" t="str">
        <f t="shared" si="62"/>
        <v>NO</v>
      </c>
    </row>
    <row r="391" spans="1:25" x14ac:dyDescent="0.25">
      <c r="A391" s="572" t="s">
        <v>264</v>
      </c>
      <c r="B391" s="573" t="s">
        <v>1016</v>
      </c>
      <c r="C391" s="617">
        <v>14</v>
      </c>
      <c r="D391" s="617">
        <v>22019001400</v>
      </c>
      <c r="E391" s="574" t="s">
        <v>901</v>
      </c>
      <c r="F391" s="575">
        <v>1</v>
      </c>
      <c r="G391" s="573" t="s">
        <v>902</v>
      </c>
      <c r="H391" s="576">
        <v>152900</v>
      </c>
      <c r="I391" s="576">
        <v>145900</v>
      </c>
      <c r="J391" s="577">
        <v>0.95421844342707696</v>
      </c>
      <c r="K391" s="577" t="b">
        <f t="shared" si="54"/>
        <v>1</v>
      </c>
      <c r="L391" s="576">
        <v>46710</v>
      </c>
      <c r="M391" s="576">
        <v>40910</v>
      </c>
      <c r="N391" s="577">
        <v>0.87582958681224599</v>
      </c>
      <c r="O391" s="577" t="str">
        <f t="shared" si="55"/>
        <v/>
      </c>
      <c r="P391" s="578">
        <v>19.600000000000001</v>
      </c>
      <c r="Q391" s="578">
        <v>22.9</v>
      </c>
      <c r="R391" s="579">
        <v>1.1683673469387801</v>
      </c>
      <c r="S391" s="577" t="str">
        <f t="shared" si="56"/>
        <v/>
      </c>
      <c r="T391" s="580">
        <f t="shared" si="57"/>
        <v>1</v>
      </c>
      <c r="U391" s="580">
        <f t="shared" si="58"/>
        <v>0</v>
      </c>
      <c r="V391" s="580">
        <f t="shared" si="59"/>
        <v>0</v>
      </c>
      <c r="W391" s="580">
        <f t="shared" si="60"/>
        <v>1</v>
      </c>
      <c r="X391" s="581" t="str">
        <f t="shared" si="61"/>
        <v>NO</v>
      </c>
      <c r="Y391" s="582" t="str">
        <f t="shared" si="62"/>
        <v>NO</v>
      </c>
    </row>
    <row r="392" spans="1:25" x14ac:dyDescent="0.25">
      <c r="A392" s="572" t="s">
        <v>264</v>
      </c>
      <c r="B392" s="573" t="s">
        <v>1016</v>
      </c>
      <c r="C392" s="617">
        <v>15</v>
      </c>
      <c r="D392" s="617">
        <v>22019001500</v>
      </c>
      <c r="E392" s="574" t="s">
        <v>901</v>
      </c>
      <c r="F392" s="587">
        <v>1</v>
      </c>
      <c r="G392" s="573" t="s">
        <v>902</v>
      </c>
      <c r="H392" s="576">
        <v>152900</v>
      </c>
      <c r="I392" s="576">
        <v>145900</v>
      </c>
      <c r="J392" s="577">
        <v>0.95421844342707696</v>
      </c>
      <c r="K392" s="577" t="b">
        <f t="shared" si="54"/>
        <v>1</v>
      </c>
      <c r="L392" s="576">
        <v>46710</v>
      </c>
      <c r="M392" s="576">
        <v>40910</v>
      </c>
      <c r="N392" s="577">
        <v>0.87582958681224599</v>
      </c>
      <c r="O392" s="577" t="str">
        <f t="shared" si="55"/>
        <v/>
      </c>
      <c r="P392" s="578">
        <v>19.600000000000001</v>
      </c>
      <c r="Q392" s="578">
        <v>22.9</v>
      </c>
      <c r="R392" s="579">
        <v>1.1683673469387801</v>
      </c>
      <c r="S392" s="577" t="str">
        <f t="shared" si="56"/>
        <v/>
      </c>
      <c r="T392" s="580">
        <f t="shared" si="57"/>
        <v>1</v>
      </c>
      <c r="U392" s="580">
        <f t="shared" si="58"/>
        <v>0</v>
      </c>
      <c r="V392" s="580">
        <f t="shared" si="59"/>
        <v>0</v>
      </c>
      <c r="W392" s="580">
        <f t="shared" si="60"/>
        <v>1</v>
      </c>
      <c r="X392" s="581" t="str">
        <f t="shared" si="61"/>
        <v>NO</v>
      </c>
      <c r="Y392" s="582" t="str">
        <f t="shared" si="62"/>
        <v>NO</v>
      </c>
    </row>
    <row r="393" spans="1:25" x14ac:dyDescent="0.25">
      <c r="A393" s="572" t="s">
        <v>264</v>
      </c>
      <c r="B393" s="573" t="s">
        <v>1016</v>
      </c>
      <c r="C393" s="617">
        <v>15</v>
      </c>
      <c r="D393" s="617">
        <v>22019001500</v>
      </c>
      <c r="E393" s="574" t="s">
        <v>901</v>
      </c>
      <c r="F393" s="575">
        <v>1</v>
      </c>
      <c r="G393" s="573" t="s">
        <v>902</v>
      </c>
      <c r="H393" s="576">
        <v>152900</v>
      </c>
      <c r="I393" s="576">
        <v>145900</v>
      </c>
      <c r="J393" s="577">
        <v>0.95421844342707696</v>
      </c>
      <c r="K393" s="577" t="b">
        <f t="shared" si="54"/>
        <v>1</v>
      </c>
      <c r="L393" s="576">
        <v>46710</v>
      </c>
      <c r="M393" s="576">
        <v>40910</v>
      </c>
      <c r="N393" s="577">
        <v>0.87582958681224599</v>
      </c>
      <c r="O393" s="577" t="str">
        <f t="shared" si="55"/>
        <v/>
      </c>
      <c r="P393" s="578">
        <v>19.600000000000001</v>
      </c>
      <c r="Q393" s="578">
        <v>22.9</v>
      </c>
      <c r="R393" s="579">
        <v>1.1683673469387801</v>
      </c>
      <c r="S393" s="577" t="str">
        <f t="shared" si="56"/>
        <v/>
      </c>
      <c r="T393" s="580">
        <f t="shared" si="57"/>
        <v>1</v>
      </c>
      <c r="U393" s="580">
        <f t="shared" si="58"/>
        <v>0</v>
      </c>
      <c r="V393" s="580">
        <f t="shared" si="59"/>
        <v>0</v>
      </c>
      <c r="W393" s="580">
        <f t="shared" si="60"/>
        <v>1</v>
      </c>
      <c r="X393" s="581" t="str">
        <f t="shared" si="61"/>
        <v>NO</v>
      </c>
      <c r="Y393" s="582" t="str">
        <f t="shared" si="62"/>
        <v>NO</v>
      </c>
    </row>
    <row r="394" spans="1:25" x14ac:dyDescent="0.25">
      <c r="A394" s="572" t="s">
        <v>264</v>
      </c>
      <c r="B394" s="573" t="s">
        <v>1016</v>
      </c>
      <c r="C394" s="617">
        <v>16</v>
      </c>
      <c r="D394" s="617">
        <v>22019001600</v>
      </c>
      <c r="E394" s="574" t="s">
        <v>901</v>
      </c>
      <c r="F394" s="575">
        <v>1</v>
      </c>
      <c r="G394" s="573" t="s">
        <v>902</v>
      </c>
      <c r="H394" s="576">
        <v>152900</v>
      </c>
      <c r="I394" s="576">
        <v>145900</v>
      </c>
      <c r="J394" s="577">
        <v>0.95421844342707696</v>
      </c>
      <c r="K394" s="577" t="b">
        <f t="shared" si="54"/>
        <v>1</v>
      </c>
      <c r="L394" s="576">
        <v>46710</v>
      </c>
      <c r="M394" s="576">
        <v>40910</v>
      </c>
      <c r="N394" s="577">
        <v>0.87582958681224599</v>
      </c>
      <c r="O394" s="577" t="str">
        <f t="shared" si="55"/>
        <v/>
      </c>
      <c r="P394" s="578">
        <v>19.600000000000001</v>
      </c>
      <c r="Q394" s="578">
        <v>22.9</v>
      </c>
      <c r="R394" s="579">
        <v>1.1683673469387801</v>
      </c>
      <c r="S394" s="577" t="str">
        <f t="shared" si="56"/>
        <v/>
      </c>
      <c r="T394" s="580">
        <f t="shared" si="57"/>
        <v>1</v>
      </c>
      <c r="U394" s="580">
        <f t="shared" si="58"/>
        <v>0</v>
      </c>
      <c r="V394" s="580">
        <f t="shared" si="59"/>
        <v>0</v>
      </c>
      <c r="W394" s="580">
        <f t="shared" si="60"/>
        <v>1</v>
      </c>
      <c r="X394" s="581" t="str">
        <f t="shared" si="61"/>
        <v>NO</v>
      </c>
      <c r="Y394" s="582" t="str">
        <f t="shared" si="62"/>
        <v>NO</v>
      </c>
    </row>
    <row r="395" spans="1:25" x14ac:dyDescent="0.25">
      <c r="A395" s="572" t="s">
        <v>264</v>
      </c>
      <c r="B395" s="573" t="s">
        <v>1016</v>
      </c>
      <c r="C395" s="617">
        <v>16</v>
      </c>
      <c r="D395" s="617">
        <v>22019001600</v>
      </c>
      <c r="E395" s="574" t="s">
        <v>901</v>
      </c>
      <c r="F395" s="575">
        <v>1</v>
      </c>
      <c r="G395" s="573" t="s">
        <v>902</v>
      </c>
      <c r="H395" s="576">
        <v>152900</v>
      </c>
      <c r="I395" s="576">
        <v>145900</v>
      </c>
      <c r="J395" s="577">
        <v>0.95421844342707696</v>
      </c>
      <c r="K395" s="577" t="b">
        <f t="shared" si="54"/>
        <v>1</v>
      </c>
      <c r="L395" s="576">
        <v>46710</v>
      </c>
      <c r="M395" s="576">
        <v>40910</v>
      </c>
      <c r="N395" s="577">
        <v>0.87582958681224599</v>
      </c>
      <c r="O395" s="577" t="str">
        <f t="shared" si="55"/>
        <v/>
      </c>
      <c r="P395" s="578">
        <v>19.600000000000001</v>
      </c>
      <c r="Q395" s="578">
        <v>22.9</v>
      </c>
      <c r="R395" s="579">
        <v>1.1683673469387801</v>
      </c>
      <c r="S395" s="577" t="str">
        <f t="shared" si="56"/>
        <v/>
      </c>
      <c r="T395" s="580">
        <f t="shared" si="57"/>
        <v>1</v>
      </c>
      <c r="U395" s="580">
        <f t="shared" si="58"/>
        <v>0</v>
      </c>
      <c r="V395" s="580">
        <f t="shared" si="59"/>
        <v>0</v>
      </c>
      <c r="W395" s="580">
        <f t="shared" si="60"/>
        <v>1</v>
      </c>
      <c r="X395" s="581" t="str">
        <f t="shared" si="61"/>
        <v>NO</v>
      </c>
      <c r="Y395" s="582" t="str">
        <f t="shared" si="62"/>
        <v>NO</v>
      </c>
    </row>
    <row r="396" spans="1:25" x14ac:dyDescent="0.25">
      <c r="A396" s="572" t="s">
        <v>264</v>
      </c>
      <c r="B396" s="573" t="s">
        <v>1017</v>
      </c>
      <c r="C396" s="617">
        <v>17</v>
      </c>
      <c r="D396" s="617">
        <v>22019001700</v>
      </c>
      <c r="E396" s="584" t="s">
        <v>904</v>
      </c>
      <c r="F396" s="585">
        <v>0</v>
      </c>
      <c r="G396" s="573" t="s">
        <v>902</v>
      </c>
      <c r="H396" s="576">
        <v>152900</v>
      </c>
      <c r="I396" s="576">
        <v>112400</v>
      </c>
      <c r="J396" s="577">
        <v>0.73512099411380005</v>
      </c>
      <c r="K396" s="577" t="b">
        <f t="shared" si="54"/>
        <v>1</v>
      </c>
      <c r="L396" s="576">
        <v>46710</v>
      </c>
      <c r="M396" s="576">
        <v>42038</v>
      </c>
      <c r="N396" s="577">
        <v>0.89997859130807101</v>
      </c>
      <c r="O396" s="577" t="str">
        <f t="shared" si="55"/>
        <v/>
      </c>
      <c r="P396" s="578">
        <v>19.600000000000001</v>
      </c>
      <c r="Q396" s="578">
        <v>23.2</v>
      </c>
      <c r="R396" s="579">
        <v>1.18367346938776</v>
      </c>
      <c r="S396" s="577" t="str">
        <f t="shared" si="56"/>
        <v/>
      </c>
      <c r="T396" s="580">
        <f t="shared" si="57"/>
        <v>1</v>
      </c>
      <c r="U396" s="580">
        <f t="shared" si="58"/>
        <v>0</v>
      </c>
      <c r="V396" s="580">
        <f t="shared" si="59"/>
        <v>0</v>
      </c>
      <c r="W396" s="580">
        <f t="shared" si="60"/>
        <v>1</v>
      </c>
      <c r="X396" s="581" t="str">
        <f t="shared" si="61"/>
        <v>NO</v>
      </c>
      <c r="Y396" s="582" t="str">
        <f t="shared" si="62"/>
        <v>NO</v>
      </c>
    </row>
    <row r="397" spans="1:25" x14ac:dyDescent="0.25">
      <c r="A397" s="572" t="s">
        <v>264</v>
      </c>
      <c r="B397" s="573" t="s">
        <v>1016</v>
      </c>
      <c r="C397" s="617">
        <v>17</v>
      </c>
      <c r="D397" s="617">
        <v>22019001700</v>
      </c>
      <c r="E397" s="584" t="s">
        <v>904</v>
      </c>
      <c r="F397" s="585">
        <v>0</v>
      </c>
      <c r="G397" s="573" t="s">
        <v>902</v>
      </c>
      <c r="H397" s="576">
        <v>152900</v>
      </c>
      <c r="I397" s="576">
        <v>145900</v>
      </c>
      <c r="J397" s="577">
        <v>0.95421844342707696</v>
      </c>
      <c r="K397" s="577" t="b">
        <f t="shared" si="54"/>
        <v>1</v>
      </c>
      <c r="L397" s="576">
        <v>46710</v>
      </c>
      <c r="M397" s="576">
        <v>40910</v>
      </c>
      <c r="N397" s="577">
        <v>0.87582958681224599</v>
      </c>
      <c r="O397" s="577" t="str">
        <f t="shared" si="55"/>
        <v/>
      </c>
      <c r="P397" s="578">
        <v>19.600000000000001</v>
      </c>
      <c r="Q397" s="578">
        <v>22.9</v>
      </c>
      <c r="R397" s="579">
        <v>1.1683673469387801</v>
      </c>
      <c r="S397" s="577" t="str">
        <f t="shared" si="56"/>
        <v/>
      </c>
      <c r="T397" s="580">
        <f t="shared" si="57"/>
        <v>1</v>
      </c>
      <c r="U397" s="580">
        <f t="shared" si="58"/>
        <v>0</v>
      </c>
      <c r="V397" s="580">
        <f t="shared" si="59"/>
        <v>0</v>
      </c>
      <c r="W397" s="580">
        <f t="shared" si="60"/>
        <v>1</v>
      </c>
      <c r="X397" s="581" t="str">
        <f t="shared" si="61"/>
        <v>NO</v>
      </c>
      <c r="Y397" s="582" t="str">
        <f t="shared" si="62"/>
        <v>NO</v>
      </c>
    </row>
    <row r="398" spans="1:25" x14ac:dyDescent="0.25">
      <c r="A398" s="572" t="s">
        <v>264</v>
      </c>
      <c r="B398" s="573" t="s">
        <v>1016</v>
      </c>
      <c r="C398" s="617">
        <v>17</v>
      </c>
      <c r="D398" s="617">
        <v>22019001700</v>
      </c>
      <c r="E398" s="574" t="s">
        <v>904</v>
      </c>
      <c r="F398" s="583">
        <v>0</v>
      </c>
      <c r="G398" s="573" t="s">
        <v>902</v>
      </c>
      <c r="H398" s="576">
        <v>152900</v>
      </c>
      <c r="I398" s="576">
        <v>145900</v>
      </c>
      <c r="J398" s="577">
        <v>0.95421844342707696</v>
      </c>
      <c r="K398" s="577" t="b">
        <f t="shared" si="54"/>
        <v>1</v>
      </c>
      <c r="L398" s="576">
        <v>46710</v>
      </c>
      <c r="M398" s="576">
        <v>40910</v>
      </c>
      <c r="N398" s="577">
        <v>0.87582958681224599</v>
      </c>
      <c r="O398" s="577" t="str">
        <f t="shared" si="55"/>
        <v/>
      </c>
      <c r="P398" s="578">
        <v>19.600000000000001</v>
      </c>
      <c r="Q398" s="578">
        <v>22.9</v>
      </c>
      <c r="R398" s="579">
        <v>1.1683673469387801</v>
      </c>
      <c r="S398" s="577" t="str">
        <f t="shared" si="56"/>
        <v/>
      </c>
      <c r="T398" s="580">
        <f t="shared" si="57"/>
        <v>1</v>
      </c>
      <c r="U398" s="580">
        <f t="shared" si="58"/>
        <v>0</v>
      </c>
      <c r="V398" s="580">
        <f t="shared" si="59"/>
        <v>0</v>
      </c>
      <c r="W398" s="580">
        <f t="shared" si="60"/>
        <v>1</v>
      </c>
      <c r="X398" s="581" t="str">
        <f t="shared" si="61"/>
        <v>NO</v>
      </c>
      <c r="Y398" s="582" t="str">
        <f t="shared" si="62"/>
        <v>NO</v>
      </c>
    </row>
    <row r="399" spans="1:25" x14ac:dyDescent="0.25">
      <c r="A399" s="572" t="s">
        <v>264</v>
      </c>
      <c r="B399" s="573" t="s">
        <v>1016</v>
      </c>
      <c r="C399" s="617">
        <v>17</v>
      </c>
      <c r="D399" s="617">
        <v>22019001700</v>
      </c>
      <c r="E399" s="584" t="s">
        <v>904</v>
      </c>
      <c r="F399" s="585">
        <v>0</v>
      </c>
      <c r="G399" s="573" t="s">
        <v>902</v>
      </c>
      <c r="H399" s="576">
        <v>152900</v>
      </c>
      <c r="I399" s="576">
        <v>145900</v>
      </c>
      <c r="J399" s="577">
        <v>0.95421844342707696</v>
      </c>
      <c r="K399" s="577" t="b">
        <f t="shared" si="54"/>
        <v>1</v>
      </c>
      <c r="L399" s="576">
        <v>46710</v>
      </c>
      <c r="M399" s="576">
        <v>40910</v>
      </c>
      <c r="N399" s="577">
        <v>0.87582958681224599</v>
      </c>
      <c r="O399" s="577" t="str">
        <f t="shared" si="55"/>
        <v/>
      </c>
      <c r="P399" s="578">
        <v>19.600000000000001</v>
      </c>
      <c r="Q399" s="578">
        <v>22.9</v>
      </c>
      <c r="R399" s="579">
        <v>1.1683673469387801</v>
      </c>
      <c r="S399" s="577" t="str">
        <f t="shared" si="56"/>
        <v/>
      </c>
      <c r="T399" s="580">
        <f t="shared" si="57"/>
        <v>1</v>
      </c>
      <c r="U399" s="580">
        <f t="shared" si="58"/>
        <v>0</v>
      </c>
      <c r="V399" s="580">
        <f t="shared" si="59"/>
        <v>0</v>
      </c>
      <c r="W399" s="580">
        <f t="shared" si="60"/>
        <v>1</v>
      </c>
      <c r="X399" s="581" t="str">
        <f t="shared" si="61"/>
        <v>NO</v>
      </c>
      <c r="Y399" s="582" t="str">
        <f t="shared" si="62"/>
        <v>NO</v>
      </c>
    </row>
    <row r="400" spans="1:25" x14ac:dyDescent="0.25">
      <c r="A400" s="572" t="s">
        <v>264</v>
      </c>
      <c r="B400" s="573" t="s">
        <v>1016</v>
      </c>
      <c r="C400" s="617">
        <v>18.010000000000002</v>
      </c>
      <c r="D400" s="617">
        <v>22019001801</v>
      </c>
      <c r="E400" s="574" t="s">
        <v>904</v>
      </c>
      <c r="F400" s="583">
        <v>0</v>
      </c>
      <c r="G400" s="573" t="s">
        <v>902</v>
      </c>
      <c r="H400" s="576">
        <v>152900</v>
      </c>
      <c r="I400" s="576">
        <v>145900</v>
      </c>
      <c r="J400" s="577">
        <v>0.95421844342707696</v>
      </c>
      <c r="K400" s="577" t="b">
        <f t="shared" si="54"/>
        <v>1</v>
      </c>
      <c r="L400" s="576">
        <v>46710</v>
      </c>
      <c r="M400" s="576">
        <v>40910</v>
      </c>
      <c r="N400" s="577">
        <v>0.87582958681224599</v>
      </c>
      <c r="O400" s="577" t="str">
        <f t="shared" si="55"/>
        <v/>
      </c>
      <c r="P400" s="578">
        <v>19.600000000000001</v>
      </c>
      <c r="Q400" s="578">
        <v>22.9</v>
      </c>
      <c r="R400" s="579">
        <v>1.1683673469387801</v>
      </c>
      <c r="S400" s="577" t="str">
        <f t="shared" si="56"/>
        <v/>
      </c>
      <c r="T400" s="580">
        <f t="shared" si="57"/>
        <v>1</v>
      </c>
      <c r="U400" s="580">
        <f t="shared" si="58"/>
        <v>0</v>
      </c>
      <c r="V400" s="580">
        <f t="shared" si="59"/>
        <v>0</v>
      </c>
      <c r="W400" s="580">
        <f t="shared" si="60"/>
        <v>1</v>
      </c>
      <c r="X400" s="581" t="str">
        <f t="shared" si="61"/>
        <v>NO</v>
      </c>
      <c r="Y400" s="582" t="str">
        <f t="shared" si="62"/>
        <v>NO</v>
      </c>
    </row>
    <row r="401" spans="1:25" x14ac:dyDescent="0.25">
      <c r="A401" s="572" t="s">
        <v>264</v>
      </c>
      <c r="B401" s="573" t="s">
        <v>1016</v>
      </c>
      <c r="C401" s="617">
        <v>18.010000000000002</v>
      </c>
      <c r="D401" s="617">
        <v>22019001801</v>
      </c>
      <c r="E401" s="574" t="s">
        <v>904</v>
      </c>
      <c r="F401" s="583">
        <v>0</v>
      </c>
      <c r="G401" s="573" t="s">
        <v>902</v>
      </c>
      <c r="H401" s="576">
        <v>152900</v>
      </c>
      <c r="I401" s="576">
        <v>145900</v>
      </c>
      <c r="J401" s="577">
        <v>0.95421844342707696</v>
      </c>
      <c r="K401" s="577" t="b">
        <f t="shared" si="54"/>
        <v>1</v>
      </c>
      <c r="L401" s="576">
        <v>46710</v>
      </c>
      <c r="M401" s="576">
        <v>40910</v>
      </c>
      <c r="N401" s="577">
        <v>0.87582958681224599</v>
      </c>
      <c r="O401" s="577" t="str">
        <f t="shared" si="55"/>
        <v/>
      </c>
      <c r="P401" s="578">
        <v>19.600000000000001</v>
      </c>
      <c r="Q401" s="578">
        <v>22.9</v>
      </c>
      <c r="R401" s="579">
        <v>1.1683673469387801</v>
      </c>
      <c r="S401" s="577" t="str">
        <f t="shared" si="56"/>
        <v/>
      </c>
      <c r="T401" s="580">
        <f t="shared" si="57"/>
        <v>1</v>
      </c>
      <c r="U401" s="580">
        <f t="shared" si="58"/>
        <v>0</v>
      </c>
      <c r="V401" s="580">
        <f t="shared" si="59"/>
        <v>0</v>
      </c>
      <c r="W401" s="580">
        <f t="shared" si="60"/>
        <v>1</v>
      </c>
      <c r="X401" s="581" t="str">
        <f t="shared" si="61"/>
        <v>NO</v>
      </c>
      <c r="Y401" s="582" t="str">
        <f t="shared" si="62"/>
        <v>NO</v>
      </c>
    </row>
    <row r="402" spans="1:25" x14ac:dyDescent="0.25">
      <c r="A402" s="572" t="s">
        <v>264</v>
      </c>
      <c r="B402" s="573" t="s">
        <v>1016</v>
      </c>
      <c r="C402" s="617">
        <v>19.010000000000002</v>
      </c>
      <c r="D402" s="617">
        <v>22019001901</v>
      </c>
      <c r="E402" s="584" t="s">
        <v>904</v>
      </c>
      <c r="F402" s="585">
        <v>0</v>
      </c>
      <c r="G402" s="573" t="s">
        <v>902</v>
      </c>
      <c r="H402" s="576">
        <v>152900</v>
      </c>
      <c r="I402" s="576">
        <v>145900</v>
      </c>
      <c r="J402" s="577">
        <v>0.95421844342707696</v>
      </c>
      <c r="K402" s="577" t="b">
        <f t="shared" si="54"/>
        <v>1</v>
      </c>
      <c r="L402" s="576">
        <v>46710</v>
      </c>
      <c r="M402" s="576">
        <v>40910</v>
      </c>
      <c r="N402" s="577">
        <v>0.87582958681224599</v>
      </c>
      <c r="O402" s="577" t="str">
        <f t="shared" si="55"/>
        <v/>
      </c>
      <c r="P402" s="578">
        <v>19.600000000000001</v>
      </c>
      <c r="Q402" s="578">
        <v>22.9</v>
      </c>
      <c r="R402" s="579">
        <v>1.1683673469387801</v>
      </c>
      <c r="S402" s="577" t="str">
        <f t="shared" si="56"/>
        <v/>
      </c>
      <c r="T402" s="580">
        <f t="shared" si="57"/>
        <v>1</v>
      </c>
      <c r="U402" s="580">
        <f t="shared" si="58"/>
        <v>0</v>
      </c>
      <c r="V402" s="580">
        <f t="shared" si="59"/>
        <v>0</v>
      </c>
      <c r="W402" s="580">
        <f t="shared" si="60"/>
        <v>1</v>
      </c>
      <c r="X402" s="581" t="str">
        <f t="shared" si="61"/>
        <v>NO</v>
      </c>
      <c r="Y402" s="582" t="str">
        <f t="shared" si="62"/>
        <v>NO</v>
      </c>
    </row>
    <row r="403" spans="1:25" x14ac:dyDescent="0.25">
      <c r="A403" s="572" t="s">
        <v>264</v>
      </c>
      <c r="B403" s="573" t="s">
        <v>1016</v>
      </c>
      <c r="C403" s="617">
        <v>19.010000000000002</v>
      </c>
      <c r="D403" s="617">
        <v>22019001901</v>
      </c>
      <c r="E403" s="574" t="s">
        <v>904</v>
      </c>
      <c r="F403" s="583">
        <v>0</v>
      </c>
      <c r="G403" s="573" t="s">
        <v>902</v>
      </c>
      <c r="H403" s="576">
        <v>152900</v>
      </c>
      <c r="I403" s="576">
        <v>145900</v>
      </c>
      <c r="J403" s="577">
        <v>0.95421844342707696</v>
      </c>
      <c r="K403" s="577" t="b">
        <f t="shared" si="54"/>
        <v>1</v>
      </c>
      <c r="L403" s="576">
        <v>46710</v>
      </c>
      <c r="M403" s="576">
        <v>40910</v>
      </c>
      <c r="N403" s="577">
        <v>0.87582958681224599</v>
      </c>
      <c r="O403" s="577" t="str">
        <f t="shared" si="55"/>
        <v/>
      </c>
      <c r="P403" s="578">
        <v>19.600000000000001</v>
      </c>
      <c r="Q403" s="578">
        <v>22.9</v>
      </c>
      <c r="R403" s="579">
        <v>1.1683673469387801</v>
      </c>
      <c r="S403" s="577" t="str">
        <f t="shared" si="56"/>
        <v/>
      </c>
      <c r="T403" s="580">
        <f t="shared" si="57"/>
        <v>1</v>
      </c>
      <c r="U403" s="580">
        <f t="shared" si="58"/>
        <v>0</v>
      </c>
      <c r="V403" s="580">
        <f t="shared" si="59"/>
        <v>0</v>
      </c>
      <c r="W403" s="580">
        <f t="shared" si="60"/>
        <v>1</v>
      </c>
      <c r="X403" s="581" t="str">
        <f t="shared" si="61"/>
        <v>NO</v>
      </c>
      <c r="Y403" s="582" t="str">
        <f t="shared" si="62"/>
        <v>NO</v>
      </c>
    </row>
    <row r="404" spans="1:25" x14ac:dyDescent="0.25">
      <c r="A404" s="572" t="s">
        <v>264</v>
      </c>
      <c r="B404" s="573" t="s">
        <v>1016</v>
      </c>
      <c r="C404" s="617">
        <v>19.03</v>
      </c>
      <c r="D404" s="617">
        <v>22019001903</v>
      </c>
      <c r="E404" s="584" t="s">
        <v>904</v>
      </c>
      <c r="F404" s="585">
        <v>0</v>
      </c>
      <c r="G404" s="573" t="s">
        <v>902</v>
      </c>
      <c r="H404" s="576">
        <v>152900</v>
      </c>
      <c r="I404" s="576">
        <v>145900</v>
      </c>
      <c r="J404" s="577">
        <v>0.95421844342707696</v>
      </c>
      <c r="K404" s="577" t="b">
        <f t="shared" si="54"/>
        <v>1</v>
      </c>
      <c r="L404" s="576">
        <v>46710</v>
      </c>
      <c r="M404" s="576">
        <v>40910</v>
      </c>
      <c r="N404" s="577">
        <v>0.87582958681224599</v>
      </c>
      <c r="O404" s="577" t="str">
        <f t="shared" si="55"/>
        <v/>
      </c>
      <c r="P404" s="578">
        <v>19.600000000000001</v>
      </c>
      <c r="Q404" s="578">
        <v>22.9</v>
      </c>
      <c r="R404" s="579">
        <v>1.1683673469387801</v>
      </c>
      <c r="S404" s="577" t="str">
        <f t="shared" si="56"/>
        <v/>
      </c>
      <c r="T404" s="580">
        <f t="shared" si="57"/>
        <v>1</v>
      </c>
      <c r="U404" s="580">
        <f t="shared" si="58"/>
        <v>0</v>
      </c>
      <c r="V404" s="580">
        <f t="shared" si="59"/>
        <v>0</v>
      </c>
      <c r="W404" s="580">
        <f t="shared" si="60"/>
        <v>1</v>
      </c>
      <c r="X404" s="581" t="str">
        <f t="shared" si="61"/>
        <v>NO</v>
      </c>
      <c r="Y404" s="582" t="str">
        <f t="shared" si="62"/>
        <v>NO</v>
      </c>
    </row>
    <row r="405" spans="1:25" x14ac:dyDescent="0.25">
      <c r="A405" s="572" t="s">
        <v>264</v>
      </c>
      <c r="B405" s="573" t="s">
        <v>1016</v>
      </c>
      <c r="C405" s="617">
        <v>19.03</v>
      </c>
      <c r="D405" s="617">
        <v>22019001903</v>
      </c>
      <c r="E405" s="584" t="s">
        <v>904</v>
      </c>
      <c r="F405" s="585">
        <v>0</v>
      </c>
      <c r="G405" s="573" t="s">
        <v>902</v>
      </c>
      <c r="H405" s="576">
        <v>152900</v>
      </c>
      <c r="I405" s="576">
        <v>145900</v>
      </c>
      <c r="J405" s="577">
        <v>0.95421844342707696</v>
      </c>
      <c r="K405" s="577" t="b">
        <f t="shared" si="54"/>
        <v>1</v>
      </c>
      <c r="L405" s="576">
        <v>46710</v>
      </c>
      <c r="M405" s="576">
        <v>40910</v>
      </c>
      <c r="N405" s="577">
        <v>0.87582958681224599</v>
      </c>
      <c r="O405" s="577" t="str">
        <f t="shared" si="55"/>
        <v/>
      </c>
      <c r="P405" s="578">
        <v>19.600000000000001</v>
      </c>
      <c r="Q405" s="578">
        <v>22.9</v>
      </c>
      <c r="R405" s="579">
        <v>1.1683673469387801</v>
      </c>
      <c r="S405" s="577" t="str">
        <f t="shared" si="56"/>
        <v/>
      </c>
      <c r="T405" s="580">
        <f t="shared" si="57"/>
        <v>1</v>
      </c>
      <c r="U405" s="580">
        <f t="shared" si="58"/>
        <v>0</v>
      </c>
      <c r="V405" s="580">
        <f t="shared" si="59"/>
        <v>0</v>
      </c>
      <c r="W405" s="580">
        <f t="shared" si="60"/>
        <v>1</v>
      </c>
      <c r="X405" s="581" t="str">
        <f t="shared" si="61"/>
        <v>NO</v>
      </c>
      <c r="Y405" s="582" t="str">
        <f t="shared" si="62"/>
        <v>NO</v>
      </c>
    </row>
    <row r="406" spans="1:25" x14ac:dyDescent="0.25">
      <c r="A406" s="572" t="s">
        <v>264</v>
      </c>
      <c r="B406" s="573" t="s">
        <v>1016</v>
      </c>
      <c r="C406" s="617">
        <v>19.04</v>
      </c>
      <c r="D406" s="617">
        <v>22019001904</v>
      </c>
      <c r="E406" s="574" t="s">
        <v>904</v>
      </c>
      <c r="F406" s="583">
        <v>0</v>
      </c>
      <c r="G406" s="573" t="s">
        <v>902</v>
      </c>
      <c r="H406" s="576">
        <v>152900</v>
      </c>
      <c r="I406" s="576">
        <v>145900</v>
      </c>
      <c r="J406" s="577">
        <v>0.95421844342707696</v>
      </c>
      <c r="K406" s="577" t="b">
        <f t="shared" si="54"/>
        <v>1</v>
      </c>
      <c r="L406" s="576">
        <v>46710</v>
      </c>
      <c r="M406" s="576">
        <v>40910</v>
      </c>
      <c r="N406" s="577">
        <v>0.87582958681224599</v>
      </c>
      <c r="O406" s="577" t="str">
        <f t="shared" si="55"/>
        <v/>
      </c>
      <c r="P406" s="578">
        <v>19.600000000000001</v>
      </c>
      <c r="Q406" s="578">
        <v>22.9</v>
      </c>
      <c r="R406" s="579">
        <v>1.1683673469387801</v>
      </c>
      <c r="S406" s="577" t="str">
        <f t="shared" si="56"/>
        <v/>
      </c>
      <c r="T406" s="580">
        <f t="shared" si="57"/>
        <v>1</v>
      </c>
      <c r="U406" s="580">
        <f t="shared" si="58"/>
        <v>0</v>
      </c>
      <c r="V406" s="580">
        <f t="shared" si="59"/>
        <v>0</v>
      </c>
      <c r="W406" s="580">
        <f t="shared" si="60"/>
        <v>1</v>
      </c>
      <c r="X406" s="581" t="str">
        <f t="shared" si="61"/>
        <v>NO</v>
      </c>
      <c r="Y406" s="582" t="str">
        <f t="shared" si="62"/>
        <v>NO</v>
      </c>
    </row>
    <row r="407" spans="1:25" x14ac:dyDescent="0.25">
      <c r="A407" s="572" t="s">
        <v>264</v>
      </c>
      <c r="B407" s="573" t="s">
        <v>1018</v>
      </c>
      <c r="C407" s="617">
        <v>20</v>
      </c>
      <c r="D407" s="617">
        <v>22019002000</v>
      </c>
      <c r="E407" s="584" t="s">
        <v>904</v>
      </c>
      <c r="F407" s="585">
        <v>0</v>
      </c>
      <c r="G407" s="573" t="s">
        <v>902</v>
      </c>
      <c r="H407" s="576">
        <v>152900</v>
      </c>
      <c r="I407" s="576">
        <v>0</v>
      </c>
      <c r="J407" s="577">
        <v>0</v>
      </c>
      <c r="K407" s="577" t="str">
        <f t="shared" si="54"/>
        <v/>
      </c>
      <c r="L407" s="576">
        <v>46710</v>
      </c>
      <c r="M407" s="576">
        <v>0</v>
      </c>
      <c r="N407" s="577">
        <v>0</v>
      </c>
      <c r="O407" s="577" t="b">
        <f t="shared" si="55"/>
        <v>1</v>
      </c>
      <c r="P407" s="578">
        <v>19.600000000000001</v>
      </c>
      <c r="Q407" s="578">
        <v>0</v>
      </c>
      <c r="R407" s="579">
        <v>0</v>
      </c>
      <c r="S407" s="577" t="str">
        <f t="shared" si="56"/>
        <v/>
      </c>
      <c r="T407" s="580">
        <f t="shared" si="57"/>
        <v>0</v>
      </c>
      <c r="U407" s="580">
        <f t="shared" si="58"/>
        <v>1</v>
      </c>
      <c r="V407" s="580">
        <f t="shared" si="59"/>
        <v>0</v>
      </c>
      <c r="W407" s="580">
        <f t="shared" si="60"/>
        <v>1</v>
      </c>
      <c r="X407" s="581" t="str">
        <f t="shared" si="61"/>
        <v>NO</v>
      </c>
      <c r="Y407" s="582" t="str">
        <f t="shared" si="62"/>
        <v>NO</v>
      </c>
    </row>
    <row r="408" spans="1:25" x14ac:dyDescent="0.25">
      <c r="A408" s="572" t="s">
        <v>264</v>
      </c>
      <c r="B408" s="573" t="s">
        <v>1019</v>
      </c>
      <c r="C408" s="617">
        <v>20</v>
      </c>
      <c r="D408" s="617">
        <v>22019002000</v>
      </c>
      <c r="E408" s="584" t="s">
        <v>904</v>
      </c>
      <c r="F408" s="585">
        <v>0</v>
      </c>
      <c r="G408" s="573" t="s">
        <v>902</v>
      </c>
      <c r="H408" s="576">
        <v>152900</v>
      </c>
      <c r="I408" s="576">
        <v>66400</v>
      </c>
      <c r="J408" s="577">
        <v>0.43427076520601698</v>
      </c>
      <c r="K408" s="577" t="str">
        <f t="shared" si="54"/>
        <v/>
      </c>
      <c r="L408" s="576">
        <v>46710</v>
      </c>
      <c r="M408" s="576">
        <v>86432</v>
      </c>
      <c r="N408" s="577">
        <v>1.85039606080069</v>
      </c>
      <c r="O408" s="577" t="str">
        <f t="shared" si="55"/>
        <v/>
      </c>
      <c r="P408" s="578">
        <v>19.600000000000001</v>
      </c>
      <c r="Q408" s="578">
        <v>15.9</v>
      </c>
      <c r="R408" s="579">
        <v>0.81122448979591799</v>
      </c>
      <c r="S408" s="577" t="str">
        <f t="shared" si="56"/>
        <v/>
      </c>
      <c r="T408" s="580">
        <f t="shared" si="57"/>
        <v>0</v>
      </c>
      <c r="U408" s="580">
        <f t="shared" si="58"/>
        <v>0</v>
      </c>
      <c r="V408" s="580">
        <f t="shared" si="59"/>
        <v>0</v>
      </c>
      <c r="W408" s="580">
        <f t="shared" si="60"/>
        <v>0</v>
      </c>
      <c r="X408" s="581" t="str">
        <f t="shared" si="61"/>
        <v>NO</v>
      </c>
      <c r="Y408" s="582" t="str">
        <f t="shared" si="62"/>
        <v>NO</v>
      </c>
    </row>
    <row r="409" spans="1:25" x14ac:dyDescent="0.25">
      <c r="A409" s="572" t="s">
        <v>264</v>
      </c>
      <c r="B409" s="573" t="s">
        <v>1017</v>
      </c>
      <c r="C409" s="617">
        <v>20</v>
      </c>
      <c r="D409" s="617">
        <v>22019002000</v>
      </c>
      <c r="E409" s="584" t="s">
        <v>904</v>
      </c>
      <c r="F409" s="585">
        <v>0</v>
      </c>
      <c r="G409" s="573" t="s">
        <v>902</v>
      </c>
      <c r="H409" s="576">
        <v>152900</v>
      </c>
      <c r="I409" s="576">
        <v>112400</v>
      </c>
      <c r="J409" s="577">
        <v>0.73512099411380005</v>
      </c>
      <c r="K409" s="577" t="b">
        <f t="shared" si="54"/>
        <v>1</v>
      </c>
      <c r="L409" s="576">
        <v>46710</v>
      </c>
      <c r="M409" s="576">
        <v>42038</v>
      </c>
      <c r="N409" s="577">
        <v>0.89997859130807101</v>
      </c>
      <c r="O409" s="577" t="str">
        <f t="shared" si="55"/>
        <v/>
      </c>
      <c r="P409" s="578">
        <v>19.600000000000001</v>
      </c>
      <c r="Q409" s="578">
        <v>23.2</v>
      </c>
      <c r="R409" s="579">
        <v>1.18367346938776</v>
      </c>
      <c r="S409" s="577" t="str">
        <f t="shared" si="56"/>
        <v/>
      </c>
      <c r="T409" s="580">
        <f t="shared" si="57"/>
        <v>1</v>
      </c>
      <c r="U409" s="580">
        <f t="shared" si="58"/>
        <v>0</v>
      </c>
      <c r="V409" s="580">
        <f t="shared" si="59"/>
        <v>0</v>
      </c>
      <c r="W409" s="580">
        <f t="shared" si="60"/>
        <v>1</v>
      </c>
      <c r="X409" s="581" t="str">
        <f t="shared" si="61"/>
        <v>NO</v>
      </c>
      <c r="Y409" s="582" t="str">
        <f t="shared" si="62"/>
        <v>NO</v>
      </c>
    </row>
    <row r="410" spans="1:25" x14ac:dyDescent="0.25">
      <c r="A410" s="572" t="s">
        <v>264</v>
      </c>
      <c r="B410" s="573" t="s">
        <v>1016</v>
      </c>
      <c r="C410" s="617">
        <v>20</v>
      </c>
      <c r="D410" s="617">
        <v>22019002000</v>
      </c>
      <c r="E410" s="574" t="s">
        <v>904</v>
      </c>
      <c r="F410" s="583">
        <v>0</v>
      </c>
      <c r="G410" s="573" t="s">
        <v>902</v>
      </c>
      <c r="H410" s="576">
        <v>152900</v>
      </c>
      <c r="I410" s="576">
        <v>145900</v>
      </c>
      <c r="J410" s="577">
        <v>0.95421844342707696</v>
      </c>
      <c r="K410" s="577" t="b">
        <f t="shared" si="54"/>
        <v>1</v>
      </c>
      <c r="L410" s="576">
        <v>46710</v>
      </c>
      <c r="M410" s="576">
        <v>40910</v>
      </c>
      <c r="N410" s="577">
        <v>0.87582958681224599</v>
      </c>
      <c r="O410" s="577" t="str">
        <f t="shared" si="55"/>
        <v/>
      </c>
      <c r="P410" s="578">
        <v>19.600000000000001</v>
      </c>
      <c r="Q410" s="578">
        <v>22.9</v>
      </c>
      <c r="R410" s="579">
        <v>1.1683673469387801</v>
      </c>
      <c r="S410" s="577" t="str">
        <f t="shared" si="56"/>
        <v/>
      </c>
      <c r="T410" s="580">
        <f t="shared" si="57"/>
        <v>1</v>
      </c>
      <c r="U410" s="580">
        <f t="shared" si="58"/>
        <v>0</v>
      </c>
      <c r="V410" s="580">
        <f t="shared" si="59"/>
        <v>0</v>
      </c>
      <c r="W410" s="580">
        <f t="shared" si="60"/>
        <v>1</v>
      </c>
      <c r="X410" s="581" t="str">
        <f t="shared" si="61"/>
        <v>NO</v>
      </c>
      <c r="Y410" s="582" t="str">
        <f t="shared" si="62"/>
        <v>NO</v>
      </c>
    </row>
    <row r="411" spans="1:25" x14ac:dyDescent="0.25">
      <c r="A411" s="572" t="s">
        <v>264</v>
      </c>
      <c r="B411" s="573" t="s">
        <v>1017</v>
      </c>
      <c r="C411" s="617">
        <v>21</v>
      </c>
      <c r="D411" s="617">
        <v>22019002100</v>
      </c>
      <c r="E411" s="584" t="s">
        <v>904</v>
      </c>
      <c r="F411" s="585">
        <v>0</v>
      </c>
      <c r="G411" s="573" t="s">
        <v>902</v>
      </c>
      <c r="H411" s="576">
        <v>152900</v>
      </c>
      <c r="I411" s="576">
        <v>112400</v>
      </c>
      <c r="J411" s="577">
        <v>0.73512099411380005</v>
      </c>
      <c r="K411" s="577" t="b">
        <f t="shared" si="54"/>
        <v>1</v>
      </c>
      <c r="L411" s="576">
        <v>46710</v>
      </c>
      <c r="M411" s="576">
        <v>42038</v>
      </c>
      <c r="N411" s="577">
        <v>0.89997859130807101</v>
      </c>
      <c r="O411" s="577" t="str">
        <f t="shared" si="55"/>
        <v/>
      </c>
      <c r="P411" s="578">
        <v>19.600000000000001</v>
      </c>
      <c r="Q411" s="578">
        <v>23.2</v>
      </c>
      <c r="R411" s="579">
        <v>1.18367346938776</v>
      </c>
      <c r="S411" s="577" t="str">
        <f t="shared" si="56"/>
        <v/>
      </c>
      <c r="T411" s="580">
        <f t="shared" si="57"/>
        <v>1</v>
      </c>
      <c r="U411" s="580">
        <f t="shared" si="58"/>
        <v>0</v>
      </c>
      <c r="V411" s="580">
        <f t="shared" si="59"/>
        <v>0</v>
      </c>
      <c r="W411" s="580">
        <f t="shared" si="60"/>
        <v>1</v>
      </c>
      <c r="X411" s="581" t="str">
        <f t="shared" si="61"/>
        <v>NO</v>
      </c>
      <c r="Y411" s="582" t="str">
        <f t="shared" si="62"/>
        <v>NO</v>
      </c>
    </row>
    <row r="412" spans="1:25" x14ac:dyDescent="0.25">
      <c r="A412" s="572" t="s">
        <v>260</v>
      </c>
      <c r="B412" s="573" t="s">
        <v>925</v>
      </c>
      <c r="C412" s="617">
        <v>22.01</v>
      </c>
      <c r="D412" s="617">
        <v>22019002201</v>
      </c>
      <c r="E412" s="574" t="s">
        <v>904</v>
      </c>
      <c r="F412" s="583">
        <v>0</v>
      </c>
      <c r="G412" s="573" t="s">
        <v>902</v>
      </c>
      <c r="H412" s="576">
        <v>152900</v>
      </c>
      <c r="I412" s="576">
        <v>0</v>
      </c>
      <c r="J412" s="577">
        <v>0</v>
      </c>
      <c r="K412" s="577" t="str">
        <f t="shared" si="54"/>
        <v/>
      </c>
      <c r="L412" s="576">
        <v>46710</v>
      </c>
      <c r="M412" s="576">
        <v>0</v>
      </c>
      <c r="N412" s="577">
        <v>0</v>
      </c>
      <c r="O412" s="577" t="b">
        <f t="shared" si="55"/>
        <v>1</v>
      </c>
      <c r="P412" s="578">
        <v>19.600000000000001</v>
      </c>
      <c r="Q412" s="578">
        <v>0</v>
      </c>
      <c r="R412" s="579">
        <v>0</v>
      </c>
      <c r="S412" s="577" t="str">
        <f t="shared" si="56"/>
        <v/>
      </c>
      <c r="T412" s="580">
        <f t="shared" si="57"/>
        <v>0</v>
      </c>
      <c r="U412" s="580">
        <f t="shared" si="58"/>
        <v>1</v>
      </c>
      <c r="V412" s="580">
        <f t="shared" si="59"/>
        <v>0</v>
      </c>
      <c r="W412" s="580">
        <f t="shared" si="60"/>
        <v>1</v>
      </c>
      <c r="X412" s="581" t="str">
        <f t="shared" si="61"/>
        <v>NO</v>
      </c>
      <c r="Y412" s="582" t="str">
        <f t="shared" si="62"/>
        <v>NO</v>
      </c>
    </row>
    <row r="413" spans="1:25" x14ac:dyDescent="0.25">
      <c r="A413" s="572" t="s">
        <v>264</v>
      </c>
      <c r="B413" s="573" t="s">
        <v>1016</v>
      </c>
      <c r="C413" s="617">
        <v>22.01</v>
      </c>
      <c r="D413" s="617">
        <v>22019002201</v>
      </c>
      <c r="E413" s="574" t="s">
        <v>904</v>
      </c>
      <c r="F413" s="583">
        <v>0</v>
      </c>
      <c r="G413" s="573" t="s">
        <v>902</v>
      </c>
      <c r="H413" s="576">
        <v>152900</v>
      </c>
      <c r="I413" s="576">
        <v>145900</v>
      </c>
      <c r="J413" s="577">
        <v>0.95421844342707696</v>
      </c>
      <c r="K413" s="577" t="b">
        <f t="shared" si="54"/>
        <v>1</v>
      </c>
      <c r="L413" s="576">
        <v>46710</v>
      </c>
      <c r="M413" s="576">
        <v>40910</v>
      </c>
      <c r="N413" s="577">
        <v>0.87582958681224599</v>
      </c>
      <c r="O413" s="577" t="str">
        <f t="shared" si="55"/>
        <v/>
      </c>
      <c r="P413" s="578">
        <v>19.600000000000001</v>
      </c>
      <c r="Q413" s="578">
        <v>22.9</v>
      </c>
      <c r="R413" s="579">
        <v>1.1683673469387801</v>
      </c>
      <c r="S413" s="577" t="str">
        <f t="shared" si="56"/>
        <v/>
      </c>
      <c r="T413" s="580">
        <f t="shared" si="57"/>
        <v>1</v>
      </c>
      <c r="U413" s="580">
        <f t="shared" si="58"/>
        <v>0</v>
      </c>
      <c r="V413" s="580">
        <f t="shared" si="59"/>
        <v>0</v>
      </c>
      <c r="W413" s="580">
        <f t="shared" si="60"/>
        <v>1</v>
      </c>
      <c r="X413" s="581" t="str">
        <f t="shared" si="61"/>
        <v>NO</v>
      </c>
      <c r="Y413" s="582" t="str">
        <f t="shared" si="62"/>
        <v>NO</v>
      </c>
    </row>
    <row r="414" spans="1:25" x14ac:dyDescent="0.25">
      <c r="A414" s="572" t="s">
        <v>264</v>
      </c>
      <c r="B414" s="573" t="s">
        <v>1016</v>
      </c>
      <c r="C414" s="617">
        <v>22.03</v>
      </c>
      <c r="D414" s="617">
        <v>22019002203</v>
      </c>
      <c r="E414" s="574" t="s">
        <v>904</v>
      </c>
      <c r="F414" s="583">
        <v>0</v>
      </c>
      <c r="G414" s="573" t="s">
        <v>902</v>
      </c>
      <c r="H414" s="576">
        <v>152900</v>
      </c>
      <c r="I414" s="576">
        <v>145900</v>
      </c>
      <c r="J414" s="577">
        <v>0.95421844342707696</v>
      </c>
      <c r="K414" s="577" t="b">
        <f t="shared" si="54"/>
        <v>1</v>
      </c>
      <c r="L414" s="576">
        <v>46710</v>
      </c>
      <c r="M414" s="576">
        <v>40910</v>
      </c>
      <c r="N414" s="577">
        <v>0.87582958681224599</v>
      </c>
      <c r="O414" s="577" t="str">
        <f t="shared" si="55"/>
        <v/>
      </c>
      <c r="P414" s="578">
        <v>19.600000000000001</v>
      </c>
      <c r="Q414" s="578">
        <v>22.9</v>
      </c>
      <c r="R414" s="579">
        <v>1.1683673469387801</v>
      </c>
      <c r="S414" s="577" t="str">
        <f t="shared" si="56"/>
        <v/>
      </c>
      <c r="T414" s="580">
        <f t="shared" si="57"/>
        <v>1</v>
      </c>
      <c r="U414" s="580">
        <f t="shared" si="58"/>
        <v>0</v>
      </c>
      <c r="V414" s="580">
        <f t="shared" si="59"/>
        <v>0</v>
      </c>
      <c r="W414" s="580">
        <f t="shared" si="60"/>
        <v>1</v>
      </c>
      <c r="X414" s="581" t="str">
        <f t="shared" si="61"/>
        <v>NO</v>
      </c>
      <c r="Y414" s="582" t="str">
        <f t="shared" si="62"/>
        <v>NO</v>
      </c>
    </row>
    <row r="415" spans="1:25" x14ac:dyDescent="0.25">
      <c r="A415" s="572" t="s">
        <v>264</v>
      </c>
      <c r="B415" s="573" t="s">
        <v>1016</v>
      </c>
      <c r="C415" s="617">
        <v>22.04</v>
      </c>
      <c r="D415" s="617">
        <v>22019002204</v>
      </c>
      <c r="E415" s="574" t="s">
        <v>904</v>
      </c>
      <c r="F415" s="583">
        <v>0</v>
      </c>
      <c r="G415" s="573" t="s">
        <v>902</v>
      </c>
      <c r="H415" s="576">
        <v>152900</v>
      </c>
      <c r="I415" s="576">
        <v>145900</v>
      </c>
      <c r="J415" s="577">
        <v>0.95421844342707696</v>
      </c>
      <c r="K415" s="577" t="b">
        <f t="shared" si="54"/>
        <v>1</v>
      </c>
      <c r="L415" s="576">
        <v>46710</v>
      </c>
      <c r="M415" s="576">
        <v>40910</v>
      </c>
      <c r="N415" s="577">
        <v>0.87582958681224599</v>
      </c>
      <c r="O415" s="577" t="str">
        <f t="shared" si="55"/>
        <v/>
      </c>
      <c r="P415" s="578">
        <v>19.600000000000001</v>
      </c>
      <c r="Q415" s="578">
        <v>22.9</v>
      </c>
      <c r="R415" s="579">
        <v>1.1683673469387801</v>
      </c>
      <c r="S415" s="577" t="str">
        <f t="shared" si="56"/>
        <v/>
      </c>
      <c r="T415" s="580">
        <f t="shared" si="57"/>
        <v>1</v>
      </c>
      <c r="U415" s="580">
        <f t="shared" si="58"/>
        <v>0</v>
      </c>
      <c r="V415" s="580">
        <f t="shared" si="59"/>
        <v>0</v>
      </c>
      <c r="W415" s="580">
        <f t="shared" si="60"/>
        <v>1</v>
      </c>
      <c r="X415" s="581" t="str">
        <f t="shared" si="61"/>
        <v>NO</v>
      </c>
      <c r="Y415" s="582" t="str">
        <f t="shared" si="62"/>
        <v>NO</v>
      </c>
    </row>
    <row r="416" spans="1:25" x14ac:dyDescent="0.25">
      <c r="A416" s="572" t="s">
        <v>264</v>
      </c>
      <c r="B416" s="573" t="s">
        <v>1016</v>
      </c>
      <c r="C416" s="617">
        <v>22.04</v>
      </c>
      <c r="D416" s="617">
        <v>22019002204</v>
      </c>
      <c r="E416" s="574" t="s">
        <v>904</v>
      </c>
      <c r="F416" s="583">
        <v>0</v>
      </c>
      <c r="G416" s="573" t="s">
        <v>902</v>
      </c>
      <c r="H416" s="576">
        <v>152900</v>
      </c>
      <c r="I416" s="576">
        <v>145900</v>
      </c>
      <c r="J416" s="577">
        <v>0.95421844342707696</v>
      </c>
      <c r="K416" s="577" t="b">
        <f t="shared" si="54"/>
        <v>1</v>
      </c>
      <c r="L416" s="576">
        <v>46710</v>
      </c>
      <c r="M416" s="576">
        <v>40910</v>
      </c>
      <c r="N416" s="577">
        <v>0.87582958681224599</v>
      </c>
      <c r="O416" s="577" t="str">
        <f t="shared" si="55"/>
        <v/>
      </c>
      <c r="P416" s="578">
        <v>19.600000000000001</v>
      </c>
      <c r="Q416" s="578">
        <v>22.9</v>
      </c>
      <c r="R416" s="579">
        <v>1.1683673469387801</v>
      </c>
      <c r="S416" s="577" t="str">
        <f t="shared" si="56"/>
        <v/>
      </c>
      <c r="T416" s="580">
        <f t="shared" si="57"/>
        <v>1</v>
      </c>
      <c r="U416" s="580">
        <f t="shared" si="58"/>
        <v>0</v>
      </c>
      <c r="V416" s="580">
        <f t="shared" si="59"/>
        <v>0</v>
      </c>
      <c r="W416" s="580">
        <f t="shared" si="60"/>
        <v>1</v>
      </c>
      <c r="X416" s="581" t="str">
        <f t="shared" si="61"/>
        <v>NO</v>
      </c>
      <c r="Y416" s="582" t="str">
        <f t="shared" si="62"/>
        <v>NO</v>
      </c>
    </row>
    <row r="417" spans="1:25" x14ac:dyDescent="0.25">
      <c r="A417" s="572" t="s">
        <v>264</v>
      </c>
      <c r="B417" s="573" t="s">
        <v>976</v>
      </c>
      <c r="C417" s="617">
        <v>23</v>
      </c>
      <c r="D417" s="617">
        <v>22019002300</v>
      </c>
      <c r="E417" s="584" t="s">
        <v>904</v>
      </c>
      <c r="F417" s="585">
        <v>0</v>
      </c>
      <c r="G417" s="573" t="s">
        <v>902</v>
      </c>
      <c r="H417" s="576">
        <v>152900</v>
      </c>
      <c r="I417" s="576">
        <v>81000</v>
      </c>
      <c r="J417" s="577">
        <v>0.52975801177240001</v>
      </c>
      <c r="K417" s="577" t="b">
        <f t="shared" si="54"/>
        <v>1</v>
      </c>
      <c r="L417" s="576">
        <v>46710</v>
      </c>
      <c r="M417" s="576">
        <v>49215</v>
      </c>
      <c r="N417" s="577">
        <v>1.05362877328195</v>
      </c>
      <c r="O417" s="577" t="str">
        <f t="shared" si="55"/>
        <v/>
      </c>
      <c r="P417" s="578">
        <v>19.600000000000001</v>
      </c>
      <c r="Q417" s="578">
        <v>5.3</v>
      </c>
      <c r="R417" s="579">
        <v>0.27040816326530598</v>
      </c>
      <c r="S417" s="577" t="str">
        <f t="shared" si="56"/>
        <v/>
      </c>
      <c r="T417" s="580">
        <f t="shared" si="57"/>
        <v>1</v>
      </c>
      <c r="U417" s="580">
        <f t="shared" si="58"/>
        <v>0</v>
      </c>
      <c r="V417" s="580">
        <f t="shared" si="59"/>
        <v>0</v>
      </c>
      <c r="W417" s="580">
        <f t="shared" si="60"/>
        <v>1</v>
      </c>
      <c r="X417" s="581" t="str">
        <f t="shared" si="61"/>
        <v>NO</v>
      </c>
      <c r="Y417" s="582" t="str">
        <f t="shared" si="62"/>
        <v>NO</v>
      </c>
    </row>
    <row r="418" spans="1:25" x14ac:dyDescent="0.25">
      <c r="A418" s="572" t="s">
        <v>264</v>
      </c>
      <c r="B418" s="573" t="s">
        <v>1020</v>
      </c>
      <c r="C418" s="617">
        <v>23</v>
      </c>
      <c r="D418" s="617">
        <v>22019002300</v>
      </c>
      <c r="E418" s="574" t="s">
        <v>904</v>
      </c>
      <c r="F418" s="583">
        <v>0</v>
      </c>
      <c r="G418" s="573" t="s">
        <v>902</v>
      </c>
      <c r="H418" s="576">
        <v>152900</v>
      </c>
      <c r="I418" s="576">
        <v>124500</v>
      </c>
      <c r="J418" s="577">
        <v>0.81425768476128202</v>
      </c>
      <c r="K418" s="577" t="b">
        <f t="shared" si="54"/>
        <v>1</v>
      </c>
      <c r="L418" s="576">
        <v>46710</v>
      </c>
      <c r="M418" s="576">
        <v>53058</v>
      </c>
      <c r="N418" s="577">
        <v>1.1359023763648</v>
      </c>
      <c r="O418" s="577" t="str">
        <f t="shared" si="55"/>
        <v/>
      </c>
      <c r="P418" s="578">
        <v>19.600000000000001</v>
      </c>
      <c r="Q418" s="578">
        <v>15.5</v>
      </c>
      <c r="R418" s="579">
        <v>0.79081632653061196</v>
      </c>
      <c r="S418" s="577" t="str">
        <f t="shared" si="56"/>
        <v/>
      </c>
      <c r="T418" s="580">
        <f t="shared" si="57"/>
        <v>1</v>
      </c>
      <c r="U418" s="580">
        <f t="shared" si="58"/>
        <v>0</v>
      </c>
      <c r="V418" s="580">
        <f t="shared" si="59"/>
        <v>0</v>
      </c>
      <c r="W418" s="580">
        <f t="shared" si="60"/>
        <v>1</v>
      </c>
      <c r="X418" s="581" t="str">
        <f t="shared" si="61"/>
        <v>NO</v>
      </c>
      <c r="Y418" s="582" t="str">
        <f t="shared" si="62"/>
        <v>NO</v>
      </c>
    </row>
    <row r="419" spans="1:25" x14ac:dyDescent="0.25">
      <c r="A419" s="572" t="s">
        <v>264</v>
      </c>
      <c r="B419" s="573" t="s">
        <v>976</v>
      </c>
      <c r="C419" s="617">
        <v>24</v>
      </c>
      <c r="D419" s="617">
        <v>22019002400</v>
      </c>
      <c r="E419" s="574" t="s">
        <v>904</v>
      </c>
      <c r="F419" s="583">
        <v>0</v>
      </c>
      <c r="G419" s="573" t="s">
        <v>902</v>
      </c>
      <c r="H419" s="576">
        <v>152900</v>
      </c>
      <c r="I419" s="576">
        <v>81000</v>
      </c>
      <c r="J419" s="577">
        <v>0.52975801177240001</v>
      </c>
      <c r="K419" s="577" t="b">
        <f t="shared" si="54"/>
        <v>1</v>
      </c>
      <c r="L419" s="576">
        <v>46710</v>
      </c>
      <c r="M419" s="576">
        <v>49215</v>
      </c>
      <c r="N419" s="577">
        <v>1.05362877328195</v>
      </c>
      <c r="O419" s="577" t="str">
        <f t="shared" si="55"/>
        <v/>
      </c>
      <c r="P419" s="578">
        <v>19.600000000000001</v>
      </c>
      <c r="Q419" s="578">
        <v>5.3</v>
      </c>
      <c r="R419" s="579">
        <v>0.27040816326530598</v>
      </c>
      <c r="S419" s="577" t="str">
        <f t="shared" si="56"/>
        <v/>
      </c>
      <c r="T419" s="580">
        <f t="shared" si="57"/>
        <v>1</v>
      </c>
      <c r="U419" s="580">
        <f t="shared" si="58"/>
        <v>0</v>
      </c>
      <c r="V419" s="580">
        <f t="shared" si="59"/>
        <v>0</v>
      </c>
      <c r="W419" s="580">
        <f t="shared" si="60"/>
        <v>1</v>
      </c>
      <c r="X419" s="581" t="str">
        <f t="shared" si="61"/>
        <v>NO</v>
      </c>
      <c r="Y419" s="582" t="str">
        <f t="shared" si="62"/>
        <v>NO</v>
      </c>
    </row>
    <row r="420" spans="1:25" x14ac:dyDescent="0.25">
      <c r="A420" s="572" t="s">
        <v>264</v>
      </c>
      <c r="B420" s="573" t="s">
        <v>1021</v>
      </c>
      <c r="C420" s="617">
        <v>25</v>
      </c>
      <c r="D420" s="617">
        <v>22019002500</v>
      </c>
      <c r="E420" s="574" t="s">
        <v>904</v>
      </c>
      <c r="F420" s="583">
        <v>0</v>
      </c>
      <c r="G420" s="573" t="s">
        <v>902</v>
      </c>
      <c r="H420" s="576">
        <v>152900</v>
      </c>
      <c r="I420" s="576">
        <v>109000</v>
      </c>
      <c r="J420" s="577">
        <v>0.71288423806409396</v>
      </c>
      <c r="K420" s="577" t="b">
        <f t="shared" si="54"/>
        <v>1</v>
      </c>
      <c r="L420" s="576">
        <v>46710</v>
      </c>
      <c r="M420" s="576">
        <v>53417</v>
      </c>
      <c r="N420" s="577">
        <v>1.14358809676729</v>
      </c>
      <c r="O420" s="577" t="str">
        <f t="shared" si="55"/>
        <v/>
      </c>
      <c r="P420" s="578">
        <v>19.600000000000001</v>
      </c>
      <c r="Q420" s="578">
        <v>14.5</v>
      </c>
      <c r="R420" s="579">
        <v>0.73979591836734704</v>
      </c>
      <c r="S420" s="577" t="str">
        <f t="shared" si="56"/>
        <v/>
      </c>
      <c r="T420" s="580">
        <f t="shared" si="57"/>
        <v>1</v>
      </c>
      <c r="U420" s="580">
        <f t="shared" si="58"/>
        <v>0</v>
      </c>
      <c r="V420" s="580">
        <f t="shared" si="59"/>
        <v>0</v>
      </c>
      <c r="W420" s="580">
        <f t="shared" si="60"/>
        <v>1</v>
      </c>
      <c r="X420" s="581" t="str">
        <f t="shared" si="61"/>
        <v>NO</v>
      </c>
      <c r="Y420" s="582" t="str">
        <f t="shared" si="62"/>
        <v>NO</v>
      </c>
    </row>
    <row r="421" spans="1:25" x14ac:dyDescent="0.25">
      <c r="A421" s="572" t="s">
        <v>264</v>
      </c>
      <c r="B421" s="573" t="s">
        <v>1021</v>
      </c>
      <c r="C421" s="617">
        <v>26</v>
      </c>
      <c r="D421" s="617">
        <v>22019002600</v>
      </c>
      <c r="E421" s="574" t="s">
        <v>904</v>
      </c>
      <c r="F421" s="583">
        <v>0</v>
      </c>
      <c r="G421" s="573" t="s">
        <v>902</v>
      </c>
      <c r="H421" s="576">
        <v>152900</v>
      </c>
      <c r="I421" s="576">
        <v>109000</v>
      </c>
      <c r="J421" s="577">
        <v>0.71288423806409396</v>
      </c>
      <c r="K421" s="577" t="b">
        <f t="shared" si="54"/>
        <v>1</v>
      </c>
      <c r="L421" s="576">
        <v>46710</v>
      </c>
      <c r="M421" s="576">
        <v>53417</v>
      </c>
      <c r="N421" s="577">
        <v>1.14358809676729</v>
      </c>
      <c r="O421" s="577" t="str">
        <f t="shared" si="55"/>
        <v/>
      </c>
      <c r="P421" s="578">
        <v>19.600000000000001</v>
      </c>
      <c r="Q421" s="578">
        <v>14.5</v>
      </c>
      <c r="R421" s="579">
        <v>0.73979591836734704</v>
      </c>
      <c r="S421" s="577" t="str">
        <f t="shared" si="56"/>
        <v/>
      </c>
      <c r="T421" s="580">
        <f t="shared" si="57"/>
        <v>1</v>
      </c>
      <c r="U421" s="580">
        <f t="shared" si="58"/>
        <v>0</v>
      </c>
      <c r="V421" s="580">
        <f t="shared" si="59"/>
        <v>0</v>
      </c>
      <c r="W421" s="580">
        <f t="shared" si="60"/>
        <v>1</v>
      </c>
      <c r="X421" s="581" t="str">
        <f t="shared" si="61"/>
        <v>NO</v>
      </c>
      <c r="Y421" s="582" t="str">
        <f t="shared" si="62"/>
        <v>NO</v>
      </c>
    </row>
    <row r="422" spans="1:25" x14ac:dyDescent="0.25">
      <c r="A422" s="572" t="s">
        <v>264</v>
      </c>
      <c r="B422" s="573" t="s">
        <v>1020</v>
      </c>
      <c r="C422" s="617">
        <v>27</v>
      </c>
      <c r="D422" s="617">
        <v>22019002700</v>
      </c>
      <c r="E422" s="584" t="s">
        <v>904</v>
      </c>
      <c r="F422" s="585">
        <v>0</v>
      </c>
      <c r="G422" s="573" t="s">
        <v>902</v>
      </c>
      <c r="H422" s="576">
        <v>152900</v>
      </c>
      <c r="I422" s="576">
        <v>124500</v>
      </c>
      <c r="J422" s="577">
        <v>0.81425768476128202</v>
      </c>
      <c r="K422" s="577" t="b">
        <f t="shared" si="54"/>
        <v>1</v>
      </c>
      <c r="L422" s="576">
        <v>46710</v>
      </c>
      <c r="M422" s="576">
        <v>53058</v>
      </c>
      <c r="N422" s="577">
        <v>1.1359023763648</v>
      </c>
      <c r="O422" s="577" t="str">
        <f t="shared" si="55"/>
        <v/>
      </c>
      <c r="P422" s="578">
        <v>19.600000000000001</v>
      </c>
      <c r="Q422" s="578">
        <v>15.5</v>
      </c>
      <c r="R422" s="579">
        <v>0.79081632653061196</v>
      </c>
      <c r="S422" s="577" t="str">
        <f t="shared" si="56"/>
        <v/>
      </c>
      <c r="T422" s="580">
        <f t="shared" si="57"/>
        <v>1</v>
      </c>
      <c r="U422" s="580">
        <f t="shared" si="58"/>
        <v>0</v>
      </c>
      <c r="V422" s="580">
        <f t="shared" si="59"/>
        <v>0</v>
      </c>
      <c r="W422" s="580">
        <f t="shared" si="60"/>
        <v>1</v>
      </c>
      <c r="X422" s="581" t="str">
        <f t="shared" si="61"/>
        <v>NO</v>
      </c>
      <c r="Y422" s="582" t="str">
        <f t="shared" si="62"/>
        <v>NO</v>
      </c>
    </row>
    <row r="423" spans="1:25" x14ac:dyDescent="0.25">
      <c r="A423" s="572" t="s">
        <v>264</v>
      </c>
      <c r="B423" s="573" t="s">
        <v>1022</v>
      </c>
      <c r="C423" s="617">
        <v>27</v>
      </c>
      <c r="D423" s="617">
        <v>22019002700</v>
      </c>
      <c r="E423" s="574" t="s">
        <v>904</v>
      </c>
      <c r="F423" s="583">
        <v>0</v>
      </c>
      <c r="G423" s="573" t="s">
        <v>902</v>
      </c>
      <c r="H423" s="576">
        <v>152900</v>
      </c>
      <c r="I423" s="576">
        <v>85100</v>
      </c>
      <c r="J423" s="577">
        <v>0.55657292347939802</v>
      </c>
      <c r="K423" s="577" t="b">
        <f t="shared" si="54"/>
        <v>1</v>
      </c>
      <c r="L423" s="576">
        <v>46710</v>
      </c>
      <c r="M423" s="576">
        <v>36234</v>
      </c>
      <c r="N423" s="577">
        <v>0.77572254335260105</v>
      </c>
      <c r="O423" s="577" t="str">
        <f t="shared" si="55"/>
        <v/>
      </c>
      <c r="P423" s="578">
        <v>19.600000000000001</v>
      </c>
      <c r="Q423" s="578">
        <v>21.8</v>
      </c>
      <c r="R423" s="579">
        <v>1.1122448979591799</v>
      </c>
      <c r="S423" s="577" t="str">
        <f t="shared" si="56"/>
        <v/>
      </c>
      <c r="T423" s="580">
        <f t="shared" si="57"/>
        <v>1</v>
      </c>
      <c r="U423" s="580">
        <f t="shared" si="58"/>
        <v>0</v>
      </c>
      <c r="V423" s="580">
        <f t="shared" si="59"/>
        <v>0</v>
      </c>
      <c r="W423" s="580">
        <f t="shared" si="60"/>
        <v>1</v>
      </c>
      <c r="X423" s="581" t="str">
        <f t="shared" si="61"/>
        <v>NO</v>
      </c>
      <c r="Y423" s="582" t="str">
        <f t="shared" si="62"/>
        <v>NO</v>
      </c>
    </row>
    <row r="424" spans="1:25" x14ac:dyDescent="0.25">
      <c r="A424" s="572" t="s">
        <v>264</v>
      </c>
      <c r="B424" s="573" t="s">
        <v>1021</v>
      </c>
      <c r="C424" s="617">
        <v>27</v>
      </c>
      <c r="D424" s="617">
        <v>22019002700</v>
      </c>
      <c r="E424" s="574" t="s">
        <v>904</v>
      </c>
      <c r="F424" s="583">
        <v>0</v>
      </c>
      <c r="G424" s="573" t="s">
        <v>902</v>
      </c>
      <c r="H424" s="576">
        <v>152900</v>
      </c>
      <c r="I424" s="576">
        <v>109000</v>
      </c>
      <c r="J424" s="577">
        <v>0.71288423806409396</v>
      </c>
      <c r="K424" s="577" t="b">
        <f t="shared" si="54"/>
        <v>1</v>
      </c>
      <c r="L424" s="576">
        <v>46710</v>
      </c>
      <c r="M424" s="576">
        <v>53417</v>
      </c>
      <c r="N424" s="577">
        <v>1.14358809676729</v>
      </c>
      <c r="O424" s="577" t="str">
        <f t="shared" si="55"/>
        <v/>
      </c>
      <c r="P424" s="578">
        <v>19.600000000000001</v>
      </c>
      <c r="Q424" s="578">
        <v>14.5</v>
      </c>
      <c r="R424" s="579">
        <v>0.73979591836734704</v>
      </c>
      <c r="S424" s="577" t="str">
        <f t="shared" si="56"/>
        <v/>
      </c>
      <c r="T424" s="580">
        <f t="shared" si="57"/>
        <v>1</v>
      </c>
      <c r="U424" s="580">
        <f t="shared" si="58"/>
        <v>0</v>
      </c>
      <c r="V424" s="580">
        <f t="shared" si="59"/>
        <v>0</v>
      </c>
      <c r="W424" s="580">
        <f t="shared" si="60"/>
        <v>1</v>
      </c>
      <c r="X424" s="581" t="str">
        <f t="shared" si="61"/>
        <v>NO</v>
      </c>
      <c r="Y424" s="582" t="str">
        <f t="shared" si="62"/>
        <v>NO</v>
      </c>
    </row>
    <row r="425" spans="1:25" x14ac:dyDescent="0.25">
      <c r="A425" s="572" t="s">
        <v>264</v>
      </c>
      <c r="B425" s="573" t="s">
        <v>1020</v>
      </c>
      <c r="C425" s="617">
        <v>28</v>
      </c>
      <c r="D425" s="617">
        <v>22019002800</v>
      </c>
      <c r="E425" s="584" t="s">
        <v>904</v>
      </c>
      <c r="F425" s="585">
        <v>0</v>
      </c>
      <c r="G425" s="573" t="s">
        <v>902</v>
      </c>
      <c r="H425" s="576">
        <v>152900</v>
      </c>
      <c r="I425" s="576">
        <v>124500</v>
      </c>
      <c r="J425" s="577">
        <v>0.81425768476128202</v>
      </c>
      <c r="K425" s="577" t="b">
        <f t="shared" si="54"/>
        <v>1</v>
      </c>
      <c r="L425" s="576">
        <v>46710</v>
      </c>
      <c r="M425" s="576">
        <v>53058</v>
      </c>
      <c r="N425" s="577">
        <v>1.1359023763648</v>
      </c>
      <c r="O425" s="577" t="str">
        <f t="shared" si="55"/>
        <v/>
      </c>
      <c r="P425" s="578">
        <v>19.600000000000001</v>
      </c>
      <c r="Q425" s="578">
        <v>15.5</v>
      </c>
      <c r="R425" s="579">
        <v>0.79081632653061196</v>
      </c>
      <c r="S425" s="577" t="str">
        <f t="shared" si="56"/>
        <v/>
      </c>
      <c r="T425" s="580">
        <f t="shared" si="57"/>
        <v>1</v>
      </c>
      <c r="U425" s="580">
        <f t="shared" si="58"/>
        <v>0</v>
      </c>
      <c r="V425" s="580">
        <f t="shared" si="59"/>
        <v>0</v>
      </c>
      <c r="W425" s="580">
        <f t="shared" si="60"/>
        <v>1</v>
      </c>
      <c r="X425" s="581" t="str">
        <f t="shared" si="61"/>
        <v>NO</v>
      </c>
      <c r="Y425" s="582" t="str">
        <f t="shared" si="62"/>
        <v>NO</v>
      </c>
    </row>
    <row r="426" spans="1:25" x14ac:dyDescent="0.25">
      <c r="A426" s="572" t="s">
        <v>264</v>
      </c>
      <c r="B426" s="573" t="s">
        <v>1020</v>
      </c>
      <c r="C426" s="617">
        <v>29</v>
      </c>
      <c r="D426" s="617">
        <v>22019002900</v>
      </c>
      <c r="E426" s="574" t="s">
        <v>904</v>
      </c>
      <c r="F426" s="583">
        <v>0</v>
      </c>
      <c r="G426" s="573" t="s">
        <v>902</v>
      </c>
      <c r="H426" s="576">
        <v>152900</v>
      </c>
      <c r="I426" s="576">
        <v>124500</v>
      </c>
      <c r="J426" s="577">
        <v>0.81425768476128202</v>
      </c>
      <c r="K426" s="577" t="b">
        <f t="shared" si="54"/>
        <v>1</v>
      </c>
      <c r="L426" s="576">
        <v>46710</v>
      </c>
      <c r="M426" s="576">
        <v>53058</v>
      </c>
      <c r="N426" s="577">
        <v>1.1359023763648</v>
      </c>
      <c r="O426" s="577" t="str">
        <f t="shared" si="55"/>
        <v/>
      </c>
      <c r="P426" s="578">
        <v>19.600000000000001</v>
      </c>
      <c r="Q426" s="578">
        <v>15.5</v>
      </c>
      <c r="R426" s="579">
        <v>0.79081632653061196</v>
      </c>
      <c r="S426" s="577" t="str">
        <f t="shared" si="56"/>
        <v/>
      </c>
      <c r="T426" s="580">
        <f t="shared" si="57"/>
        <v>1</v>
      </c>
      <c r="U426" s="580">
        <f t="shared" si="58"/>
        <v>0</v>
      </c>
      <c r="V426" s="580">
        <f t="shared" si="59"/>
        <v>0</v>
      </c>
      <c r="W426" s="580">
        <f t="shared" si="60"/>
        <v>1</v>
      </c>
      <c r="X426" s="581" t="str">
        <f t="shared" si="61"/>
        <v>NO</v>
      </c>
      <c r="Y426" s="582" t="str">
        <f t="shared" si="62"/>
        <v>NO</v>
      </c>
    </row>
    <row r="427" spans="1:25" x14ac:dyDescent="0.25">
      <c r="A427" s="572" t="s">
        <v>264</v>
      </c>
      <c r="B427" s="573" t="s">
        <v>1020</v>
      </c>
      <c r="C427" s="617">
        <v>30</v>
      </c>
      <c r="D427" s="617">
        <v>22019003000</v>
      </c>
      <c r="E427" s="574" t="s">
        <v>904</v>
      </c>
      <c r="F427" s="583">
        <v>0</v>
      </c>
      <c r="G427" s="573" t="s">
        <v>902</v>
      </c>
      <c r="H427" s="576">
        <v>152900</v>
      </c>
      <c r="I427" s="576">
        <v>124500</v>
      </c>
      <c r="J427" s="577">
        <v>0.81425768476128202</v>
      </c>
      <c r="K427" s="577" t="b">
        <f t="shared" si="54"/>
        <v>1</v>
      </c>
      <c r="L427" s="576">
        <v>46710</v>
      </c>
      <c r="M427" s="576">
        <v>53058</v>
      </c>
      <c r="N427" s="577">
        <v>1.1359023763648</v>
      </c>
      <c r="O427" s="577" t="str">
        <f t="shared" si="55"/>
        <v/>
      </c>
      <c r="P427" s="578">
        <v>19.600000000000001</v>
      </c>
      <c r="Q427" s="578">
        <v>15.5</v>
      </c>
      <c r="R427" s="579">
        <v>0.79081632653061196</v>
      </c>
      <c r="S427" s="577" t="str">
        <f t="shared" si="56"/>
        <v/>
      </c>
      <c r="T427" s="580">
        <f t="shared" si="57"/>
        <v>1</v>
      </c>
      <c r="U427" s="580">
        <f t="shared" si="58"/>
        <v>0</v>
      </c>
      <c r="V427" s="580">
        <f t="shared" si="59"/>
        <v>0</v>
      </c>
      <c r="W427" s="580">
        <f t="shared" si="60"/>
        <v>1</v>
      </c>
      <c r="X427" s="581" t="str">
        <f t="shared" si="61"/>
        <v>NO</v>
      </c>
      <c r="Y427" s="582" t="str">
        <f t="shared" si="62"/>
        <v>NO</v>
      </c>
    </row>
    <row r="428" spans="1:25" x14ac:dyDescent="0.25">
      <c r="A428" s="572" t="s">
        <v>264</v>
      </c>
      <c r="B428" s="573" t="s">
        <v>1020</v>
      </c>
      <c r="C428" s="617">
        <v>31.01</v>
      </c>
      <c r="D428" s="617">
        <v>22019003101</v>
      </c>
      <c r="E428" s="574" t="s">
        <v>904</v>
      </c>
      <c r="F428" s="583">
        <v>0</v>
      </c>
      <c r="G428" s="573" t="s">
        <v>902</v>
      </c>
      <c r="H428" s="576">
        <v>152900</v>
      </c>
      <c r="I428" s="576">
        <v>124500</v>
      </c>
      <c r="J428" s="577">
        <v>0.81425768476128202</v>
      </c>
      <c r="K428" s="577" t="b">
        <f t="shared" si="54"/>
        <v>1</v>
      </c>
      <c r="L428" s="576">
        <v>46710</v>
      </c>
      <c r="M428" s="576">
        <v>53058</v>
      </c>
      <c r="N428" s="577">
        <v>1.1359023763648</v>
      </c>
      <c r="O428" s="577" t="str">
        <f t="shared" si="55"/>
        <v/>
      </c>
      <c r="P428" s="578">
        <v>19.600000000000001</v>
      </c>
      <c r="Q428" s="578">
        <v>15.5</v>
      </c>
      <c r="R428" s="579">
        <v>0.79081632653061196</v>
      </c>
      <c r="S428" s="577" t="str">
        <f t="shared" si="56"/>
        <v/>
      </c>
      <c r="T428" s="580">
        <f t="shared" si="57"/>
        <v>1</v>
      </c>
      <c r="U428" s="580">
        <f t="shared" si="58"/>
        <v>0</v>
      </c>
      <c r="V428" s="580">
        <f t="shared" si="59"/>
        <v>0</v>
      </c>
      <c r="W428" s="580">
        <f t="shared" si="60"/>
        <v>1</v>
      </c>
      <c r="X428" s="581" t="str">
        <f t="shared" si="61"/>
        <v>NO</v>
      </c>
      <c r="Y428" s="582" t="str">
        <f t="shared" si="62"/>
        <v>NO</v>
      </c>
    </row>
    <row r="429" spans="1:25" x14ac:dyDescent="0.25">
      <c r="A429" s="572" t="s">
        <v>264</v>
      </c>
      <c r="B429" s="573" t="s">
        <v>1020</v>
      </c>
      <c r="C429" s="617">
        <v>31.02</v>
      </c>
      <c r="D429" s="617">
        <v>22019003102</v>
      </c>
      <c r="E429" s="574" t="s">
        <v>904</v>
      </c>
      <c r="F429" s="583">
        <v>0</v>
      </c>
      <c r="G429" s="573" t="s">
        <v>902</v>
      </c>
      <c r="H429" s="576">
        <v>152900</v>
      </c>
      <c r="I429" s="576">
        <v>124500</v>
      </c>
      <c r="J429" s="577">
        <v>0.81425768476128202</v>
      </c>
      <c r="K429" s="577" t="b">
        <f t="shared" si="54"/>
        <v>1</v>
      </c>
      <c r="L429" s="576">
        <v>46710</v>
      </c>
      <c r="M429" s="576">
        <v>53058</v>
      </c>
      <c r="N429" s="577">
        <v>1.1359023763648</v>
      </c>
      <c r="O429" s="577" t="str">
        <f t="shared" si="55"/>
        <v/>
      </c>
      <c r="P429" s="578">
        <v>19.600000000000001</v>
      </c>
      <c r="Q429" s="578">
        <v>15.5</v>
      </c>
      <c r="R429" s="579">
        <v>0.79081632653061196</v>
      </c>
      <c r="S429" s="577" t="str">
        <f t="shared" si="56"/>
        <v/>
      </c>
      <c r="T429" s="580">
        <f t="shared" si="57"/>
        <v>1</v>
      </c>
      <c r="U429" s="580">
        <f t="shared" si="58"/>
        <v>0</v>
      </c>
      <c r="V429" s="580">
        <f t="shared" si="59"/>
        <v>0</v>
      </c>
      <c r="W429" s="580">
        <f t="shared" si="60"/>
        <v>1</v>
      </c>
      <c r="X429" s="581" t="str">
        <f t="shared" si="61"/>
        <v>NO</v>
      </c>
      <c r="Y429" s="582" t="str">
        <f t="shared" si="62"/>
        <v>NO</v>
      </c>
    </row>
    <row r="430" spans="1:25" x14ac:dyDescent="0.25">
      <c r="A430" s="572" t="s">
        <v>264</v>
      </c>
      <c r="B430" s="573" t="s">
        <v>1020</v>
      </c>
      <c r="C430" s="617">
        <v>32</v>
      </c>
      <c r="D430" s="617">
        <v>22019003200</v>
      </c>
      <c r="E430" s="584" t="s">
        <v>904</v>
      </c>
      <c r="F430" s="585">
        <v>0</v>
      </c>
      <c r="G430" s="573" t="s">
        <v>902</v>
      </c>
      <c r="H430" s="576">
        <v>152900</v>
      </c>
      <c r="I430" s="576">
        <v>124500</v>
      </c>
      <c r="J430" s="577">
        <v>0.81425768476128202</v>
      </c>
      <c r="K430" s="577" t="b">
        <f t="shared" si="54"/>
        <v>1</v>
      </c>
      <c r="L430" s="576">
        <v>46710</v>
      </c>
      <c r="M430" s="576">
        <v>53058</v>
      </c>
      <c r="N430" s="577">
        <v>1.1359023763648</v>
      </c>
      <c r="O430" s="577" t="str">
        <f t="shared" si="55"/>
        <v/>
      </c>
      <c r="P430" s="578">
        <v>19.600000000000001</v>
      </c>
      <c r="Q430" s="578">
        <v>15.5</v>
      </c>
      <c r="R430" s="579">
        <v>0.79081632653061196</v>
      </c>
      <c r="S430" s="577" t="str">
        <f t="shared" si="56"/>
        <v/>
      </c>
      <c r="T430" s="580">
        <f t="shared" si="57"/>
        <v>1</v>
      </c>
      <c r="U430" s="580">
        <f t="shared" si="58"/>
        <v>0</v>
      </c>
      <c r="V430" s="580">
        <f t="shared" si="59"/>
        <v>0</v>
      </c>
      <c r="W430" s="580">
        <f t="shared" si="60"/>
        <v>1</v>
      </c>
      <c r="X430" s="581" t="str">
        <f t="shared" si="61"/>
        <v>NO</v>
      </c>
      <c r="Y430" s="582" t="str">
        <f t="shared" si="62"/>
        <v>NO</v>
      </c>
    </row>
    <row r="431" spans="1:25" x14ac:dyDescent="0.25">
      <c r="A431" s="572" t="s">
        <v>264</v>
      </c>
      <c r="B431" s="573" t="s">
        <v>1020</v>
      </c>
      <c r="C431" s="617">
        <v>32</v>
      </c>
      <c r="D431" s="617">
        <v>22019003200</v>
      </c>
      <c r="E431" s="574" t="s">
        <v>904</v>
      </c>
      <c r="F431" s="583">
        <v>0</v>
      </c>
      <c r="G431" s="573" t="s">
        <v>902</v>
      </c>
      <c r="H431" s="576">
        <v>152900</v>
      </c>
      <c r="I431" s="576">
        <v>124500</v>
      </c>
      <c r="J431" s="577">
        <v>0.81425768476128202</v>
      </c>
      <c r="K431" s="577" t="b">
        <f t="shared" si="54"/>
        <v>1</v>
      </c>
      <c r="L431" s="576">
        <v>46710</v>
      </c>
      <c r="M431" s="576">
        <v>53058</v>
      </c>
      <c r="N431" s="577">
        <v>1.1359023763648</v>
      </c>
      <c r="O431" s="577" t="str">
        <f t="shared" si="55"/>
        <v/>
      </c>
      <c r="P431" s="578">
        <v>19.600000000000001</v>
      </c>
      <c r="Q431" s="578">
        <v>15.5</v>
      </c>
      <c r="R431" s="579">
        <v>0.79081632653061196</v>
      </c>
      <c r="S431" s="577" t="str">
        <f t="shared" si="56"/>
        <v/>
      </c>
      <c r="T431" s="580">
        <f t="shared" si="57"/>
        <v>1</v>
      </c>
      <c r="U431" s="580">
        <f t="shared" si="58"/>
        <v>0</v>
      </c>
      <c r="V431" s="580">
        <f t="shared" si="59"/>
        <v>0</v>
      </c>
      <c r="W431" s="580">
        <f t="shared" si="60"/>
        <v>1</v>
      </c>
      <c r="X431" s="581" t="str">
        <f t="shared" si="61"/>
        <v>NO</v>
      </c>
      <c r="Y431" s="582" t="str">
        <f t="shared" si="62"/>
        <v>NO</v>
      </c>
    </row>
    <row r="432" spans="1:25" x14ac:dyDescent="0.25">
      <c r="A432" s="572" t="s">
        <v>264</v>
      </c>
      <c r="B432" s="573" t="s">
        <v>1021</v>
      </c>
      <c r="C432" s="617">
        <v>32</v>
      </c>
      <c r="D432" s="617">
        <v>22019003200</v>
      </c>
      <c r="E432" s="574" t="s">
        <v>904</v>
      </c>
      <c r="F432" s="583">
        <v>0</v>
      </c>
      <c r="G432" s="573" t="s">
        <v>902</v>
      </c>
      <c r="H432" s="576">
        <v>152900</v>
      </c>
      <c r="I432" s="576">
        <v>109000</v>
      </c>
      <c r="J432" s="577">
        <v>0.71288423806409396</v>
      </c>
      <c r="K432" s="577" t="b">
        <f t="shared" si="54"/>
        <v>1</v>
      </c>
      <c r="L432" s="576">
        <v>46710</v>
      </c>
      <c r="M432" s="576">
        <v>53417</v>
      </c>
      <c r="N432" s="577">
        <v>1.14358809676729</v>
      </c>
      <c r="O432" s="577" t="str">
        <f t="shared" si="55"/>
        <v/>
      </c>
      <c r="P432" s="578">
        <v>19.600000000000001</v>
      </c>
      <c r="Q432" s="578">
        <v>14.5</v>
      </c>
      <c r="R432" s="579">
        <v>0.73979591836734704</v>
      </c>
      <c r="S432" s="577" t="str">
        <f t="shared" si="56"/>
        <v/>
      </c>
      <c r="T432" s="580">
        <f t="shared" si="57"/>
        <v>1</v>
      </c>
      <c r="U432" s="580">
        <f t="shared" si="58"/>
        <v>0</v>
      </c>
      <c r="V432" s="580">
        <f t="shared" si="59"/>
        <v>0</v>
      </c>
      <c r="W432" s="580">
        <f t="shared" si="60"/>
        <v>1</v>
      </c>
      <c r="X432" s="581" t="str">
        <f t="shared" si="61"/>
        <v>NO</v>
      </c>
      <c r="Y432" s="582" t="str">
        <f t="shared" si="62"/>
        <v>NO</v>
      </c>
    </row>
    <row r="433" spans="1:25" x14ac:dyDescent="0.25">
      <c r="A433" s="572" t="s">
        <v>264</v>
      </c>
      <c r="B433" s="573" t="s">
        <v>1020</v>
      </c>
      <c r="C433" s="617">
        <v>33</v>
      </c>
      <c r="D433" s="617">
        <v>22019003300</v>
      </c>
      <c r="E433" s="574" t="s">
        <v>904</v>
      </c>
      <c r="F433" s="583">
        <v>0</v>
      </c>
      <c r="G433" s="573" t="s">
        <v>902</v>
      </c>
      <c r="H433" s="576">
        <v>152900</v>
      </c>
      <c r="I433" s="576">
        <v>124500</v>
      </c>
      <c r="J433" s="577">
        <v>0.81425768476128202</v>
      </c>
      <c r="K433" s="577" t="b">
        <f t="shared" si="54"/>
        <v>1</v>
      </c>
      <c r="L433" s="576">
        <v>46710</v>
      </c>
      <c r="M433" s="576">
        <v>53058</v>
      </c>
      <c r="N433" s="577">
        <v>1.1359023763648</v>
      </c>
      <c r="O433" s="577" t="str">
        <f t="shared" si="55"/>
        <v/>
      </c>
      <c r="P433" s="578">
        <v>19.600000000000001</v>
      </c>
      <c r="Q433" s="578">
        <v>15.5</v>
      </c>
      <c r="R433" s="579">
        <v>0.79081632653061196</v>
      </c>
      <c r="S433" s="577" t="str">
        <f t="shared" si="56"/>
        <v/>
      </c>
      <c r="T433" s="580">
        <f t="shared" si="57"/>
        <v>1</v>
      </c>
      <c r="U433" s="580">
        <f t="shared" si="58"/>
        <v>0</v>
      </c>
      <c r="V433" s="580">
        <f t="shared" si="59"/>
        <v>0</v>
      </c>
      <c r="W433" s="580">
        <f t="shared" si="60"/>
        <v>1</v>
      </c>
      <c r="X433" s="581" t="str">
        <f t="shared" si="61"/>
        <v>NO</v>
      </c>
      <c r="Y433" s="582" t="str">
        <f t="shared" si="62"/>
        <v>NO</v>
      </c>
    </row>
    <row r="434" spans="1:25" x14ac:dyDescent="0.25">
      <c r="A434" s="572" t="s">
        <v>264</v>
      </c>
      <c r="B434" s="573" t="s">
        <v>1020</v>
      </c>
      <c r="C434" s="617">
        <v>34</v>
      </c>
      <c r="D434" s="617">
        <v>22019003400</v>
      </c>
      <c r="E434" s="574" t="s">
        <v>904</v>
      </c>
      <c r="F434" s="583">
        <v>0</v>
      </c>
      <c r="G434" s="573" t="s">
        <v>902</v>
      </c>
      <c r="H434" s="576">
        <v>152900</v>
      </c>
      <c r="I434" s="576">
        <v>124500</v>
      </c>
      <c r="J434" s="577">
        <v>0.81425768476128202</v>
      </c>
      <c r="K434" s="577" t="b">
        <f t="shared" si="54"/>
        <v>1</v>
      </c>
      <c r="L434" s="576">
        <v>46710</v>
      </c>
      <c r="M434" s="576">
        <v>53058</v>
      </c>
      <c r="N434" s="577">
        <v>1.1359023763648</v>
      </c>
      <c r="O434" s="577" t="str">
        <f t="shared" si="55"/>
        <v/>
      </c>
      <c r="P434" s="578">
        <v>19.600000000000001</v>
      </c>
      <c r="Q434" s="578">
        <v>15.5</v>
      </c>
      <c r="R434" s="579">
        <v>0.79081632653061196</v>
      </c>
      <c r="S434" s="577" t="str">
        <f t="shared" si="56"/>
        <v/>
      </c>
      <c r="T434" s="580">
        <f t="shared" si="57"/>
        <v>1</v>
      </c>
      <c r="U434" s="580">
        <f t="shared" si="58"/>
        <v>0</v>
      </c>
      <c r="V434" s="580">
        <f t="shared" si="59"/>
        <v>0</v>
      </c>
      <c r="W434" s="580">
        <f t="shared" si="60"/>
        <v>1</v>
      </c>
      <c r="X434" s="581" t="str">
        <f t="shared" si="61"/>
        <v>NO</v>
      </c>
      <c r="Y434" s="582" t="str">
        <f t="shared" si="62"/>
        <v>NO</v>
      </c>
    </row>
    <row r="435" spans="1:25" x14ac:dyDescent="0.25">
      <c r="A435" s="572" t="s">
        <v>264</v>
      </c>
      <c r="B435" s="573" t="s">
        <v>1022</v>
      </c>
      <c r="C435" s="617">
        <v>34</v>
      </c>
      <c r="D435" s="617">
        <v>22019003400</v>
      </c>
      <c r="E435" s="574" t="s">
        <v>904</v>
      </c>
      <c r="F435" s="583">
        <v>0</v>
      </c>
      <c r="G435" s="573" t="s">
        <v>902</v>
      </c>
      <c r="H435" s="576">
        <v>152900</v>
      </c>
      <c r="I435" s="576">
        <v>85100</v>
      </c>
      <c r="J435" s="577">
        <v>0.55657292347939802</v>
      </c>
      <c r="K435" s="577" t="b">
        <f t="shared" si="54"/>
        <v>1</v>
      </c>
      <c r="L435" s="576">
        <v>46710</v>
      </c>
      <c r="M435" s="576">
        <v>36234</v>
      </c>
      <c r="N435" s="577">
        <v>0.77572254335260105</v>
      </c>
      <c r="O435" s="577" t="str">
        <f t="shared" si="55"/>
        <v/>
      </c>
      <c r="P435" s="578">
        <v>19.600000000000001</v>
      </c>
      <c r="Q435" s="578">
        <v>21.8</v>
      </c>
      <c r="R435" s="579">
        <v>1.1122448979591799</v>
      </c>
      <c r="S435" s="577" t="str">
        <f t="shared" si="56"/>
        <v/>
      </c>
      <c r="T435" s="580">
        <f t="shared" si="57"/>
        <v>1</v>
      </c>
      <c r="U435" s="580">
        <f t="shared" si="58"/>
        <v>0</v>
      </c>
      <c r="V435" s="580">
        <f t="shared" si="59"/>
        <v>0</v>
      </c>
      <c r="W435" s="580">
        <f t="shared" si="60"/>
        <v>1</v>
      </c>
      <c r="X435" s="581" t="str">
        <f t="shared" si="61"/>
        <v>NO</v>
      </c>
      <c r="Y435" s="582" t="str">
        <f t="shared" si="62"/>
        <v>NO</v>
      </c>
    </row>
    <row r="436" spans="1:25" x14ac:dyDescent="0.25">
      <c r="A436" s="572" t="s">
        <v>264</v>
      </c>
      <c r="B436" s="573" t="s">
        <v>1022</v>
      </c>
      <c r="C436" s="617">
        <v>35</v>
      </c>
      <c r="D436" s="617">
        <v>22019003500</v>
      </c>
      <c r="E436" s="574" t="s">
        <v>904</v>
      </c>
      <c r="F436" s="583">
        <v>0</v>
      </c>
      <c r="G436" s="573" t="s">
        <v>902</v>
      </c>
      <c r="H436" s="576">
        <v>152900</v>
      </c>
      <c r="I436" s="576">
        <v>85100</v>
      </c>
      <c r="J436" s="577">
        <v>0.55657292347939802</v>
      </c>
      <c r="K436" s="577" t="b">
        <f t="shared" si="54"/>
        <v>1</v>
      </c>
      <c r="L436" s="576">
        <v>46710</v>
      </c>
      <c r="M436" s="576">
        <v>36234</v>
      </c>
      <c r="N436" s="577">
        <v>0.77572254335260105</v>
      </c>
      <c r="O436" s="577" t="str">
        <f t="shared" si="55"/>
        <v/>
      </c>
      <c r="P436" s="578">
        <v>19.600000000000001</v>
      </c>
      <c r="Q436" s="578">
        <v>21.8</v>
      </c>
      <c r="R436" s="579">
        <v>1.1122448979591799</v>
      </c>
      <c r="S436" s="577" t="str">
        <f t="shared" si="56"/>
        <v/>
      </c>
      <c r="T436" s="580">
        <f t="shared" si="57"/>
        <v>1</v>
      </c>
      <c r="U436" s="580">
        <f t="shared" si="58"/>
        <v>0</v>
      </c>
      <c r="V436" s="580">
        <f t="shared" si="59"/>
        <v>0</v>
      </c>
      <c r="W436" s="580">
        <f t="shared" si="60"/>
        <v>1</v>
      </c>
      <c r="X436" s="581" t="str">
        <f t="shared" si="61"/>
        <v>NO</v>
      </c>
      <c r="Y436" s="582" t="str">
        <f t="shared" si="62"/>
        <v>NO</v>
      </c>
    </row>
    <row r="437" spans="1:25" x14ac:dyDescent="0.25">
      <c r="A437" s="572" t="s">
        <v>264</v>
      </c>
      <c r="B437" s="573" t="s">
        <v>975</v>
      </c>
      <c r="C437" s="617">
        <v>36</v>
      </c>
      <c r="D437" s="617">
        <v>22019003600</v>
      </c>
      <c r="E437" s="574" t="s">
        <v>904</v>
      </c>
      <c r="F437" s="583">
        <v>0</v>
      </c>
      <c r="G437" s="573" t="s">
        <v>902</v>
      </c>
      <c r="H437" s="576">
        <v>152900</v>
      </c>
      <c r="I437" s="576">
        <v>56100</v>
      </c>
      <c r="J437" s="577">
        <v>0.36690647482014399</v>
      </c>
      <c r="K437" s="577" t="str">
        <f t="shared" si="54"/>
        <v/>
      </c>
      <c r="L437" s="576">
        <v>46710</v>
      </c>
      <c r="M437" s="576">
        <v>23611</v>
      </c>
      <c r="N437" s="577">
        <v>0.50548062513380398</v>
      </c>
      <c r="O437" s="577" t="b">
        <f t="shared" si="55"/>
        <v>1</v>
      </c>
      <c r="P437" s="578">
        <v>19.600000000000001</v>
      </c>
      <c r="Q437" s="578">
        <v>49</v>
      </c>
      <c r="R437" s="579">
        <v>2.5</v>
      </c>
      <c r="S437" s="577" t="b">
        <f t="shared" si="56"/>
        <v>1</v>
      </c>
      <c r="T437" s="580">
        <f t="shared" si="57"/>
        <v>0</v>
      </c>
      <c r="U437" s="580">
        <f t="shared" si="58"/>
        <v>1</v>
      </c>
      <c r="V437" s="580">
        <f t="shared" si="59"/>
        <v>1</v>
      </c>
      <c r="W437" s="580">
        <f t="shared" si="60"/>
        <v>2</v>
      </c>
      <c r="X437" s="581" t="str">
        <f t="shared" si="61"/>
        <v>NO</v>
      </c>
      <c r="Y437" s="582" t="str">
        <f t="shared" si="62"/>
        <v>NO</v>
      </c>
    </row>
    <row r="438" spans="1:25" x14ac:dyDescent="0.25">
      <c r="A438" s="572" t="s">
        <v>264</v>
      </c>
      <c r="B438" s="573" t="s">
        <v>1022</v>
      </c>
      <c r="C438" s="617">
        <v>36</v>
      </c>
      <c r="D438" s="617">
        <v>22019003600</v>
      </c>
      <c r="E438" s="574" t="s">
        <v>904</v>
      </c>
      <c r="F438" s="583">
        <v>0</v>
      </c>
      <c r="G438" s="573" t="s">
        <v>902</v>
      </c>
      <c r="H438" s="576">
        <v>152900</v>
      </c>
      <c r="I438" s="576">
        <v>85100</v>
      </c>
      <c r="J438" s="577">
        <v>0.55657292347939802</v>
      </c>
      <c r="K438" s="577" t="b">
        <f t="shared" si="54"/>
        <v>1</v>
      </c>
      <c r="L438" s="576">
        <v>46710</v>
      </c>
      <c r="M438" s="576">
        <v>36234</v>
      </c>
      <c r="N438" s="577">
        <v>0.77572254335260105</v>
      </c>
      <c r="O438" s="577" t="str">
        <f t="shared" si="55"/>
        <v/>
      </c>
      <c r="P438" s="578">
        <v>19.600000000000001</v>
      </c>
      <c r="Q438" s="578">
        <v>21.8</v>
      </c>
      <c r="R438" s="579">
        <v>1.1122448979591799</v>
      </c>
      <c r="S438" s="577" t="str">
        <f t="shared" si="56"/>
        <v/>
      </c>
      <c r="T438" s="580">
        <f t="shared" si="57"/>
        <v>1</v>
      </c>
      <c r="U438" s="580">
        <f t="shared" si="58"/>
        <v>0</v>
      </c>
      <c r="V438" s="580">
        <f t="shared" si="59"/>
        <v>0</v>
      </c>
      <c r="W438" s="580">
        <f t="shared" si="60"/>
        <v>1</v>
      </c>
      <c r="X438" s="581" t="str">
        <f t="shared" si="61"/>
        <v>NO</v>
      </c>
      <c r="Y438" s="582" t="str">
        <f t="shared" si="62"/>
        <v>NO</v>
      </c>
    </row>
    <row r="439" spans="1:25" x14ac:dyDescent="0.25">
      <c r="A439" s="572" t="s">
        <v>264</v>
      </c>
      <c r="B439" s="573" t="s">
        <v>1016</v>
      </c>
      <c r="C439" s="617">
        <v>9800</v>
      </c>
      <c r="D439" s="617">
        <v>22019980000</v>
      </c>
      <c r="E439" s="574" t="s">
        <v>904</v>
      </c>
      <c r="F439" s="583">
        <v>0</v>
      </c>
      <c r="G439" s="573" t="s">
        <v>902</v>
      </c>
      <c r="H439" s="576">
        <v>152900</v>
      </c>
      <c r="I439" s="576">
        <v>145900</v>
      </c>
      <c r="J439" s="577">
        <v>0.95421844342707696</v>
      </c>
      <c r="K439" s="577" t="b">
        <f t="shared" si="54"/>
        <v>1</v>
      </c>
      <c r="L439" s="576">
        <v>46710</v>
      </c>
      <c r="M439" s="576">
        <v>40910</v>
      </c>
      <c r="N439" s="577">
        <v>0.87582958681224599</v>
      </c>
      <c r="O439" s="577" t="str">
        <f t="shared" si="55"/>
        <v/>
      </c>
      <c r="P439" s="578">
        <v>19.600000000000001</v>
      </c>
      <c r="Q439" s="578">
        <v>22.9</v>
      </c>
      <c r="R439" s="579">
        <v>1.1683673469387801</v>
      </c>
      <c r="S439" s="577" t="str">
        <f t="shared" si="56"/>
        <v/>
      </c>
      <c r="T439" s="580">
        <f t="shared" si="57"/>
        <v>1</v>
      </c>
      <c r="U439" s="580">
        <f t="shared" si="58"/>
        <v>0</v>
      </c>
      <c r="V439" s="580">
        <f t="shared" si="59"/>
        <v>0</v>
      </c>
      <c r="W439" s="580">
        <f t="shared" si="60"/>
        <v>1</v>
      </c>
      <c r="X439" s="581" t="str">
        <f t="shared" si="61"/>
        <v>NO</v>
      </c>
      <c r="Y439" s="582" t="str">
        <f t="shared" si="62"/>
        <v>NO</v>
      </c>
    </row>
    <row r="440" spans="1:25" x14ac:dyDescent="0.25">
      <c r="A440" s="572" t="s">
        <v>264</v>
      </c>
      <c r="B440" s="573" t="s">
        <v>1016</v>
      </c>
      <c r="C440" s="617">
        <v>9801</v>
      </c>
      <c r="D440" s="617">
        <v>22019980100</v>
      </c>
      <c r="E440" s="574" t="s">
        <v>904</v>
      </c>
      <c r="F440" s="583">
        <v>0</v>
      </c>
      <c r="G440" s="573" t="s">
        <v>902</v>
      </c>
      <c r="H440" s="576">
        <v>152900</v>
      </c>
      <c r="I440" s="576">
        <v>145900</v>
      </c>
      <c r="J440" s="577">
        <v>0.95421844342707696</v>
      </c>
      <c r="K440" s="577" t="b">
        <f t="shared" si="54"/>
        <v>1</v>
      </c>
      <c r="L440" s="576">
        <v>46710</v>
      </c>
      <c r="M440" s="576">
        <v>40910</v>
      </c>
      <c r="N440" s="577">
        <v>0.87582958681224599</v>
      </c>
      <c r="O440" s="577" t="str">
        <f t="shared" si="55"/>
        <v/>
      </c>
      <c r="P440" s="578">
        <v>19.600000000000001</v>
      </c>
      <c r="Q440" s="578">
        <v>22.9</v>
      </c>
      <c r="R440" s="579">
        <v>1.1683673469387801</v>
      </c>
      <c r="S440" s="577" t="str">
        <f t="shared" si="56"/>
        <v/>
      </c>
      <c r="T440" s="580">
        <f t="shared" si="57"/>
        <v>1</v>
      </c>
      <c r="U440" s="580">
        <f t="shared" si="58"/>
        <v>0</v>
      </c>
      <c r="V440" s="580">
        <f t="shared" si="59"/>
        <v>0</v>
      </c>
      <c r="W440" s="580">
        <f t="shared" si="60"/>
        <v>1</v>
      </c>
      <c r="X440" s="581" t="str">
        <f t="shared" si="61"/>
        <v>NO</v>
      </c>
      <c r="Y440" s="582" t="str">
        <f t="shared" si="62"/>
        <v>NO</v>
      </c>
    </row>
    <row r="441" spans="1:25" x14ac:dyDescent="0.25">
      <c r="A441" s="572" t="s">
        <v>264</v>
      </c>
      <c r="B441" s="573" t="s">
        <v>1016</v>
      </c>
      <c r="C441" s="617">
        <v>9801</v>
      </c>
      <c r="D441" s="617">
        <v>22019980100</v>
      </c>
      <c r="E441" s="584" t="s">
        <v>904</v>
      </c>
      <c r="F441" s="585">
        <v>0</v>
      </c>
      <c r="G441" s="573" t="s">
        <v>902</v>
      </c>
      <c r="H441" s="576">
        <v>152900</v>
      </c>
      <c r="I441" s="576">
        <v>145900</v>
      </c>
      <c r="J441" s="577">
        <v>0.95421844342707696</v>
      </c>
      <c r="K441" s="577" t="b">
        <f t="shared" si="54"/>
        <v>1</v>
      </c>
      <c r="L441" s="576">
        <v>46710</v>
      </c>
      <c r="M441" s="576">
        <v>40910</v>
      </c>
      <c r="N441" s="577">
        <v>0.87582958681224599</v>
      </c>
      <c r="O441" s="577" t="str">
        <f t="shared" si="55"/>
        <v/>
      </c>
      <c r="P441" s="578">
        <v>19.600000000000001</v>
      </c>
      <c r="Q441" s="578">
        <v>22.9</v>
      </c>
      <c r="R441" s="579">
        <v>1.1683673469387801</v>
      </c>
      <c r="S441" s="577" t="str">
        <f t="shared" si="56"/>
        <v/>
      </c>
      <c r="T441" s="580">
        <f t="shared" si="57"/>
        <v>1</v>
      </c>
      <c r="U441" s="580">
        <f t="shared" si="58"/>
        <v>0</v>
      </c>
      <c r="V441" s="580">
        <f t="shared" si="59"/>
        <v>0</v>
      </c>
      <c r="W441" s="580">
        <f t="shared" si="60"/>
        <v>1</v>
      </c>
      <c r="X441" s="581" t="str">
        <f t="shared" si="61"/>
        <v>NO</v>
      </c>
      <c r="Y441" s="582" t="str">
        <f t="shared" si="62"/>
        <v>NO</v>
      </c>
    </row>
    <row r="442" spans="1:25" x14ac:dyDescent="0.25">
      <c r="A442" s="572" t="s">
        <v>265</v>
      </c>
      <c r="B442" s="573" t="s">
        <v>1023</v>
      </c>
      <c r="C442" s="617">
        <v>1</v>
      </c>
      <c r="D442" s="617">
        <v>22021000100</v>
      </c>
      <c r="E442" s="574" t="s">
        <v>904</v>
      </c>
      <c r="F442" s="583">
        <v>0</v>
      </c>
      <c r="G442" s="573" t="s">
        <v>902</v>
      </c>
      <c r="H442" s="576">
        <v>152900</v>
      </c>
      <c r="I442" s="576">
        <v>68200</v>
      </c>
      <c r="J442" s="577">
        <v>0.44604316546762601</v>
      </c>
      <c r="K442" s="577" t="str">
        <f t="shared" si="54"/>
        <v/>
      </c>
      <c r="L442" s="576">
        <v>46710</v>
      </c>
      <c r="M442" s="576">
        <v>38229</v>
      </c>
      <c r="N442" s="577">
        <v>0.81843288375080303</v>
      </c>
      <c r="O442" s="577" t="str">
        <f t="shared" si="55"/>
        <v/>
      </c>
      <c r="P442" s="578">
        <v>19.600000000000001</v>
      </c>
      <c r="Q442" s="578">
        <v>24.9</v>
      </c>
      <c r="R442" s="579">
        <v>1.2704081632653099</v>
      </c>
      <c r="S442" s="577" t="str">
        <f t="shared" si="56"/>
        <v/>
      </c>
      <c r="T442" s="580">
        <f t="shared" si="57"/>
        <v>0</v>
      </c>
      <c r="U442" s="580">
        <f t="shared" si="58"/>
        <v>0</v>
      </c>
      <c r="V442" s="580">
        <f t="shared" si="59"/>
        <v>0</v>
      </c>
      <c r="W442" s="580">
        <f t="shared" si="60"/>
        <v>0</v>
      </c>
      <c r="X442" s="581" t="str">
        <f t="shared" si="61"/>
        <v>NO</v>
      </c>
      <c r="Y442" s="582" t="str">
        <f t="shared" si="62"/>
        <v>NO</v>
      </c>
    </row>
    <row r="443" spans="1:25" x14ac:dyDescent="0.25">
      <c r="A443" s="572" t="s">
        <v>265</v>
      </c>
      <c r="B443" s="573" t="s">
        <v>1023</v>
      </c>
      <c r="C443" s="617">
        <v>2</v>
      </c>
      <c r="D443" s="617">
        <v>22021000200</v>
      </c>
      <c r="E443" s="574" t="s">
        <v>904</v>
      </c>
      <c r="F443" s="583">
        <v>0</v>
      </c>
      <c r="G443" s="573" t="s">
        <v>902</v>
      </c>
      <c r="H443" s="576">
        <v>152900</v>
      </c>
      <c r="I443" s="576">
        <v>68200</v>
      </c>
      <c r="J443" s="577">
        <v>0.44604316546762601</v>
      </c>
      <c r="K443" s="577" t="str">
        <f t="shared" si="54"/>
        <v/>
      </c>
      <c r="L443" s="576">
        <v>46710</v>
      </c>
      <c r="M443" s="576">
        <v>38229</v>
      </c>
      <c r="N443" s="577">
        <v>0.81843288375080303</v>
      </c>
      <c r="O443" s="577" t="str">
        <f t="shared" si="55"/>
        <v/>
      </c>
      <c r="P443" s="578">
        <v>19.600000000000001</v>
      </c>
      <c r="Q443" s="578">
        <v>24.9</v>
      </c>
      <c r="R443" s="579">
        <v>1.2704081632653099</v>
      </c>
      <c r="S443" s="577" t="str">
        <f t="shared" si="56"/>
        <v/>
      </c>
      <c r="T443" s="580">
        <f t="shared" si="57"/>
        <v>0</v>
      </c>
      <c r="U443" s="580">
        <f t="shared" si="58"/>
        <v>0</v>
      </c>
      <c r="V443" s="580">
        <f t="shared" si="59"/>
        <v>0</v>
      </c>
      <c r="W443" s="580">
        <f t="shared" si="60"/>
        <v>0</v>
      </c>
      <c r="X443" s="581" t="str">
        <f t="shared" si="61"/>
        <v>NO</v>
      </c>
      <c r="Y443" s="582" t="str">
        <f t="shared" si="62"/>
        <v>NO</v>
      </c>
    </row>
    <row r="444" spans="1:25" x14ac:dyDescent="0.25">
      <c r="A444" s="572" t="s">
        <v>265</v>
      </c>
      <c r="B444" s="573" t="s">
        <v>1024</v>
      </c>
      <c r="C444" s="617">
        <v>2</v>
      </c>
      <c r="D444" s="617">
        <v>22021000200</v>
      </c>
      <c r="E444" s="574" t="s">
        <v>904</v>
      </c>
      <c r="F444" s="583">
        <v>0</v>
      </c>
      <c r="G444" s="573" t="s">
        <v>902</v>
      </c>
      <c r="H444" s="576">
        <v>152900</v>
      </c>
      <c r="I444" s="576">
        <v>72700</v>
      </c>
      <c r="J444" s="577">
        <v>0.475474166121648</v>
      </c>
      <c r="K444" s="577" t="str">
        <f t="shared" si="54"/>
        <v/>
      </c>
      <c r="L444" s="576">
        <v>46710</v>
      </c>
      <c r="M444" s="576">
        <v>33750</v>
      </c>
      <c r="N444" s="577">
        <v>0.72254335260115599</v>
      </c>
      <c r="O444" s="577" t="str">
        <f t="shared" si="55"/>
        <v/>
      </c>
      <c r="P444" s="578">
        <v>19.600000000000001</v>
      </c>
      <c r="Q444" s="578">
        <v>21.2</v>
      </c>
      <c r="R444" s="579">
        <v>1.0816326530612199</v>
      </c>
      <c r="S444" s="577" t="str">
        <f t="shared" si="56"/>
        <v/>
      </c>
      <c r="T444" s="580">
        <f t="shared" si="57"/>
        <v>0</v>
      </c>
      <c r="U444" s="580">
        <f t="shared" si="58"/>
        <v>0</v>
      </c>
      <c r="V444" s="580">
        <f t="shared" si="59"/>
        <v>0</v>
      </c>
      <c r="W444" s="580">
        <f t="shared" si="60"/>
        <v>0</v>
      </c>
      <c r="X444" s="581" t="str">
        <f t="shared" si="61"/>
        <v>NO</v>
      </c>
      <c r="Y444" s="582" t="str">
        <f t="shared" si="62"/>
        <v>NO</v>
      </c>
    </row>
    <row r="445" spans="1:25" x14ac:dyDescent="0.25">
      <c r="A445" s="572" t="s">
        <v>265</v>
      </c>
      <c r="B445" s="573" t="s">
        <v>1025</v>
      </c>
      <c r="C445" s="617">
        <v>2</v>
      </c>
      <c r="D445" s="617">
        <v>22021000200</v>
      </c>
      <c r="E445" s="574" t="s">
        <v>904</v>
      </c>
      <c r="F445" s="583">
        <v>0</v>
      </c>
      <c r="G445" s="573" t="s">
        <v>902</v>
      </c>
      <c r="H445" s="576">
        <v>152900</v>
      </c>
      <c r="I445" s="576">
        <v>0</v>
      </c>
      <c r="J445" s="577">
        <v>0</v>
      </c>
      <c r="K445" s="577" t="str">
        <f t="shared" si="54"/>
        <v/>
      </c>
      <c r="L445" s="576">
        <v>46710</v>
      </c>
      <c r="M445" s="576">
        <v>0</v>
      </c>
      <c r="N445" s="577">
        <v>0</v>
      </c>
      <c r="O445" s="577" t="b">
        <f t="shared" si="55"/>
        <v>1</v>
      </c>
      <c r="P445" s="578">
        <v>19.600000000000001</v>
      </c>
      <c r="Q445" s="578">
        <v>0</v>
      </c>
      <c r="R445" s="579">
        <v>0</v>
      </c>
      <c r="S445" s="577" t="str">
        <f t="shared" si="56"/>
        <v/>
      </c>
      <c r="T445" s="580">
        <f t="shared" si="57"/>
        <v>0</v>
      </c>
      <c r="U445" s="580">
        <f t="shared" si="58"/>
        <v>1</v>
      </c>
      <c r="V445" s="580">
        <f t="shared" si="59"/>
        <v>0</v>
      </c>
      <c r="W445" s="580">
        <f t="shared" si="60"/>
        <v>1</v>
      </c>
      <c r="X445" s="581" t="str">
        <f t="shared" si="61"/>
        <v>NO</v>
      </c>
      <c r="Y445" s="582" t="str">
        <f t="shared" si="62"/>
        <v>NO</v>
      </c>
    </row>
    <row r="446" spans="1:25" x14ac:dyDescent="0.25">
      <c r="A446" s="572" t="s">
        <v>1026</v>
      </c>
      <c r="B446" s="573" t="s">
        <v>1027</v>
      </c>
      <c r="C446" s="617">
        <v>2</v>
      </c>
      <c r="D446" s="617">
        <v>22021000200</v>
      </c>
      <c r="E446" s="574" t="s">
        <v>904</v>
      </c>
      <c r="F446" s="583">
        <v>0</v>
      </c>
      <c r="G446" s="573" t="s">
        <v>902</v>
      </c>
      <c r="H446" s="576">
        <v>152900</v>
      </c>
      <c r="I446" s="576">
        <v>0</v>
      </c>
      <c r="J446" s="577">
        <v>0</v>
      </c>
      <c r="K446" s="577" t="str">
        <f t="shared" si="54"/>
        <v/>
      </c>
      <c r="L446" s="576">
        <v>46710</v>
      </c>
      <c r="M446" s="576">
        <v>0</v>
      </c>
      <c r="N446" s="577">
        <v>0</v>
      </c>
      <c r="O446" s="577" t="b">
        <f t="shared" si="55"/>
        <v>1</v>
      </c>
      <c r="P446" s="578">
        <v>19.600000000000001</v>
      </c>
      <c r="Q446" s="578">
        <v>0</v>
      </c>
      <c r="R446" s="579">
        <v>0</v>
      </c>
      <c r="S446" s="577" t="str">
        <f t="shared" si="56"/>
        <v/>
      </c>
      <c r="T446" s="580">
        <f t="shared" si="57"/>
        <v>0</v>
      </c>
      <c r="U446" s="580">
        <f t="shared" si="58"/>
        <v>1</v>
      </c>
      <c r="V446" s="580">
        <f t="shared" si="59"/>
        <v>0</v>
      </c>
      <c r="W446" s="580">
        <f t="shared" si="60"/>
        <v>1</v>
      </c>
      <c r="X446" s="581" t="str">
        <f t="shared" si="61"/>
        <v>NO</v>
      </c>
      <c r="Y446" s="582" t="str">
        <f t="shared" si="62"/>
        <v>NO</v>
      </c>
    </row>
    <row r="447" spans="1:25" x14ac:dyDescent="0.25">
      <c r="A447" s="572" t="s">
        <v>1026</v>
      </c>
      <c r="B447" s="573" t="s">
        <v>1027</v>
      </c>
      <c r="C447" s="617">
        <v>2</v>
      </c>
      <c r="D447" s="617">
        <v>22021000200</v>
      </c>
      <c r="E447" s="574" t="s">
        <v>904</v>
      </c>
      <c r="F447" s="583">
        <v>0</v>
      </c>
      <c r="G447" s="573" t="s">
        <v>902</v>
      </c>
      <c r="H447" s="576">
        <v>152900</v>
      </c>
      <c r="I447" s="576">
        <v>61300</v>
      </c>
      <c r="J447" s="577">
        <v>0.40091563113145801</v>
      </c>
      <c r="K447" s="577" t="str">
        <f t="shared" si="54"/>
        <v/>
      </c>
      <c r="L447" s="576">
        <v>46710</v>
      </c>
      <c r="M447" s="576">
        <v>34375</v>
      </c>
      <c r="N447" s="577">
        <v>0.73592378505673295</v>
      </c>
      <c r="O447" s="577" t="str">
        <f t="shared" si="55"/>
        <v/>
      </c>
      <c r="P447" s="578">
        <v>19.600000000000001</v>
      </c>
      <c r="Q447" s="578">
        <v>26.9</v>
      </c>
      <c r="R447" s="579">
        <v>1.37244897959184</v>
      </c>
      <c r="S447" s="577" t="str">
        <f t="shared" si="56"/>
        <v/>
      </c>
      <c r="T447" s="580">
        <f t="shared" si="57"/>
        <v>0</v>
      </c>
      <c r="U447" s="580">
        <f t="shared" si="58"/>
        <v>0</v>
      </c>
      <c r="V447" s="580">
        <f t="shared" si="59"/>
        <v>0</v>
      </c>
      <c r="W447" s="580">
        <f t="shared" si="60"/>
        <v>0</v>
      </c>
      <c r="X447" s="581" t="str">
        <f t="shared" si="61"/>
        <v>NO</v>
      </c>
      <c r="Y447" s="582" t="str">
        <f t="shared" si="62"/>
        <v>NO</v>
      </c>
    </row>
    <row r="448" spans="1:25" x14ac:dyDescent="0.25">
      <c r="A448" s="572" t="s">
        <v>265</v>
      </c>
      <c r="B448" s="573" t="s">
        <v>1028</v>
      </c>
      <c r="C448" s="617">
        <v>3</v>
      </c>
      <c r="D448" s="617">
        <v>22021000300</v>
      </c>
      <c r="E448" s="574" t="s">
        <v>904</v>
      </c>
      <c r="F448" s="583">
        <v>0</v>
      </c>
      <c r="G448" s="573" t="s">
        <v>902</v>
      </c>
      <c r="H448" s="576">
        <v>152900</v>
      </c>
      <c r="I448" s="576">
        <v>46600</v>
      </c>
      <c r="J448" s="577">
        <v>0.304774362328319</v>
      </c>
      <c r="K448" s="577" t="str">
        <f t="shared" si="54"/>
        <v/>
      </c>
      <c r="L448" s="576">
        <v>46710</v>
      </c>
      <c r="M448" s="576">
        <v>23857</v>
      </c>
      <c r="N448" s="577">
        <v>0.51074716334831904</v>
      </c>
      <c r="O448" s="577" t="b">
        <f t="shared" si="55"/>
        <v>1</v>
      </c>
      <c r="P448" s="578">
        <v>19.600000000000001</v>
      </c>
      <c r="Q448" s="578">
        <v>43.8</v>
      </c>
      <c r="R448" s="579">
        <v>2.2346938775510199</v>
      </c>
      <c r="S448" s="577" t="b">
        <f t="shared" si="56"/>
        <v>1</v>
      </c>
      <c r="T448" s="580">
        <f t="shared" si="57"/>
        <v>0</v>
      </c>
      <c r="U448" s="580">
        <f t="shared" si="58"/>
        <v>1</v>
      </c>
      <c r="V448" s="580">
        <f t="shared" si="59"/>
        <v>1</v>
      </c>
      <c r="W448" s="580">
        <f t="shared" si="60"/>
        <v>2</v>
      </c>
      <c r="X448" s="581" t="str">
        <f t="shared" si="61"/>
        <v>NO</v>
      </c>
      <c r="Y448" s="582" t="str">
        <f t="shared" si="62"/>
        <v>NO</v>
      </c>
    </row>
    <row r="449" spans="1:25" x14ac:dyDescent="0.25">
      <c r="A449" s="572" t="s">
        <v>265</v>
      </c>
      <c r="B449" s="573" t="s">
        <v>1023</v>
      </c>
      <c r="C449" s="617">
        <v>3</v>
      </c>
      <c r="D449" s="617">
        <v>22021000300</v>
      </c>
      <c r="E449" s="574" t="s">
        <v>904</v>
      </c>
      <c r="F449" s="583">
        <v>0</v>
      </c>
      <c r="G449" s="573" t="s">
        <v>902</v>
      </c>
      <c r="H449" s="576">
        <v>152900</v>
      </c>
      <c r="I449" s="576">
        <v>68200</v>
      </c>
      <c r="J449" s="577">
        <v>0.44604316546762601</v>
      </c>
      <c r="K449" s="577" t="str">
        <f t="shared" si="54"/>
        <v/>
      </c>
      <c r="L449" s="576">
        <v>46710</v>
      </c>
      <c r="M449" s="576">
        <v>38229</v>
      </c>
      <c r="N449" s="577">
        <v>0.81843288375080303</v>
      </c>
      <c r="O449" s="577" t="str">
        <f t="shared" si="55"/>
        <v/>
      </c>
      <c r="P449" s="578">
        <v>19.600000000000001</v>
      </c>
      <c r="Q449" s="578">
        <v>24.9</v>
      </c>
      <c r="R449" s="579">
        <v>1.2704081632653099</v>
      </c>
      <c r="S449" s="577" t="str">
        <f t="shared" si="56"/>
        <v/>
      </c>
      <c r="T449" s="580">
        <f t="shared" si="57"/>
        <v>0</v>
      </c>
      <c r="U449" s="580">
        <f t="shared" si="58"/>
        <v>0</v>
      </c>
      <c r="V449" s="580">
        <f t="shared" si="59"/>
        <v>0</v>
      </c>
      <c r="W449" s="580">
        <f t="shared" si="60"/>
        <v>0</v>
      </c>
      <c r="X449" s="581" t="str">
        <f t="shared" si="61"/>
        <v>NO</v>
      </c>
      <c r="Y449" s="582" t="str">
        <f t="shared" si="62"/>
        <v>NO</v>
      </c>
    </row>
    <row r="450" spans="1:25" x14ac:dyDescent="0.25">
      <c r="A450" s="572" t="s">
        <v>265</v>
      </c>
      <c r="B450" s="573" t="s">
        <v>1024</v>
      </c>
      <c r="C450" s="617">
        <v>3</v>
      </c>
      <c r="D450" s="617">
        <v>22021000300</v>
      </c>
      <c r="E450" s="574" t="s">
        <v>904</v>
      </c>
      <c r="F450" s="583">
        <v>0</v>
      </c>
      <c r="G450" s="573" t="s">
        <v>902</v>
      </c>
      <c r="H450" s="576">
        <v>152900</v>
      </c>
      <c r="I450" s="576">
        <v>72700</v>
      </c>
      <c r="J450" s="577">
        <v>0.475474166121648</v>
      </c>
      <c r="K450" s="577" t="str">
        <f t="shared" si="54"/>
        <v/>
      </c>
      <c r="L450" s="576">
        <v>46710</v>
      </c>
      <c r="M450" s="576">
        <v>33750</v>
      </c>
      <c r="N450" s="577">
        <v>0.72254335260115599</v>
      </c>
      <c r="O450" s="577" t="str">
        <f t="shared" si="55"/>
        <v/>
      </c>
      <c r="P450" s="578">
        <v>19.600000000000001</v>
      </c>
      <c r="Q450" s="578">
        <v>21.2</v>
      </c>
      <c r="R450" s="579">
        <v>1.0816326530612199</v>
      </c>
      <c r="S450" s="577" t="str">
        <f t="shared" si="56"/>
        <v/>
      </c>
      <c r="T450" s="580">
        <f t="shared" si="57"/>
        <v>0</v>
      </c>
      <c r="U450" s="580">
        <f t="shared" si="58"/>
        <v>0</v>
      </c>
      <c r="V450" s="580">
        <f t="shared" si="59"/>
        <v>0</v>
      </c>
      <c r="W450" s="580">
        <f t="shared" si="60"/>
        <v>0</v>
      </c>
      <c r="X450" s="581" t="str">
        <f t="shared" si="61"/>
        <v>NO</v>
      </c>
      <c r="Y450" s="582" t="str">
        <f t="shared" si="62"/>
        <v>NO</v>
      </c>
    </row>
    <row r="451" spans="1:25" x14ac:dyDescent="0.25">
      <c r="A451" s="572" t="s">
        <v>265</v>
      </c>
      <c r="B451" s="573" t="s">
        <v>1025</v>
      </c>
      <c r="C451" s="617">
        <v>3</v>
      </c>
      <c r="D451" s="617">
        <v>22021000300</v>
      </c>
      <c r="E451" s="574" t="s">
        <v>904</v>
      </c>
      <c r="F451" s="583">
        <v>0</v>
      </c>
      <c r="G451" s="573" t="s">
        <v>902</v>
      </c>
      <c r="H451" s="576">
        <v>152900</v>
      </c>
      <c r="I451" s="576">
        <v>0</v>
      </c>
      <c r="J451" s="577">
        <v>0</v>
      </c>
      <c r="K451" s="577" t="str">
        <f t="shared" ref="K451:K514" si="63">IF(J451&gt;=50%,TRUE,"")</f>
        <v/>
      </c>
      <c r="L451" s="576">
        <v>46710</v>
      </c>
      <c r="M451" s="576">
        <v>0</v>
      </c>
      <c r="N451" s="577">
        <v>0</v>
      </c>
      <c r="O451" s="577" t="b">
        <f t="shared" ref="O451:O514" si="64">IF(N451&lt;=65%,TRUE,"")</f>
        <v>1</v>
      </c>
      <c r="P451" s="578">
        <v>19.600000000000001</v>
      </c>
      <c r="Q451" s="578">
        <v>0</v>
      </c>
      <c r="R451" s="579">
        <v>0</v>
      </c>
      <c r="S451" s="577" t="str">
        <f t="shared" ref="S451:S514" si="65">IF(R451&gt;=1.5,TRUE,"")</f>
        <v/>
      </c>
      <c r="T451" s="580">
        <f t="shared" ref="T451:T514" si="66">IF(K451=TRUE,1,0)</f>
        <v>0</v>
      </c>
      <c r="U451" s="580">
        <f t="shared" ref="U451:U514" si="67">IF(O451=TRUE,1,0)</f>
        <v>1</v>
      </c>
      <c r="V451" s="580">
        <f t="shared" ref="V451:V514" si="68">IF(S451=TRUE,1,0)</f>
        <v>0</v>
      </c>
      <c r="W451" s="580">
        <f t="shared" ref="W451:W514" si="69">SUM(T451:V451)</f>
        <v>1</v>
      </c>
      <c r="X451" s="581" t="str">
        <f t="shared" ref="X451:X514" si="70">IF(AND(E451="TRUE",W451&gt;1),"YES","NO")</f>
        <v>NO</v>
      </c>
      <c r="Y451" s="582" t="str">
        <f t="shared" ref="Y451:Y514" si="71">IF(AND(F451=1,W451&gt;1), "YES","NO")</f>
        <v>NO</v>
      </c>
    </row>
    <row r="452" spans="1:25" ht="30" x14ac:dyDescent="0.25">
      <c r="A452" s="572" t="s">
        <v>281</v>
      </c>
      <c r="B452" s="573" t="s">
        <v>1029</v>
      </c>
      <c r="C452" s="617">
        <v>9701</v>
      </c>
      <c r="D452" s="617">
        <v>22023970100</v>
      </c>
      <c r="E452" s="574" t="s">
        <v>904</v>
      </c>
      <c r="F452" s="583">
        <v>0</v>
      </c>
      <c r="G452" s="573" t="s">
        <v>902</v>
      </c>
      <c r="H452" s="576">
        <v>152900</v>
      </c>
      <c r="I452" s="576">
        <v>80600</v>
      </c>
      <c r="J452" s="577">
        <v>0.52714192282537597</v>
      </c>
      <c r="K452" s="577" t="b">
        <f t="shared" si="63"/>
        <v>1</v>
      </c>
      <c r="L452" s="576">
        <v>46710</v>
      </c>
      <c r="M452" s="576">
        <v>31500</v>
      </c>
      <c r="N452" s="577">
        <v>0.67437379576107903</v>
      </c>
      <c r="O452" s="577" t="str">
        <f t="shared" si="64"/>
        <v/>
      </c>
      <c r="P452" s="578">
        <v>19.600000000000001</v>
      </c>
      <c r="Q452" s="578">
        <v>28.4</v>
      </c>
      <c r="R452" s="579">
        <v>1.4489795918367301</v>
      </c>
      <c r="S452" s="577" t="str">
        <f t="shared" si="65"/>
        <v/>
      </c>
      <c r="T452" s="580">
        <f t="shared" si="66"/>
        <v>1</v>
      </c>
      <c r="U452" s="580">
        <f t="shared" si="67"/>
        <v>0</v>
      </c>
      <c r="V452" s="580">
        <f t="shared" si="68"/>
        <v>0</v>
      </c>
      <c r="W452" s="580">
        <f t="shared" si="69"/>
        <v>1</v>
      </c>
      <c r="X452" s="581" t="str">
        <f t="shared" si="70"/>
        <v>NO</v>
      </c>
      <c r="Y452" s="582" t="str">
        <f t="shared" si="71"/>
        <v>NO</v>
      </c>
    </row>
    <row r="453" spans="1:25" x14ac:dyDescent="0.25">
      <c r="A453" s="572" t="s">
        <v>264</v>
      </c>
      <c r="B453" s="573" t="s">
        <v>1018</v>
      </c>
      <c r="C453" s="617">
        <v>9701</v>
      </c>
      <c r="D453" s="617">
        <v>22023970100</v>
      </c>
      <c r="E453" s="584" t="s">
        <v>904</v>
      </c>
      <c r="F453" s="585">
        <v>0</v>
      </c>
      <c r="G453" s="573" t="s">
        <v>902</v>
      </c>
      <c r="H453" s="576">
        <v>152900</v>
      </c>
      <c r="I453" s="576">
        <v>0</v>
      </c>
      <c r="J453" s="577">
        <v>0</v>
      </c>
      <c r="K453" s="577" t="str">
        <f t="shared" si="63"/>
        <v/>
      </c>
      <c r="L453" s="576">
        <v>46710</v>
      </c>
      <c r="M453" s="576">
        <v>0</v>
      </c>
      <c r="N453" s="577">
        <v>0</v>
      </c>
      <c r="O453" s="577" t="b">
        <f t="shared" si="64"/>
        <v>1</v>
      </c>
      <c r="P453" s="578">
        <v>19.600000000000001</v>
      </c>
      <c r="Q453" s="578">
        <v>0</v>
      </c>
      <c r="R453" s="579">
        <v>0</v>
      </c>
      <c r="S453" s="577" t="str">
        <f t="shared" si="65"/>
        <v/>
      </c>
      <c r="T453" s="580">
        <f t="shared" si="66"/>
        <v>0</v>
      </c>
      <c r="U453" s="580">
        <f t="shared" si="67"/>
        <v>1</v>
      </c>
      <c r="V453" s="580">
        <f t="shared" si="68"/>
        <v>0</v>
      </c>
      <c r="W453" s="580">
        <f t="shared" si="69"/>
        <v>1</v>
      </c>
      <c r="X453" s="581" t="str">
        <f t="shared" si="70"/>
        <v>NO</v>
      </c>
      <c r="Y453" s="582" t="str">
        <f t="shared" si="71"/>
        <v>NO</v>
      </c>
    </row>
    <row r="454" spans="1:25" x14ac:dyDescent="0.25">
      <c r="A454" s="572" t="s">
        <v>264</v>
      </c>
      <c r="B454" s="573" t="s">
        <v>1016</v>
      </c>
      <c r="C454" s="617">
        <v>9701</v>
      </c>
      <c r="D454" s="617">
        <v>22023970100</v>
      </c>
      <c r="E454" s="584" t="s">
        <v>904</v>
      </c>
      <c r="F454" s="585">
        <v>0</v>
      </c>
      <c r="G454" s="573" t="s">
        <v>902</v>
      </c>
      <c r="H454" s="576">
        <v>152900</v>
      </c>
      <c r="I454" s="576">
        <v>145900</v>
      </c>
      <c r="J454" s="577">
        <v>0.95421844342707696</v>
      </c>
      <c r="K454" s="577" t="b">
        <f t="shared" si="63"/>
        <v>1</v>
      </c>
      <c r="L454" s="576">
        <v>46710</v>
      </c>
      <c r="M454" s="576">
        <v>40910</v>
      </c>
      <c r="N454" s="577">
        <v>0.87582958681224599</v>
      </c>
      <c r="O454" s="577" t="str">
        <f t="shared" si="64"/>
        <v/>
      </c>
      <c r="P454" s="578">
        <v>19.600000000000001</v>
      </c>
      <c r="Q454" s="578">
        <v>22.9</v>
      </c>
      <c r="R454" s="579">
        <v>1.1683673469387801</v>
      </c>
      <c r="S454" s="577" t="str">
        <f t="shared" si="65"/>
        <v/>
      </c>
      <c r="T454" s="580">
        <f t="shared" si="66"/>
        <v>1</v>
      </c>
      <c r="U454" s="580">
        <f t="shared" si="67"/>
        <v>0</v>
      </c>
      <c r="V454" s="580">
        <f t="shared" si="68"/>
        <v>0</v>
      </c>
      <c r="W454" s="580">
        <f t="shared" si="69"/>
        <v>1</v>
      </c>
      <c r="X454" s="581" t="str">
        <f t="shared" si="70"/>
        <v>NO</v>
      </c>
      <c r="Y454" s="582" t="str">
        <f t="shared" si="71"/>
        <v>NO</v>
      </c>
    </row>
    <row r="455" spans="1:25" x14ac:dyDescent="0.25">
      <c r="A455" s="572" t="s">
        <v>264</v>
      </c>
      <c r="B455" s="573" t="s">
        <v>1016</v>
      </c>
      <c r="C455" s="617">
        <v>9701</v>
      </c>
      <c r="D455" s="617">
        <v>22023970100</v>
      </c>
      <c r="E455" s="584" t="s">
        <v>904</v>
      </c>
      <c r="F455" s="585">
        <v>0</v>
      </c>
      <c r="G455" s="573" t="s">
        <v>902</v>
      </c>
      <c r="H455" s="576">
        <v>152900</v>
      </c>
      <c r="I455" s="576">
        <v>145900</v>
      </c>
      <c r="J455" s="577">
        <v>0.95421844342707696</v>
      </c>
      <c r="K455" s="577" t="b">
        <f t="shared" si="63"/>
        <v>1</v>
      </c>
      <c r="L455" s="576">
        <v>46710</v>
      </c>
      <c r="M455" s="576">
        <v>40910</v>
      </c>
      <c r="N455" s="577">
        <v>0.87582958681224599</v>
      </c>
      <c r="O455" s="577" t="str">
        <f t="shared" si="64"/>
        <v/>
      </c>
      <c r="P455" s="578">
        <v>19.600000000000001</v>
      </c>
      <c r="Q455" s="578">
        <v>22.9</v>
      </c>
      <c r="R455" s="579">
        <v>1.1683673469387801</v>
      </c>
      <c r="S455" s="577" t="str">
        <f t="shared" si="65"/>
        <v/>
      </c>
      <c r="T455" s="580">
        <f t="shared" si="66"/>
        <v>1</v>
      </c>
      <c r="U455" s="580">
        <f t="shared" si="67"/>
        <v>0</v>
      </c>
      <c r="V455" s="580">
        <f t="shared" si="68"/>
        <v>0</v>
      </c>
      <c r="W455" s="580">
        <f t="shared" si="69"/>
        <v>1</v>
      </c>
      <c r="X455" s="581" t="str">
        <f t="shared" si="70"/>
        <v>NO</v>
      </c>
      <c r="Y455" s="582" t="str">
        <f t="shared" si="71"/>
        <v>NO</v>
      </c>
    </row>
    <row r="456" spans="1:25" x14ac:dyDescent="0.25">
      <c r="A456" s="572" t="s">
        <v>266</v>
      </c>
      <c r="B456" s="573" t="s">
        <v>1030</v>
      </c>
      <c r="C456" s="617">
        <v>9701</v>
      </c>
      <c r="D456" s="617">
        <v>22023970100</v>
      </c>
      <c r="E456" s="574" t="s">
        <v>904</v>
      </c>
      <c r="F456" s="583">
        <v>0</v>
      </c>
      <c r="G456" s="573" t="s">
        <v>902</v>
      </c>
      <c r="H456" s="576">
        <v>152900</v>
      </c>
      <c r="I456" s="576">
        <v>0</v>
      </c>
      <c r="J456" s="577">
        <v>0</v>
      </c>
      <c r="K456" s="577" t="str">
        <f t="shared" si="63"/>
        <v/>
      </c>
      <c r="L456" s="576">
        <v>46710</v>
      </c>
      <c r="M456" s="576">
        <v>0</v>
      </c>
      <c r="N456" s="577">
        <v>0</v>
      </c>
      <c r="O456" s="577" t="b">
        <f t="shared" si="64"/>
        <v>1</v>
      </c>
      <c r="P456" s="578">
        <v>19.600000000000001</v>
      </c>
      <c r="Q456" s="578">
        <v>0</v>
      </c>
      <c r="R456" s="579">
        <v>0</v>
      </c>
      <c r="S456" s="577" t="str">
        <f t="shared" si="65"/>
        <v/>
      </c>
      <c r="T456" s="580">
        <f t="shared" si="66"/>
        <v>0</v>
      </c>
      <c r="U456" s="580">
        <f t="shared" si="67"/>
        <v>1</v>
      </c>
      <c r="V456" s="580">
        <f t="shared" si="68"/>
        <v>0</v>
      </c>
      <c r="W456" s="580">
        <f t="shared" si="69"/>
        <v>1</v>
      </c>
      <c r="X456" s="581" t="str">
        <f t="shared" si="70"/>
        <v>NO</v>
      </c>
      <c r="Y456" s="582" t="str">
        <f t="shared" si="71"/>
        <v>NO</v>
      </c>
    </row>
    <row r="457" spans="1:25" x14ac:dyDescent="0.25">
      <c r="A457" s="572" t="s">
        <v>266</v>
      </c>
      <c r="B457" s="573" t="s">
        <v>1031</v>
      </c>
      <c r="C457" s="617">
        <v>9701</v>
      </c>
      <c r="D457" s="617">
        <v>22023970100</v>
      </c>
      <c r="E457" s="574" t="s">
        <v>904</v>
      </c>
      <c r="F457" s="583">
        <v>0</v>
      </c>
      <c r="G457" s="573" t="s">
        <v>902</v>
      </c>
      <c r="H457" s="576">
        <v>152900</v>
      </c>
      <c r="I457" s="576">
        <v>0</v>
      </c>
      <c r="J457" s="577">
        <v>0</v>
      </c>
      <c r="K457" s="577" t="str">
        <f t="shared" si="63"/>
        <v/>
      </c>
      <c r="L457" s="576">
        <v>46710</v>
      </c>
      <c r="M457" s="576">
        <v>0</v>
      </c>
      <c r="N457" s="577">
        <v>0</v>
      </c>
      <c r="O457" s="577" t="b">
        <f t="shared" si="64"/>
        <v>1</v>
      </c>
      <c r="P457" s="578">
        <v>19.600000000000001</v>
      </c>
      <c r="Q457" s="578">
        <v>0</v>
      </c>
      <c r="R457" s="579">
        <v>0</v>
      </c>
      <c r="S457" s="577" t="str">
        <f t="shared" si="65"/>
        <v/>
      </c>
      <c r="T457" s="580">
        <f t="shared" si="66"/>
        <v>0</v>
      </c>
      <c r="U457" s="580">
        <f t="shared" si="67"/>
        <v>1</v>
      </c>
      <c r="V457" s="580">
        <f t="shared" si="68"/>
        <v>0</v>
      </c>
      <c r="W457" s="580">
        <f t="shared" si="69"/>
        <v>1</v>
      </c>
      <c r="X457" s="581" t="str">
        <f t="shared" si="70"/>
        <v>NO</v>
      </c>
      <c r="Y457" s="582" t="str">
        <f t="shared" si="71"/>
        <v>NO</v>
      </c>
    </row>
    <row r="458" spans="1:25" x14ac:dyDescent="0.25">
      <c r="A458" s="572" t="s">
        <v>266</v>
      </c>
      <c r="B458" s="573" t="s">
        <v>266</v>
      </c>
      <c r="C458" s="617">
        <v>9701</v>
      </c>
      <c r="D458" s="617">
        <v>22023970100</v>
      </c>
      <c r="E458" s="574" t="s">
        <v>904</v>
      </c>
      <c r="F458" s="583">
        <v>0</v>
      </c>
      <c r="G458" s="573" t="s">
        <v>902</v>
      </c>
      <c r="H458" s="576">
        <v>152900</v>
      </c>
      <c r="I458" s="576">
        <v>93800</v>
      </c>
      <c r="J458" s="577">
        <v>0.613472858077175</v>
      </c>
      <c r="K458" s="577" t="b">
        <f t="shared" si="63"/>
        <v>1</v>
      </c>
      <c r="L458" s="576">
        <v>46710</v>
      </c>
      <c r="M458" s="580"/>
      <c r="N458" s="580"/>
      <c r="O458" s="577" t="b">
        <f t="shared" si="64"/>
        <v>1</v>
      </c>
      <c r="P458" s="578">
        <v>19.600000000000001</v>
      </c>
      <c r="Q458" s="578">
        <v>23.5</v>
      </c>
      <c r="R458" s="579">
        <v>1.1989795918367301</v>
      </c>
      <c r="S458" s="577" t="str">
        <f t="shared" si="65"/>
        <v/>
      </c>
      <c r="T458" s="580">
        <f t="shared" si="66"/>
        <v>1</v>
      </c>
      <c r="U458" s="580">
        <f t="shared" si="67"/>
        <v>1</v>
      </c>
      <c r="V458" s="580">
        <f t="shared" si="68"/>
        <v>0</v>
      </c>
      <c r="W458" s="580">
        <f t="shared" si="69"/>
        <v>2</v>
      </c>
      <c r="X458" s="581" t="str">
        <f t="shared" si="70"/>
        <v>NO</v>
      </c>
      <c r="Y458" s="582" t="str">
        <f t="shared" si="71"/>
        <v>NO</v>
      </c>
    </row>
    <row r="459" spans="1:25" x14ac:dyDescent="0.25">
      <c r="A459" s="572" t="s">
        <v>311</v>
      </c>
      <c r="B459" s="573" t="s">
        <v>1032</v>
      </c>
      <c r="C459" s="617">
        <v>9701</v>
      </c>
      <c r="D459" s="617">
        <v>22023970100</v>
      </c>
      <c r="E459" s="574" t="s">
        <v>904</v>
      </c>
      <c r="F459" s="583">
        <v>0</v>
      </c>
      <c r="G459" s="573" t="s">
        <v>902</v>
      </c>
      <c r="H459" s="576">
        <v>152900</v>
      </c>
      <c r="I459" s="576">
        <v>78300</v>
      </c>
      <c r="J459" s="577">
        <v>0.51209941137998705</v>
      </c>
      <c r="K459" s="577" t="b">
        <f t="shared" si="63"/>
        <v>1</v>
      </c>
      <c r="L459" s="576">
        <v>46710</v>
      </c>
      <c r="M459" s="576">
        <v>38277</v>
      </c>
      <c r="N459" s="577">
        <v>0.81946050096339096</v>
      </c>
      <c r="O459" s="577" t="str">
        <f t="shared" si="64"/>
        <v/>
      </c>
      <c r="P459" s="578">
        <v>19.600000000000001</v>
      </c>
      <c r="Q459" s="578">
        <v>16.399999999999999</v>
      </c>
      <c r="R459" s="579">
        <v>0.83673469387755095</v>
      </c>
      <c r="S459" s="577" t="str">
        <f t="shared" si="65"/>
        <v/>
      </c>
      <c r="T459" s="580">
        <f t="shared" si="66"/>
        <v>1</v>
      </c>
      <c r="U459" s="580">
        <f t="shared" si="67"/>
        <v>0</v>
      </c>
      <c r="V459" s="580">
        <f t="shared" si="68"/>
        <v>0</v>
      </c>
      <c r="W459" s="580">
        <f t="shared" si="69"/>
        <v>1</v>
      </c>
      <c r="X459" s="581" t="str">
        <f t="shared" si="70"/>
        <v>NO</v>
      </c>
      <c r="Y459" s="582" t="str">
        <f t="shared" si="71"/>
        <v>NO</v>
      </c>
    </row>
    <row r="460" spans="1:25" x14ac:dyDescent="0.25">
      <c r="A460" s="572" t="s">
        <v>266</v>
      </c>
      <c r="B460" s="573" t="s">
        <v>1030</v>
      </c>
      <c r="C460" s="617">
        <v>9702.01</v>
      </c>
      <c r="D460" s="617">
        <v>22023970201</v>
      </c>
      <c r="E460" s="574" t="s">
        <v>904</v>
      </c>
      <c r="F460" s="583">
        <v>0</v>
      </c>
      <c r="G460" s="573" t="s">
        <v>902</v>
      </c>
      <c r="H460" s="576">
        <v>152900</v>
      </c>
      <c r="I460" s="576">
        <v>0</v>
      </c>
      <c r="J460" s="577">
        <v>0</v>
      </c>
      <c r="K460" s="577" t="str">
        <f t="shared" si="63"/>
        <v/>
      </c>
      <c r="L460" s="576">
        <v>46710</v>
      </c>
      <c r="M460" s="576">
        <v>0</v>
      </c>
      <c r="N460" s="577">
        <v>0</v>
      </c>
      <c r="O460" s="577" t="b">
        <f t="shared" si="64"/>
        <v>1</v>
      </c>
      <c r="P460" s="578">
        <v>19.600000000000001</v>
      </c>
      <c r="Q460" s="578">
        <v>0</v>
      </c>
      <c r="R460" s="579">
        <v>0</v>
      </c>
      <c r="S460" s="577" t="str">
        <f t="shared" si="65"/>
        <v/>
      </c>
      <c r="T460" s="580">
        <f t="shared" si="66"/>
        <v>0</v>
      </c>
      <c r="U460" s="580">
        <f t="shared" si="67"/>
        <v>1</v>
      </c>
      <c r="V460" s="580">
        <f t="shared" si="68"/>
        <v>0</v>
      </c>
      <c r="W460" s="580">
        <f t="shared" si="69"/>
        <v>1</v>
      </c>
      <c r="X460" s="581" t="str">
        <f t="shared" si="70"/>
        <v>NO</v>
      </c>
      <c r="Y460" s="582" t="str">
        <f t="shared" si="71"/>
        <v>NO</v>
      </c>
    </row>
    <row r="461" spans="1:25" x14ac:dyDescent="0.25">
      <c r="A461" s="572" t="s">
        <v>266</v>
      </c>
      <c r="B461" s="573" t="s">
        <v>1031</v>
      </c>
      <c r="C461" s="617">
        <v>9702.01</v>
      </c>
      <c r="D461" s="617">
        <v>22023970201</v>
      </c>
      <c r="E461" s="574" t="s">
        <v>904</v>
      </c>
      <c r="F461" s="583">
        <v>0</v>
      </c>
      <c r="G461" s="573" t="s">
        <v>902</v>
      </c>
      <c r="H461" s="576">
        <v>152900</v>
      </c>
      <c r="I461" s="576">
        <v>0</v>
      </c>
      <c r="J461" s="577">
        <v>0</v>
      </c>
      <c r="K461" s="577" t="str">
        <f t="shared" si="63"/>
        <v/>
      </c>
      <c r="L461" s="576">
        <v>46710</v>
      </c>
      <c r="M461" s="576">
        <v>0</v>
      </c>
      <c r="N461" s="577">
        <v>0</v>
      </c>
      <c r="O461" s="577" t="b">
        <f t="shared" si="64"/>
        <v>1</v>
      </c>
      <c r="P461" s="578">
        <v>19.600000000000001</v>
      </c>
      <c r="Q461" s="578">
        <v>0</v>
      </c>
      <c r="R461" s="579">
        <v>0</v>
      </c>
      <c r="S461" s="577" t="str">
        <f t="shared" si="65"/>
        <v/>
      </c>
      <c r="T461" s="580">
        <f t="shared" si="66"/>
        <v>0</v>
      </c>
      <c r="U461" s="580">
        <f t="shared" si="67"/>
        <v>1</v>
      </c>
      <c r="V461" s="580">
        <f t="shared" si="68"/>
        <v>0</v>
      </c>
      <c r="W461" s="580">
        <f t="shared" si="69"/>
        <v>1</v>
      </c>
      <c r="X461" s="581" t="str">
        <f t="shared" si="70"/>
        <v>NO</v>
      </c>
      <c r="Y461" s="582" t="str">
        <f t="shared" si="71"/>
        <v>NO</v>
      </c>
    </row>
    <row r="462" spans="1:25" x14ac:dyDescent="0.25">
      <c r="A462" s="572" t="s">
        <v>266</v>
      </c>
      <c r="B462" s="573" t="s">
        <v>1033</v>
      </c>
      <c r="C462" s="617">
        <v>9702.01</v>
      </c>
      <c r="D462" s="617">
        <v>22023970201</v>
      </c>
      <c r="E462" s="574" t="s">
        <v>904</v>
      </c>
      <c r="F462" s="583">
        <v>0</v>
      </c>
      <c r="G462" s="573" t="s">
        <v>902</v>
      </c>
      <c r="H462" s="576">
        <v>152900</v>
      </c>
      <c r="I462" s="576">
        <v>123900</v>
      </c>
      <c r="J462" s="577">
        <v>0.81033355134074603</v>
      </c>
      <c r="K462" s="577" t="b">
        <f t="shared" si="63"/>
        <v>1</v>
      </c>
      <c r="L462" s="576">
        <v>46710</v>
      </c>
      <c r="M462" s="576">
        <v>45789</v>
      </c>
      <c r="N462" s="577">
        <v>0.98028259473346202</v>
      </c>
      <c r="O462" s="577" t="str">
        <f t="shared" si="64"/>
        <v/>
      </c>
      <c r="P462" s="578">
        <v>19.600000000000001</v>
      </c>
      <c r="Q462" s="578">
        <v>10.1</v>
      </c>
      <c r="R462" s="579">
        <v>0.51530612244898</v>
      </c>
      <c r="S462" s="577" t="str">
        <f t="shared" si="65"/>
        <v/>
      </c>
      <c r="T462" s="580">
        <f t="shared" si="66"/>
        <v>1</v>
      </c>
      <c r="U462" s="580">
        <f t="shared" si="67"/>
        <v>0</v>
      </c>
      <c r="V462" s="580">
        <f t="shared" si="68"/>
        <v>0</v>
      </c>
      <c r="W462" s="580">
        <f t="shared" si="69"/>
        <v>1</v>
      </c>
      <c r="X462" s="581" t="str">
        <f t="shared" si="70"/>
        <v>NO</v>
      </c>
      <c r="Y462" s="582" t="str">
        <f t="shared" si="71"/>
        <v>NO</v>
      </c>
    </row>
    <row r="463" spans="1:25" x14ac:dyDescent="0.25">
      <c r="A463" s="572" t="s">
        <v>266</v>
      </c>
      <c r="B463" s="573" t="s">
        <v>266</v>
      </c>
      <c r="C463" s="617">
        <v>9702.01</v>
      </c>
      <c r="D463" s="617">
        <v>22023970201</v>
      </c>
      <c r="E463" s="574" t="s">
        <v>901</v>
      </c>
      <c r="F463" s="575">
        <v>1</v>
      </c>
      <c r="G463" s="573" t="s">
        <v>902</v>
      </c>
      <c r="H463" s="576">
        <v>152900</v>
      </c>
      <c r="I463" s="576">
        <v>93800</v>
      </c>
      <c r="J463" s="577">
        <v>0.613472858077175</v>
      </c>
      <c r="K463" s="577" t="b">
        <f t="shared" si="63"/>
        <v>1</v>
      </c>
      <c r="L463" s="576">
        <v>46710</v>
      </c>
      <c r="M463" s="580"/>
      <c r="N463" s="580"/>
      <c r="O463" s="577" t="b">
        <f t="shared" si="64"/>
        <v>1</v>
      </c>
      <c r="P463" s="578">
        <v>19.600000000000001</v>
      </c>
      <c r="Q463" s="578">
        <v>23.5</v>
      </c>
      <c r="R463" s="579">
        <v>1.1989795918367301</v>
      </c>
      <c r="S463" s="577" t="str">
        <f t="shared" si="65"/>
        <v/>
      </c>
      <c r="T463" s="580">
        <f t="shared" si="66"/>
        <v>1</v>
      </c>
      <c r="U463" s="580">
        <f t="shared" si="67"/>
        <v>1</v>
      </c>
      <c r="V463" s="580">
        <f t="shared" si="68"/>
        <v>0</v>
      </c>
      <c r="W463" s="580">
        <f t="shared" si="69"/>
        <v>2</v>
      </c>
      <c r="X463" s="588" t="str">
        <f t="shared" si="70"/>
        <v>YES</v>
      </c>
      <c r="Y463" s="589" t="str">
        <f t="shared" si="71"/>
        <v>YES</v>
      </c>
    </row>
    <row r="464" spans="1:25" x14ac:dyDescent="0.25">
      <c r="A464" s="572" t="s">
        <v>267</v>
      </c>
      <c r="B464" s="573" t="s">
        <v>1034</v>
      </c>
      <c r="C464" s="617">
        <v>1</v>
      </c>
      <c r="D464" s="617">
        <v>22025000100</v>
      </c>
      <c r="E464" s="574" t="s">
        <v>904</v>
      </c>
      <c r="F464" s="583">
        <v>0</v>
      </c>
      <c r="G464" s="573" t="s">
        <v>902</v>
      </c>
      <c r="H464" s="576">
        <v>152900</v>
      </c>
      <c r="I464" s="576">
        <v>63900</v>
      </c>
      <c r="J464" s="577">
        <v>0.41792020928711598</v>
      </c>
      <c r="K464" s="577" t="str">
        <f t="shared" si="63"/>
        <v/>
      </c>
      <c r="L464" s="576">
        <v>46710</v>
      </c>
      <c r="M464" s="576">
        <v>20391</v>
      </c>
      <c r="N464" s="577">
        <v>0.436544637122672</v>
      </c>
      <c r="O464" s="577" t="b">
        <f t="shared" si="64"/>
        <v>1</v>
      </c>
      <c r="P464" s="578">
        <v>19.600000000000001</v>
      </c>
      <c r="Q464" s="578">
        <v>44.8</v>
      </c>
      <c r="R464" s="579">
        <v>2.28571428571429</v>
      </c>
      <c r="S464" s="577" t="b">
        <f t="shared" si="65"/>
        <v>1</v>
      </c>
      <c r="T464" s="580">
        <f t="shared" si="66"/>
        <v>0</v>
      </c>
      <c r="U464" s="580">
        <f t="shared" si="67"/>
        <v>1</v>
      </c>
      <c r="V464" s="580">
        <f t="shared" si="68"/>
        <v>1</v>
      </c>
      <c r="W464" s="580">
        <f t="shared" si="69"/>
        <v>2</v>
      </c>
      <c r="X464" s="581" t="str">
        <f t="shared" si="70"/>
        <v>NO</v>
      </c>
      <c r="Y464" s="582" t="str">
        <f t="shared" si="71"/>
        <v>NO</v>
      </c>
    </row>
    <row r="465" spans="1:25" x14ac:dyDescent="0.25">
      <c r="A465" s="572" t="s">
        <v>267</v>
      </c>
      <c r="B465" s="573" t="s">
        <v>1035</v>
      </c>
      <c r="C465" s="617">
        <v>1</v>
      </c>
      <c r="D465" s="617">
        <v>22025000100</v>
      </c>
      <c r="E465" s="574" t="s">
        <v>904</v>
      </c>
      <c r="F465" s="583">
        <v>0</v>
      </c>
      <c r="G465" s="573" t="s">
        <v>902</v>
      </c>
      <c r="H465" s="576">
        <v>152900</v>
      </c>
      <c r="I465" s="580"/>
      <c r="J465" s="580"/>
      <c r="K465" s="577" t="str">
        <f t="shared" si="63"/>
        <v/>
      </c>
      <c r="L465" s="576">
        <v>46710</v>
      </c>
      <c r="M465" s="576">
        <v>18580</v>
      </c>
      <c r="N465" s="577">
        <v>0.39777349603939199</v>
      </c>
      <c r="O465" s="577" t="b">
        <f t="shared" si="64"/>
        <v>1</v>
      </c>
      <c r="P465" s="578">
        <v>19.600000000000001</v>
      </c>
      <c r="Q465" s="578">
        <v>52.5</v>
      </c>
      <c r="R465" s="579">
        <v>2.6785714285714302</v>
      </c>
      <c r="S465" s="577" t="b">
        <f t="shared" si="65"/>
        <v>1</v>
      </c>
      <c r="T465" s="580">
        <f t="shared" si="66"/>
        <v>0</v>
      </c>
      <c r="U465" s="580">
        <f t="shared" si="67"/>
        <v>1</v>
      </c>
      <c r="V465" s="580">
        <f t="shared" si="68"/>
        <v>1</v>
      </c>
      <c r="W465" s="580">
        <f t="shared" si="69"/>
        <v>2</v>
      </c>
      <c r="X465" s="581" t="str">
        <f t="shared" si="70"/>
        <v>NO</v>
      </c>
      <c r="Y465" s="582" t="str">
        <f t="shared" si="71"/>
        <v>NO</v>
      </c>
    </row>
    <row r="466" spans="1:25" x14ac:dyDescent="0.25">
      <c r="A466" s="572" t="s">
        <v>269</v>
      </c>
      <c r="B466" s="573" t="s">
        <v>1036</v>
      </c>
      <c r="C466" s="617">
        <v>1</v>
      </c>
      <c r="D466" s="617">
        <v>22025000100</v>
      </c>
      <c r="E466" s="574" t="s">
        <v>904</v>
      </c>
      <c r="F466" s="583">
        <v>0</v>
      </c>
      <c r="G466" s="573" t="s">
        <v>902</v>
      </c>
      <c r="H466" s="576">
        <v>152900</v>
      </c>
      <c r="I466" s="576">
        <v>32000</v>
      </c>
      <c r="J466" s="577">
        <v>0.20928711576193601</v>
      </c>
      <c r="K466" s="577" t="str">
        <f t="shared" si="63"/>
        <v/>
      </c>
      <c r="L466" s="576">
        <v>46710</v>
      </c>
      <c r="M466" s="576">
        <v>20938</v>
      </c>
      <c r="N466" s="577">
        <v>0.44825519160779298</v>
      </c>
      <c r="O466" s="577" t="b">
        <f t="shared" si="64"/>
        <v>1</v>
      </c>
      <c r="P466" s="578">
        <v>19.600000000000001</v>
      </c>
      <c r="Q466" s="578">
        <v>38</v>
      </c>
      <c r="R466" s="579">
        <v>1.93877551020408</v>
      </c>
      <c r="S466" s="577" t="b">
        <f t="shared" si="65"/>
        <v>1</v>
      </c>
      <c r="T466" s="580">
        <f t="shared" si="66"/>
        <v>0</v>
      </c>
      <c r="U466" s="580">
        <f t="shared" si="67"/>
        <v>1</v>
      </c>
      <c r="V466" s="580">
        <f t="shared" si="68"/>
        <v>1</v>
      </c>
      <c r="W466" s="580">
        <f t="shared" si="69"/>
        <v>2</v>
      </c>
      <c r="X466" s="581" t="str">
        <f t="shared" si="70"/>
        <v>NO</v>
      </c>
      <c r="Y466" s="582" t="str">
        <f t="shared" si="71"/>
        <v>NO</v>
      </c>
    </row>
    <row r="467" spans="1:25" x14ac:dyDescent="0.25">
      <c r="A467" s="572" t="s">
        <v>267</v>
      </c>
      <c r="B467" s="573" t="s">
        <v>1037</v>
      </c>
      <c r="C467" s="617">
        <v>1</v>
      </c>
      <c r="D467" s="617">
        <v>22025000100</v>
      </c>
      <c r="E467" s="574" t="s">
        <v>904</v>
      </c>
      <c r="F467" s="583">
        <v>0</v>
      </c>
      <c r="G467" s="573" t="s">
        <v>902</v>
      </c>
      <c r="H467" s="576">
        <v>152900</v>
      </c>
      <c r="I467" s="576">
        <v>0</v>
      </c>
      <c r="J467" s="577">
        <v>0</v>
      </c>
      <c r="K467" s="577" t="str">
        <f t="shared" si="63"/>
        <v/>
      </c>
      <c r="L467" s="576">
        <v>46710</v>
      </c>
      <c r="M467" s="576">
        <v>0</v>
      </c>
      <c r="N467" s="577">
        <v>0</v>
      </c>
      <c r="O467" s="577" t="b">
        <f t="shared" si="64"/>
        <v>1</v>
      </c>
      <c r="P467" s="578">
        <v>19.600000000000001</v>
      </c>
      <c r="Q467" s="578">
        <v>0</v>
      </c>
      <c r="R467" s="579">
        <v>0</v>
      </c>
      <c r="S467" s="577" t="str">
        <f t="shared" si="65"/>
        <v/>
      </c>
      <c r="T467" s="580">
        <f t="shared" si="66"/>
        <v>0</v>
      </c>
      <c r="U467" s="580">
        <f t="shared" si="67"/>
        <v>1</v>
      </c>
      <c r="V467" s="580">
        <f t="shared" si="68"/>
        <v>0</v>
      </c>
      <c r="W467" s="580">
        <f t="shared" si="69"/>
        <v>1</v>
      </c>
      <c r="X467" s="581" t="str">
        <f t="shared" si="70"/>
        <v>NO</v>
      </c>
      <c r="Y467" s="582" t="str">
        <f t="shared" si="71"/>
        <v>NO</v>
      </c>
    </row>
    <row r="468" spans="1:25" x14ac:dyDescent="0.25">
      <c r="A468" s="572" t="s">
        <v>267</v>
      </c>
      <c r="B468" s="573" t="s">
        <v>1038</v>
      </c>
      <c r="C468" s="617">
        <v>1</v>
      </c>
      <c r="D468" s="617">
        <v>22025000100</v>
      </c>
      <c r="E468" s="574" t="s">
        <v>904</v>
      </c>
      <c r="F468" s="583">
        <v>0</v>
      </c>
      <c r="G468" s="573" t="s">
        <v>902</v>
      </c>
      <c r="H468" s="576">
        <v>152900</v>
      </c>
      <c r="I468" s="576">
        <v>0</v>
      </c>
      <c r="J468" s="577">
        <v>0</v>
      </c>
      <c r="K468" s="577" t="str">
        <f t="shared" si="63"/>
        <v/>
      </c>
      <c r="L468" s="576">
        <v>46710</v>
      </c>
      <c r="M468" s="576">
        <v>0</v>
      </c>
      <c r="N468" s="577">
        <v>0</v>
      </c>
      <c r="O468" s="577" t="b">
        <f t="shared" si="64"/>
        <v>1</v>
      </c>
      <c r="P468" s="578">
        <v>19.600000000000001</v>
      </c>
      <c r="Q468" s="578">
        <v>0</v>
      </c>
      <c r="R468" s="579">
        <v>0</v>
      </c>
      <c r="S468" s="577" t="str">
        <f t="shared" si="65"/>
        <v/>
      </c>
      <c r="T468" s="580">
        <f t="shared" si="66"/>
        <v>0</v>
      </c>
      <c r="U468" s="580">
        <f t="shared" si="67"/>
        <v>1</v>
      </c>
      <c r="V468" s="580">
        <f t="shared" si="68"/>
        <v>0</v>
      </c>
      <c r="W468" s="580">
        <f t="shared" si="69"/>
        <v>1</v>
      </c>
      <c r="X468" s="581" t="str">
        <f t="shared" si="70"/>
        <v>NO</v>
      </c>
      <c r="Y468" s="582" t="str">
        <f t="shared" si="71"/>
        <v>NO</v>
      </c>
    </row>
    <row r="469" spans="1:25" x14ac:dyDescent="0.25">
      <c r="A469" s="572" t="s">
        <v>267</v>
      </c>
      <c r="B469" s="573" t="s">
        <v>1039</v>
      </c>
      <c r="C469" s="617">
        <v>1</v>
      </c>
      <c r="D469" s="617">
        <v>22025000100</v>
      </c>
      <c r="E469" s="574" t="s">
        <v>904</v>
      </c>
      <c r="F469" s="583">
        <v>0</v>
      </c>
      <c r="G469" s="573" t="s">
        <v>902</v>
      </c>
      <c r="H469" s="576">
        <v>152900</v>
      </c>
      <c r="I469" s="576">
        <v>70500</v>
      </c>
      <c r="J469" s="577">
        <v>0.461085676913015</v>
      </c>
      <c r="K469" s="577" t="str">
        <f t="shared" si="63"/>
        <v/>
      </c>
      <c r="L469" s="576">
        <v>46710</v>
      </c>
      <c r="M469" s="576">
        <v>25139</v>
      </c>
      <c r="N469" s="577">
        <v>0.538193106401199</v>
      </c>
      <c r="O469" s="577" t="b">
        <f t="shared" si="64"/>
        <v>1</v>
      </c>
      <c r="P469" s="578">
        <v>19.600000000000001</v>
      </c>
      <c r="Q469" s="578">
        <v>27.5</v>
      </c>
      <c r="R469" s="579">
        <v>1.4030612244898</v>
      </c>
      <c r="S469" s="577" t="str">
        <f t="shared" si="65"/>
        <v/>
      </c>
      <c r="T469" s="580">
        <f t="shared" si="66"/>
        <v>0</v>
      </c>
      <c r="U469" s="580">
        <f t="shared" si="67"/>
        <v>1</v>
      </c>
      <c r="V469" s="580">
        <f t="shared" si="68"/>
        <v>0</v>
      </c>
      <c r="W469" s="580">
        <f t="shared" si="69"/>
        <v>1</v>
      </c>
      <c r="X469" s="581" t="str">
        <f t="shared" si="70"/>
        <v>NO</v>
      </c>
      <c r="Y469" s="582" t="str">
        <f t="shared" si="71"/>
        <v>NO</v>
      </c>
    </row>
    <row r="470" spans="1:25" x14ac:dyDescent="0.25">
      <c r="A470" s="572" t="s">
        <v>265</v>
      </c>
      <c r="B470" s="573" t="s">
        <v>1023</v>
      </c>
      <c r="C470" s="617">
        <v>1</v>
      </c>
      <c r="D470" s="617">
        <v>22025000100</v>
      </c>
      <c r="E470" s="574" t="s">
        <v>904</v>
      </c>
      <c r="F470" s="583">
        <v>0</v>
      </c>
      <c r="G470" s="573" t="s">
        <v>902</v>
      </c>
      <c r="H470" s="576">
        <v>152900</v>
      </c>
      <c r="I470" s="576">
        <v>68200</v>
      </c>
      <c r="J470" s="577">
        <v>0.44604316546762601</v>
      </c>
      <c r="K470" s="577" t="str">
        <f t="shared" si="63"/>
        <v/>
      </c>
      <c r="L470" s="576">
        <v>46710</v>
      </c>
      <c r="M470" s="576">
        <v>38229</v>
      </c>
      <c r="N470" s="577">
        <v>0.81843288375080303</v>
      </c>
      <c r="O470" s="577" t="str">
        <f t="shared" si="64"/>
        <v/>
      </c>
      <c r="P470" s="578">
        <v>19.600000000000001</v>
      </c>
      <c r="Q470" s="578">
        <v>24.9</v>
      </c>
      <c r="R470" s="579">
        <v>1.2704081632653099</v>
      </c>
      <c r="S470" s="577" t="str">
        <f t="shared" si="65"/>
        <v/>
      </c>
      <c r="T470" s="580">
        <f t="shared" si="66"/>
        <v>0</v>
      </c>
      <c r="U470" s="580">
        <f t="shared" si="67"/>
        <v>0</v>
      </c>
      <c r="V470" s="580">
        <f t="shared" si="68"/>
        <v>0</v>
      </c>
      <c r="W470" s="580">
        <f t="shared" si="69"/>
        <v>0</v>
      </c>
      <c r="X470" s="581" t="str">
        <f t="shared" si="70"/>
        <v>NO</v>
      </c>
      <c r="Y470" s="582" t="str">
        <f t="shared" si="71"/>
        <v>NO</v>
      </c>
    </row>
    <row r="471" spans="1:25" x14ac:dyDescent="0.25">
      <c r="A471" s="572" t="s">
        <v>267</v>
      </c>
      <c r="B471" s="573" t="s">
        <v>1040</v>
      </c>
      <c r="C471" s="617">
        <v>1</v>
      </c>
      <c r="D471" s="617">
        <v>22025000100</v>
      </c>
      <c r="E471" s="574" t="s">
        <v>904</v>
      </c>
      <c r="F471" s="583">
        <v>0</v>
      </c>
      <c r="G471" s="573" t="s">
        <v>902</v>
      </c>
      <c r="H471" s="576">
        <v>152900</v>
      </c>
      <c r="I471" s="576">
        <v>0</v>
      </c>
      <c r="J471" s="577">
        <v>0</v>
      </c>
      <c r="K471" s="577" t="str">
        <f t="shared" si="63"/>
        <v/>
      </c>
      <c r="L471" s="576">
        <v>46710</v>
      </c>
      <c r="M471" s="576">
        <v>0</v>
      </c>
      <c r="N471" s="577">
        <v>0</v>
      </c>
      <c r="O471" s="577" t="b">
        <f t="shared" si="64"/>
        <v>1</v>
      </c>
      <c r="P471" s="578">
        <v>19.600000000000001</v>
      </c>
      <c r="Q471" s="578">
        <v>0</v>
      </c>
      <c r="R471" s="579">
        <v>0</v>
      </c>
      <c r="S471" s="577" t="str">
        <f t="shared" si="65"/>
        <v/>
      </c>
      <c r="T471" s="580">
        <f t="shared" si="66"/>
        <v>0</v>
      </c>
      <c r="U471" s="580">
        <f t="shared" si="67"/>
        <v>1</v>
      </c>
      <c r="V471" s="580">
        <f t="shared" si="68"/>
        <v>0</v>
      </c>
      <c r="W471" s="580">
        <f t="shared" si="69"/>
        <v>1</v>
      </c>
      <c r="X471" s="581" t="str">
        <f t="shared" si="70"/>
        <v>NO</v>
      </c>
      <c r="Y471" s="582" t="str">
        <f t="shared" si="71"/>
        <v>NO</v>
      </c>
    </row>
    <row r="472" spans="1:25" x14ac:dyDescent="0.25">
      <c r="A472" s="572" t="s">
        <v>1026</v>
      </c>
      <c r="B472" s="573" t="s">
        <v>1027</v>
      </c>
      <c r="C472" s="617">
        <v>1</v>
      </c>
      <c r="D472" s="617">
        <v>22025000100</v>
      </c>
      <c r="E472" s="574" t="s">
        <v>904</v>
      </c>
      <c r="F472" s="583">
        <v>0</v>
      </c>
      <c r="G472" s="573" t="s">
        <v>902</v>
      </c>
      <c r="H472" s="576">
        <v>152900</v>
      </c>
      <c r="I472" s="576">
        <v>61300</v>
      </c>
      <c r="J472" s="577">
        <v>0.40091563113145801</v>
      </c>
      <c r="K472" s="577" t="str">
        <f t="shared" si="63"/>
        <v/>
      </c>
      <c r="L472" s="576">
        <v>46710</v>
      </c>
      <c r="M472" s="576">
        <v>34375</v>
      </c>
      <c r="N472" s="577">
        <v>0.73592378505673295</v>
      </c>
      <c r="O472" s="577" t="str">
        <f t="shared" si="64"/>
        <v/>
      </c>
      <c r="P472" s="578">
        <v>19.600000000000001</v>
      </c>
      <c r="Q472" s="578">
        <v>26.9</v>
      </c>
      <c r="R472" s="579">
        <v>1.37244897959184</v>
      </c>
      <c r="S472" s="577" t="str">
        <f t="shared" si="65"/>
        <v/>
      </c>
      <c r="T472" s="580">
        <f t="shared" si="66"/>
        <v>0</v>
      </c>
      <c r="U472" s="580">
        <f t="shared" si="67"/>
        <v>0</v>
      </c>
      <c r="V472" s="580">
        <f t="shared" si="68"/>
        <v>0</v>
      </c>
      <c r="W472" s="580">
        <f t="shared" si="69"/>
        <v>0</v>
      </c>
      <c r="X472" s="581" t="str">
        <f t="shared" si="70"/>
        <v>NO</v>
      </c>
      <c r="Y472" s="582" t="str">
        <f t="shared" si="71"/>
        <v>NO</v>
      </c>
    </row>
    <row r="473" spans="1:25" x14ac:dyDescent="0.25">
      <c r="A473" s="572" t="s">
        <v>1026</v>
      </c>
      <c r="B473" s="573" t="s">
        <v>1027</v>
      </c>
      <c r="C473" s="617">
        <v>1</v>
      </c>
      <c r="D473" s="617">
        <v>22025000100</v>
      </c>
      <c r="E473" s="574" t="s">
        <v>904</v>
      </c>
      <c r="F473" s="583">
        <v>0</v>
      </c>
      <c r="G473" s="573" t="s">
        <v>902</v>
      </c>
      <c r="H473" s="576">
        <v>152900</v>
      </c>
      <c r="I473" s="576">
        <v>0</v>
      </c>
      <c r="J473" s="577">
        <v>0</v>
      </c>
      <c r="K473" s="577" t="str">
        <f t="shared" si="63"/>
        <v/>
      </c>
      <c r="L473" s="576">
        <v>46710</v>
      </c>
      <c r="M473" s="576">
        <v>0</v>
      </c>
      <c r="N473" s="577">
        <v>0</v>
      </c>
      <c r="O473" s="577" t="b">
        <f t="shared" si="64"/>
        <v>1</v>
      </c>
      <c r="P473" s="578">
        <v>19.600000000000001</v>
      </c>
      <c r="Q473" s="578">
        <v>0</v>
      </c>
      <c r="R473" s="579">
        <v>0</v>
      </c>
      <c r="S473" s="577" t="str">
        <f t="shared" si="65"/>
        <v/>
      </c>
      <c r="T473" s="580">
        <f t="shared" si="66"/>
        <v>0</v>
      </c>
      <c r="U473" s="580">
        <f t="shared" si="67"/>
        <v>1</v>
      </c>
      <c r="V473" s="580">
        <f t="shared" si="68"/>
        <v>0</v>
      </c>
      <c r="W473" s="580">
        <f t="shared" si="69"/>
        <v>1</v>
      </c>
      <c r="X473" s="581" t="str">
        <f t="shared" si="70"/>
        <v>NO</v>
      </c>
      <c r="Y473" s="582" t="str">
        <f t="shared" si="71"/>
        <v>NO</v>
      </c>
    </row>
    <row r="474" spans="1:25" x14ac:dyDescent="0.25">
      <c r="A474" s="572" t="s">
        <v>267</v>
      </c>
      <c r="B474" s="573" t="s">
        <v>1034</v>
      </c>
      <c r="C474" s="617">
        <v>2</v>
      </c>
      <c r="D474" s="617">
        <v>22025000200</v>
      </c>
      <c r="E474" s="591" t="s">
        <v>901</v>
      </c>
      <c r="F474" s="592">
        <v>1</v>
      </c>
      <c r="G474" s="573" t="s">
        <v>902</v>
      </c>
      <c r="H474" s="576">
        <v>152900</v>
      </c>
      <c r="I474" s="576">
        <v>63900</v>
      </c>
      <c r="J474" s="577">
        <v>0.41792020928711598</v>
      </c>
      <c r="K474" s="577" t="str">
        <f t="shared" si="63"/>
        <v/>
      </c>
      <c r="L474" s="576">
        <v>46710</v>
      </c>
      <c r="M474" s="576">
        <v>20391</v>
      </c>
      <c r="N474" s="577">
        <v>0.436544637122672</v>
      </c>
      <c r="O474" s="577" t="b">
        <f t="shared" si="64"/>
        <v>1</v>
      </c>
      <c r="P474" s="578">
        <v>19.600000000000001</v>
      </c>
      <c r="Q474" s="578">
        <v>44.8</v>
      </c>
      <c r="R474" s="579">
        <v>2.28571428571429</v>
      </c>
      <c r="S474" s="577" t="b">
        <f t="shared" si="65"/>
        <v>1</v>
      </c>
      <c r="T474" s="580">
        <f t="shared" si="66"/>
        <v>0</v>
      </c>
      <c r="U474" s="580">
        <f t="shared" si="67"/>
        <v>1</v>
      </c>
      <c r="V474" s="580">
        <f t="shared" si="68"/>
        <v>1</v>
      </c>
      <c r="W474" s="580">
        <f t="shared" si="69"/>
        <v>2</v>
      </c>
      <c r="X474" s="588" t="str">
        <f t="shared" si="70"/>
        <v>YES</v>
      </c>
      <c r="Y474" s="589" t="str">
        <f t="shared" si="71"/>
        <v>YES</v>
      </c>
    </row>
    <row r="475" spans="1:25" x14ac:dyDescent="0.25">
      <c r="A475" s="572" t="s">
        <v>267</v>
      </c>
      <c r="B475" s="573" t="s">
        <v>1034</v>
      </c>
      <c r="C475" s="617">
        <v>3</v>
      </c>
      <c r="D475" s="617">
        <v>22025000300</v>
      </c>
      <c r="E475" s="574" t="s">
        <v>904</v>
      </c>
      <c r="F475" s="583">
        <v>0</v>
      </c>
      <c r="G475" s="573" t="s">
        <v>902</v>
      </c>
      <c r="H475" s="576">
        <v>152900</v>
      </c>
      <c r="I475" s="576">
        <v>63900</v>
      </c>
      <c r="J475" s="577">
        <v>0.41792020928711598</v>
      </c>
      <c r="K475" s="577" t="str">
        <f t="shared" si="63"/>
        <v/>
      </c>
      <c r="L475" s="576">
        <v>46710</v>
      </c>
      <c r="M475" s="576">
        <v>20391</v>
      </c>
      <c r="N475" s="577">
        <v>0.436544637122672</v>
      </c>
      <c r="O475" s="577" t="b">
        <f t="shared" si="64"/>
        <v>1</v>
      </c>
      <c r="P475" s="578">
        <v>19.600000000000001</v>
      </c>
      <c r="Q475" s="578">
        <v>44.8</v>
      </c>
      <c r="R475" s="579">
        <v>2.28571428571429</v>
      </c>
      <c r="S475" s="577" t="b">
        <f t="shared" si="65"/>
        <v>1</v>
      </c>
      <c r="T475" s="580">
        <f t="shared" si="66"/>
        <v>0</v>
      </c>
      <c r="U475" s="580">
        <f t="shared" si="67"/>
        <v>1</v>
      </c>
      <c r="V475" s="580">
        <f t="shared" si="68"/>
        <v>1</v>
      </c>
      <c r="W475" s="580">
        <f t="shared" si="69"/>
        <v>2</v>
      </c>
      <c r="X475" s="581" t="str">
        <f t="shared" si="70"/>
        <v>NO</v>
      </c>
      <c r="Y475" s="582" t="str">
        <f t="shared" si="71"/>
        <v>NO</v>
      </c>
    </row>
    <row r="476" spans="1:25" x14ac:dyDescent="0.25">
      <c r="A476" s="572" t="s">
        <v>269</v>
      </c>
      <c r="B476" s="573" t="s">
        <v>1041</v>
      </c>
      <c r="C476" s="617">
        <v>3</v>
      </c>
      <c r="D476" s="617">
        <v>22025000300</v>
      </c>
      <c r="E476" s="574" t="s">
        <v>904</v>
      </c>
      <c r="F476" s="583">
        <v>0</v>
      </c>
      <c r="G476" s="573" t="s">
        <v>902</v>
      </c>
      <c r="H476" s="576">
        <v>152900</v>
      </c>
      <c r="I476" s="580"/>
      <c r="J476" s="580"/>
      <c r="K476" s="577" t="str">
        <f t="shared" si="63"/>
        <v/>
      </c>
      <c r="L476" s="576">
        <v>46710</v>
      </c>
      <c r="M476" s="576">
        <v>45125</v>
      </c>
      <c r="N476" s="577">
        <v>0.96606722329265704</v>
      </c>
      <c r="O476" s="577" t="str">
        <f t="shared" si="64"/>
        <v/>
      </c>
      <c r="P476" s="578">
        <v>19.600000000000001</v>
      </c>
      <c r="Q476" s="578">
        <v>13.7</v>
      </c>
      <c r="R476" s="579">
        <v>0.69897959183673497</v>
      </c>
      <c r="S476" s="577" t="str">
        <f t="shared" si="65"/>
        <v/>
      </c>
      <c r="T476" s="580">
        <f t="shared" si="66"/>
        <v>0</v>
      </c>
      <c r="U476" s="580">
        <f t="shared" si="67"/>
        <v>0</v>
      </c>
      <c r="V476" s="580">
        <f t="shared" si="68"/>
        <v>0</v>
      </c>
      <c r="W476" s="580">
        <f t="shared" si="69"/>
        <v>0</v>
      </c>
      <c r="X476" s="581" t="str">
        <f t="shared" si="70"/>
        <v>NO</v>
      </c>
      <c r="Y476" s="582" t="str">
        <f t="shared" si="71"/>
        <v>NO</v>
      </c>
    </row>
    <row r="477" spans="1:25" x14ac:dyDescent="0.25">
      <c r="A477" s="572" t="s">
        <v>261</v>
      </c>
      <c r="B477" s="573" t="s">
        <v>977</v>
      </c>
      <c r="C477" s="617">
        <v>9501</v>
      </c>
      <c r="D477" s="617">
        <v>22027950100</v>
      </c>
      <c r="E477" s="574" t="s">
        <v>904</v>
      </c>
      <c r="F477" s="583">
        <v>0</v>
      </c>
      <c r="G477" s="573" t="s">
        <v>902</v>
      </c>
      <c r="H477" s="576">
        <v>152900</v>
      </c>
      <c r="I477" s="576">
        <v>85500</v>
      </c>
      <c r="J477" s="577">
        <v>0.55918901242642205</v>
      </c>
      <c r="K477" s="577" t="b">
        <f t="shared" si="63"/>
        <v>1</v>
      </c>
      <c r="L477" s="576">
        <v>46710</v>
      </c>
      <c r="M477" s="576">
        <v>23015</v>
      </c>
      <c r="N477" s="577">
        <v>0.492721044744166</v>
      </c>
      <c r="O477" s="577" t="b">
        <f t="shared" si="64"/>
        <v>1</v>
      </c>
      <c r="P477" s="578">
        <v>19.600000000000001</v>
      </c>
      <c r="Q477" s="578">
        <v>44.1</v>
      </c>
      <c r="R477" s="579">
        <v>2.25</v>
      </c>
      <c r="S477" s="577" t="b">
        <f t="shared" si="65"/>
        <v>1</v>
      </c>
      <c r="T477" s="580">
        <f t="shared" si="66"/>
        <v>1</v>
      </c>
      <c r="U477" s="580">
        <f t="shared" si="67"/>
        <v>1</v>
      </c>
      <c r="V477" s="580">
        <f t="shared" si="68"/>
        <v>1</v>
      </c>
      <c r="W477" s="580">
        <f t="shared" si="69"/>
        <v>3</v>
      </c>
      <c r="X477" s="581" t="str">
        <f t="shared" si="70"/>
        <v>NO</v>
      </c>
      <c r="Y477" s="582" t="str">
        <f t="shared" si="71"/>
        <v>NO</v>
      </c>
    </row>
    <row r="478" spans="1:25" x14ac:dyDescent="0.25">
      <c r="A478" s="572" t="s">
        <v>268</v>
      </c>
      <c r="B478" s="573" t="s">
        <v>1042</v>
      </c>
      <c r="C478" s="617">
        <v>9501</v>
      </c>
      <c r="D478" s="617">
        <v>22027950100</v>
      </c>
      <c r="E478" s="574" t="s">
        <v>904</v>
      </c>
      <c r="F478" s="583">
        <v>0</v>
      </c>
      <c r="G478" s="573" t="s">
        <v>902</v>
      </c>
      <c r="H478" s="576">
        <v>152900</v>
      </c>
      <c r="I478" s="576">
        <v>83800</v>
      </c>
      <c r="J478" s="577">
        <v>0.54807063440157</v>
      </c>
      <c r="K478" s="577" t="b">
        <f t="shared" si="63"/>
        <v>1</v>
      </c>
      <c r="L478" s="576">
        <v>46710</v>
      </c>
      <c r="M478" s="576">
        <v>35000</v>
      </c>
      <c r="N478" s="577">
        <v>0.74930421751231002</v>
      </c>
      <c r="O478" s="577" t="str">
        <f t="shared" si="64"/>
        <v/>
      </c>
      <c r="P478" s="578">
        <v>19.600000000000001</v>
      </c>
      <c r="Q478" s="578">
        <v>27.8</v>
      </c>
      <c r="R478" s="579">
        <v>1.4183673469387801</v>
      </c>
      <c r="S478" s="577" t="str">
        <f t="shared" si="65"/>
        <v/>
      </c>
      <c r="T478" s="580">
        <f t="shared" si="66"/>
        <v>1</v>
      </c>
      <c r="U478" s="580">
        <f t="shared" si="67"/>
        <v>0</v>
      </c>
      <c r="V478" s="580">
        <f t="shared" si="68"/>
        <v>0</v>
      </c>
      <c r="W478" s="580">
        <f t="shared" si="69"/>
        <v>1</v>
      </c>
      <c r="X478" s="581" t="str">
        <f t="shared" si="70"/>
        <v>NO</v>
      </c>
      <c r="Y478" s="582" t="str">
        <f t="shared" si="71"/>
        <v>NO</v>
      </c>
    </row>
    <row r="479" spans="1:25" x14ac:dyDescent="0.25">
      <c r="A479" s="572" t="s">
        <v>268</v>
      </c>
      <c r="B479" s="573" t="s">
        <v>1043</v>
      </c>
      <c r="C479" s="617">
        <v>9501</v>
      </c>
      <c r="D479" s="617">
        <v>22027950100</v>
      </c>
      <c r="E479" s="574" t="s">
        <v>904</v>
      </c>
      <c r="F479" s="583">
        <v>0</v>
      </c>
      <c r="G479" s="573" t="s">
        <v>902</v>
      </c>
      <c r="H479" s="576">
        <v>152900</v>
      </c>
      <c r="I479" s="576">
        <v>0</v>
      </c>
      <c r="J479" s="577">
        <v>0</v>
      </c>
      <c r="K479" s="577" t="str">
        <f t="shared" si="63"/>
        <v/>
      </c>
      <c r="L479" s="576">
        <v>46710</v>
      </c>
      <c r="M479" s="576">
        <v>0</v>
      </c>
      <c r="N479" s="577">
        <v>0</v>
      </c>
      <c r="O479" s="577" t="b">
        <f t="shared" si="64"/>
        <v>1</v>
      </c>
      <c r="P479" s="578">
        <v>19.600000000000001</v>
      </c>
      <c r="Q479" s="578">
        <v>0</v>
      </c>
      <c r="R479" s="579">
        <v>0</v>
      </c>
      <c r="S479" s="577" t="str">
        <f t="shared" si="65"/>
        <v/>
      </c>
      <c r="T479" s="580">
        <f t="shared" si="66"/>
        <v>0</v>
      </c>
      <c r="U479" s="580">
        <f t="shared" si="67"/>
        <v>1</v>
      </c>
      <c r="V479" s="580">
        <f t="shared" si="68"/>
        <v>0</v>
      </c>
      <c r="W479" s="580">
        <f t="shared" si="69"/>
        <v>1</v>
      </c>
      <c r="X479" s="581" t="str">
        <f t="shared" si="70"/>
        <v>NO</v>
      </c>
      <c r="Y479" s="582" t="str">
        <f t="shared" si="71"/>
        <v>NO</v>
      </c>
    </row>
    <row r="480" spans="1:25" x14ac:dyDescent="0.25">
      <c r="A480" s="572" t="s">
        <v>268</v>
      </c>
      <c r="B480" s="573" t="s">
        <v>1044</v>
      </c>
      <c r="C480" s="617">
        <v>9501</v>
      </c>
      <c r="D480" s="617">
        <v>22027950100</v>
      </c>
      <c r="E480" s="574" t="s">
        <v>904</v>
      </c>
      <c r="F480" s="583">
        <v>0</v>
      </c>
      <c r="G480" s="573" t="s">
        <v>902</v>
      </c>
      <c r="H480" s="576">
        <v>152900</v>
      </c>
      <c r="I480" s="576">
        <v>69900</v>
      </c>
      <c r="J480" s="577">
        <v>0.45716154349247901</v>
      </c>
      <c r="K480" s="577" t="str">
        <f t="shared" si="63"/>
        <v/>
      </c>
      <c r="L480" s="576">
        <v>46710</v>
      </c>
      <c r="M480" s="576">
        <v>22708</v>
      </c>
      <c r="N480" s="577">
        <v>0.48614857632198699</v>
      </c>
      <c r="O480" s="577" t="b">
        <f t="shared" si="64"/>
        <v>1</v>
      </c>
      <c r="P480" s="578">
        <v>19.600000000000001</v>
      </c>
      <c r="Q480" s="578">
        <v>40.4</v>
      </c>
      <c r="R480" s="579">
        <v>2.06122448979592</v>
      </c>
      <c r="S480" s="577" t="b">
        <f t="shared" si="65"/>
        <v>1</v>
      </c>
      <c r="T480" s="580">
        <f t="shared" si="66"/>
        <v>0</v>
      </c>
      <c r="U480" s="580">
        <f t="shared" si="67"/>
        <v>1</v>
      </c>
      <c r="V480" s="580">
        <f t="shared" si="68"/>
        <v>1</v>
      </c>
      <c r="W480" s="580">
        <f t="shared" si="69"/>
        <v>2</v>
      </c>
      <c r="X480" s="581" t="str">
        <f t="shared" si="70"/>
        <v>NO</v>
      </c>
      <c r="Y480" s="582" t="str">
        <f t="shared" si="71"/>
        <v>NO</v>
      </c>
    </row>
    <row r="481" spans="1:25" x14ac:dyDescent="0.25">
      <c r="A481" s="572" t="s">
        <v>268</v>
      </c>
      <c r="B481" s="573" t="s">
        <v>1045</v>
      </c>
      <c r="C481" s="617">
        <v>9501</v>
      </c>
      <c r="D481" s="617">
        <v>22027950100</v>
      </c>
      <c r="E481" s="574" t="s">
        <v>904</v>
      </c>
      <c r="F481" s="583">
        <v>0</v>
      </c>
      <c r="G481" s="573" t="s">
        <v>902</v>
      </c>
      <c r="H481" s="576">
        <v>152900</v>
      </c>
      <c r="I481" s="576">
        <v>51700</v>
      </c>
      <c r="J481" s="577">
        <v>0.33812949640287798</v>
      </c>
      <c r="K481" s="577" t="str">
        <f t="shared" si="63"/>
        <v/>
      </c>
      <c r="L481" s="576">
        <v>46710</v>
      </c>
      <c r="M481" s="576">
        <v>18945</v>
      </c>
      <c r="N481" s="577">
        <v>0.40558766859344902</v>
      </c>
      <c r="O481" s="577" t="b">
        <f t="shared" si="64"/>
        <v>1</v>
      </c>
      <c r="P481" s="578">
        <v>19.600000000000001</v>
      </c>
      <c r="Q481" s="578">
        <v>36.700000000000003</v>
      </c>
      <c r="R481" s="579">
        <v>1.87244897959184</v>
      </c>
      <c r="S481" s="577" t="b">
        <f t="shared" si="65"/>
        <v>1</v>
      </c>
      <c r="T481" s="580">
        <f t="shared" si="66"/>
        <v>0</v>
      </c>
      <c r="U481" s="580">
        <f t="shared" si="67"/>
        <v>1</v>
      </c>
      <c r="V481" s="580">
        <f t="shared" si="68"/>
        <v>1</v>
      </c>
      <c r="W481" s="580">
        <f t="shared" si="69"/>
        <v>2</v>
      </c>
      <c r="X481" s="581" t="str">
        <f t="shared" si="70"/>
        <v>NO</v>
      </c>
      <c r="Y481" s="582" t="str">
        <f t="shared" si="71"/>
        <v>NO</v>
      </c>
    </row>
    <row r="482" spans="1:25" x14ac:dyDescent="0.25">
      <c r="A482" s="572" t="s">
        <v>285</v>
      </c>
      <c r="B482" s="573" t="s">
        <v>1046</v>
      </c>
      <c r="C482" s="617">
        <v>9501</v>
      </c>
      <c r="D482" s="617">
        <v>22027950100</v>
      </c>
      <c r="E482" s="574" t="s">
        <v>904</v>
      </c>
      <c r="F482" s="583">
        <v>0</v>
      </c>
      <c r="G482" s="573" t="s">
        <v>902</v>
      </c>
      <c r="H482" s="576">
        <v>152900</v>
      </c>
      <c r="I482" s="576">
        <v>107700</v>
      </c>
      <c r="J482" s="577">
        <v>0.70438194898626505</v>
      </c>
      <c r="K482" s="577" t="b">
        <f t="shared" si="63"/>
        <v>1</v>
      </c>
      <c r="L482" s="576">
        <v>46710</v>
      </c>
      <c r="M482" s="576">
        <v>31118</v>
      </c>
      <c r="N482" s="577">
        <v>0.66619567544422997</v>
      </c>
      <c r="O482" s="577" t="str">
        <f t="shared" si="64"/>
        <v/>
      </c>
      <c r="P482" s="578">
        <v>19.600000000000001</v>
      </c>
      <c r="Q482" s="578">
        <v>22.7</v>
      </c>
      <c r="R482" s="579">
        <v>1.15816326530612</v>
      </c>
      <c r="S482" s="577" t="str">
        <f t="shared" si="65"/>
        <v/>
      </c>
      <c r="T482" s="580">
        <f t="shared" si="66"/>
        <v>1</v>
      </c>
      <c r="U482" s="580">
        <f t="shared" si="67"/>
        <v>0</v>
      </c>
      <c r="V482" s="580">
        <f t="shared" si="68"/>
        <v>0</v>
      </c>
      <c r="W482" s="580">
        <f t="shared" si="69"/>
        <v>1</v>
      </c>
      <c r="X482" s="581" t="str">
        <f t="shared" si="70"/>
        <v>NO</v>
      </c>
      <c r="Y482" s="582" t="str">
        <f t="shared" si="71"/>
        <v>NO</v>
      </c>
    </row>
    <row r="483" spans="1:25" x14ac:dyDescent="0.25">
      <c r="A483" s="572" t="s">
        <v>310</v>
      </c>
      <c r="B483" s="573" t="s">
        <v>1047</v>
      </c>
      <c r="C483" s="617">
        <v>9501</v>
      </c>
      <c r="D483" s="617">
        <v>22027950100</v>
      </c>
      <c r="E483" s="574" t="s">
        <v>904</v>
      </c>
      <c r="F483" s="583">
        <v>0</v>
      </c>
      <c r="G483" s="573" t="s">
        <v>902</v>
      </c>
      <c r="H483" s="576">
        <v>152900</v>
      </c>
      <c r="I483" s="576">
        <v>46800</v>
      </c>
      <c r="J483" s="577">
        <v>0.30608240680183102</v>
      </c>
      <c r="K483" s="577" t="str">
        <f t="shared" si="63"/>
        <v/>
      </c>
      <c r="L483" s="576">
        <v>46710</v>
      </c>
      <c r="M483" s="576">
        <v>19623</v>
      </c>
      <c r="N483" s="577">
        <v>0.42010276172125899</v>
      </c>
      <c r="O483" s="577" t="b">
        <f t="shared" si="64"/>
        <v>1</v>
      </c>
      <c r="P483" s="578">
        <v>19.600000000000001</v>
      </c>
      <c r="Q483" s="578">
        <v>41.4</v>
      </c>
      <c r="R483" s="579">
        <v>2.1122448979591799</v>
      </c>
      <c r="S483" s="577" t="b">
        <f t="shared" si="65"/>
        <v>1</v>
      </c>
      <c r="T483" s="580">
        <f t="shared" si="66"/>
        <v>0</v>
      </c>
      <c r="U483" s="580">
        <f t="shared" si="67"/>
        <v>1</v>
      </c>
      <c r="V483" s="580">
        <f t="shared" si="68"/>
        <v>1</v>
      </c>
      <c r="W483" s="580">
        <f t="shared" si="69"/>
        <v>2</v>
      </c>
      <c r="X483" s="581" t="str">
        <f t="shared" si="70"/>
        <v>NO</v>
      </c>
      <c r="Y483" s="582" t="str">
        <f t="shared" si="71"/>
        <v>NO</v>
      </c>
    </row>
    <row r="484" spans="1:25" x14ac:dyDescent="0.25">
      <c r="A484" s="572" t="s">
        <v>310</v>
      </c>
      <c r="B484" s="573" t="s">
        <v>1048</v>
      </c>
      <c r="C484" s="617">
        <v>9501</v>
      </c>
      <c r="D484" s="617">
        <v>22027950100</v>
      </c>
      <c r="E484" s="574" t="s">
        <v>904</v>
      </c>
      <c r="F484" s="583">
        <v>0</v>
      </c>
      <c r="G484" s="573" t="s">
        <v>902</v>
      </c>
      <c r="H484" s="576">
        <v>152900</v>
      </c>
      <c r="I484" s="580"/>
      <c r="J484" s="580"/>
      <c r="K484" s="577" t="str">
        <f t="shared" si="63"/>
        <v/>
      </c>
      <c r="L484" s="576">
        <v>46710</v>
      </c>
      <c r="M484" s="580"/>
      <c r="N484" s="580"/>
      <c r="O484" s="577" t="b">
        <f t="shared" si="64"/>
        <v>1</v>
      </c>
      <c r="P484" s="578">
        <v>19.600000000000001</v>
      </c>
      <c r="Q484" s="578">
        <v>4.7</v>
      </c>
      <c r="R484" s="579">
        <v>0.23979591836734701</v>
      </c>
      <c r="S484" s="577" t="str">
        <f t="shared" si="65"/>
        <v/>
      </c>
      <c r="T484" s="580">
        <f t="shared" si="66"/>
        <v>0</v>
      </c>
      <c r="U484" s="580">
        <f t="shared" si="67"/>
        <v>1</v>
      </c>
      <c r="V484" s="580">
        <f t="shared" si="68"/>
        <v>0</v>
      </c>
      <c r="W484" s="580">
        <f t="shared" si="69"/>
        <v>1</v>
      </c>
      <c r="X484" s="581" t="str">
        <f t="shared" si="70"/>
        <v>NO</v>
      </c>
      <c r="Y484" s="582" t="str">
        <f t="shared" si="71"/>
        <v>NO</v>
      </c>
    </row>
    <row r="485" spans="1:25" x14ac:dyDescent="0.25">
      <c r="A485" s="572" t="s">
        <v>268</v>
      </c>
      <c r="B485" s="573" t="s">
        <v>1044</v>
      </c>
      <c r="C485" s="617">
        <v>9502</v>
      </c>
      <c r="D485" s="617">
        <v>22027950200</v>
      </c>
      <c r="E485" s="574" t="s">
        <v>904</v>
      </c>
      <c r="F485" s="583">
        <v>0</v>
      </c>
      <c r="G485" s="573" t="s">
        <v>902</v>
      </c>
      <c r="H485" s="576">
        <v>152900</v>
      </c>
      <c r="I485" s="576">
        <v>69900</v>
      </c>
      <c r="J485" s="577">
        <v>0.45716154349247901</v>
      </c>
      <c r="K485" s="577" t="str">
        <f t="shared" si="63"/>
        <v/>
      </c>
      <c r="L485" s="576">
        <v>46710</v>
      </c>
      <c r="M485" s="576">
        <v>22708</v>
      </c>
      <c r="N485" s="577">
        <v>0.48614857632198699</v>
      </c>
      <c r="O485" s="577" t="b">
        <f t="shared" si="64"/>
        <v>1</v>
      </c>
      <c r="P485" s="578">
        <v>19.600000000000001</v>
      </c>
      <c r="Q485" s="578">
        <v>40.4</v>
      </c>
      <c r="R485" s="579">
        <v>2.06122448979592</v>
      </c>
      <c r="S485" s="577" t="b">
        <f t="shared" si="65"/>
        <v>1</v>
      </c>
      <c r="T485" s="580">
        <f t="shared" si="66"/>
        <v>0</v>
      </c>
      <c r="U485" s="580">
        <f t="shared" si="67"/>
        <v>1</v>
      </c>
      <c r="V485" s="580">
        <f t="shared" si="68"/>
        <v>1</v>
      </c>
      <c r="W485" s="580">
        <f t="shared" si="69"/>
        <v>2</v>
      </c>
      <c r="X485" s="581" t="str">
        <f t="shared" si="70"/>
        <v>NO</v>
      </c>
      <c r="Y485" s="582" t="str">
        <f t="shared" si="71"/>
        <v>NO</v>
      </c>
    </row>
    <row r="486" spans="1:25" x14ac:dyDescent="0.25">
      <c r="A486" s="572" t="s">
        <v>268</v>
      </c>
      <c r="B486" s="573" t="s">
        <v>1045</v>
      </c>
      <c r="C486" s="617">
        <v>9502</v>
      </c>
      <c r="D486" s="617">
        <v>22027950200</v>
      </c>
      <c r="E486" s="574" t="s">
        <v>904</v>
      </c>
      <c r="F486" s="583">
        <v>0</v>
      </c>
      <c r="G486" s="573" t="s">
        <v>902</v>
      </c>
      <c r="H486" s="576">
        <v>152900</v>
      </c>
      <c r="I486" s="576">
        <v>51700</v>
      </c>
      <c r="J486" s="577">
        <v>0.33812949640287798</v>
      </c>
      <c r="K486" s="577" t="str">
        <f t="shared" si="63"/>
        <v/>
      </c>
      <c r="L486" s="576">
        <v>46710</v>
      </c>
      <c r="M486" s="576">
        <v>18945</v>
      </c>
      <c r="N486" s="577">
        <v>0.40558766859344902</v>
      </c>
      <c r="O486" s="577" t="b">
        <f t="shared" si="64"/>
        <v>1</v>
      </c>
      <c r="P486" s="578">
        <v>19.600000000000001</v>
      </c>
      <c r="Q486" s="578">
        <v>36.700000000000003</v>
      </c>
      <c r="R486" s="579">
        <v>1.87244897959184</v>
      </c>
      <c r="S486" s="577" t="b">
        <f t="shared" si="65"/>
        <v>1</v>
      </c>
      <c r="T486" s="580">
        <f t="shared" si="66"/>
        <v>0</v>
      </c>
      <c r="U486" s="580">
        <f t="shared" si="67"/>
        <v>1</v>
      </c>
      <c r="V486" s="580">
        <f t="shared" si="68"/>
        <v>1</v>
      </c>
      <c r="W486" s="580">
        <f t="shared" si="69"/>
        <v>2</v>
      </c>
      <c r="X486" s="581" t="str">
        <f t="shared" si="70"/>
        <v>NO</v>
      </c>
      <c r="Y486" s="582" t="str">
        <f t="shared" si="71"/>
        <v>NO</v>
      </c>
    </row>
    <row r="487" spans="1:25" x14ac:dyDescent="0.25">
      <c r="A487" s="572" t="s">
        <v>314</v>
      </c>
      <c r="B487" s="573" t="s">
        <v>981</v>
      </c>
      <c r="C487" s="617">
        <v>9502</v>
      </c>
      <c r="D487" s="617">
        <v>22027950200</v>
      </c>
      <c r="E487" s="574" t="s">
        <v>904</v>
      </c>
      <c r="F487" s="583">
        <v>0</v>
      </c>
      <c r="G487" s="573" t="s">
        <v>902</v>
      </c>
      <c r="H487" s="576">
        <v>152900</v>
      </c>
      <c r="I487" s="576">
        <v>89000</v>
      </c>
      <c r="J487" s="577">
        <v>0.58207979071288396</v>
      </c>
      <c r="K487" s="577" t="b">
        <f t="shared" si="63"/>
        <v>1</v>
      </c>
      <c r="L487" s="576">
        <v>46710</v>
      </c>
      <c r="M487" s="576">
        <v>28450</v>
      </c>
      <c r="N487" s="577">
        <v>0.60907728537786299</v>
      </c>
      <c r="O487" s="577" t="b">
        <f t="shared" si="64"/>
        <v>1</v>
      </c>
      <c r="P487" s="578">
        <v>19.600000000000001</v>
      </c>
      <c r="Q487" s="578">
        <v>23.4</v>
      </c>
      <c r="R487" s="579">
        <v>1.19387755102041</v>
      </c>
      <c r="S487" s="577" t="str">
        <f t="shared" si="65"/>
        <v/>
      </c>
      <c r="T487" s="580">
        <f t="shared" si="66"/>
        <v>1</v>
      </c>
      <c r="U487" s="580">
        <f t="shared" si="67"/>
        <v>1</v>
      </c>
      <c r="V487" s="580">
        <f t="shared" si="68"/>
        <v>0</v>
      </c>
      <c r="W487" s="580">
        <f t="shared" si="69"/>
        <v>2</v>
      </c>
      <c r="X487" s="581" t="str">
        <f t="shared" si="70"/>
        <v>NO</v>
      </c>
      <c r="Y487" s="582" t="str">
        <f t="shared" si="71"/>
        <v>NO</v>
      </c>
    </row>
    <row r="488" spans="1:25" x14ac:dyDescent="0.25">
      <c r="A488" s="572" t="s">
        <v>268</v>
      </c>
      <c r="B488" s="573" t="s">
        <v>1044</v>
      </c>
      <c r="C488" s="617">
        <v>9503</v>
      </c>
      <c r="D488" s="617">
        <v>22027950300</v>
      </c>
      <c r="E488" s="574" t="s">
        <v>904</v>
      </c>
      <c r="F488" s="583">
        <v>0</v>
      </c>
      <c r="G488" s="573" t="s">
        <v>902</v>
      </c>
      <c r="H488" s="576">
        <v>152900</v>
      </c>
      <c r="I488" s="576">
        <v>69900</v>
      </c>
      <c r="J488" s="577">
        <v>0.45716154349247901</v>
      </c>
      <c r="K488" s="577" t="str">
        <f t="shared" si="63"/>
        <v/>
      </c>
      <c r="L488" s="576">
        <v>46710</v>
      </c>
      <c r="M488" s="576">
        <v>22708</v>
      </c>
      <c r="N488" s="577">
        <v>0.48614857632198699</v>
      </c>
      <c r="O488" s="577" t="b">
        <f t="shared" si="64"/>
        <v>1</v>
      </c>
      <c r="P488" s="578">
        <v>19.600000000000001</v>
      </c>
      <c r="Q488" s="578">
        <v>40.4</v>
      </c>
      <c r="R488" s="579">
        <v>2.06122448979592</v>
      </c>
      <c r="S488" s="577" t="b">
        <f t="shared" si="65"/>
        <v>1</v>
      </c>
      <c r="T488" s="580">
        <f t="shared" si="66"/>
        <v>0</v>
      </c>
      <c r="U488" s="580">
        <f t="shared" si="67"/>
        <v>1</v>
      </c>
      <c r="V488" s="580">
        <f t="shared" si="68"/>
        <v>1</v>
      </c>
      <c r="W488" s="580">
        <f t="shared" si="69"/>
        <v>2</v>
      </c>
      <c r="X488" s="581" t="str">
        <f t="shared" si="70"/>
        <v>NO</v>
      </c>
      <c r="Y488" s="582" t="str">
        <f t="shared" si="71"/>
        <v>NO</v>
      </c>
    </row>
    <row r="489" spans="1:25" x14ac:dyDescent="0.25">
      <c r="A489" s="572" t="s">
        <v>268</v>
      </c>
      <c r="B489" s="573" t="s">
        <v>1045</v>
      </c>
      <c r="C489" s="617">
        <v>9504</v>
      </c>
      <c r="D489" s="617">
        <v>22027950400</v>
      </c>
      <c r="E489" s="591" t="s">
        <v>901</v>
      </c>
      <c r="F489" s="592">
        <v>1</v>
      </c>
      <c r="G489" s="573" t="s">
        <v>902</v>
      </c>
      <c r="H489" s="576">
        <v>152900</v>
      </c>
      <c r="I489" s="576">
        <v>51700</v>
      </c>
      <c r="J489" s="577">
        <v>0.33812949640287798</v>
      </c>
      <c r="K489" s="577" t="str">
        <f t="shared" si="63"/>
        <v/>
      </c>
      <c r="L489" s="576">
        <v>46710</v>
      </c>
      <c r="M489" s="576">
        <v>18945</v>
      </c>
      <c r="N489" s="577">
        <v>0.40558766859344902</v>
      </c>
      <c r="O489" s="577" t="b">
        <f t="shared" si="64"/>
        <v>1</v>
      </c>
      <c r="P489" s="578">
        <v>19.600000000000001</v>
      </c>
      <c r="Q489" s="578">
        <v>36.700000000000003</v>
      </c>
      <c r="R489" s="579">
        <v>1.87244897959184</v>
      </c>
      <c r="S489" s="577" t="b">
        <f t="shared" si="65"/>
        <v>1</v>
      </c>
      <c r="T489" s="580">
        <f t="shared" si="66"/>
        <v>0</v>
      </c>
      <c r="U489" s="580">
        <f t="shared" si="67"/>
        <v>1</v>
      </c>
      <c r="V489" s="580">
        <f t="shared" si="68"/>
        <v>1</v>
      </c>
      <c r="W489" s="580">
        <f t="shared" si="69"/>
        <v>2</v>
      </c>
      <c r="X489" s="588" t="str">
        <f t="shared" si="70"/>
        <v>YES</v>
      </c>
      <c r="Y489" s="589" t="str">
        <f t="shared" si="71"/>
        <v>YES</v>
      </c>
    </row>
    <row r="490" spans="1:25" x14ac:dyDescent="0.25">
      <c r="A490" s="572" t="s">
        <v>261</v>
      </c>
      <c r="B490" s="592" t="s">
        <v>977</v>
      </c>
      <c r="C490" s="617">
        <v>9505</v>
      </c>
      <c r="D490" s="617">
        <v>22027950500</v>
      </c>
      <c r="E490" s="591" t="s">
        <v>904</v>
      </c>
      <c r="F490" s="575">
        <v>0</v>
      </c>
      <c r="G490" s="573" t="s">
        <v>902</v>
      </c>
      <c r="H490" s="576">
        <v>152900</v>
      </c>
      <c r="I490" s="576">
        <v>85500</v>
      </c>
      <c r="J490" s="577">
        <v>0.55918901242642205</v>
      </c>
      <c r="K490" s="577" t="b">
        <f t="shared" si="63"/>
        <v>1</v>
      </c>
      <c r="L490" s="576">
        <v>46710</v>
      </c>
      <c r="M490" s="576">
        <v>23015</v>
      </c>
      <c r="N490" s="577">
        <v>0.492721044744166</v>
      </c>
      <c r="O490" s="577" t="b">
        <f t="shared" si="64"/>
        <v>1</v>
      </c>
      <c r="P490" s="578">
        <v>19.600000000000001</v>
      </c>
      <c r="Q490" s="578">
        <v>44.1</v>
      </c>
      <c r="R490" s="579">
        <v>2.25</v>
      </c>
      <c r="S490" s="577" t="b">
        <f t="shared" si="65"/>
        <v>1</v>
      </c>
      <c r="T490" s="580">
        <f t="shared" si="66"/>
        <v>1</v>
      </c>
      <c r="U490" s="580">
        <f t="shared" si="67"/>
        <v>1</v>
      </c>
      <c r="V490" s="580">
        <f t="shared" si="68"/>
        <v>1</v>
      </c>
      <c r="W490" s="580">
        <f t="shared" si="69"/>
        <v>3</v>
      </c>
      <c r="X490" s="581" t="str">
        <f t="shared" si="70"/>
        <v>NO</v>
      </c>
      <c r="Y490" s="586" t="str">
        <f t="shared" si="71"/>
        <v>NO</v>
      </c>
    </row>
    <row r="491" spans="1:25" x14ac:dyDescent="0.25">
      <c r="A491" s="572" t="s">
        <v>261</v>
      </c>
      <c r="B491" s="573" t="s">
        <v>980</v>
      </c>
      <c r="C491" s="617">
        <v>9505</v>
      </c>
      <c r="D491" s="617">
        <v>22027950500</v>
      </c>
      <c r="E491" s="574" t="s">
        <v>904</v>
      </c>
      <c r="F491" s="583">
        <v>0</v>
      </c>
      <c r="G491" s="573" t="s">
        <v>902</v>
      </c>
      <c r="H491" s="576">
        <v>152900</v>
      </c>
      <c r="I491" s="576">
        <v>83500</v>
      </c>
      <c r="J491" s="577">
        <v>0.54610856769130101</v>
      </c>
      <c r="K491" s="577" t="b">
        <f t="shared" si="63"/>
        <v>1</v>
      </c>
      <c r="L491" s="576">
        <v>46710</v>
      </c>
      <c r="M491" s="576">
        <v>32292</v>
      </c>
      <c r="N491" s="577">
        <v>0.691329479768786</v>
      </c>
      <c r="O491" s="577" t="str">
        <f t="shared" si="64"/>
        <v/>
      </c>
      <c r="P491" s="578">
        <v>19.600000000000001</v>
      </c>
      <c r="Q491" s="578">
        <v>36.200000000000003</v>
      </c>
      <c r="R491" s="579">
        <v>1.8469387755102</v>
      </c>
      <c r="S491" s="577" t="b">
        <f t="shared" si="65"/>
        <v>1</v>
      </c>
      <c r="T491" s="580">
        <f t="shared" si="66"/>
        <v>1</v>
      </c>
      <c r="U491" s="580">
        <f t="shared" si="67"/>
        <v>0</v>
      </c>
      <c r="V491" s="580">
        <f t="shared" si="68"/>
        <v>1</v>
      </c>
      <c r="W491" s="580">
        <f t="shared" si="69"/>
        <v>2</v>
      </c>
      <c r="X491" s="581" t="str">
        <f t="shared" si="70"/>
        <v>NO</v>
      </c>
      <c r="Y491" s="582" t="str">
        <f t="shared" si="71"/>
        <v>NO</v>
      </c>
    </row>
    <row r="492" spans="1:25" x14ac:dyDescent="0.25">
      <c r="A492" s="572" t="s">
        <v>268</v>
      </c>
      <c r="B492" s="573" t="s">
        <v>1049</v>
      </c>
      <c r="C492" s="617">
        <v>9505</v>
      </c>
      <c r="D492" s="617">
        <v>22027950500</v>
      </c>
      <c r="E492" s="574" t="s">
        <v>904</v>
      </c>
      <c r="F492" s="583">
        <v>0</v>
      </c>
      <c r="G492" s="573" t="s">
        <v>902</v>
      </c>
      <c r="H492" s="576">
        <v>152900</v>
      </c>
      <c r="I492" s="576">
        <v>82200</v>
      </c>
      <c r="J492" s="577">
        <v>0.53760627861347299</v>
      </c>
      <c r="K492" s="577" t="b">
        <f t="shared" si="63"/>
        <v>1</v>
      </c>
      <c r="L492" s="576">
        <v>46710</v>
      </c>
      <c r="M492" s="576">
        <v>38594</v>
      </c>
      <c r="N492" s="577">
        <v>0.82624705630485995</v>
      </c>
      <c r="O492" s="577" t="str">
        <f t="shared" si="64"/>
        <v/>
      </c>
      <c r="P492" s="578">
        <v>19.600000000000001</v>
      </c>
      <c r="Q492" s="578">
        <v>12</v>
      </c>
      <c r="R492" s="579">
        <v>0.61224489795918402</v>
      </c>
      <c r="S492" s="577" t="str">
        <f t="shared" si="65"/>
        <v/>
      </c>
      <c r="T492" s="580">
        <f t="shared" si="66"/>
        <v>1</v>
      </c>
      <c r="U492" s="580">
        <f t="shared" si="67"/>
        <v>0</v>
      </c>
      <c r="V492" s="580">
        <f t="shared" si="68"/>
        <v>0</v>
      </c>
      <c r="W492" s="580">
        <f t="shared" si="69"/>
        <v>1</v>
      </c>
      <c r="X492" s="581" t="str">
        <f t="shared" si="70"/>
        <v>NO</v>
      </c>
      <c r="Y492" s="582" t="str">
        <f t="shared" si="71"/>
        <v>NO</v>
      </c>
    </row>
    <row r="493" spans="1:25" x14ac:dyDescent="0.25">
      <c r="A493" s="572" t="s">
        <v>268</v>
      </c>
      <c r="B493" s="573" t="s">
        <v>1045</v>
      </c>
      <c r="C493" s="617">
        <v>9505</v>
      </c>
      <c r="D493" s="617">
        <v>22027950500</v>
      </c>
      <c r="E493" s="574" t="s">
        <v>904</v>
      </c>
      <c r="F493" s="583">
        <v>0</v>
      </c>
      <c r="G493" s="573" t="s">
        <v>902</v>
      </c>
      <c r="H493" s="576">
        <v>152900</v>
      </c>
      <c r="I493" s="576">
        <v>51700</v>
      </c>
      <c r="J493" s="577">
        <v>0.33812949640287798</v>
      </c>
      <c r="K493" s="577" t="str">
        <f t="shared" si="63"/>
        <v/>
      </c>
      <c r="L493" s="576">
        <v>46710</v>
      </c>
      <c r="M493" s="576">
        <v>18945</v>
      </c>
      <c r="N493" s="577">
        <v>0.40558766859344902</v>
      </c>
      <c r="O493" s="577" t="b">
        <f t="shared" si="64"/>
        <v>1</v>
      </c>
      <c r="P493" s="578">
        <v>19.600000000000001</v>
      </c>
      <c r="Q493" s="578">
        <v>36.700000000000003</v>
      </c>
      <c r="R493" s="579">
        <v>1.87244897959184</v>
      </c>
      <c r="S493" s="577" t="b">
        <f t="shared" si="65"/>
        <v>1</v>
      </c>
      <c r="T493" s="580">
        <f t="shared" si="66"/>
        <v>0</v>
      </c>
      <c r="U493" s="580">
        <f t="shared" si="67"/>
        <v>1</v>
      </c>
      <c r="V493" s="580">
        <f t="shared" si="68"/>
        <v>1</v>
      </c>
      <c r="W493" s="580">
        <f t="shared" si="69"/>
        <v>2</v>
      </c>
      <c r="X493" s="581" t="str">
        <f t="shared" si="70"/>
        <v>NO</v>
      </c>
      <c r="Y493" s="582" t="str">
        <f t="shared" si="71"/>
        <v>NO</v>
      </c>
    </row>
    <row r="494" spans="1:25" x14ac:dyDescent="0.25">
      <c r="A494" s="572" t="s">
        <v>314</v>
      </c>
      <c r="B494" s="573" t="s">
        <v>981</v>
      </c>
      <c r="C494" s="617">
        <v>9505</v>
      </c>
      <c r="D494" s="617">
        <v>22027950500</v>
      </c>
      <c r="E494" s="574" t="s">
        <v>904</v>
      </c>
      <c r="F494" s="583">
        <v>0</v>
      </c>
      <c r="G494" s="573" t="s">
        <v>902</v>
      </c>
      <c r="H494" s="576">
        <v>152900</v>
      </c>
      <c r="I494" s="576">
        <v>89000</v>
      </c>
      <c r="J494" s="577">
        <v>0.58207979071288396</v>
      </c>
      <c r="K494" s="577" t="b">
        <f t="shared" si="63"/>
        <v>1</v>
      </c>
      <c r="L494" s="576">
        <v>46710</v>
      </c>
      <c r="M494" s="576">
        <v>28450</v>
      </c>
      <c r="N494" s="577">
        <v>0.60907728537786299</v>
      </c>
      <c r="O494" s="577" t="b">
        <f t="shared" si="64"/>
        <v>1</v>
      </c>
      <c r="P494" s="578">
        <v>19.600000000000001</v>
      </c>
      <c r="Q494" s="578">
        <v>23.4</v>
      </c>
      <c r="R494" s="579">
        <v>1.19387755102041</v>
      </c>
      <c r="S494" s="577" t="str">
        <f t="shared" si="65"/>
        <v/>
      </c>
      <c r="T494" s="580">
        <f t="shared" si="66"/>
        <v>1</v>
      </c>
      <c r="U494" s="580">
        <f t="shared" si="67"/>
        <v>1</v>
      </c>
      <c r="V494" s="580">
        <f t="shared" si="68"/>
        <v>0</v>
      </c>
      <c r="W494" s="580">
        <f t="shared" si="69"/>
        <v>2</v>
      </c>
      <c r="X494" s="581" t="str">
        <f t="shared" si="70"/>
        <v>NO</v>
      </c>
      <c r="Y494" s="582" t="str">
        <f t="shared" si="71"/>
        <v>NO</v>
      </c>
    </row>
    <row r="495" spans="1:25" x14ac:dyDescent="0.25">
      <c r="A495" s="572" t="s">
        <v>267</v>
      </c>
      <c r="B495" s="573" t="s">
        <v>1034</v>
      </c>
      <c r="C495" s="617">
        <v>1</v>
      </c>
      <c r="D495" s="617">
        <v>22029000100</v>
      </c>
      <c r="E495" s="574" t="s">
        <v>904</v>
      </c>
      <c r="F495" s="583">
        <v>0</v>
      </c>
      <c r="G495" s="573" t="s">
        <v>902</v>
      </c>
      <c r="H495" s="576">
        <v>152900</v>
      </c>
      <c r="I495" s="576">
        <v>63900</v>
      </c>
      <c r="J495" s="577">
        <v>0.41792020928711598</v>
      </c>
      <c r="K495" s="577" t="str">
        <f t="shared" si="63"/>
        <v/>
      </c>
      <c r="L495" s="576">
        <v>46710</v>
      </c>
      <c r="M495" s="576">
        <v>20391</v>
      </c>
      <c r="N495" s="577">
        <v>0.436544637122672</v>
      </c>
      <c r="O495" s="577" t="b">
        <f t="shared" si="64"/>
        <v>1</v>
      </c>
      <c r="P495" s="578">
        <v>19.600000000000001</v>
      </c>
      <c r="Q495" s="578">
        <v>44.8</v>
      </c>
      <c r="R495" s="579">
        <v>2.28571428571429</v>
      </c>
      <c r="S495" s="577" t="b">
        <f t="shared" si="65"/>
        <v>1</v>
      </c>
      <c r="T495" s="580">
        <f t="shared" si="66"/>
        <v>0</v>
      </c>
      <c r="U495" s="580">
        <f t="shared" si="67"/>
        <v>1</v>
      </c>
      <c r="V495" s="580">
        <f t="shared" si="68"/>
        <v>1</v>
      </c>
      <c r="W495" s="580">
        <f t="shared" si="69"/>
        <v>2</v>
      </c>
      <c r="X495" s="581" t="str">
        <f t="shared" si="70"/>
        <v>NO</v>
      </c>
      <c r="Y495" s="582" t="str">
        <f t="shared" si="71"/>
        <v>NO</v>
      </c>
    </row>
    <row r="496" spans="1:25" x14ac:dyDescent="0.25">
      <c r="A496" s="572" t="s">
        <v>269</v>
      </c>
      <c r="B496" s="573" t="s">
        <v>1036</v>
      </c>
      <c r="C496" s="617">
        <v>1</v>
      </c>
      <c r="D496" s="617">
        <v>22029000100</v>
      </c>
      <c r="E496" s="574" t="s">
        <v>904</v>
      </c>
      <c r="F496" s="583">
        <v>0</v>
      </c>
      <c r="G496" s="573" t="s">
        <v>902</v>
      </c>
      <c r="H496" s="576">
        <v>152900</v>
      </c>
      <c r="I496" s="576">
        <v>32000</v>
      </c>
      <c r="J496" s="577">
        <v>0.20928711576193601</v>
      </c>
      <c r="K496" s="577" t="str">
        <f t="shared" si="63"/>
        <v/>
      </c>
      <c r="L496" s="576">
        <v>46710</v>
      </c>
      <c r="M496" s="576">
        <v>20938</v>
      </c>
      <c r="N496" s="577">
        <v>0.44825519160779298</v>
      </c>
      <c r="O496" s="577" t="b">
        <f t="shared" si="64"/>
        <v>1</v>
      </c>
      <c r="P496" s="578">
        <v>19.600000000000001</v>
      </c>
      <c r="Q496" s="578">
        <v>38</v>
      </c>
      <c r="R496" s="579">
        <v>1.93877551020408</v>
      </c>
      <c r="S496" s="577" t="b">
        <f t="shared" si="65"/>
        <v>1</v>
      </c>
      <c r="T496" s="580">
        <f t="shared" si="66"/>
        <v>0</v>
      </c>
      <c r="U496" s="580">
        <f t="shared" si="67"/>
        <v>1</v>
      </c>
      <c r="V496" s="580">
        <f t="shared" si="68"/>
        <v>1</v>
      </c>
      <c r="W496" s="580">
        <f t="shared" si="69"/>
        <v>2</v>
      </c>
      <c r="X496" s="581" t="str">
        <f t="shared" si="70"/>
        <v>NO</v>
      </c>
      <c r="Y496" s="582" t="str">
        <f t="shared" si="71"/>
        <v>NO</v>
      </c>
    </row>
    <row r="497" spans="1:25" x14ac:dyDescent="0.25">
      <c r="A497" s="572" t="s">
        <v>269</v>
      </c>
      <c r="B497" s="573" t="s">
        <v>1050</v>
      </c>
      <c r="C497" s="617">
        <v>1</v>
      </c>
      <c r="D497" s="617">
        <v>22029000100</v>
      </c>
      <c r="E497" s="574" t="s">
        <v>904</v>
      </c>
      <c r="F497" s="583">
        <v>0</v>
      </c>
      <c r="G497" s="573" t="s">
        <v>902</v>
      </c>
      <c r="H497" s="576">
        <v>152900</v>
      </c>
      <c r="I497" s="576">
        <v>83700</v>
      </c>
      <c r="J497" s="577">
        <v>0.54741661216481396</v>
      </c>
      <c r="K497" s="577" t="b">
        <f t="shared" si="63"/>
        <v>1</v>
      </c>
      <c r="L497" s="576">
        <v>46710</v>
      </c>
      <c r="M497" s="576">
        <v>22043</v>
      </c>
      <c r="N497" s="577">
        <v>0.471911796189253</v>
      </c>
      <c r="O497" s="577" t="b">
        <f t="shared" si="64"/>
        <v>1</v>
      </c>
      <c r="P497" s="578">
        <v>19.600000000000001</v>
      </c>
      <c r="Q497" s="578">
        <v>47.4</v>
      </c>
      <c r="R497" s="579">
        <v>2.4183673469387799</v>
      </c>
      <c r="S497" s="577" t="b">
        <f t="shared" si="65"/>
        <v>1</v>
      </c>
      <c r="T497" s="580">
        <f t="shared" si="66"/>
        <v>1</v>
      </c>
      <c r="U497" s="580">
        <f t="shared" si="67"/>
        <v>1</v>
      </c>
      <c r="V497" s="580">
        <f t="shared" si="68"/>
        <v>1</v>
      </c>
      <c r="W497" s="580">
        <f t="shared" si="69"/>
        <v>3</v>
      </c>
      <c r="X497" s="581" t="str">
        <f t="shared" si="70"/>
        <v>NO</v>
      </c>
      <c r="Y497" s="582" t="str">
        <f t="shared" si="71"/>
        <v>NO</v>
      </c>
    </row>
    <row r="498" spans="1:25" x14ac:dyDescent="0.25">
      <c r="A498" s="572" t="s">
        <v>269</v>
      </c>
      <c r="B498" s="592" t="s">
        <v>1050</v>
      </c>
      <c r="C498" s="617">
        <v>2</v>
      </c>
      <c r="D498" s="617">
        <v>22029000200</v>
      </c>
      <c r="E498" s="591" t="s">
        <v>901</v>
      </c>
      <c r="F498" s="592">
        <v>1</v>
      </c>
      <c r="G498" s="573" t="s">
        <v>902</v>
      </c>
      <c r="H498" s="576">
        <v>152900</v>
      </c>
      <c r="I498" s="576">
        <v>83700</v>
      </c>
      <c r="J498" s="577">
        <v>0.54741661216481396</v>
      </c>
      <c r="K498" s="577" t="b">
        <f t="shared" si="63"/>
        <v>1</v>
      </c>
      <c r="L498" s="576">
        <v>46710</v>
      </c>
      <c r="M498" s="576">
        <v>22043</v>
      </c>
      <c r="N498" s="577">
        <v>0.471911796189253</v>
      </c>
      <c r="O498" s="577" t="b">
        <f t="shared" si="64"/>
        <v>1</v>
      </c>
      <c r="P498" s="578">
        <v>19.600000000000001</v>
      </c>
      <c r="Q498" s="578">
        <v>47.4</v>
      </c>
      <c r="R498" s="579">
        <v>2.4183673469387799</v>
      </c>
      <c r="S498" s="577" t="b">
        <f t="shared" si="65"/>
        <v>1</v>
      </c>
      <c r="T498" s="580">
        <f t="shared" si="66"/>
        <v>1</v>
      </c>
      <c r="U498" s="580">
        <f t="shared" si="67"/>
        <v>1</v>
      </c>
      <c r="V498" s="580">
        <f t="shared" si="68"/>
        <v>1</v>
      </c>
      <c r="W498" s="580">
        <f t="shared" si="69"/>
        <v>3</v>
      </c>
      <c r="X498" s="588" t="str">
        <f t="shared" si="70"/>
        <v>YES</v>
      </c>
      <c r="Y498" s="589" t="str">
        <f t="shared" si="71"/>
        <v>YES</v>
      </c>
    </row>
    <row r="499" spans="1:25" x14ac:dyDescent="0.25">
      <c r="A499" s="572" t="s">
        <v>269</v>
      </c>
      <c r="B499" s="592" t="s">
        <v>1051</v>
      </c>
      <c r="C499" s="617">
        <v>2</v>
      </c>
      <c r="D499" s="617">
        <v>22029000200</v>
      </c>
      <c r="E499" s="574" t="s">
        <v>904</v>
      </c>
      <c r="F499" s="583">
        <v>0</v>
      </c>
      <c r="G499" s="573" t="s">
        <v>902</v>
      </c>
      <c r="H499" s="576">
        <v>152900</v>
      </c>
      <c r="I499" s="576">
        <v>84900</v>
      </c>
      <c r="J499" s="577">
        <v>0.55526487900588595</v>
      </c>
      <c r="K499" s="577" t="b">
        <f t="shared" si="63"/>
        <v>1</v>
      </c>
      <c r="L499" s="576">
        <v>46710</v>
      </c>
      <c r="M499" s="576">
        <v>37951</v>
      </c>
      <c r="N499" s="577">
        <v>0.81248126739456195</v>
      </c>
      <c r="O499" s="577" t="str">
        <f t="shared" si="64"/>
        <v/>
      </c>
      <c r="P499" s="578">
        <v>19.600000000000001</v>
      </c>
      <c r="Q499" s="578">
        <v>22.2</v>
      </c>
      <c r="R499" s="579">
        <v>1.1326530612244901</v>
      </c>
      <c r="S499" s="577" t="str">
        <f t="shared" si="65"/>
        <v/>
      </c>
      <c r="T499" s="580">
        <f t="shared" si="66"/>
        <v>1</v>
      </c>
      <c r="U499" s="580">
        <f t="shared" si="67"/>
        <v>0</v>
      </c>
      <c r="V499" s="580">
        <f t="shared" si="68"/>
        <v>0</v>
      </c>
      <c r="W499" s="580">
        <f t="shared" si="69"/>
        <v>1</v>
      </c>
      <c r="X499" s="581" t="str">
        <f t="shared" si="70"/>
        <v>NO</v>
      </c>
      <c r="Y499" s="582" t="str">
        <f t="shared" si="71"/>
        <v>NO</v>
      </c>
    </row>
    <row r="500" spans="1:25" x14ac:dyDescent="0.25">
      <c r="A500" s="572" t="s">
        <v>269</v>
      </c>
      <c r="B500" s="573" t="s">
        <v>1050</v>
      </c>
      <c r="C500" s="617">
        <v>3</v>
      </c>
      <c r="D500" s="617">
        <v>22029000300</v>
      </c>
      <c r="E500" s="574" t="s">
        <v>904</v>
      </c>
      <c r="F500" s="583">
        <v>0</v>
      </c>
      <c r="G500" s="573" t="s">
        <v>902</v>
      </c>
      <c r="H500" s="576">
        <v>152900</v>
      </c>
      <c r="I500" s="576">
        <v>83700</v>
      </c>
      <c r="J500" s="577">
        <v>0.54741661216481396</v>
      </c>
      <c r="K500" s="577" t="b">
        <f t="shared" si="63"/>
        <v>1</v>
      </c>
      <c r="L500" s="576">
        <v>46710</v>
      </c>
      <c r="M500" s="576">
        <v>22043</v>
      </c>
      <c r="N500" s="577">
        <v>0.471911796189253</v>
      </c>
      <c r="O500" s="577" t="b">
        <f t="shared" si="64"/>
        <v>1</v>
      </c>
      <c r="P500" s="578">
        <v>19.600000000000001</v>
      </c>
      <c r="Q500" s="578">
        <v>47.4</v>
      </c>
      <c r="R500" s="579">
        <v>2.4183673469387799</v>
      </c>
      <c r="S500" s="577" t="b">
        <f t="shared" si="65"/>
        <v>1</v>
      </c>
      <c r="T500" s="580">
        <f t="shared" si="66"/>
        <v>1</v>
      </c>
      <c r="U500" s="580">
        <f t="shared" si="67"/>
        <v>1</v>
      </c>
      <c r="V500" s="580">
        <f t="shared" si="68"/>
        <v>1</v>
      </c>
      <c r="W500" s="580">
        <f t="shared" si="69"/>
        <v>3</v>
      </c>
      <c r="X500" s="581" t="str">
        <f t="shared" si="70"/>
        <v>NO</v>
      </c>
      <c r="Y500" s="582" t="str">
        <f t="shared" si="71"/>
        <v>NO</v>
      </c>
    </row>
    <row r="501" spans="1:25" x14ac:dyDescent="0.25">
      <c r="A501" s="572" t="s">
        <v>269</v>
      </c>
      <c r="B501" s="573" t="s">
        <v>1051</v>
      </c>
      <c r="C501" s="617">
        <v>3</v>
      </c>
      <c r="D501" s="617">
        <v>22029000300</v>
      </c>
      <c r="E501" s="574" t="s">
        <v>904</v>
      </c>
      <c r="F501" s="583">
        <v>0</v>
      </c>
      <c r="G501" s="573" t="s">
        <v>902</v>
      </c>
      <c r="H501" s="576">
        <v>152900</v>
      </c>
      <c r="I501" s="576">
        <v>84900</v>
      </c>
      <c r="J501" s="577">
        <v>0.55526487900588595</v>
      </c>
      <c r="K501" s="577" t="b">
        <f t="shared" si="63"/>
        <v>1</v>
      </c>
      <c r="L501" s="576">
        <v>46710</v>
      </c>
      <c r="M501" s="576">
        <v>37951</v>
      </c>
      <c r="N501" s="577">
        <v>0.81248126739456195</v>
      </c>
      <c r="O501" s="577" t="str">
        <f t="shared" si="64"/>
        <v/>
      </c>
      <c r="P501" s="578">
        <v>19.600000000000001</v>
      </c>
      <c r="Q501" s="578">
        <v>22.2</v>
      </c>
      <c r="R501" s="579">
        <v>1.1326530612244901</v>
      </c>
      <c r="S501" s="577" t="str">
        <f t="shared" si="65"/>
        <v/>
      </c>
      <c r="T501" s="580">
        <f t="shared" si="66"/>
        <v>1</v>
      </c>
      <c r="U501" s="580">
        <f t="shared" si="67"/>
        <v>0</v>
      </c>
      <c r="V501" s="580">
        <f t="shared" si="68"/>
        <v>0</v>
      </c>
      <c r="W501" s="580">
        <f t="shared" si="69"/>
        <v>1</v>
      </c>
      <c r="X501" s="581" t="str">
        <f t="shared" si="70"/>
        <v>NO</v>
      </c>
      <c r="Y501" s="582" t="str">
        <f t="shared" si="71"/>
        <v>NO</v>
      </c>
    </row>
    <row r="502" spans="1:25" x14ac:dyDescent="0.25">
      <c r="A502" s="572" t="s">
        <v>269</v>
      </c>
      <c r="B502" s="573" t="s">
        <v>1051</v>
      </c>
      <c r="C502" s="617">
        <v>4</v>
      </c>
      <c r="D502" s="617">
        <v>22029000400</v>
      </c>
      <c r="E502" s="574" t="s">
        <v>904</v>
      </c>
      <c r="F502" s="583">
        <v>0</v>
      </c>
      <c r="G502" s="573" t="s">
        <v>902</v>
      </c>
      <c r="H502" s="576">
        <v>152900</v>
      </c>
      <c r="I502" s="576">
        <v>84900</v>
      </c>
      <c r="J502" s="577">
        <v>0.55526487900588595</v>
      </c>
      <c r="K502" s="577" t="b">
        <f t="shared" si="63"/>
        <v>1</v>
      </c>
      <c r="L502" s="576">
        <v>46710</v>
      </c>
      <c r="M502" s="576">
        <v>37951</v>
      </c>
      <c r="N502" s="577">
        <v>0.81248126739456195</v>
      </c>
      <c r="O502" s="577" t="str">
        <f t="shared" si="64"/>
        <v/>
      </c>
      <c r="P502" s="578">
        <v>19.600000000000001</v>
      </c>
      <c r="Q502" s="578">
        <v>22.2</v>
      </c>
      <c r="R502" s="579">
        <v>1.1326530612244901</v>
      </c>
      <c r="S502" s="577" t="str">
        <f t="shared" si="65"/>
        <v/>
      </c>
      <c r="T502" s="580">
        <f t="shared" si="66"/>
        <v>1</v>
      </c>
      <c r="U502" s="580">
        <f t="shared" si="67"/>
        <v>0</v>
      </c>
      <c r="V502" s="580">
        <f t="shared" si="68"/>
        <v>0</v>
      </c>
      <c r="W502" s="580">
        <f t="shared" si="69"/>
        <v>1</v>
      </c>
      <c r="X502" s="581" t="str">
        <f t="shared" si="70"/>
        <v>NO</v>
      </c>
      <c r="Y502" s="582" t="str">
        <f t="shared" si="71"/>
        <v>NO</v>
      </c>
    </row>
    <row r="503" spans="1:25" x14ac:dyDescent="0.25">
      <c r="A503" s="572" t="s">
        <v>267</v>
      </c>
      <c r="B503" s="573" t="s">
        <v>1034</v>
      </c>
      <c r="C503" s="617">
        <v>5</v>
      </c>
      <c r="D503" s="617">
        <v>22029000500</v>
      </c>
      <c r="E503" s="574" t="s">
        <v>904</v>
      </c>
      <c r="F503" s="583">
        <v>0</v>
      </c>
      <c r="G503" s="573" t="s">
        <v>902</v>
      </c>
      <c r="H503" s="576">
        <v>152900</v>
      </c>
      <c r="I503" s="576">
        <v>63900</v>
      </c>
      <c r="J503" s="577">
        <v>0.41792020928711598</v>
      </c>
      <c r="K503" s="577" t="str">
        <f t="shared" si="63"/>
        <v/>
      </c>
      <c r="L503" s="576">
        <v>46710</v>
      </c>
      <c r="M503" s="576">
        <v>20391</v>
      </c>
      <c r="N503" s="577">
        <v>0.436544637122672</v>
      </c>
      <c r="O503" s="577" t="b">
        <f t="shared" si="64"/>
        <v>1</v>
      </c>
      <c r="P503" s="578">
        <v>19.600000000000001</v>
      </c>
      <c r="Q503" s="578">
        <v>44.8</v>
      </c>
      <c r="R503" s="579">
        <v>2.28571428571429</v>
      </c>
      <c r="S503" s="577" t="b">
        <f t="shared" si="65"/>
        <v>1</v>
      </c>
      <c r="T503" s="580">
        <f t="shared" si="66"/>
        <v>0</v>
      </c>
      <c r="U503" s="580">
        <f t="shared" si="67"/>
        <v>1</v>
      </c>
      <c r="V503" s="580">
        <f t="shared" si="68"/>
        <v>1</v>
      </c>
      <c r="W503" s="580">
        <f t="shared" si="69"/>
        <v>2</v>
      </c>
      <c r="X503" s="581" t="str">
        <f t="shared" si="70"/>
        <v>NO</v>
      </c>
      <c r="Y503" s="582" t="str">
        <f t="shared" si="71"/>
        <v>NO</v>
      </c>
    </row>
    <row r="504" spans="1:25" x14ac:dyDescent="0.25">
      <c r="A504" s="572" t="s">
        <v>269</v>
      </c>
      <c r="B504" s="573" t="s">
        <v>1050</v>
      </c>
      <c r="C504" s="617">
        <v>5</v>
      </c>
      <c r="D504" s="617">
        <v>22029000500</v>
      </c>
      <c r="E504" s="574" t="s">
        <v>904</v>
      </c>
      <c r="F504" s="583">
        <v>0</v>
      </c>
      <c r="G504" s="573" t="s">
        <v>902</v>
      </c>
      <c r="H504" s="576">
        <v>152900</v>
      </c>
      <c r="I504" s="576">
        <v>83700</v>
      </c>
      <c r="J504" s="577">
        <v>0.54741661216481396</v>
      </c>
      <c r="K504" s="577" t="b">
        <f t="shared" si="63"/>
        <v>1</v>
      </c>
      <c r="L504" s="576">
        <v>46710</v>
      </c>
      <c r="M504" s="576">
        <v>22043</v>
      </c>
      <c r="N504" s="577">
        <v>0.471911796189253</v>
      </c>
      <c r="O504" s="577" t="b">
        <f t="shared" si="64"/>
        <v>1</v>
      </c>
      <c r="P504" s="578">
        <v>19.600000000000001</v>
      </c>
      <c r="Q504" s="578">
        <v>47.4</v>
      </c>
      <c r="R504" s="579">
        <v>2.4183673469387799</v>
      </c>
      <c r="S504" s="577" t="b">
        <f t="shared" si="65"/>
        <v>1</v>
      </c>
      <c r="T504" s="580">
        <f t="shared" si="66"/>
        <v>1</v>
      </c>
      <c r="U504" s="580">
        <f t="shared" si="67"/>
        <v>1</v>
      </c>
      <c r="V504" s="580">
        <f t="shared" si="68"/>
        <v>1</v>
      </c>
      <c r="W504" s="580">
        <f t="shared" si="69"/>
        <v>3</v>
      </c>
      <c r="X504" s="581" t="str">
        <f t="shared" si="70"/>
        <v>NO</v>
      </c>
      <c r="Y504" s="582" t="str">
        <f t="shared" si="71"/>
        <v>NO</v>
      </c>
    </row>
    <row r="505" spans="1:25" x14ac:dyDescent="0.25">
      <c r="A505" s="572" t="s">
        <v>269</v>
      </c>
      <c r="B505" s="573" t="s">
        <v>1052</v>
      </c>
      <c r="C505" s="617">
        <v>5</v>
      </c>
      <c r="D505" s="617">
        <v>22029000500</v>
      </c>
      <c r="E505" s="574" t="s">
        <v>904</v>
      </c>
      <c r="F505" s="583">
        <v>0</v>
      </c>
      <c r="G505" s="573" t="s">
        <v>902</v>
      </c>
      <c r="H505" s="576">
        <v>152900</v>
      </c>
      <c r="I505" s="576">
        <v>0</v>
      </c>
      <c r="J505" s="577">
        <v>0</v>
      </c>
      <c r="K505" s="577" t="str">
        <f t="shared" si="63"/>
        <v/>
      </c>
      <c r="L505" s="576">
        <v>46710</v>
      </c>
      <c r="M505" s="576">
        <v>0</v>
      </c>
      <c r="N505" s="577">
        <v>0</v>
      </c>
      <c r="O505" s="577" t="b">
        <f t="shared" si="64"/>
        <v>1</v>
      </c>
      <c r="P505" s="578">
        <v>19.600000000000001</v>
      </c>
      <c r="Q505" s="578">
        <v>0</v>
      </c>
      <c r="R505" s="579">
        <v>0</v>
      </c>
      <c r="S505" s="577" t="str">
        <f t="shared" si="65"/>
        <v/>
      </c>
      <c r="T505" s="580">
        <f t="shared" si="66"/>
        <v>0</v>
      </c>
      <c r="U505" s="580">
        <f t="shared" si="67"/>
        <v>1</v>
      </c>
      <c r="V505" s="580">
        <f t="shared" si="68"/>
        <v>0</v>
      </c>
      <c r="W505" s="580">
        <f t="shared" si="69"/>
        <v>1</v>
      </c>
      <c r="X505" s="581" t="str">
        <f t="shared" si="70"/>
        <v>NO</v>
      </c>
      <c r="Y505" s="582" t="str">
        <f t="shared" si="71"/>
        <v>NO</v>
      </c>
    </row>
    <row r="506" spans="1:25" x14ac:dyDescent="0.25">
      <c r="A506" s="572" t="s">
        <v>269</v>
      </c>
      <c r="B506" s="573" t="s">
        <v>1041</v>
      </c>
      <c r="C506" s="617">
        <v>5</v>
      </c>
      <c r="D506" s="617">
        <v>22029000500</v>
      </c>
      <c r="E506" s="574" t="s">
        <v>904</v>
      </c>
      <c r="F506" s="583">
        <v>0</v>
      </c>
      <c r="G506" s="573" t="s">
        <v>902</v>
      </c>
      <c r="H506" s="576">
        <v>152900</v>
      </c>
      <c r="I506" s="580"/>
      <c r="J506" s="580"/>
      <c r="K506" s="577" t="str">
        <f t="shared" si="63"/>
        <v/>
      </c>
      <c r="L506" s="576">
        <v>46710</v>
      </c>
      <c r="M506" s="576">
        <v>45125</v>
      </c>
      <c r="N506" s="577">
        <v>0.96606722329265704</v>
      </c>
      <c r="O506" s="577" t="str">
        <f t="shared" si="64"/>
        <v/>
      </c>
      <c r="P506" s="578">
        <v>19.600000000000001</v>
      </c>
      <c r="Q506" s="578">
        <v>13.7</v>
      </c>
      <c r="R506" s="579">
        <v>0.69897959183673497</v>
      </c>
      <c r="S506" s="577" t="str">
        <f t="shared" si="65"/>
        <v/>
      </c>
      <c r="T506" s="580">
        <f t="shared" si="66"/>
        <v>0</v>
      </c>
      <c r="U506" s="580">
        <f t="shared" si="67"/>
        <v>0</v>
      </c>
      <c r="V506" s="580">
        <f t="shared" si="68"/>
        <v>0</v>
      </c>
      <c r="W506" s="580">
        <f t="shared" si="69"/>
        <v>0</v>
      </c>
      <c r="X506" s="581" t="str">
        <f t="shared" si="70"/>
        <v>NO</v>
      </c>
      <c r="Y506" s="582" t="str">
        <f t="shared" si="71"/>
        <v>NO</v>
      </c>
    </row>
    <row r="507" spans="1:25" x14ac:dyDescent="0.25">
      <c r="A507" s="572" t="s">
        <v>269</v>
      </c>
      <c r="B507" s="573" t="s">
        <v>1051</v>
      </c>
      <c r="C507" s="617">
        <v>5</v>
      </c>
      <c r="D507" s="617">
        <v>22029000500</v>
      </c>
      <c r="E507" s="591" t="s">
        <v>904</v>
      </c>
      <c r="F507" s="575">
        <v>0</v>
      </c>
      <c r="G507" s="573" t="s">
        <v>902</v>
      </c>
      <c r="H507" s="576">
        <v>152900</v>
      </c>
      <c r="I507" s="576">
        <v>84900</v>
      </c>
      <c r="J507" s="577">
        <v>0.55526487900588595</v>
      </c>
      <c r="K507" s="577" t="b">
        <f t="shared" si="63"/>
        <v>1</v>
      </c>
      <c r="L507" s="576">
        <v>46710</v>
      </c>
      <c r="M507" s="576">
        <v>37951</v>
      </c>
      <c r="N507" s="577">
        <v>0.81248126739456195</v>
      </c>
      <c r="O507" s="577" t="str">
        <f t="shared" si="64"/>
        <v/>
      </c>
      <c r="P507" s="578">
        <v>19.600000000000001</v>
      </c>
      <c r="Q507" s="578">
        <v>22.2</v>
      </c>
      <c r="R507" s="579">
        <v>1.1326530612244901</v>
      </c>
      <c r="S507" s="577" t="str">
        <f t="shared" si="65"/>
        <v/>
      </c>
      <c r="T507" s="580">
        <f t="shared" si="66"/>
        <v>1</v>
      </c>
      <c r="U507" s="580">
        <f t="shared" si="67"/>
        <v>0</v>
      </c>
      <c r="V507" s="580">
        <f t="shared" si="68"/>
        <v>0</v>
      </c>
      <c r="W507" s="580">
        <f t="shared" si="69"/>
        <v>1</v>
      </c>
      <c r="X507" s="581" t="str">
        <f t="shared" si="70"/>
        <v>NO</v>
      </c>
      <c r="Y507" s="582" t="str">
        <f t="shared" si="71"/>
        <v>NO</v>
      </c>
    </row>
    <row r="508" spans="1:25" x14ac:dyDescent="0.25">
      <c r="A508" s="572" t="s">
        <v>1004</v>
      </c>
      <c r="B508" s="573" t="s">
        <v>1053</v>
      </c>
      <c r="C508" s="617">
        <v>9501</v>
      </c>
      <c r="D508" s="617">
        <v>22031950100</v>
      </c>
      <c r="E508" s="574" t="s">
        <v>904</v>
      </c>
      <c r="F508" s="583">
        <v>0</v>
      </c>
      <c r="G508" s="573" t="s">
        <v>902</v>
      </c>
      <c r="H508" s="576">
        <v>152900</v>
      </c>
      <c r="I508" s="580"/>
      <c r="J508" s="580"/>
      <c r="K508" s="577" t="str">
        <f t="shared" si="63"/>
        <v/>
      </c>
      <c r="L508" s="576">
        <v>46710</v>
      </c>
      <c r="M508" s="580"/>
      <c r="N508" s="580"/>
      <c r="O508" s="577" t="b">
        <f t="shared" si="64"/>
        <v>1</v>
      </c>
      <c r="P508" s="578">
        <v>19.600000000000001</v>
      </c>
      <c r="Q508" s="578">
        <v>0</v>
      </c>
      <c r="R508" s="579">
        <v>0</v>
      </c>
      <c r="S508" s="577" t="str">
        <f t="shared" si="65"/>
        <v/>
      </c>
      <c r="T508" s="580">
        <f t="shared" si="66"/>
        <v>0</v>
      </c>
      <c r="U508" s="580">
        <f t="shared" si="67"/>
        <v>1</v>
      </c>
      <c r="V508" s="580">
        <f t="shared" si="68"/>
        <v>0</v>
      </c>
      <c r="W508" s="580">
        <f t="shared" si="69"/>
        <v>1</v>
      </c>
      <c r="X508" s="581" t="str">
        <f t="shared" si="70"/>
        <v>NO</v>
      </c>
      <c r="Y508" s="582" t="str">
        <f t="shared" si="71"/>
        <v>NO</v>
      </c>
    </row>
    <row r="509" spans="1:25" x14ac:dyDescent="0.25">
      <c r="A509" s="572" t="s">
        <v>1004</v>
      </c>
      <c r="B509" s="573" t="s">
        <v>1054</v>
      </c>
      <c r="C509" s="617">
        <v>9501</v>
      </c>
      <c r="D509" s="617">
        <v>22031950100</v>
      </c>
      <c r="E509" s="574" t="s">
        <v>904</v>
      </c>
      <c r="F509" s="583">
        <v>0</v>
      </c>
      <c r="G509" s="573" t="s">
        <v>902</v>
      </c>
      <c r="H509" s="576">
        <v>152900</v>
      </c>
      <c r="I509" s="576">
        <v>210000</v>
      </c>
      <c r="J509" s="577">
        <v>1.3734466971877</v>
      </c>
      <c r="K509" s="577" t="b">
        <f t="shared" si="63"/>
        <v>1</v>
      </c>
      <c r="L509" s="576">
        <v>46710</v>
      </c>
      <c r="M509" s="576">
        <v>56786</v>
      </c>
      <c r="N509" s="577">
        <v>1.2157139798758301</v>
      </c>
      <c r="O509" s="577" t="str">
        <f t="shared" si="64"/>
        <v/>
      </c>
      <c r="P509" s="578">
        <v>19.600000000000001</v>
      </c>
      <c r="Q509" s="578">
        <v>11.8</v>
      </c>
      <c r="R509" s="579">
        <v>0.60204081632653095</v>
      </c>
      <c r="S509" s="577" t="str">
        <f t="shared" si="65"/>
        <v/>
      </c>
      <c r="T509" s="580">
        <f t="shared" si="66"/>
        <v>1</v>
      </c>
      <c r="U509" s="580">
        <f t="shared" si="67"/>
        <v>0</v>
      </c>
      <c r="V509" s="580">
        <f t="shared" si="68"/>
        <v>0</v>
      </c>
      <c r="W509" s="580">
        <f t="shared" si="69"/>
        <v>1</v>
      </c>
      <c r="X509" s="581" t="str">
        <f t="shared" si="70"/>
        <v>NO</v>
      </c>
      <c r="Y509" s="582" t="str">
        <f t="shared" si="71"/>
        <v>NO</v>
      </c>
    </row>
    <row r="510" spans="1:25" x14ac:dyDescent="0.25">
      <c r="A510" s="572" t="s">
        <v>1004</v>
      </c>
      <c r="B510" s="573" t="s">
        <v>1005</v>
      </c>
      <c r="C510" s="617">
        <v>9501</v>
      </c>
      <c r="D510" s="617">
        <v>22031950100</v>
      </c>
      <c r="E510" s="574" t="s">
        <v>904</v>
      </c>
      <c r="F510" s="583">
        <v>0</v>
      </c>
      <c r="G510" s="573" t="s">
        <v>902</v>
      </c>
      <c r="H510" s="576">
        <v>152900</v>
      </c>
      <c r="I510" s="576">
        <v>0</v>
      </c>
      <c r="J510" s="577">
        <v>0</v>
      </c>
      <c r="K510" s="577" t="str">
        <f t="shared" si="63"/>
        <v/>
      </c>
      <c r="L510" s="576">
        <v>46710</v>
      </c>
      <c r="M510" s="576">
        <v>0</v>
      </c>
      <c r="N510" s="577">
        <v>0</v>
      </c>
      <c r="O510" s="577" t="b">
        <f t="shared" si="64"/>
        <v>1</v>
      </c>
      <c r="P510" s="578">
        <v>19.600000000000001</v>
      </c>
      <c r="Q510" s="578">
        <v>0</v>
      </c>
      <c r="R510" s="579">
        <v>0</v>
      </c>
      <c r="S510" s="577" t="str">
        <f t="shared" si="65"/>
        <v/>
      </c>
      <c r="T510" s="580">
        <f t="shared" si="66"/>
        <v>0</v>
      </c>
      <c r="U510" s="580">
        <f t="shared" si="67"/>
        <v>1</v>
      </c>
      <c r="V510" s="580">
        <f t="shared" si="68"/>
        <v>0</v>
      </c>
      <c r="W510" s="580">
        <f t="shared" si="69"/>
        <v>1</v>
      </c>
      <c r="X510" s="581" t="str">
        <f t="shared" si="70"/>
        <v>NO</v>
      </c>
      <c r="Y510" s="582" t="str">
        <f t="shared" si="71"/>
        <v>NO</v>
      </c>
    </row>
    <row r="511" spans="1:25" x14ac:dyDescent="0.25">
      <c r="A511" s="572" t="s">
        <v>1004</v>
      </c>
      <c r="B511" s="573" t="s">
        <v>1055</v>
      </c>
      <c r="C511" s="617">
        <v>9501</v>
      </c>
      <c r="D511" s="617">
        <v>22031950100</v>
      </c>
      <c r="E511" s="574" t="s">
        <v>904</v>
      </c>
      <c r="F511" s="583">
        <v>0</v>
      </c>
      <c r="G511" s="573" t="s">
        <v>902</v>
      </c>
      <c r="H511" s="576">
        <v>152900</v>
      </c>
      <c r="I511" s="576">
        <v>187100</v>
      </c>
      <c r="J511" s="577">
        <v>1.2236756049705699</v>
      </c>
      <c r="K511" s="577" t="b">
        <f t="shared" si="63"/>
        <v>1</v>
      </c>
      <c r="L511" s="576">
        <v>46710</v>
      </c>
      <c r="M511" s="576">
        <v>55000</v>
      </c>
      <c r="N511" s="577">
        <v>1.1774780560907701</v>
      </c>
      <c r="O511" s="577" t="str">
        <f t="shared" si="64"/>
        <v/>
      </c>
      <c r="P511" s="578">
        <v>19.600000000000001</v>
      </c>
      <c r="Q511" s="578">
        <v>11.9</v>
      </c>
      <c r="R511" s="579">
        <v>0.60714285714285698</v>
      </c>
      <c r="S511" s="577" t="str">
        <f t="shared" si="65"/>
        <v/>
      </c>
      <c r="T511" s="580">
        <f t="shared" si="66"/>
        <v>1</v>
      </c>
      <c r="U511" s="580">
        <f t="shared" si="67"/>
        <v>0</v>
      </c>
      <c r="V511" s="580">
        <f t="shared" si="68"/>
        <v>0</v>
      </c>
      <c r="W511" s="580">
        <f t="shared" si="69"/>
        <v>1</v>
      </c>
      <c r="X511" s="581" t="str">
        <f t="shared" si="70"/>
        <v>NO</v>
      </c>
      <c r="Y511" s="582" t="str">
        <f t="shared" si="71"/>
        <v>NO</v>
      </c>
    </row>
    <row r="512" spans="1:25" x14ac:dyDescent="0.25">
      <c r="A512" s="572" t="s">
        <v>1004</v>
      </c>
      <c r="B512" s="592" t="s">
        <v>1056</v>
      </c>
      <c r="C512" s="617">
        <v>9501</v>
      </c>
      <c r="D512" s="617">
        <v>22031950100</v>
      </c>
      <c r="E512" s="584" t="s">
        <v>904</v>
      </c>
      <c r="F512" s="585">
        <v>0</v>
      </c>
      <c r="G512" s="573" t="s">
        <v>902</v>
      </c>
      <c r="H512" s="576">
        <v>152900</v>
      </c>
      <c r="I512" s="576">
        <v>78200</v>
      </c>
      <c r="J512" s="577">
        <v>0.51144538914323101</v>
      </c>
      <c r="K512" s="577" t="b">
        <f t="shared" si="63"/>
        <v>1</v>
      </c>
      <c r="L512" s="576">
        <v>46710</v>
      </c>
      <c r="M512" s="580"/>
      <c r="N512" s="580"/>
      <c r="O512" s="577" t="b">
        <f t="shared" si="64"/>
        <v>1</v>
      </c>
      <c r="P512" s="578">
        <v>19.600000000000001</v>
      </c>
      <c r="Q512" s="578">
        <v>59.8</v>
      </c>
      <c r="R512" s="579">
        <v>3.0510204081632701</v>
      </c>
      <c r="S512" s="577" t="b">
        <f t="shared" si="65"/>
        <v>1</v>
      </c>
      <c r="T512" s="580">
        <f t="shared" si="66"/>
        <v>1</v>
      </c>
      <c r="U512" s="580">
        <f t="shared" si="67"/>
        <v>1</v>
      </c>
      <c r="V512" s="580">
        <f t="shared" si="68"/>
        <v>1</v>
      </c>
      <c r="W512" s="580">
        <f t="shared" si="69"/>
        <v>3</v>
      </c>
      <c r="X512" s="581" t="str">
        <f t="shared" si="70"/>
        <v>NO</v>
      </c>
      <c r="Y512" s="586" t="str">
        <f t="shared" si="71"/>
        <v>NO</v>
      </c>
    </row>
    <row r="513" spans="1:25" x14ac:dyDescent="0.25">
      <c r="A513" s="572" t="s">
        <v>1004</v>
      </c>
      <c r="B513" s="573" t="s">
        <v>1057</v>
      </c>
      <c r="C513" s="617">
        <v>9501</v>
      </c>
      <c r="D513" s="617">
        <v>22031950100</v>
      </c>
      <c r="E513" s="574" t="s">
        <v>904</v>
      </c>
      <c r="F513" s="583">
        <v>0</v>
      </c>
      <c r="G513" s="573" t="s">
        <v>902</v>
      </c>
      <c r="H513" s="576">
        <v>152900</v>
      </c>
      <c r="I513" s="576">
        <v>79400</v>
      </c>
      <c r="J513" s="577">
        <v>0.51929365598430299</v>
      </c>
      <c r="K513" s="577" t="b">
        <f t="shared" si="63"/>
        <v>1</v>
      </c>
      <c r="L513" s="576">
        <v>46710</v>
      </c>
      <c r="M513" s="576">
        <v>24750</v>
      </c>
      <c r="N513" s="577">
        <v>0.52986512524084795</v>
      </c>
      <c r="O513" s="577" t="b">
        <f t="shared" si="64"/>
        <v>1</v>
      </c>
      <c r="P513" s="578">
        <v>19.600000000000001</v>
      </c>
      <c r="Q513" s="578">
        <v>42.2</v>
      </c>
      <c r="R513" s="579">
        <v>2.1530612244898002</v>
      </c>
      <c r="S513" s="577" t="b">
        <f t="shared" si="65"/>
        <v>1</v>
      </c>
      <c r="T513" s="580">
        <f t="shared" si="66"/>
        <v>1</v>
      </c>
      <c r="U513" s="580">
        <f t="shared" si="67"/>
        <v>1</v>
      </c>
      <c r="V513" s="580">
        <f t="shared" si="68"/>
        <v>1</v>
      </c>
      <c r="W513" s="580">
        <f t="shared" si="69"/>
        <v>3</v>
      </c>
      <c r="X513" s="581" t="str">
        <f t="shared" si="70"/>
        <v>NO</v>
      </c>
      <c r="Y513" s="582" t="str">
        <f t="shared" si="71"/>
        <v>NO</v>
      </c>
    </row>
    <row r="514" spans="1:25" x14ac:dyDescent="0.25">
      <c r="A514" s="572" t="s">
        <v>1004</v>
      </c>
      <c r="B514" s="573" t="s">
        <v>1053</v>
      </c>
      <c r="C514" s="617">
        <v>9502</v>
      </c>
      <c r="D514" s="617">
        <v>22031950200</v>
      </c>
      <c r="E514" s="574" t="s">
        <v>904</v>
      </c>
      <c r="F514" s="583">
        <v>0</v>
      </c>
      <c r="G514" s="573" t="s">
        <v>902</v>
      </c>
      <c r="H514" s="576">
        <v>152900</v>
      </c>
      <c r="I514" s="580"/>
      <c r="J514" s="580"/>
      <c r="K514" s="577" t="str">
        <f t="shared" si="63"/>
        <v/>
      </c>
      <c r="L514" s="576">
        <v>46710</v>
      </c>
      <c r="M514" s="580"/>
      <c r="N514" s="580"/>
      <c r="O514" s="577" t="b">
        <f t="shared" si="64"/>
        <v>1</v>
      </c>
      <c r="P514" s="578">
        <v>19.600000000000001</v>
      </c>
      <c r="Q514" s="578">
        <v>0</v>
      </c>
      <c r="R514" s="579">
        <v>0</v>
      </c>
      <c r="S514" s="577" t="str">
        <f t="shared" si="65"/>
        <v/>
      </c>
      <c r="T514" s="580">
        <f t="shared" si="66"/>
        <v>0</v>
      </c>
      <c r="U514" s="580">
        <f t="shared" si="67"/>
        <v>1</v>
      </c>
      <c r="V514" s="580">
        <f t="shared" si="68"/>
        <v>0</v>
      </c>
      <c r="W514" s="580">
        <f t="shared" si="69"/>
        <v>1</v>
      </c>
      <c r="X514" s="581" t="str">
        <f t="shared" si="70"/>
        <v>NO</v>
      </c>
      <c r="Y514" s="582" t="str">
        <f t="shared" si="71"/>
        <v>NO</v>
      </c>
    </row>
    <row r="515" spans="1:25" x14ac:dyDescent="0.25">
      <c r="A515" s="572" t="s">
        <v>1004</v>
      </c>
      <c r="B515" s="573" t="s">
        <v>1054</v>
      </c>
      <c r="C515" s="617">
        <v>9502</v>
      </c>
      <c r="D515" s="617">
        <v>22031950200</v>
      </c>
      <c r="E515" s="574" t="s">
        <v>904</v>
      </c>
      <c r="F515" s="583">
        <v>0</v>
      </c>
      <c r="G515" s="573" t="s">
        <v>902</v>
      </c>
      <c r="H515" s="576">
        <v>152900</v>
      </c>
      <c r="I515" s="576">
        <v>210000</v>
      </c>
      <c r="J515" s="577">
        <v>1.3734466971877</v>
      </c>
      <c r="K515" s="577" t="b">
        <f t="shared" ref="K515:K578" si="72">IF(J515&gt;=50%,TRUE,"")</f>
        <v>1</v>
      </c>
      <c r="L515" s="576">
        <v>46710</v>
      </c>
      <c r="M515" s="576">
        <v>56786</v>
      </c>
      <c r="N515" s="577">
        <v>1.2157139798758301</v>
      </c>
      <c r="O515" s="577" t="str">
        <f t="shared" ref="O515:O578" si="73">IF(N515&lt;=65%,TRUE,"")</f>
        <v/>
      </c>
      <c r="P515" s="578">
        <v>19.600000000000001</v>
      </c>
      <c r="Q515" s="578">
        <v>11.8</v>
      </c>
      <c r="R515" s="579">
        <v>0.60204081632653095</v>
      </c>
      <c r="S515" s="577" t="str">
        <f t="shared" ref="S515:S578" si="74">IF(R515&gt;=1.5,TRUE,"")</f>
        <v/>
      </c>
      <c r="T515" s="580">
        <f t="shared" ref="T515:T578" si="75">IF(K515=TRUE,1,0)</f>
        <v>1</v>
      </c>
      <c r="U515" s="580">
        <f t="shared" ref="U515:U578" si="76">IF(O515=TRUE,1,0)</f>
        <v>0</v>
      </c>
      <c r="V515" s="580">
        <f t="shared" ref="V515:V578" si="77">IF(S515=TRUE,1,0)</f>
        <v>0</v>
      </c>
      <c r="W515" s="580">
        <f t="shared" ref="W515:W578" si="78">SUM(T515:V515)</f>
        <v>1</v>
      </c>
      <c r="X515" s="581" t="str">
        <f t="shared" ref="X515:X578" si="79">IF(AND(E515="TRUE",W515&gt;1),"YES","NO")</f>
        <v>NO</v>
      </c>
      <c r="Y515" s="582" t="str">
        <f t="shared" ref="Y515:Y578" si="80">IF(AND(F515=1,W515&gt;1), "YES","NO")</f>
        <v>NO</v>
      </c>
    </row>
    <row r="516" spans="1:25" x14ac:dyDescent="0.25">
      <c r="A516" s="572" t="s">
        <v>1004</v>
      </c>
      <c r="B516" s="573" t="s">
        <v>1005</v>
      </c>
      <c r="C516" s="617">
        <v>9502</v>
      </c>
      <c r="D516" s="617">
        <v>22031950200</v>
      </c>
      <c r="E516" s="574" t="s">
        <v>904</v>
      </c>
      <c r="F516" s="583">
        <v>0</v>
      </c>
      <c r="G516" s="573" t="s">
        <v>902</v>
      </c>
      <c r="H516" s="576">
        <v>152900</v>
      </c>
      <c r="I516" s="576">
        <v>0</v>
      </c>
      <c r="J516" s="577">
        <v>0</v>
      </c>
      <c r="K516" s="577" t="str">
        <f t="shared" si="72"/>
        <v/>
      </c>
      <c r="L516" s="576">
        <v>46710</v>
      </c>
      <c r="M516" s="576">
        <v>0</v>
      </c>
      <c r="N516" s="577">
        <v>0</v>
      </c>
      <c r="O516" s="577" t="b">
        <f t="shared" si="73"/>
        <v>1</v>
      </c>
      <c r="P516" s="578">
        <v>19.600000000000001</v>
      </c>
      <c r="Q516" s="578">
        <v>0</v>
      </c>
      <c r="R516" s="579">
        <v>0</v>
      </c>
      <c r="S516" s="577" t="str">
        <f t="shared" si="74"/>
        <v/>
      </c>
      <c r="T516" s="580">
        <f t="shared" si="75"/>
        <v>0</v>
      </c>
      <c r="U516" s="580">
        <f t="shared" si="76"/>
        <v>1</v>
      </c>
      <c r="V516" s="580">
        <f t="shared" si="77"/>
        <v>0</v>
      </c>
      <c r="W516" s="580">
        <f t="shared" si="78"/>
        <v>1</v>
      </c>
      <c r="X516" s="581" t="str">
        <f t="shared" si="79"/>
        <v>NO</v>
      </c>
      <c r="Y516" s="582" t="str">
        <f t="shared" si="80"/>
        <v>NO</v>
      </c>
    </row>
    <row r="517" spans="1:25" x14ac:dyDescent="0.25">
      <c r="A517" s="572" t="s">
        <v>1004</v>
      </c>
      <c r="B517" s="573" t="s">
        <v>1058</v>
      </c>
      <c r="C517" s="617">
        <v>9502</v>
      </c>
      <c r="D517" s="617">
        <v>22031950200</v>
      </c>
      <c r="E517" s="574" t="s">
        <v>904</v>
      </c>
      <c r="F517" s="583">
        <v>0</v>
      </c>
      <c r="G517" s="573" t="s">
        <v>902</v>
      </c>
      <c r="H517" s="576">
        <v>152900</v>
      </c>
      <c r="I517" s="576">
        <v>77600</v>
      </c>
      <c r="J517" s="577">
        <v>0.50752125572269502</v>
      </c>
      <c r="K517" s="577" t="b">
        <f t="shared" si="72"/>
        <v>1</v>
      </c>
      <c r="L517" s="576">
        <v>46710</v>
      </c>
      <c r="M517" s="576">
        <v>31111</v>
      </c>
      <c r="N517" s="577">
        <v>0.66604581460072798</v>
      </c>
      <c r="O517" s="577" t="str">
        <f t="shared" si="73"/>
        <v/>
      </c>
      <c r="P517" s="578">
        <v>19.600000000000001</v>
      </c>
      <c r="Q517" s="578">
        <v>28.1</v>
      </c>
      <c r="R517" s="579">
        <v>1.43367346938776</v>
      </c>
      <c r="S517" s="577" t="str">
        <f t="shared" si="74"/>
        <v/>
      </c>
      <c r="T517" s="580">
        <f t="shared" si="75"/>
        <v>1</v>
      </c>
      <c r="U517" s="580">
        <f t="shared" si="76"/>
        <v>0</v>
      </c>
      <c r="V517" s="580">
        <f t="shared" si="77"/>
        <v>0</v>
      </c>
      <c r="W517" s="580">
        <f t="shared" si="78"/>
        <v>1</v>
      </c>
      <c r="X517" s="581" t="str">
        <f t="shared" si="79"/>
        <v>NO</v>
      </c>
      <c r="Y517" s="582" t="str">
        <f t="shared" si="80"/>
        <v>NO</v>
      </c>
    </row>
    <row r="518" spans="1:25" x14ac:dyDescent="0.25">
      <c r="A518" s="572" t="s">
        <v>1004</v>
      </c>
      <c r="B518" s="573" t="s">
        <v>1053</v>
      </c>
      <c r="C518" s="617">
        <v>9503</v>
      </c>
      <c r="D518" s="617">
        <v>22031950300</v>
      </c>
      <c r="E518" s="574" t="s">
        <v>904</v>
      </c>
      <c r="F518" s="583">
        <v>0</v>
      </c>
      <c r="G518" s="573" t="s">
        <v>902</v>
      </c>
      <c r="H518" s="576">
        <v>152900</v>
      </c>
      <c r="I518" s="580"/>
      <c r="J518" s="580"/>
      <c r="K518" s="577" t="str">
        <f t="shared" si="72"/>
        <v/>
      </c>
      <c r="L518" s="576">
        <v>46710</v>
      </c>
      <c r="M518" s="580"/>
      <c r="N518" s="580"/>
      <c r="O518" s="577" t="b">
        <f t="shared" si="73"/>
        <v>1</v>
      </c>
      <c r="P518" s="578">
        <v>19.600000000000001</v>
      </c>
      <c r="Q518" s="578">
        <v>0</v>
      </c>
      <c r="R518" s="579">
        <v>0</v>
      </c>
      <c r="S518" s="577" t="str">
        <f t="shared" si="74"/>
        <v/>
      </c>
      <c r="T518" s="580">
        <f t="shared" si="75"/>
        <v>0</v>
      </c>
      <c r="U518" s="580">
        <f t="shared" si="76"/>
        <v>1</v>
      </c>
      <c r="V518" s="580">
        <f t="shared" si="77"/>
        <v>0</v>
      </c>
      <c r="W518" s="580">
        <f t="shared" si="78"/>
        <v>1</v>
      </c>
      <c r="X518" s="581" t="str">
        <f t="shared" si="79"/>
        <v>NO</v>
      </c>
      <c r="Y518" s="582" t="str">
        <f t="shared" si="80"/>
        <v>NO</v>
      </c>
    </row>
    <row r="519" spans="1:25" x14ac:dyDescent="0.25">
      <c r="A519" s="572" t="s">
        <v>1004</v>
      </c>
      <c r="B519" s="573" t="s">
        <v>1054</v>
      </c>
      <c r="C519" s="617">
        <v>9503</v>
      </c>
      <c r="D519" s="617">
        <v>22031950300</v>
      </c>
      <c r="E519" s="574" t="s">
        <v>904</v>
      </c>
      <c r="F519" s="583">
        <v>0</v>
      </c>
      <c r="G519" s="573" t="s">
        <v>902</v>
      </c>
      <c r="H519" s="576">
        <v>152900</v>
      </c>
      <c r="I519" s="576">
        <v>210000</v>
      </c>
      <c r="J519" s="577">
        <v>1.3734466971877</v>
      </c>
      <c r="K519" s="577" t="b">
        <f t="shared" si="72"/>
        <v>1</v>
      </c>
      <c r="L519" s="576">
        <v>46710</v>
      </c>
      <c r="M519" s="576">
        <v>56786</v>
      </c>
      <c r="N519" s="577">
        <v>1.2157139798758301</v>
      </c>
      <c r="O519" s="577" t="str">
        <f t="shared" si="73"/>
        <v/>
      </c>
      <c r="P519" s="578">
        <v>19.600000000000001</v>
      </c>
      <c r="Q519" s="578">
        <v>11.8</v>
      </c>
      <c r="R519" s="579">
        <v>0.60204081632653095</v>
      </c>
      <c r="S519" s="577" t="str">
        <f t="shared" si="74"/>
        <v/>
      </c>
      <c r="T519" s="580">
        <f t="shared" si="75"/>
        <v>1</v>
      </c>
      <c r="U519" s="580">
        <f t="shared" si="76"/>
        <v>0</v>
      </c>
      <c r="V519" s="580">
        <f t="shared" si="77"/>
        <v>0</v>
      </c>
      <c r="W519" s="580">
        <f t="shared" si="78"/>
        <v>1</v>
      </c>
      <c r="X519" s="581" t="str">
        <f t="shared" si="79"/>
        <v>NO</v>
      </c>
      <c r="Y519" s="582" t="str">
        <f t="shared" si="80"/>
        <v>NO</v>
      </c>
    </row>
    <row r="520" spans="1:25" x14ac:dyDescent="0.25">
      <c r="A520" s="572" t="s">
        <v>1004</v>
      </c>
      <c r="B520" s="573" t="s">
        <v>1059</v>
      </c>
      <c r="C520" s="617">
        <v>9503</v>
      </c>
      <c r="D520" s="617">
        <v>22031950300</v>
      </c>
      <c r="E520" s="574" t="s">
        <v>904</v>
      </c>
      <c r="F520" s="583">
        <v>0</v>
      </c>
      <c r="G520" s="573" t="s">
        <v>902</v>
      </c>
      <c r="H520" s="576">
        <v>152900</v>
      </c>
      <c r="I520" s="576">
        <v>0</v>
      </c>
      <c r="J520" s="577">
        <v>0</v>
      </c>
      <c r="K520" s="577" t="str">
        <f t="shared" si="72"/>
        <v/>
      </c>
      <c r="L520" s="576">
        <v>46710</v>
      </c>
      <c r="M520" s="576">
        <v>0</v>
      </c>
      <c r="N520" s="577">
        <v>0</v>
      </c>
      <c r="O520" s="577" t="b">
        <f t="shared" si="73"/>
        <v>1</v>
      </c>
      <c r="P520" s="578">
        <v>19.600000000000001</v>
      </c>
      <c r="Q520" s="578">
        <v>0</v>
      </c>
      <c r="R520" s="579">
        <v>0</v>
      </c>
      <c r="S520" s="577" t="str">
        <f t="shared" si="74"/>
        <v/>
      </c>
      <c r="T520" s="580">
        <f t="shared" si="75"/>
        <v>0</v>
      </c>
      <c r="U520" s="580">
        <f t="shared" si="76"/>
        <v>1</v>
      </c>
      <c r="V520" s="580">
        <f t="shared" si="77"/>
        <v>0</v>
      </c>
      <c r="W520" s="580">
        <f t="shared" si="78"/>
        <v>1</v>
      </c>
      <c r="X520" s="581" t="str">
        <f t="shared" si="79"/>
        <v>NO</v>
      </c>
      <c r="Y520" s="582" t="str">
        <f t="shared" si="80"/>
        <v>NO</v>
      </c>
    </row>
    <row r="521" spans="1:25" x14ac:dyDescent="0.25">
      <c r="A521" s="572" t="s">
        <v>1004</v>
      </c>
      <c r="B521" s="573" t="s">
        <v>1056</v>
      </c>
      <c r="C521" s="617">
        <v>9503</v>
      </c>
      <c r="D521" s="617">
        <v>22031950300</v>
      </c>
      <c r="E521" s="574" t="s">
        <v>904</v>
      </c>
      <c r="F521" s="583">
        <v>0</v>
      </c>
      <c r="G521" s="573" t="s">
        <v>902</v>
      </c>
      <c r="H521" s="576">
        <v>152900</v>
      </c>
      <c r="I521" s="576">
        <v>78200</v>
      </c>
      <c r="J521" s="577">
        <v>0.51144538914323101</v>
      </c>
      <c r="K521" s="577" t="b">
        <f t="shared" si="72"/>
        <v>1</v>
      </c>
      <c r="L521" s="576">
        <v>46710</v>
      </c>
      <c r="M521" s="580"/>
      <c r="N521" s="580"/>
      <c r="O521" s="577" t="b">
        <f t="shared" si="73"/>
        <v>1</v>
      </c>
      <c r="P521" s="578">
        <v>19.600000000000001</v>
      </c>
      <c r="Q521" s="578">
        <v>59.8</v>
      </c>
      <c r="R521" s="579">
        <v>3.0510204081632701</v>
      </c>
      <c r="S521" s="577" t="b">
        <f t="shared" si="74"/>
        <v>1</v>
      </c>
      <c r="T521" s="580">
        <f t="shared" si="75"/>
        <v>1</v>
      </c>
      <c r="U521" s="580">
        <f t="shared" si="76"/>
        <v>1</v>
      </c>
      <c r="V521" s="580">
        <f t="shared" si="77"/>
        <v>1</v>
      </c>
      <c r="W521" s="580">
        <f t="shared" si="78"/>
        <v>3</v>
      </c>
      <c r="X521" s="581" t="str">
        <f t="shared" si="79"/>
        <v>NO</v>
      </c>
      <c r="Y521" s="582" t="str">
        <f t="shared" si="80"/>
        <v>NO</v>
      </c>
    </row>
    <row r="522" spans="1:25" x14ac:dyDescent="0.25">
      <c r="A522" s="572" t="s">
        <v>1004</v>
      </c>
      <c r="B522" s="573" t="s">
        <v>1057</v>
      </c>
      <c r="C522" s="617">
        <v>9503</v>
      </c>
      <c r="D522" s="617">
        <v>22031950300</v>
      </c>
      <c r="E522" s="574" t="s">
        <v>904</v>
      </c>
      <c r="F522" s="583">
        <v>0</v>
      </c>
      <c r="G522" s="573" t="s">
        <v>902</v>
      </c>
      <c r="H522" s="576">
        <v>152900</v>
      </c>
      <c r="I522" s="576">
        <v>79400</v>
      </c>
      <c r="J522" s="577">
        <v>0.51929365598430299</v>
      </c>
      <c r="K522" s="577" t="b">
        <f t="shared" si="72"/>
        <v>1</v>
      </c>
      <c r="L522" s="576">
        <v>46710</v>
      </c>
      <c r="M522" s="576">
        <v>24750</v>
      </c>
      <c r="N522" s="577">
        <v>0.52986512524084795</v>
      </c>
      <c r="O522" s="577" t="b">
        <f t="shared" si="73"/>
        <v>1</v>
      </c>
      <c r="P522" s="578">
        <v>19.600000000000001</v>
      </c>
      <c r="Q522" s="578">
        <v>42.2</v>
      </c>
      <c r="R522" s="579">
        <v>2.1530612244898002</v>
      </c>
      <c r="S522" s="577" t="b">
        <f t="shared" si="74"/>
        <v>1</v>
      </c>
      <c r="T522" s="580">
        <f t="shared" si="75"/>
        <v>1</v>
      </c>
      <c r="U522" s="580">
        <f t="shared" si="76"/>
        <v>1</v>
      </c>
      <c r="V522" s="580">
        <f t="shared" si="77"/>
        <v>1</v>
      </c>
      <c r="W522" s="580">
        <f t="shared" si="78"/>
        <v>3</v>
      </c>
      <c r="X522" s="581" t="str">
        <f t="shared" si="79"/>
        <v>NO</v>
      </c>
      <c r="Y522" s="582" t="str">
        <f t="shared" si="80"/>
        <v>NO</v>
      </c>
    </row>
    <row r="523" spans="1:25" x14ac:dyDescent="0.25">
      <c r="A523" s="572" t="s">
        <v>1004</v>
      </c>
      <c r="B523" s="573" t="s">
        <v>1054</v>
      </c>
      <c r="C523" s="617">
        <v>9504</v>
      </c>
      <c r="D523" s="617">
        <v>22031950400</v>
      </c>
      <c r="E523" s="574" t="s">
        <v>904</v>
      </c>
      <c r="F523" s="583">
        <v>0</v>
      </c>
      <c r="G523" s="573" t="s">
        <v>902</v>
      </c>
      <c r="H523" s="576">
        <v>152900</v>
      </c>
      <c r="I523" s="576">
        <v>210000</v>
      </c>
      <c r="J523" s="577">
        <v>1.3734466971877</v>
      </c>
      <c r="K523" s="577" t="b">
        <f t="shared" si="72"/>
        <v>1</v>
      </c>
      <c r="L523" s="576">
        <v>46710</v>
      </c>
      <c r="M523" s="576">
        <v>56786</v>
      </c>
      <c r="N523" s="577">
        <v>1.2157139798758301</v>
      </c>
      <c r="O523" s="577" t="str">
        <f t="shared" si="73"/>
        <v/>
      </c>
      <c r="P523" s="578">
        <v>19.600000000000001</v>
      </c>
      <c r="Q523" s="578">
        <v>11.8</v>
      </c>
      <c r="R523" s="579">
        <v>0.60204081632653095</v>
      </c>
      <c r="S523" s="577" t="str">
        <f t="shared" si="74"/>
        <v/>
      </c>
      <c r="T523" s="580">
        <f t="shared" si="75"/>
        <v>1</v>
      </c>
      <c r="U523" s="580">
        <f t="shared" si="76"/>
        <v>0</v>
      </c>
      <c r="V523" s="580">
        <f t="shared" si="77"/>
        <v>0</v>
      </c>
      <c r="W523" s="580">
        <f t="shared" si="78"/>
        <v>1</v>
      </c>
      <c r="X523" s="581" t="str">
        <f t="shared" si="79"/>
        <v>NO</v>
      </c>
      <c r="Y523" s="582" t="str">
        <f t="shared" si="80"/>
        <v>NO</v>
      </c>
    </row>
    <row r="524" spans="1:25" x14ac:dyDescent="0.25">
      <c r="A524" s="572" t="s">
        <v>1004</v>
      </c>
      <c r="B524" s="573" t="s">
        <v>1057</v>
      </c>
      <c r="C524" s="617">
        <v>9504</v>
      </c>
      <c r="D524" s="617">
        <v>22031950400</v>
      </c>
      <c r="E524" s="574" t="s">
        <v>904</v>
      </c>
      <c r="F524" s="583">
        <v>0</v>
      </c>
      <c r="G524" s="573" t="s">
        <v>902</v>
      </c>
      <c r="H524" s="576">
        <v>152900</v>
      </c>
      <c r="I524" s="576">
        <v>79400</v>
      </c>
      <c r="J524" s="577">
        <v>0.51929365598430299</v>
      </c>
      <c r="K524" s="577" t="b">
        <f t="shared" si="72"/>
        <v>1</v>
      </c>
      <c r="L524" s="576">
        <v>46710</v>
      </c>
      <c r="M524" s="576">
        <v>24750</v>
      </c>
      <c r="N524" s="577">
        <v>0.52986512524084795</v>
      </c>
      <c r="O524" s="577" t="b">
        <f t="shared" si="73"/>
        <v>1</v>
      </c>
      <c r="P524" s="578">
        <v>19.600000000000001</v>
      </c>
      <c r="Q524" s="578">
        <v>42.2</v>
      </c>
      <c r="R524" s="579">
        <v>2.1530612244898002</v>
      </c>
      <c r="S524" s="577" t="b">
        <f t="shared" si="74"/>
        <v>1</v>
      </c>
      <c r="T524" s="580">
        <f t="shared" si="75"/>
        <v>1</v>
      </c>
      <c r="U524" s="580">
        <f t="shared" si="76"/>
        <v>1</v>
      </c>
      <c r="V524" s="580">
        <f t="shared" si="77"/>
        <v>1</v>
      </c>
      <c r="W524" s="580">
        <f t="shared" si="78"/>
        <v>3</v>
      </c>
      <c r="X524" s="581" t="str">
        <f t="shared" si="79"/>
        <v>NO</v>
      </c>
      <c r="Y524" s="582" t="str">
        <f t="shared" si="80"/>
        <v>NO</v>
      </c>
    </row>
    <row r="525" spans="1:25" x14ac:dyDescent="0.25">
      <c r="A525" s="572" t="s">
        <v>1004</v>
      </c>
      <c r="B525" s="573" t="s">
        <v>1057</v>
      </c>
      <c r="C525" s="617">
        <v>9505</v>
      </c>
      <c r="D525" s="617">
        <v>22031950500</v>
      </c>
      <c r="E525" s="574" t="s">
        <v>901</v>
      </c>
      <c r="F525" s="575">
        <v>1</v>
      </c>
      <c r="G525" s="573" t="s">
        <v>902</v>
      </c>
      <c r="H525" s="576">
        <v>152900</v>
      </c>
      <c r="I525" s="576">
        <v>79400</v>
      </c>
      <c r="J525" s="577">
        <v>0.51929365598430299</v>
      </c>
      <c r="K525" s="577" t="b">
        <f t="shared" si="72"/>
        <v>1</v>
      </c>
      <c r="L525" s="576">
        <v>46710</v>
      </c>
      <c r="M525" s="576">
        <v>24750</v>
      </c>
      <c r="N525" s="577">
        <v>0.52986512524084795</v>
      </c>
      <c r="O525" s="577" t="b">
        <f t="shared" si="73"/>
        <v>1</v>
      </c>
      <c r="P525" s="578">
        <v>19.600000000000001</v>
      </c>
      <c r="Q525" s="578">
        <v>42.2</v>
      </c>
      <c r="R525" s="579">
        <v>2.1530612244898002</v>
      </c>
      <c r="S525" s="577" t="b">
        <f t="shared" si="74"/>
        <v>1</v>
      </c>
      <c r="T525" s="580">
        <f t="shared" si="75"/>
        <v>1</v>
      </c>
      <c r="U525" s="580">
        <f t="shared" si="76"/>
        <v>1</v>
      </c>
      <c r="V525" s="580">
        <f t="shared" si="77"/>
        <v>1</v>
      </c>
      <c r="W525" s="580">
        <f t="shared" si="78"/>
        <v>3</v>
      </c>
      <c r="X525" s="588" t="str">
        <f t="shared" si="79"/>
        <v>YES</v>
      </c>
      <c r="Y525" s="589" t="str">
        <f t="shared" si="80"/>
        <v>YES</v>
      </c>
    </row>
    <row r="526" spans="1:25" x14ac:dyDescent="0.25">
      <c r="A526" s="572" t="s">
        <v>1004</v>
      </c>
      <c r="B526" s="573" t="s">
        <v>1057</v>
      </c>
      <c r="C526" s="617">
        <v>9506</v>
      </c>
      <c r="D526" s="617">
        <v>22031950600</v>
      </c>
      <c r="E526" s="574" t="s">
        <v>901</v>
      </c>
      <c r="F526" s="587">
        <v>1</v>
      </c>
      <c r="G526" s="573" t="s">
        <v>902</v>
      </c>
      <c r="H526" s="576">
        <v>152900</v>
      </c>
      <c r="I526" s="576">
        <v>79400</v>
      </c>
      <c r="J526" s="577">
        <v>0.51929365598430299</v>
      </c>
      <c r="K526" s="577" t="b">
        <f t="shared" si="72"/>
        <v>1</v>
      </c>
      <c r="L526" s="576">
        <v>46710</v>
      </c>
      <c r="M526" s="576">
        <v>24750</v>
      </c>
      <c r="N526" s="577">
        <v>0.52986512524084795</v>
      </c>
      <c r="O526" s="577" t="b">
        <f t="shared" si="73"/>
        <v>1</v>
      </c>
      <c r="P526" s="578">
        <v>19.600000000000001</v>
      </c>
      <c r="Q526" s="578">
        <v>42.2</v>
      </c>
      <c r="R526" s="579">
        <v>2.1530612244898002</v>
      </c>
      <c r="S526" s="577" t="b">
        <f t="shared" si="74"/>
        <v>1</v>
      </c>
      <c r="T526" s="580">
        <f t="shared" si="75"/>
        <v>1</v>
      </c>
      <c r="U526" s="580">
        <f t="shared" si="76"/>
        <v>1</v>
      </c>
      <c r="V526" s="580">
        <f t="shared" si="77"/>
        <v>1</v>
      </c>
      <c r="W526" s="580">
        <f t="shared" si="78"/>
        <v>3</v>
      </c>
      <c r="X526" s="588" t="str">
        <f t="shared" si="79"/>
        <v>YES</v>
      </c>
      <c r="Y526" s="589" t="str">
        <f t="shared" si="80"/>
        <v>YES</v>
      </c>
    </row>
    <row r="527" spans="1:25" x14ac:dyDescent="0.25">
      <c r="A527" s="572" t="s">
        <v>1004</v>
      </c>
      <c r="B527" s="573" t="s">
        <v>1054</v>
      </c>
      <c r="C527" s="617">
        <v>9507</v>
      </c>
      <c r="D527" s="617">
        <v>22031950700</v>
      </c>
      <c r="E527" s="574" t="s">
        <v>904</v>
      </c>
      <c r="F527" s="583">
        <v>0</v>
      </c>
      <c r="G527" s="573" t="s">
        <v>902</v>
      </c>
      <c r="H527" s="576">
        <v>152900</v>
      </c>
      <c r="I527" s="576">
        <v>210000</v>
      </c>
      <c r="J527" s="577">
        <v>1.3734466971877</v>
      </c>
      <c r="K527" s="577" t="b">
        <f t="shared" si="72"/>
        <v>1</v>
      </c>
      <c r="L527" s="576">
        <v>46710</v>
      </c>
      <c r="M527" s="576">
        <v>56786</v>
      </c>
      <c r="N527" s="577">
        <v>1.2157139798758301</v>
      </c>
      <c r="O527" s="577" t="str">
        <f t="shared" si="73"/>
        <v/>
      </c>
      <c r="P527" s="578">
        <v>19.600000000000001</v>
      </c>
      <c r="Q527" s="578">
        <v>11.8</v>
      </c>
      <c r="R527" s="579">
        <v>0.60204081632653095</v>
      </c>
      <c r="S527" s="577" t="str">
        <f t="shared" si="74"/>
        <v/>
      </c>
      <c r="T527" s="580">
        <f t="shared" si="75"/>
        <v>1</v>
      </c>
      <c r="U527" s="580">
        <f t="shared" si="76"/>
        <v>0</v>
      </c>
      <c r="V527" s="580">
        <f t="shared" si="77"/>
        <v>0</v>
      </c>
      <c r="W527" s="580">
        <f t="shared" si="78"/>
        <v>1</v>
      </c>
      <c r="X527" s="581" t="str">
        <f t="shared" si="79"/>
        <v>NO</v>
      </c>
      <c r="Y527" s="582" t="str">
        <f t="shared" si="80"/>
        <v>NO</v>
      </c>
    </row>
    <row r="528" spans="1:25" x14ac:dyDescent="0.25">
      <c r="A528" s="572" t="s">
        <v>1004</v>
      </c>
      <c r="B528" s="573" t="s">
        <v>1058</v>
      </c>
      <c r="C528" s="617">
        <v>9507</v>
      </c>
      <c r="D528" s="617">
        <v>22031950700</v>
      </c>
      <c r="E528" s="574" t="s">
        <v>904</v>
      </c>
      <c r="F528" s="583">
        <v>0</v>
      </c>
      <c r="G528" s="573" t="s">
        <v>902</v>
      </c>
      <c r="H528" s="576">
        <v>152900</v>
      </c>
      <c r="I528" s="576">
        <v>77600</v>
      </c>
      <c r="J528" s="577">
        <v>0.50752125572269502</v>
      </c>
      <c r="K528" s="577" t="b">
        <f t="shared" si="72"/>
        <v>1</v>
      </c>
      <c r="L528" s="576">
        <v>46710</v>
      </c>
      <c r="M528" s="576">
        <v>31111</v>
      </c>
      <c r="N528" s="577">
        <v>0.66604581460072798</v>
      </c>
      <c r="O528" s="577" t="str">
        <f t="shared" si="73"/>
        <v/>
      </c>
      <c r="P528" s="578">
        <v>19.600000000000001</v>
      </c>
      <c r="Q528" s="578">
        <v>28.1</v>
      </c>
      <c r="R528" s="579">
        <v>1.43367346938776</v>
      </c>
      <c r="S528" s="577" t="str">
        <f t="shared" si="74"/>
        <v/>
      </c>
      <c r="T528" s="580">
        <f t="shared" si="75"/>
        <v>1</v>
      </c>
      <c r="U528" s="580">
        <f t="shared" si="76"/>
        <v>0</v>
      </c>
      <c r="V528" s="580">
        <f t="shared" si="77"/>
        <v>0</v>
      </c>
      <c r="W528" s="580">
        <f t="shared" si="78"/>
        <v>1</v>
      </c>
      <c r="X528" s="581" t="str">
        <f t="shared" si="79"/>
        <v>NO</v>
      </c>
      <c r="Y528" s="582" t="str">
        <f t="shared" si="80"/>
        <v>NO</v>
      </c>
    </row>
    <row r="529" spans="1:25" x14ac:dyDescent="0.25">
      <c r="A529" s="572" t="s">
        <v>1004</v>
      </c>
      <c r="B529" s="573" t="s">
        <v>1059</v>
      </c>
      <c r="C529" s="617">
        <v>9507</v>
      </c>
      <c r="D529" s="617">
        <v>22031950700</v>
      </c>
      <c r="E529" s="574" t="s">
        <v>904</v>
      </c>
      <c r="F529" s="583">
        <v>0</v>
      </c>
      <c r="G529" s="573" t="s">
        <v>902</v>
      </c>
      <c r="H529" s="576">
        <v>152900</v>
      </c>
      <c r="I529" s="576">
        <v>0</v>
      </c>
      <c r="J529" s="577">
        <v>0</v>
      </c>
      <c r="K529" s="577" t="str">
        <f t="shared" si="72"/>
        <v/>
      </c>
      <c r="L529" s="576">
        <v>46710</v>
      </c>
      <c r="M529" s="576">
        <v>0</v>
      </c>
      <c r="N529" s="577">
        <v>0</v>
      </c>
      <c r="O529" s="577" t="b">
        <f t="shared" si="73"/>
        <v>1</v>
      </c>
      <c r="P529" s="578">
        <v>19.600000000000001</v>
      </c>
      <c r="Q529" s="578">
        <v>0</v>
      </c>
      <c r="R529" s="579">
        <v>0</v>
      </c>
      <c r="S529" s="577" t="str">
        <f t="shared" si="74"/>
        <v/>
      </c>
      <c r="T529" s="580">
        <f t="shared" si="75"/>
        <v>0</v>
      </c>
      <c r="U529" s="580">
        <f t="shared" si="76"/>
        <v>1</v>
      </c>
      <c r="V529" s="580">
        <f t="shared" si="77"/>
        <v>0</v>
      </c>
      <c r="W529" s="580">
        <f t="shared" si="78"/>
        <v>1</v>
      </c>
      <c r="X529" s="581" t="str">
        <f t="shared" si="79"/>
        <v>NO</v>
      </c>
      <c r="Y529" s="582" t="str">
        <f t="shared" si="80"/>
        <v>NO</v>
      </c>
    </row>
    <row r="530" spans="1:25" x14ac:dyDescent="0.25">
      <c r="A530" s="572" t="s">
        <v>1004</v>
      </c>
      <c r="B530" s="573" t="s">
        <v>1057</v>
      </c>
      <c r="C530" s="617">
        <v>9507</v>
      </c>
      <c r="D530" s="617">
        <v>22031950700</v>
      </c>
      <c r="E530" s="574" t="s">
        <v>904</v>
      </c>
      <c r="F530" s="583">
        <v>0</v>
      </c>
      <c r="G530" s="573" t="s">
        <v>902</v>
      </c>
      <c r="H530" s="576">
        <v>152900</v>
      </c>
      <c r="I530" s="576">
        <v>79400</v>
      </c>
      <c r="J530" s="577">
        <v>0.51929365598430299</v>
      </c>
      <c r="K530" s="577" t="b">
        <f t="shared" si="72"/>
        <v>1</v>
      </c>
      <c r="L530" s="576">
        <v>46710</v>
      </c>
      <c r="M530" s="576">
        <v>24750</v>
      </c>
      <c r="N530" s="577">
        <v>0.52986512524084795</v>
      </c>
      <c r="O530" s="577" t="b">
        <f t="shared" si="73"/>
        <v>1</v>
      </c>
      <c r="P530" s="578">
        <v>19.600000000000001</v>
      </c>
      <c r="Q530" s="578">
        <v>42.2</v>
      </c>
      <c r="R530" s="579">
        <v>2.1530612244898002</v>
      </c>
      <c r="S530" s="577" t="b">
        <f t="shared" si="74"/>
        <v>1</v>
      </c>
      <c r="T530" s="580">
        <f t="shared" si="75"/>
        <v>1</v>
      </c>
      <c r="U530" s="580">
        <f t="shared" si="76"/>
        <v>1</v>
      </c>
      <c r="V530" s="580">
        <f t="shared" si="77"/>
        <v>1</v>
      </c>
      <c r="W530" s="580">
        <f t="shared" si="78"/>
        <v>3</v>
      </c>
      <c r="X530" s="581" t="str">
        <f t="shared" si="79"/>
        <v>NO</v>
      </c>
      <c r="Y530" s="582" t="str">
        <f t="shared" si="80"/>
        <v>NO</v>
      </c>
    </row>
    <row r="531" spans="1:25" x14ac:dyDescent="0.25">
      <c r="A531" s="572" t="s">
        <v>297</v>
      </c>
      <c r="B531" s="573" t="s">
        <v>1060</v>
      </c>
      <c r="C531" s="617">
        <v>9507</v>
      </c>
      <c r="D531" s="617">
        <v>22031950700</v>
      </c>
      <c r="E531" s="574" t="s">
        <v>904</v>
      </c>
      <c r="F531" s="583">
        <v>0</v>
      </c>
      <c r="G531" s="573" t="s">
        <v>902</v>
      </c>
      <c r="H531" s="576">
        <v>152900</v>
      </c>
      <c r="I531" s="576">
        <v>50800</v>
      </c>
      <c r="J531" s="577">
        <v>0.332243296272073</v>
      </c>
      <c r="K531" s="577" t="str">
        <f t="shared" si="72"/>
        <v/>
      </c>
      <c r="L531" s="576">
        <v>46710</v>
      </c>
      <c r="M531" s="576">
        <v>32500</v>
      </c>
      <c r="N531" s="577">
        <v>0.69578248769000195</v>
      </c>
      <c r="O531" s="577" t="str">
        <f t="shared" si="73"/>
        <v/>
      </c>
      <c r="P531" s="578">
        <v>19.600000000000001</v>
      </c>
      <c r="Q531" s="578">
        <v>18.100000000000001</v>
      </c>
      <c r="R531" s="579">
        <v>0.92346938775510201</v>
      </c>
      <c r="S531" s="577" t="str">
        <f t="shared" si="74"/>
        <v/>
      </c>
      <c r="T531" s="580">
        <f t="shared" si="75"/>
        <v>0</v>
      </c>
      <c r="U531" s="580">
        <f t="shared" si="76"/>
        <v>0</v>
      </c>
      <c r="V531" s="580">
        <f t="shared" si="77"/>
        <v>0</v>
      </c>
      <c r="W531" s="580">
        <f t="shared" si="78"/>
        <v>0</v>
      </c>
      <c r="X531" s="581" t="str">
        <f t="shared" si="79"/>
        <v>NO</v>
      </c>
      <c r="Y531" s="582" t="str">
        <f t="shared" si="80"/>
        <v>NO</v>
      </c>
    </row>
    <row r="532" spans="1:25" ht="30" x14ac:dyDescent="0.25">
      <c r="A532" s="572" t="s">
        <v>271</v>
      </c>
      <c r="B532" s="573" t="s">
        <v>1061</v>
      </c>
      <c r="C532" s="617">
        <v>1</v>
      </c>
      <c r="D532" s="617">
        <v>22033000100</v>
      </c>
      <c r="E532" s="574" t="s">
        <v>901</v>
      </c>
      <c r="F532" s="575">
        <v>1</v>
      </c>
      <c r="G532" s="573" t="s">
        <v>902</v>
      </c>
      <c r="H532" s="576">
        <v>152900</v>
      </c>
      <c r="I532" s="576">
        <v>162600</v>
      </c>
      <c r="J532" s="577">
        <v>1.06344015696534</v>
      </c>
      <c r="K532" s="577" t="b">
        <f t="shared" si="72"/>
        <v>1</v>
      </c>
      <c r="L532" s="576">
        <v>46710</v>
      </c>
      <c r="M532" s="576">
        <v>40948</v>
      </c>
      <c r="N532" s="577">
        <v>0.87664311710554499</v>
      </c>
      <c r="O532" s="577" t="str">
        <f t="shared" si="73"/>
        <v/>
      </c>
      <c r="P532" s="578">
        <v>19.600000000000001</v>
      </c>
      <c r="Q532" s="578">
        <v>26</v>
      </c>
      <c r="R532" s="579">
        <v>1.3265306122449001</v>
      </c>
      <c r="S532" s="577" t="str">
        <f t="shared" si="74"/>
        <v/>
      </c>
      <c r="T532" s="580">
        <f t="shared" si="75"/>
        <v>1</v>
      </c>
      <c r="U532" s="580">
        <f t="shared" si="76"/>
        <v>0</v>
      </c>
      <c r="V532" s="580">
        <f t="shared" si="77"/>
        <v>0</v>
      </c>
      <c r="W532" s="580">
        <f t="shared" si="78"/>
        <v>1</v>
      </c>
      <c r="X532" s="581" t="str">
        <f t="shared" si="79"/>
        <v>NO</v>
      </c>
      <c r="Y532" s="582" t="str">
        <f t="shared" si="80"/>
        <v>NO</v>
      </c>
    </row>
    <row r="533" spans="1:25" ht="30" x14ac:dyDescent="0.25">
      <c r="A533" s="572" t="s">
        <v>271</v>
      </c>
      <c r="B533" s="573" t="s">
        <v>1061</v>
      </c>
      <c r="C533" s="617">
        <v>2</v>
      </c>
      <c r="D533" s="617">
        <v>22033000200</v>
      </c>
      <c r="E533" s="574" t="s">
        <v>901</v>
      </c>
      <c r="F533" s="575">
        <v>1</v>
      </c>
      <c r="G533" s="573" t="s">
        <v>902</v>
      </c>
      <c r="H533" s="576">
        <v>152900</v>
      </c>
      <c r="I533" s="576">
        <v>162600</v>
      </c>
      <c r="J533" s="577">
        <v>1.06344015696534</v>
      </c>
      <c r="K533" s="577" t="b">
        <f t="shared" si="72"/>
        <v>1</v>
      </c>
      <c r="L533" s="576">
        <v>46710</v>
      </c>
      <c r="M533" s="576">
        <v>40948</v>
      </c>
      <c r="N533" s="577">
        <v>0.87664311710554499</v>
      </c>
      <c r="O533" s="577" t="str">
        <f t="shared" si="73"/>
        <v/>
      </c>
      <c r="P533" s="578">
        <v>19.600000000000001</v>
      </c>
      <c r="Q533" s="578">
        <v>26</v>
      </c>
      <c r="R533" s="579">
        <v>1.3265306122449001</v>
      </c>
      <c r="S533" s="577" t="str">
        <f t="shared" si="74"/>
        <v/>
      </c>
      <c r="T533" s="580">
        <f t="shared" si="75"/>
        <v>1</v>
      </c>
      <c r="U533" s="580">
        <f t="shared" si="76"/>
        <v>0</v>
      </c>
      <c r="V533" s="580">
        <f t="shared" si="77"/>
        <v>0</v>
      </c>
      <c r="W533" s="580">
        <f t="shared" si="78"/>
        <v>1</v>
      </c>
      <c r="X533" s="581" t="str">
        <f t="shared" si="79"/>
        <v>NO</v>
      </c>
      <c r="Y533" s="582" t="str">
        <f t="shared" si="80"/>
        <v>NO</v>
      </c>
    </row>
    <row r="534" spans="1:25" ht="30" x14ac:dyDescent="0.25">
      <c r="A534" s="572" t="s">
        <v>271</v>
      </c>
      <c r="B534" s="573" t="s">
        <v>1061</v>
      </c>
      <c r="C534" s="617">
        <v>3</v>
      </c>
      <c r="D534" s="617">
        <v>22033000300</v>
      </c>
      <c r="E534" s="574" t="s">
        <v>901</v>
      </c>
      <c r="F534" s="575">
        <v>1</v>
      </c>
      <c r="G534" s="573" t="s">
        <v>902</v>
      </c>
      <c r="H534" s="576">
        <v>152900</v>
      </c>
      <c r="I534" s="576">
        <v>162600</v>
      </c>
      <c r="J534" s="577">
        <v>1.06344015696534</v>
      </c>
      <c r="K534" s="577" t="b">
        <f t="shared" si="72"/>
        <v>1</v>
      </c>
      <c r="L534" s="576">
        <v>46710</v>
      </c>
      <c r="M534" s="576">
        <v>40948</v>
      </c>
      <c r="N534" s="577">
        <v>0.87664311710554499</v>
      </c>
      <c r="O534" s="577" t="str">
        <f t="shared" si="73"/>
        <v/>
      </c>
      <c r="P534" s="578">
        <v>19.600000000000001</v>
      </c>
      <c r="Q534" s="578">
        <v>26</v>
      </c>
      <c r="R534" s="579">
        <v>1.3265306122449001</v>
      </c>
      <c r="S534" s="577" t="str">
        <f t="shared" si="74"/>
        <v/>
      </c>
      <c r="T534" s="580">
        <f t="shared" si="75"/>
        <v>1</v>
      </c>
      <c r="U534" s="580">
        <f t="shared" si="76"/>
        <v>0</v>
      </c>
      <c r="V534" s="580">
        <f t="shared" si="77"/>
        <v>0</v>
      </c>
      <c r="W534" s="580">
        <f t="shared" si="78"/>
        <v>1</v>
      </c>
      <c r="X534" s="581" t="str">
        <f t="shared" si="79"/>
        <v>NO</v>
      </c>
      <c r="Y534" s="582" t="str">
        <f t="shared" si="80"/>
        <v>NO</v>
      </c>
    </row>
    <row r="535" spans="1:25" ht="30" x14ac:dyDescent="0.25">
      <c r="A535" s="572" t="s">
        <v>271</v>
      </c>
      <c r="B535" s="573" t="s">
        <v>1061</v>
      </c>
      <c r="C535" s="617">
        <v>3</v>
      </c>
      <c r="D535" s="617">
        <v>22033000300</v>
      </c>
      <c r="E535" s="574" t="s">
        <v>901</v>
      </c>
      <c r="F535" s="575">
        <v>1</v>
      </c>
      <c r="G535" s="573" t="s">
        <v>902</v>
      </c>
      <c r="H535" s="576">
        <v>152900</v>
      </c>
      <c r="I535" s="576">
        <v>162600</v>
      </c>
      <c r="J535" s="577">
        <v>1.06344015696534</v>
      </c>
      <c r="K535" s="577" t="b">
        <f t="shared" si="72"/>
        <v>1</v>
      </c>
      <c r="L535" s="576">
        <v>46710</v>
      </c>
      <c r="M535" s="576">
        <v>40948</v>
      </c>
      <c r="N535" s="577">
        <v>0.87664311710554499</v>
      </c>
      <c r="O535" s="577" t="str">
        <f t="shared" si="73"/>
        <v/>
      </c>
      <c r="P535" s="578">
        <v>19.600000000000001</v>
      </c>
      <c r="Q535" s="578">
        <v>26</v>
      </c>
      <c r="R535" s="579">
        <v>1.3265306122449001</v>
      </c>
      <c r="S535" s="577" t="str">
        <f t="shared" si="74"/>
        <v/>
      </c>
      <c r="T535" s="580">
        <f t="shared" si="75"/>
        <v>1</v>
      </c>
      <c r="U535" s="580">
        <f t="shared" si="76"/>
        <v>0</v>
      </c>
      <c r="V535" s="580">
        <f t="shared" si="77"/>
        <v>0</v>
      </c>
      <c r="W535" s="580">
        <f t="shared" si="78"/>
        <v>1</v>
      </c>
      <c r="X535" s="581" t="str">
        <f t="shared" si="79"/>
        <v>NO</v>
      </c>
      <c r="Y535" s="582" t="str">
        <f t="shared" si="80"/>
        <v>NO</v>
      </c>
    </row>
    <row r="536" spans="1:25" ht="30" x14ac:dyDescent="0.25">
      <c r="A536" s="572" t="s">
        <v>271</v>
      </c>
      <c r="B536" s="573" t="s">
        <v>1061</v>
      </c>
      <c r="C536" s="617">
        <v>4</v>
      </c>
      <c r="D536" s="617">
        <v>22033000400</v>
      </c>
      <c r="E536" s="574" t="s">
        <v>901</v>
      </c>
      <c r="F536" s="575">
        <v>1</v>
      </c>
      <c r="G536" s="573" t="s">
        <v>902</v>
      </c>
      <c r="H536" s="576">
        <v>152900</v>
      </c>
      <c r="I536" s="576">
        <v>162600</v>
      </c>
      <c r="J536" s="577">
        <v>1.06344015696534</v>
      </c>
      <c r="K536" s="577" t="b">
        <f t="shared" si="72"/>
        <v>1</v>
      </c>
      <c r="L536" s="576">
        <v>46710</v>
      </c>
      <c r="M536" s="576">
        <v>40948</v>
      </c>
      <c r="N536" s="577">
        <v>0.87664311710554499</v>
      </c>
      <c r="O536" s="577" t="str">
        <f t="shared" si="73"/>
        <v/>
      </c>
      <c r="P536" s="578">
        <v>19.600000000000001</v>
      </c>
      <c r="Q536" s="578">
        <v>26</v>
      </c>
      <c r="R536" s="579">
        <v>1.3265306122449001</v>
      </c>
      <c r="S536" s="577" t="str">
        <f t="shared" si="74"/>
        <v/>
      </c>
      <c r="T536" s="580">
        <f t="shared" si="75"/>
        <v>1</v>
      </c>
      <c r="U536" s="580">
        <f t="shared" si="76"/>
        <v>0</v>
      </c>
      <c r="V536" s="580">
        <f t="shared" si="77"/>
        <v>0</v>
      </c>
      <c r="W536" s="580">
        <f t="shared" si="78"/>
        <v>1</v>
      </c>
      <c r="X536" s="581" t="str">
        <f t="shared" si="79"/>
        <v>NO</v>
      </c>
      <c r="Y536" s="582" t="str">
        <f t="shared" si="80"/>
        <v>NO</v>
      </c>
    </row>
    <row r="537" spans="1:25" ht="30" x14ac:dyDescent="0.25">
      <c r="A537" s="572" t="s">
        <v>271</v>
      </c>
      <c r="B537" s="573" t="s">
        <v>1061</v>
      </c>
      <c r="C537" s="617">
        <v>5</v>
      </c>
      <c r="D537" s="617">
        <v>22033000500</v>
      </c>
      <c r="E537" s="574" t="s">
        <v>901</v>
      </c>
      <c r="F537" s="583">
        <v>0</v>
      </c>
      <c r="G537" s="573" t="s">
        <v>902</v>
      </c>
      <c r="H537" s="576">
        <v>152900</v>
      </c>
      <c r="I537" s="576">
        <v>162600</v>
      </c>
      <c r="J537" s="577">
        <v>1.06344015696534</v>
      </c>
      <c r="K537" s="577" t="b">
        <f t="shared" si="72"/>
        <v>1</v>
      </c>
      <c r="L537" s="576">
        <v>46710</v>
      </c>
      <c r="M537" s="576">
        <v>40948</v>
      </c>
      <c r="N537" s="577">
        <v>0.87664311710554499</v>
      </c>
      <c r="O537" s="577" t="str">
        <f t="shared" si="73"/>
        <v/>
      </c>
      <c r="P537" s="578">
        <v>19.600000000000001</v>
      </c>
      <c r="Q537" s="578">
        <v>26</v>
      </c>
      <c r="R537" s="579">
        <v>1.3265306122449001</v>
      </c>
      <c r="S537" s="577" t="str">
        <f t="shared" si="74"/>
        <v/>
      </c>
      <c r="T537" s="580">
        <f t="shared" si="75"/>
        <v>1</v>
      </c>
      <c r="U537" s="580">
        <f t="shared" si="76"/>
        <v>0</v>
      </c>
      <c r="V537" s="580">
        <f t="shared" si="77"/>
        <v>0</v>
      </c>
      <c r="W537" s="580">
        <f t="shared" si="78"/>
        <v>1</v>
      </c>
      <c r="X537" s="581" t="str">
        <f t="shared" si="79"/>
        <v>NO</v>
      </c>
      <c r="Y537" s="582" t="str">
        <f t="shared" si="80"/>
        <v>NO</v>
      </c>
    </row>
    <row r="538" spans="1:25" ht="30" x14ac:dyDescent="0.25">
      <c r="A538" s="572" t="s">
        <v>271</v>
      </c>
      <c r="B538" s="573" t="s">
        <v>1061</v>
      </c>
      <c r="C538" s="617">
        <v>6.01</v>
      </c>
      <c r="D538" s="617">
        <v>22033000601</v>
      </c>
      <c r="E538" s="574" t="s">
        <v>901</v>
      </c>
      <c r="F538" s="583">
        <v>0</v>
      </c>
      <c r="G538" s="573" t="s">
        <v>902</v>
      </c>
      <c r="H538" s="576">
        <v>152900</v>
      </c>
      <c r="I538" s="576">
        <v>162600</v>
      </c>
      <c r="J538" s="577">
        <v>1.06344015696534</v>
      </c>
      <c r="K538" s="577" t="b">
        <f t="shared" si="72"/>
        <v>1</v>
      </c>
      <c r="L538" s="576">
        <v>46710</v>
      </c>
      <c r="M538" s="576">
        <v>40948</v>
      </c>
      <c r="N538" s="577">
        <v>0.87664311710554499</v>
      </c>
      <c r="O538" s="577" t="str">
        <f t="shared" si="73"/>
        <v/>
      </c>
      <c r="P538" s="578">
        <v>19.600000000000001</v>
      </c>
      <c r="Q538" s="578">
        <v>26</v>
      </c>
      <c r="R538" s="579">
        <v>1.3265306122449001</v>
      </c>
      <c r="S538" s="577" t="str">
        <f t="shared" si="74"/>
        <v/>
      </c>
      <c r="T538" s="580">
        <f t="shared" si="75"/>
        <v>1</v>
      </c>
      <c r="U538" s="580">
        <f t="shared" si="76"/>
        <v>0</v>
      </c>
      <c r="V538" s="580">
        <f t="shared" si="77"/>
        <v>0</v>
      </c>
      <c r="W538" s="580">
        <f t="shared" si="78"/>
        <v>1</v>
      </c>
      <c r="X538" s="581" t="str">
        <f t="shared" si="79"/>
        <v>NO</v>
      </c>
      <c r="Y538" s="582" t="str">
        <f t="shared" si="80"/>
        <v>NO</v>
      </c>
    </row>
    <row r="539" spans="1:25" ht="30" x14ac:dyDescent="0.25">
      <c r="A539" s="572" t="s">
        <v>271</v>
      </c>
      <c r="B539" s="573" t="s">
        <v>1061</v>
      </c>
      <c r="C539" s="617">
        <v>6.02</v>
      </c>
      <c r="D539" s="617">
        <v>22033000602</v>
      </c>
      <c r="E539" s="574" t="s">
        <v>901</v>
      </c>
      <c r="F539" s="575">
        <v>1</v>
      </c>
      <c r="G539" s="573" t="s">
        <v>902</v>
      </c>
      <c r="H539" s="576">
        <v>152900</v>
      </c>
      <c r="I539" s="576">
        <v>162600</v>
      </c>
      <c r="J539" s="577">
        <v>1.06344015696534</v>
      </c>
      <c r="K539" s="577" t="b">
        <f t="shared" si="72"/>
        <v>1</v>
      </c>
      <c r="L539" s="576">
        <v>46710</v>
      </c>
      <c r="M539" s="576">
        <v>40948</v>
      </c>
      <c r="N539" s="577">
        <v>0.87664311710554499</v>
      </c>
      <c r="O539" s="577" t="str">
        <f t="shared" si="73"/>
        <v/>
      </c>
      <c r="P539" s="578">
        <v>19.600000000000001</v>
      </c>
      <c r="Q539" s="578">
        <v>26</v>
      </c>
      <c r="R539" s="579">
        <v>1.3265306122449001</v>
      </c>
      <c r="S539" s="577" t="str">
        <f t="shared" si="74"/>
        <v/>
      </c>
      <c r="T539" s="580">
        <f t="shared" si="75"/>
        <v>1</v>
      </c>
      <c r="U539" s="580">
        <f t="shared" si="76"/>
        <v>0</v>
      </c>
      <c r="V539" s="580">
        <f t="shared" si="77"/>
        <v>0</v>
      </c>
      <c r="W539" s="580">
        <f t="shared" si="78"/>
        <v>1</v>
      </c>
      <c r="X539" s="581" t="str">
        <f t="shared" si="79"/>
        <v>NO</v>
      </c>
      <c r="Y539" s="582" t="str">
        <f t="shared" si="80"/>
        <v>NO</v>
      </c>
    </row>
    <row r="540" spans="1:25" ht="30" x14ac:dyDescent="0.25">
      <c r="A540" s="572" t="s">
        <v>271</v>
      </c>
      <c r="B540" s="573" t="s">
        <v>1061</v>
      </c>
      <c r="C540" s="617">
        <v>6.02</v>
      </c>
      <c r="D540" s="617">
        <v>22033000602</v>
      </c>
      <c r="E540" s="574" t="s">
        <v>901</v>
      </c>
      <c r="F540" s="575">
        <v>1</v>
      </c>
      <c r="G540" s="573" t="s">
        <v>902</v>
      </c>
      <c r="H540" s="576">
        <v>152900</v>
      </c>
      <c r="I540" s="576">
        <v>162600</v>
      </c>
      <c r="J540" s="577">
        <v>1.06344015696534</v>
      </c>
      <c r="K540" s="577" t="b">
        <f t="shared" si="72"/>
        <v>1</v>
      </c>
      <c r="L540" s="576">
        <v>46710</v>
      </c>
      <c r="M540" s="576">
        <v>40948</v>
      </c>
      <c r="N540" s="577">
        <v>0.87664311710554499</v>
      </c>
      <c r="O540" s="577" t="str">
        <f t="shared" si="73"/>
        <v/>
      </c>
      <c r="P540" s="578">
        <v>19.600000000000001</v>
      </c>
      <c r="Q540" s="578">
        <v>26</v>
      </c>
      <c r="R540" s="579">
        <v>1.3265306122449001</v>
      </c>
      <c r="S540" s="577" t="str">
        <f t="shared" si="74"/>
        <v/>
      </c>
      <c r="T540" s="580">
        <f t="shared" si="75"/>
        <v>1</v>
      </c>
      <c r="U540" s="580">
        <f t="shared" si="76"/>
        <v>0</v>
      </c>
      <c r="V540" s="580">
        <f t="shared" si="77"/>
        <v>0</v>
      </c>
      <c r="W540" s="580">
        <f t="shared" si="78"/>
        <v>1</v>
      </c>
      <c r="X540" s="581" t="str">
        <f t="shared" si="79"/>
        <v>NO</v>
      </c>
      <c r="Y540" s="582" t="str">
        <f t="shared" si="80"/>
        <v>NO</v>
      </c>
    </row>
    <row r="541" spans="1:25" ht="30" x14ac:dyDescent="0.25">
      <c r="A541" s="572" t="s">
        <v>271</v>
      </c>
      <c r="B541" s="573" t="s">
        <v>1061</v>
      </c>
      <c r="C541" s="617">
        <v>6.02</v>
      </c>
      <c r="D541" s="617">
        <v>22033000602</v>
      </c>
      <c r="E541" s="574" t="s">
        <v>901</v>
      </c>
      <c r="F541" s="583">
        <v>0</v>
      </c>
      <c r="G541" s="573" t="s">
        <v>902</v>
      </c>
      <c r="H541" s="576">
        <v>152900</v>
      </c>
      <c r="I541" s="576">
        <v>162600</v>
      </c>
      <c r="J541" s="577">
        <v>1.06344015696534</v>
      </c>
      <c r="K541" s="577" t="b">
        <f t="shared" si="72"/>
        <v>1</v>
      </c>
      <c r="L541" s="576">
        <v>46710</v>
      </c>
      <c r="M541" s="576">
        <v>40948</v>
      </c>
      <c r="N541" s="577">
        <v>0.87664311710554499</v>
      </c>
      <c r="O541" s="577" t="str">
        <f t="shared" si="73"/>
        <v/>
      </c>
      <c r="P541" s="578">
        <v>19.600000000000001</v>
      </c>
      <c r="Q541" s="578">
        <v>26</v>
      </c>
      <c r="R541" s="579">
        <v>1.3265306122449001</v>
      </c>
      <c r="S541" s="577" t="str">
        <f t="shared" si="74"/>
        <v/>
      </c>
      <c r="T541" s="580">
        <f t="shared" si="75"/>
        <v>1</v>
      </c>
      <c r="U541" s="580">
        <f t="shared" si="76"/>
        <v>0</v>
      </c>
      <c r="V541" s="580">
        <f t="shared" si="77"/>
        <v>0</v>
      </c>
      <c r="W541" s="580">
        <f t="shared" si="78"/>
        <v>1</v>
      </c>
      <c r="X541" s="581" t="str">
        <f t="shared" si="79"/>
        <v>NO</v>
      </c>
      <c r="Y541" s="582" t="str">
        <f t="shared" si="80"/>
        <v>NO</v>
      </c>
    </row>
    <row r="542" spans="1:25" ht="30" x14ac:dyDescent="0.25">
      <c r="A542" s="572" t="s">
        <v>271</v>
      </c>
      <c r="B542" s="573" t="s">
        <v>1061</v>
      </c>
      <c r="C542" s="617">
        <v>7.01</v>
      </c>
      <c r="D542" s="617">
        <v>22033000701</v>
      </c>
      <c r="E542" s="574" t="s">
        <v>901</v>
      </c>
      <c r="F542" s="575">
        <v>1</v>
      </c>
      <c r="G542" s="573" t="s">
        <v>902</v>
      </c>
      <c r="H542" s="576">
        <v>152900</v>
      </c>
      <c r="I542" s="576">
        <v>162600</v>
      </c>
      <c r="J542" s="577">
        <v>1.06344015696534</v>
      </c>
      <c r="K542" s="577" t="b">
        <f t="shared" si="72"/>
        <v>1</v>
      </c>
      <c r="L542" s="576">
        <v>46710</v>
      </c>
      <c r="M542" s="576">
        <v>40948</v>
      </c>
      <c r="N542" s="577">
        <v>0.87664311710554499</v>
      </c>
      <c r="O542" s="577" t="str">
        <f t="shared" si="73"/>
        <v/>
      </c>
      <c r="P542" s="578">
        <v>19.600000000000001</v>
      </c>
      <c r="Q542" s="578">
        <v>26</v>
      </c>
      <c r="R542" s="579">
        <v>1.3265306122449001</v>
      </c>
      <c r="S542" s="577" t="str">
        <f t="shared" si="74"/>
        <v/>
      </c>
      <c r="T542" s="580">
        <f t="shared" si="75"/>
        <v>1</v>
      </c>
      <c r="U542" s="580">
        <f t="shared" si="76"/>
        <v>0</v>
      </c>
      <c r="V542" s="580">
        <f t="shared" si="77"/>
        <v>0</v>
      </c>
      <c r="W542" s="580">
        <f t="shared" si="78"/>
        <v>1</v>
      </c>
      <c r="X542" s="581" t="str">
        <f t="shared" si="79"/>
        <v>NO</v>
      </c>
      <c r="Y542" s="582" t="str">
        <f t="shared" si="80"/>
        <v>NO</v>
      </c>
    </row>
    <row r="543" spans="1:25" ht="30" x14ac:dyDescent="0.25">
      <c r="A543" s="572" t="s">
        <v>271</v>
      </c>
      <c r="B543" s="573" t="s">
        <v>1061</v>
      </c>
      <c r="C543" s="617">
        <v>7.02</v>
      </c>
      <c r="D543" s="617">
        <v>22033000702</v>
      </c>
      <c r="E543" s="574" t="s">
        <v>901</v>
      </c>
      <c r="F543" s="575">
        <v>1</v>
      </c>
      <c r="G543" s="573" t="s">
        <v>902</v>
      </c>
      <c r="H543" s="576">
        <v>152900</v>
      </c>
      <c r="I543" s="576">
        <v>162600</v>
      </c>
      <c r="J543" s="577">
        <v>1.06344015696534</v>
      </c>
      <c r="K543" s="577" t="b">
        <f t="shared" si="72"/>
        <v>1</v>
      </c>
      <c r="L543" s="576">
        <v>46710</v>
      </c>
      <c r="M543" s="576">
        <v>40948</v>
      </c>
      <c r="N543" s="577">
        <v>0.87664311710554499</v>
      </c>
      <c r="O543" s="577" t="str">
        <f t="shared" si="73"/>
        <v/>
      </c>
      <c r="P543" s="578">
        <v>19.600000000000001</v>
      </c>
      <c r="Q543" s="578">
        <v>26</v>
      </c>
      <c r="R543" s="579">
        <v>1.3265306122449001</v>
      </c>
      <c r="S543" s="577" t="str">
        <f t="shared" si="74"/>
        <v/>
      </c>
      <c r="T543" s="580">
        <f t="shared" si="75"/>
        <v>1</v>
      </c>
      <c r="U543" s="580">
        <f t="shared" si="76"/>
        <v>0</v>
      </c>
      <c r="V543" s="580">
        <f t="shared" si="77"/>
        <v>0</v>
      </c>
      <c r="W543" s="580">
        <f t="shared" si="78"/>
        <v>1</v>
      </c>
      <c r="X543" s="581" t="str">
        <f t="shared" si="79"/>
        <v>NO</v>
      </c>
      <c r="Y543" s="582" t="str">
        <f t="shared" si="80"/>
        <v>NO</v>
      </c>
    </row>
    <row r="544" spans="1:25" ht="30" x14ac:dyDescent="0.25">
      <c r="A544" s="572" t="s">
        <v>271</v>
      </c>
      <c r="B544" s="573" t="s">
        <v>1061</v>
      </c>
      <c r="C544" s="617">
        <v>7.02</v>
      </c>
      <c r="D544" s="617">
        <v>22033000702</v>
      </c>
      <c r="E544" s="574" t="s">
        <v>901</v>
      </c>
      <c r="F544" s="575">
        <v>1</v>
      </c>
      <c r="G544" s="573" t="s">
        <v>902</v>
      </c>
      <c r="H544" s="576">
        <v>152900</v>
      </c>
      <c r="I544" s="576">
        <v>162600</v>
      </c>
      <c r="J544" s="577">
        <v>1.06344015696534</v>
      </c>
      <c r="K544" s="577" t="b">
        <f t="shared" si="72"/>
        <v>1</v>
      </c>
      <c r="L544" s="576">
        <v>46710</v>
      </c>
      <c r="M544" s="576">
        <v>40948</v>
      </c>
      <c r="N544" s="577">
        <v>0.87664311710554499</v>
      </c>
      <c r="O544" s="577" t="str">
        <f t="shared" si="73"/>
        <v/>
      </c>
      <c r="P544" s="578">
        <v>19.600000000000001</v>
      </c>
      <c r="Q544" s="578">
        <v>26</v>
      </c>
      <c r="R544" s="579">
        <v>1.3265306122449001</v>
      </c>
      <c r="S544" s="577" t="str">
        <f t="shared" si="74"/>
        <v/>
      </c>
      <c r="T544" s="580">
        <f t="shared" si="75"/>
        <v>1</v>
      </c>
      <c r="U544" s="580">
        <f t="shared" si="76"/>
        <v>0</v>
      </c>
      <c r="V544" s="580">
        <f t="shared" si="77"/>
        <v>0</v>
      </c>
      <c r="W544" s="580">
        <f t="shared" si="78"/>
        <v>1</v>
      </c>
      <c r="X544" s="581" t="str">
        <f t="shared" si="79"/>
        <v>NO</v>
      </c>
      <c r="Y544" s="582" t="str">
        <f t="shared" si="80"/>
        <v>NO</v>
      </c>
    </row>
    <row r="545" spans="1:25" ht="30" x14ac:dyDescent="0.25">
      <c r="A545" s="572" t="s">
        <v>271</v>
      </c>
      <c r="B545" s="573" t="s">
        <v>1061</v>
      </c>
      <c r="C545" s="617">
        <v>9</v>
      </c>
      <c r="D545" s="617">
        <v>22033000900</v>
      </c>
      <c r="E545" s="574" t="s">
        <v>901</v>
      </c>
      <c r="F545" s="575">
        <v>1</v>
      </c>
      <c r="G545" s="573" t="s">
        <v>902</v>
      </c>
      <c r="H545" s="576">
        <v>152900</v>
      </c>
      <c r="I545" s="576">
        <v>162600</v>
      </c>
      <c r="J545" s="577">
        <v>1.06344015696534</v>
      </c>
      <c r="K545" s="577" t="b">
        <f t="shared" si="72"/>
        <v>1</v>
      </c>
      <c r="L545" s="576">
        <v>46710</v>
      </c>
      <c r="M545" s="576">
        <v>40948</v>
      </c>
      <c r="N545" s="577">
        <v>0.87664311710554499</v>
      </c>
      <c r="O545" s="577" t="str">
        <f t="shared" si="73"/>
        <v/>
      </c>
      <c r="P545" s="578">
        <v>19.600000000000001</v>
      </c>
      <c r="Q545" s="578">
        <v>26</v>
      </c>
      <c r="R545" s="579">
        <v>1.3265306122449001</v>
      </c>
      <c r="S545" s="577" t="str">
        <f t="shared" si="74"/>
        <v/>
      </c>
      <c r="T545" s="580">
        <f t="shared" si="75"/>
        <v>1</v>
      </c>
      <c r="U545" s="580">
        <f t="shared" si="76"/>
        <v>0</v>
      </c>
      <c r="V545" s="580">
        <f t="shared" si="77"/>
        <v>0</v>
      </c>
      <c r="W545" s="580">
        <f t="shared" si="78"/>
        <v>1</v>
      </c>
      <c r="X545" s="581" t="str">
        <f t="shared" si="79"/>
        <v>NO</v>
      </c>
      <c r="Y545" s="582" t="str">
        <f t="shared" si="80"/>
        <v>NO</v>
      </c>
    </row>
    <row r="546" spans="1:25" ht="30" x14ac:dyDescent="0.25">
      <c r="A546" s="572" t="s">
        <v>271</v>
      </c>
      <c r="B546" s="573" t="s">
        <v>1061</v>
      </c>
      <c r="C546" s="617">
        <v>9</v>
      </c>
      <c r="D546" s="617">
        <v>22033000900</v>
      </c>
      <c r="E546" s="574" t="s">
        <v>901</v>
      </c>
      <c r="F546" s="583">
        <v>0</v>
      </c>
      <c r="G546" s="573" t="s">
        <v>902</v>
      </c>
      <c r="H546" s="576">
        <v>152900</v>
      </c>
      <c r="I546" s="576">
        <v>162600</v>
      </c>
      <c r="J546" s="577">
        <v>1.06344015696534</v>
      </c>
      <c r="K546" s="577" t="b">
        <f t="shared" si="72"/>
        <v>1</v>
      </c>
      <c r="L546" s="576">
        <v>46710</v>
      </c>
      <c r="M546" s="576">
        <v>40948</v>
      </c>
      <c r="N546" s="577">
        <v>0.87664311710554499</v>
      </c>
      <c r="O546" s="577" t="str">
        <f t="shared" si="73"/>
        <v/>
      </c>
      <c r="P546" s="578">
        <v>19.600000000000001</v>
      </c>
      <c r="Q546" s="578">
        <v>26</v>
      </c>
      <c r="R546" s="579">
        <v>1.3265306122449001</v>
      </c>
      <c r="S546" s="577" t="str">
        <f t="shared" si="74"/>
        <v/>
      </c>
      <c r="T546" s="580">
        <f t="shared" si="75"/>
        <v>1</v>
      </c>
      <c r="U546" s="580">
        <f t="shared" si="76"/>
        <v>0</v>
      </c>
      <c r="V546" s="580">
        <f t="shared" si="77"/>
        <v>0</v>
      </c>
      <c r="W546" s="580">
        <f t="shared" si="78"/>
        <v>1</v>
      </c>
      <c r="X546" s="581" t="str">
        <f t="shared" si="79"/>
        <v>NO</v>
      </c>
      <c r="Y546" s="582" t="str">
        <f t="shared" si="80"/>
        <v>NO</v>
      </c>
    </row>
    <row r="547" spans="1:25" ht="30" x14ac:dyDescent="0.25">
      <c r="A547" s="572" t="s">
        <v>271</v>
      </c>
      <c r="B547" s="573" t="s">
        <v>1061</v>
      </c>
      <c r="C547" s="617">
        <v>10</v>
      </c>
      <c r="D547" s="617">
        <v>22033001000</v>
      </c>
      <c r="E547" s="574" t="s">
        <v>901</v>
      </c>
      <c r="F547" s="583">
        <v>0</v>
      </c>
      <c r="G547" s="573" t="s">
        <v>902</v>
      </c>
      <c r="H547" s="576">
        <v>152900</v>
      </c>
      <c r="I547" s="576">
        <v>162600</v>
      </c>
      <c r="J547" s="577">
        <v>1.06344015696534</v>
      </c>
      <c r="K547" s="577" t="b">
        <f t="shared" si="72"/>
        <v>1</v>
      </c>
      <c r="L547" s="576">
        <v>46710</v>
      </c>
      <c r="M547" s="576">
        <v>40948</v>
      </c>
      <c r="N547" s="577">
        <v>0.87664311710554499</v>
      </c>
      <c r="O547" s="577" t="str">
        <f t="shared" si="73"/>
        <v/>
      </c>
      <c r="P547" s="578">
        <v>19.600000000000001</v>
      </c>
      <c r="Q547" s="578">
        <v>26</v>
      </c>
      <c r="R547" s="579">
        <v>1.3265306122449001</v>
      </c>
      <c r="S547" s="577" t="str">
        <f t="shared" si="74"/>
        <v/>
      </c>
      <c r="T547" s="580">
        <f t="shared" si="75"/>
        <v>1</v>
      </c>
      <c r="U547" s="580">
        <f t="shared" si="76"/>
        <v>0</v>
      </c>
      <c r="V547" s="580">
        <f t="shared" si="77"/>
        <v>0</v>
      </c>
      <c r="W547" s="580">
        <f t="shared" si="78"/>
        <v>1</v>
      </c>
      <c r="X547" s="581" t="str">
        <f t="shared" si="79"/>
        <v>NO</v>
      </c>
      <c r="Y547" s="582" t="str">
        <f t="shared" si="80"/>
        <v>NO</v>
      </c>
    </row>
    <row r="548" spans="1:25" ht="30" x14ac:dyDescent="0.25">
      <c r="A548" s="572" t="s">
        <v>271</v>
      </c>
      <c r="B548" s="573" t="s">
        <v>1061</v>
      </c>
      <c r="C548" s="617">
        <v>10</v>
      </c>
      <c r="D548" s="617">
        <v>22033001000</v>
      </c>
      <c r="E548" s="574" t="s">
        <v>901</v>
      </c>
      <c r="F548" s="583">
        <v>0</v>
      </c>
      <c r="G548" s="573" t="s">
        <v>902</v>
      </c>
      <c r="H548" s="576">
        <v>152900</v>
      </c>
      <c r="I548" s="576">
        <v>162600</v>
      </c>
      <c r="J548" s="577">
        <v>1.06344015696534</v>
      </c>
      <c r="K548" s="577" t="b">
        <f t="shared" si="72"/>
        <v>1</v>
      </c>
      <c r="L548" s="576">
        <v>46710</v>
      </c>
      <c r="M548" s="576">
        <v>40948</v>
      </c>
      <c r="N548" s="577">
        <v>0.87664311710554499</v>
      </c>
      <c r="O548" s="577" t="str">
        <f t="shared" si="73"/>
        <v/>
      </c>
      <c r="P548" s="578">
        <v>19.600000000000001</v>
      </c>
      <c r="Q548" s="578">
        <v>26</v>
      </c>
      <c r="R548" s="579">
        <v>1.3265306122449001</v>
      </c>
      <c r="S548" s="577" t="str">
        <f t="shared" si="74"/>
        <v/>
      </c>
      <c r="T548" s="580">
        <f t="shared" si="75"/>
        <v>1</v>
      </c>
      <c r="U548" s="580">
        <f t="shared" si="76"/>
        <v>0</v>
      </c>
      <c r="V548" s="580">
        <f t="shared" si="77"/>
        <v>0</v>
      </c>
      <c r="W548" s="580">
        <f t="shared" si="78"/>
        <v>1</v>
      </c>
      <c r="X548" s="581" t="str">
        <f t="shared" si="79"/>
        <v>NO</v>
      </c>
      <c r="Y548" s="582" t="str">
        <f t="shared" si="80"/>
        <v>NO</v>
      </c>
    </row>
    <row r="549" spans="1:25" ht="30" x14ac:dyDescent="0.25">
      <c r="A549" s="572" t="s">
        <v>271</v>
      </c>
      <c r="B549" s="573" t="s">
        <v>1061</v>
      </c>
      <c r="C549" s="617">
        <v>11.02</v>
      </c>
      <c r="D549" s="617">
        <v>22033001102</v>
      </c>
      <c r="E549" s="574" t="s">
        <v>901</v>
      </c>
      <c r="F549" s="583">
        <v>0</v>
      </c>
      <c r="G549" s="573" t="s">
        <v>902</v>
      </c>
      <c r="H549" s="576">
        <v>152900</v>
      </c>
      <c r="I549" s="576">
        <v>162600</v>
      </c>
      <c r="J549" s="577">
        <v>1.06344015696534</v>
      </c>
      <c r="K549" s="577" t="b">
        <f t="shared" si="72"/>
        <v>1</v>
      </c>
      <c r="L549" s="576">
        <v>46710</v>
      </c>
      <c r="M549" s="576">
        <v>40948</v>
      </c>
      <c r="N549" s="577">
        <v>0.87664311710554499</v>
      </c>
      <c r="O549" s="577" t="str">
        <f t="shared" si="73"/>
        <v/>
      </c>
      <c r="P549" s="578">
        <v>19.600000000000001</v>
      </c>
      <c r="Q549" s="578">
        <v>26</v>
      </c>
      <c r="R549" s="579">
        <v>1.3265306122449001</v>
      </c>
      <c r="S549" s="577" t="str">
        <f t="shared" si="74"/>
        <v/>
      </c>
      <c r="T549" s="580">
        <f t="shared" si="75"/>
        <v>1</v>
      </c>
      <c r="U549" s="580">
        <f t="shared" si="76"/>
        <v>0</v>
      </c>
      <c r="V549" s="580">
        <f t="shared" si="77"/>
        <v>0</v>
      </c>
      <c r="W549" s="580">
        <f t="shared" si="78"/>
        <v>1</v>
      </c>
      <c r="X549" s="581" t="str">
        <f t="shared" si="79"/>
        <v>NO</v>
      </c>
      <c r="Y549" s="582" t="str">
        <f t="shared" si="80"/>
        <v>NO</v>
      </c>
    </row>
    <row r="550" spans="1:25" ht="30" x14ac:dyDescent="0.25">
      <c r="A550" s="572" t="s">
        <v>271</v>
      </c>
      <c r="B550" s="573" t="s">
        <v>1061</v>
      </c>
      <c r="C550" s="617">
        <v>11.02</v>
      </c>
      <c r="D550" s="617">
        <v>22033001102</v>
      </c>
      <c r="E550" s="574" t="s">
        <v>901</v>
      </c>
      <c r="F550" s="583">
        <v>0</v>
      </c>
      <c r="G550" s="573" t="s">
        <v>902</v>
      </c>
      <c r="H550" s="576">
        <v>152900</v>
      </c>
      <c r="I550" s="576">
        <v>162600</v>
      </c>
      <c r="J550" s="577">
        <v>1.06344015696534</v>
      </c>
      <c r="K550" s="577" t="b">
        <f t="shared" si="72"/>
        <v>1</v>
      </c>
      <c r="L550" s="576">
        <v>46710</v>
      </c>
      <c r="M550" s="576">
        <v>40948</v>
      </c>
      <c r="N550" s="577">
        <v>0.87664311710554499</v>
      </c>
      <c r="O550" s="577" t="str">
        <f t="shared" si="73"/>
        <v/>
      </c>
      <c r="P550" s="578">
        <v>19.600000000000001</v>
      </c>
      <c r="Q550" s="578">
        <v>26</v>
      </c>
      <c r="R550" s="579">
        <v>1.3265306122449001</v>
      </c>
      <c r="S550" s="577" t="str">
        <f t="shared" si="74"/>
        <v/>
      </c>
      <c r="T550" s="580">
        <f t="shared" si="75"/>
        <v>1</v>
      </c>
      <c r="U550" s="580">
        <f t="shared" si="76"/>
        <v>0</v>
      </c>
      <c r="V550" s="580">
        <f t="shared" si="77"/>
        <v>0</v>
      </c>
      <c r="W550" s="580">
        <f t="shared" si="78"/>
        <v>1</v>
      </c>
      <c r="X550" s="581" t="str">
        <f t="shared" si="79"/>
        <v>NO</v>
      </c>
      <c r="Y550" s="582" t="str">
        <f t="shared" si="80"/>
        <v>NO</v>
      </c>
    </row>
    <row r="551" spans="1:25" ht="30" x14ac:dyDescent="0.25">
      <c r="A551" s="572" t="s">
        <v>271</v>
      </c>
      <c r="B551" s="573" t="s">
        <v>1061</v>
      </c>
      <c r="C551" s="617">
        <v>11.03</v>
      </c>
      <c r="D551" s="617">
        <v>22033001103</v>
      </c>
      <c r="E551" s="574" t="s">
        <v>901</v>
      </c>
      <c r="F551" s="583">
        <v>0</v>
      </c>
      <c r="G551" s="573" t="s">
        <v>902</v>
      </c>
      <c r="H551" s="576">
        <v>152900</v>
      </c>
      <c r="I551" s="576">
        <v>162600</v>
      </c>
      <c r="J551" s="577">
        <v>1.06344015696534</v>
      </c>
      <c r="K551" s="577" t="b">
        <f t="shared" si="72"/>
        <v>1</v>
      </c>
      <c r="L551" s="576">
        <v>46710</v>
      </c>
      <c r="M551" s="576">
        <v>40948</v>
      </c>
      <c r="N551" s="577">
        <v>0.87664311710554499</v>
      </c>
      <c r="O551" s="577" t="str">
        <f t="shared" si="73"/>
        <v/>
      </c>
      <c r="P551" s="578">
        <v>19.600000000000001</v>
      </c>
      <c r="Q551" s="578">
        <v>26</v>
      </c>
      <c r="R551" s="579">
        <v>1.3265306122449001</v>
      </c>
      <c r="S551" s="577" t="str">
        <f t="shared" si="74"/>
        <v/>
      </c>
      <c r="T551" s="580">
        <f t="shared" si="75"/>
        <v>1</v>
      </c>
      <c r="U551" s="580">
        <f t="shared" si="76"/>
        <v>0</v>
      </c>
      <c r="V551" s="580">
        <f t="shared" si="77"/>
        <v>0</v>
      </c>
      <c r="W551" s="580">
        <f t="shared" si="78"/>
        <v>1</v>
      </c>
      <c r="X551" s="581" t="str">
        <f t="shared" si="79"/>
        <v>NO</v>
      </c>
      <c r="Y551" s="582" t="str">
        <f t="shared" si="80"/>
        <v>NO</v>
      </c>
    </row>
    <row r="552" spans="1:25" ht="30" x14ac:dyDescent="0.25">
      <c r="A552" s="572" t="s">
        <v>271</v>
      </c>
      <c r="B552" s="573" t="s">
        <v>1061</v>
      </c>
      <c r="C552" s="617">
        <v>11.03</v>
      </c>
      <c r="D552" s="617">
        <v>22033001103</v>
      </c>
      <c r="E552" s="574" t="s">
        <v>901</v>
      </c>
      <c r="F552" s="583">
        <v>0</v>
      </c>
      <c r="G552" s="573" t="s">
        <v>902</v>
      </c>
      <c r="H552" s="576">
        <v>152900</v>
      </c>
      <c r="I552" s="576">
        <v>162600</v>
      </c>
      <c r="J552" s="577">
        <v>1.06344015696534</v>
      </c>
      <c r="K552" s="577" t="b">
        <f t="shared" si="72"/>
        <v>1</v>
      </c>
      <c r="L552" s="576">
        <v>46710</v>
      </c>
      <c r="M552" s="576">
        <v>40948</v>
      </c>
      <c r="N552" s="577">
        <v>0.87664311710554499</v>
      </c>
      <c r="O552" s="577" t="str">
        <f t="shared" si="73"/>
        <v/>
      </c>
      <c r="P552" s="578">
        <v>19.600000000000001</v>
      </c>
      <c r="Q552" s="578">
        <v>26</v>
      </c>
      <c r="R552" s="579">
        <v>1.3265306122449001</v>
      </c>
      <c r="S552" s="577" t="str">
        <f t="shared" si="74"/>
        <v/>
      </c>
      <c r="T552" s="580">
        <f t="shared" si="75"/>
        <v>1</v>
      </c>
      <c r="U552" s="580">
        <f t="shared" si="76"/>
        <v>0</v>
      </c>
      <c r="V552" s="580">
        <f t="shared" si="77"/>
        <v>0</v>
      </c>
      <c r="W552" s="580">
        <f t="shared" si="78"/>
        <v>1</v>
      </c>
      <c r="X552" s="581" t="str">
        <f t="shared" si="79"/>
        <v>NO</v>
      </c>
      <c r="Y552" s="582" t="str">
        <f t="shared" si="80"/>
        <v>NO</v>
      </c>
    </row>
    <row r="553" spans="1:25" ht="30" x14ac:dyDescent="0.25">
      <c r="A553" s="572" t="s">
        <v>271</v>
      </c>
      <c r="B553" s="573" t="s">
        <v>1061</v>
      </c>
      <c r="C553" s="617">
        <v>11.04</v>
      </c>
      <c r="D553" s="617">
        <v>22033001104</v>
      </c>
      <c r="E553" s="574" t="s">
        <v>901</v>
      </c>
      <c r="F553" s="575">
        <v>1</v>
      </c>
      <c r="G553" s="573" t="s">
        <v>902</v>
      </c>
      <c r="H553" s="576">
        <v>152900</v>
      </c>
      <c r="I553" s="576">
        <v>162600</v>
      </c>
      <c r="J553" s="577">
        <v>1.06344015696534</v>
      </c>
      <c r="K553" s="577" t="b">
        <f t="shared" si="72"/>
        <v>1</v>
      </c>
      <c r="L553" s="576">
        <v>46710</v>
      </c>
      <c r="M553" s="576">
        <v>40948</v>
      </c>
      <c r="N553" s="577">
        <v>0.87664311710554499</v>
      </c>
      <c r="O553" s="577" t="str">
        <f t="shared" si="73"/>
        <v/>
      </c>
      <c r="P553" s="578">
        <v>19.600000000000001</v>
      </c>
      <c r="Q553" s="578">
        <v>26</v>
      </c>
      <c r="R553" s="579">
        <v>1.3265306122449001</v>
      </c>
      <c r="S553" s="577" t="str">
        <f t="shared" si="74"/>
        <v/>
      </c>
      <c r="T553" s="580">
        <f t="shared" si="75"/>
        <v>1</v>
      </c>
      <c r="U553" s="580">
        <f t="shared" si="76"/>
        <v>0</v>
      </c>
      <c r="V553" s="580">
        <f t="shared" si="77"/>
        <v>0</v>
      </c>
      <c r="W553" s="580">
        <f t="shared" si="78"/>
        <v>1</v>
      </c>
      <c r="X553" s="581" t="str">
        <f t="shared" si="79"/>
        <v>NO</v>
      </c>
      <c r="Y553" s="582" t="str">
        <f t="shared" si="80"/>
        <v>NO</v>
      </c>
    </row>
    <row r="554" spans="1:25" ht="30" x14ac:dyDescent="0.25">
      <c r="A554" s="572" t="s">
        <v>271</v>
      </c>
      <c r="B554" s="573" t="s">
        <v>1061</v>
      </c>
      <c r="C554" s="617">
        <v>16</v>
      </c>
      <c r="D554" s="617">
        <v>22033001600</v>
      </c>
      <c r="E554" s="574" t="s">
        <v>901</v>
      </c>
      <c r="F554" s="575">
        <v>1</v>
      </c>
      <c r="G554" s="573" t="s">
        <v>902</v>
      </c>
      <c r="H554" s="576">
        <v>152900</v>
      </c>
      <c r="I554" s="576">
        <v>162600</v>
      </c>
      <c r="J554" s="577">
        <v>1.06344015696534</v>
      </c>
      <c r="K554" s="577" t="b">
        <f t="shared" si="72"/>
        <v>1</v>
      </c>
      <c r="L554" s="576">
        <v>46710</v>
      </c>
      <c r="M554" s="576">
        <v>40948</v>
      </c>
      <c r="N554" s="577">
        <v>0.87664311710554499</v>
      </c>
      <c r="O554" s="577" t="str">
        <f t="shared" si="73"/>
        <v/>
      </c>
      <c r="P554" s="578">
        <v>19.600000000000001</v>
      </c>
      <c r="Q554" s="578">
        <v>26</v>
      </c>
      <c r="R554" s="579">
        <v>1.3265306122449001</v>
      </c>
      <c r="S554" s="577" t="str">
        <f t="shared" si="74"/>
        <v/>
      </c>
      <c r="T554" s="580">
        <f t="shared" si="75"/>
        <v>1</v>
      </c>
      <c r="U554" s="580">
        <f t="shared" si="76"/>
        <v>0</v>
      </c>
      <c r="V554" s="580">
        <f t="shared" si="77"/>
        <v>0</v>
      </c>
      <c r="W554" s="580">
        <f t="shared" si="78"/>
        <v>1</v>
      </c>
      <c r="X554" s="581" t="str">
        <f t="shared" si="79"/>
        <v>NO</v>
      </c>
      <c r="Y554" s="582" t="str">
        <f t="shared" si="80"/>
        <v>NO</v>
      </c>
    </row>
    <row r="555" spans="1:25" ht="30" x14ac:dyDescent="0.25">
      <c r="A555" s="572" t="s">
        <v>271</v>
      </c>
      <c r="B555" s="573" t="s">
        <v>1061</v>
      </c>
      <c r="C555" s="617">
        <v>16</v>
      </c>
      <c r="D555" s="617">
        <v>22033001600</v>
      </c>
      <c r="E555" s="574" t="s">
        <v>901</v>
      </c>
      <c r="F555" s="575">
        <v>1</v>
      </c>
      <c r="G555" s="573" t="s">
        <v>902</v>
      </c>
      <c r="H555" s="576">
        <v>152900</v>
      </c>
      <c r="I555" s="576">
        <v>162600</v>
      </c>
      <c r="J555" s="577">
        <v>1.06344015696534</v>
      </c>
      <c r="K555" s="577" t="b">
        <f t="shared" si="72"/>
        <v>1</v>
      </c>
      <c r="L555" s="576">
        <v>46710</v>
      </c>
      <c r="M555" s="576">
        <v>40948</v>
      </c>
      <c r="N555" s="577">
        <v>0.87664311710554499</v>
      </c>
      <c r="O555" s="577" t="str">
        <f t="shared" si="73"/>
        <v/>
      </c>
      <c r="P555" s="578">
        <v>19.600000000000001</v>
      </c>
      <c r="Q555" s="578">
        <v>26</v>
      </c>
      <c r="R555" s="579">
        <v>1.3265306122449001</v>
      </c>
      <c r="S555" s="577" t="str">
        <f t="shared" si="74"/>
        <v/>
      </c>
      <c r="T555" s="580">
        <f t="shared" si="75"/>
        <v>1</v>
      </c>
      <c r="U555" s="580">
        <f t="shared" si="76"/>
        <v>0</v>
      </c>
      <c r="V555" s="580">
        <f t="shared" si="77"/>
        <v>0</v>
      </c>
      <c r="W555" s="580">
        <f t="shared" si="78"/>
        <v>1</v>
      </c>
      <c r="X555" s="581" t="str">
        <f t="shared" si="79"/>
        <v>NO</v>
      </c>
      <c r="Y555" s="582" t="str">
        <f t="shared" si="80"/>
        <v>NO</v>
      </c>
    </row>
    <row r="556" spans="1:25" ht="30" x14ac:dyDescent="0.25">
      <c r="A556" s="572" t="s">
        <v>271</v>
      </c>
      <c r="B556" s="573" t="s">
        <v>1061</v>
      </c>
      <c r="C556" s="617">
        <v>17</v>
      </c>
      <c r="D556" s="617">
        <v>22033001700</v>
      </c>
      <c r="E556" s="574" t="s">
        <v>904</v>
      </c>
      <c r="F556" s="583">
        <v>0</v>
      </c>
      <c r="G556" s="573" t="s">
        <v>902</v>
      </c>
      <c r="H556" s="576">
        <v>152900</v>
      </c>
      <c r="I556" s="576">
        <v>162600</v>
      </c>
      <c r="J556" s="577">
        <v>1.06344015696534</v>
      </c>
      <c r="K556" s="577" t="b">
        <f t="shared" si="72"/>
        <v>1</v>
      </c>
      <c r="L556" s="576">
        <v>46710</v>
      </c>
      <c r="M556" s="576">
        <v>40948</v>
      </c>
      <c r="N556" s="577">
        <v>0.87664311710554499</v>
      </c>
      <c r="O556" s="577" t="str">
        <f t="shared" si="73"/>
        <v/>
      </c>
      <c r="P556" s="578">
        <v>19.600000000000001</v>
      </c>
      <c r="Q556" s="578">
        <v>26</v>
      </c>
      <c r="R556" s="579">
        <v>1.3265306122449001</v>
      </c>
      <c r="S556" s="577" t="str">
        <f t="shared" si="74"/>
        <v/>
      </c>
      <c r="T556" s="580">
        <f t="shared" si="75"/>
        <v>1</v>
      </c>
      <c r="U556" s="580">
        <f t="shared" si="76"/>
        <v>0</v>
      </c>
      <c r="V556" s="580">
        <f t="shared" si="77"/>
        <v>0</v>
      </c>
      <c r="W556" s="580">
        <f t="shared" si="78"/>
        <v>1</v>
      </c>
      <c r="X556" s="581" t="str">
        <f t="shared" si="79"/>
        <v>NO</v>
      </c>
      <c r="Y556" s="582" t="str">
        <f t="shared" si="80"/>
        <v>NO</v>
      </c>
    </row>
    <row r="557" spans="1:25" ht="30" x14ac:dyDescent="0.25">
      <c r="A557" s="572" t="s">
        <v>271</v>
      </c>
      <c r="B557" s="573" t="s">
        <v>1061</v>
      </c>
      <c r="C557" s="617">
        <v>17</v>
      </c>
      <c r="D557" s="617">
        <v>22033001700</v>
      </c>
      <c r="E557" s="574" t="s">
        <v>904</v>
      </c>
      <c r="F557" s="583">
        <v>0</v>
      </c>
      <c r="G557" s="573" t="s">
        <v>902</v>
      </c>
      <c r="H557" s="576">
        <v>152900</v>
      </c>
      <c r="I557" s="576">
        <v>162600</v>
      </c>
      <c r="J557" s="577">
        <v>1.06344015696534</v>
      </c>
      <c r="K557" s="577" t="b">
        <f t="shared" si="72"/>
        <v>1</v>
      </c>
      <c r="L557" s="576">
        <v>46710</v>
      </c>
      <c r="M557" s="576">
        <v>40948</v>
      </c>
      <c r="N557" s="577">
        <v>0.87664311710554499</v>
      </c>
      <c r="O557" s="577" t="str">
        <f t="shared" si="73"/>
        <v/>
      </c>
      <c r="P557" s="578">
        <v>19.600000000000001</v>
      </c>
      <c r="Q557" s="578">
        <v>26</v>
      </c>
      <c r="R557" s="579">
        <v>1.3265306122449001</v>
      </c>
      <c r="S557" s="577" t="str">
        <f t="shared" si="74"/>
        <v/>
      </c>
      <c r="T557" s="580">
        <f t="shared" si="75"/>
        <v>1</v>
      </c>
      <c r="U557" s="580">
        <f t="shared" si="76"/>
        <v>0</v>
      </c>
      <c r="V557" s="580">
        <f t="shared" si="77"/>
        <v>0</v>
      </c>
      <c r="W557" s="580">
        <f t="shared" si="78"/>
        <v>1</v>
      </c>
      <c r="X557" s="581" t="str">
        <f t="shared" si="79"/>
        <v>NO</v>
      </c>
      <c r="Y557" s="582" t="str">
        <f t="shared" si="80"/>
        <v>NO</v>
      </c>
    </row>
    <row r="558" spans="1:25" ht="30" x14ac:dyDescent="0.25">
      <c r="A558" s="572" t="s">
        <v>271</v>
      </c>
      <c r="B558" s="573" t="s">
        <v>1061</v>
      </c>
      <c r="C558" s="617">
        <v>17</v>
      </c>
      <c r="D558" s="617">
        <v>22033001700</v>
      </c>
      <c r="E558" s="574" t="s">
        <v>904</v>
      </c>
      <c r="F558" s="583">
        <v>0</v>
      </c>
      <c r="G558" s="573" t="s">
        <v>902</v>
      </c>
      <c r="H558" s="576">
        <v>152900</v>
      </c>
      <c r="I558" s="576">
        <v>162600</v>
      </c>
      <c r="J558" s="577">
        <v>1.06344015696534</v>
      </c>
      <c r="K558" s="577" t="b">
        <f t="shared" si="72"/>
        <v>1</v>
      </c>
      <c r="L558" s="576">
        <v>46710</v>
      </c>
      <c r="M558" s="576">
        <v>40948</v>
      </c>
      <c r="N558" s="577">
        <v>0.87664311710554499</v>
      </c>
      <c r="O558" s="577" t="str">
        <f t="shared" si="73"/>
        <v/>
      </c>
      <c r="P558" s="578">
        <v>19.600000000000001</v>
      </c>
      <c r="Q558" s="578">
        <v>26</v>
      </c>
      <c r="R558" s="579">
        <v>1.3265306122449001</v>
      </c>
      <c r="S558" s="577" t="str">
        <f t="shared" si="74"/>
        <v/>
      </c>
      <c r="T558" s="580">
        <f t="shared" si="75"/>
        <v>1</v>
      </c>
      <c r="U558" s="580">
        <f t="shared" si="76"/>
        <v>0</v>
      </c>
      <c r="V558" s="580">
        <f t="shared" si="77"/>
        <v>0</v>
      </c>
      <c r="W558" s="580">
        <f t="shared" si="78"/>
        <v>1</v>
      </c>
      <c r="X558" s="581" t="str">
        <f t="shared" si="79"/>
        <v>NO</v>
      </c>
      <c r="Y558" s="582" t="str">
        <f t="shared" si="80"/>
        <v>NO</v>
      </c>
    </row>
    <row r="559" spans="1:25" ht="30" x14ac:dyDescent="0.25">
      <c r="A559" s="572" t="s">
        <v>271</v>
      </c>
      <c r="B559" s="573" t="s">
        <v>1061</v>
      </c>
      <c r="C559" s="617">
        <v>18</v>
      </c>
      <c r="D559" s="617">
        <v>22033001800</v>
      </c>
      <c r="E559" s="574" t="s">
        <v>904</v>
      </c>
      <c r="F559" s="583">
        <v>0</v>
      </c>
      <c r="G559" s="573" t="s">
        <v>902</v>
      </c>
      <c r="H559" s="576">
        <v>152900</v>
      </c>
      <c r="I559" s="576">
        <v>162600</v>
      </c>
      <c r="J559" s="577">
        <v>1.06344015696534</v>
      </c>
      <c r="K559" s="577" t="b">
        <f t="shared" si="72"/>
        <v>1</v>
      </c>
      <c r="L559" s="576">
        <v>46710</v>
      </c>
      <c r="M559" s="576">
        <v>40948</v>
      </c>
      <c r="N559" s="577">
        <v>0.87664311710554499</v>
      </c>
      <c r="O559" s="577" t="str">
        <f t="shared" si="73"/>
        <v/>
      </c>
      <c r="P559" s="578">
        <v>19.600000000000001</v>
      </c>
      <c r="Q559" s="578">
        <v>26</v>
      </c>
      <c r="R559" s="579">
        <v>1.3265306122449001</v>
      </c>
      <c r="S559" s="577" t="str">
        <f t="shared" si="74"/>
        <v/>
      </c>
      <c r="T559" s="580">
        <f t="shared" si="75"/>
        <v>1</v>
      </c>
      <c r="U559" s="580">
        <f t="shared" si="76"/>
        <v>0</v>
      </c>
      <c r="V559" s="580">
        <f t="shared" si="77"/>
        <v>0</v>
      </c>
      <c r="W559" s="580">
        <f t="shared" si="78"/>
        <v>1</v>
      </c>
      <c r="X559" s="581" t="str">
        <f t="shared" si="79"/>
        <v>NO</v>
      </c>
      <c r="Y559" s="582" t="str">
        <f t="shared" si="80"/>
        <v>NO</v>
      </c>
    </row>
    <row r="560" spans="1:25" ht="30" x14ac:dyDescent="0.25">
      <c r="A560" s="572" t="s">
        <v>271</v>
      </c>
      <c r="B560" s="573" t="s">
        <v>1061</v>
      </c>
      <c r="C560" s="617">
        <v>19</v>
      </c>
      <c r="D560" s="617">
        <v>22033001900</v>
      </c>
      <c r="E560" s="574" t="s">
        <v>904</v>
      </c>
      <c r="F560" s="583">
        <v>0</v>
      </c>
      <c r="G560" s="573" t="s">
        <v>902</v>
      </c>
      <c r="H560" s="576">
        <v>152900</v>
      </c>
      <c r="I560" s="576">
        <v>162600</v>
      </c>
      <c r="J560" s="577">
        <v>1.06344015696534</v>
      </c>
      <c r="K560" s="577" t="b">
        <f t="shared" si="72"/>
        <v>1</v>
      </c>
      <c r="L560" s="576">
        <v>46710</v>
      </c>
      <c r="M560" s="576">
        <v>40948</v>
      </c>
      <c r="N560" s="577">
        <v>0.87664311710554499</v>
      </c>
      <c r="O560" s="577" t="str">
        <f t="shared" si="73"/>
        <v/>
      </c>
      <c r="P560" s="578">
        <v>19.600000000000001</v>
      </c>
      <c r="Q560" s="578">
        <v>26</v>
      </c>
      <c r="R560" s="579">
        <v>1.3265306122449001</v>
      </c>
      <c r="S560" s="577" t="str">
        <f t="shared" si="74"/>
        <v/>
      </c>
      <c r="T560" s="580">
        <f t="shared" si="75"/>
        <v>1</v>
      </c>
      <c r="U560" s="580">
        <f t="shared" si="76"/>
        <v>0</v>
      </c>
      <c r="V560" s="580">
        <f t="shared" si="77"/>
        <v>0</v>
      </c>
      <c r="W560" s="580">
        <f t="shared" si="78"/>
        <v>1</v>
      </c>
      <c r="X560" s="581" t="str">
        <f t="shared" si="79"/>
        <v>NO</v>
      </c>
      <c r="Y560" s="582" t="str">
        <f t="shared" si="80"/>
        <v>NO</v>
      </c>
    </row>
    <row r="561" spans="1:25" ht="30" x14ac:dyDescent="0.25">
      <c r="A561" s="572" t="s">
        <v>315</v>
      </c>
      <c r="B561" s="573" t="s">
        <v>1062</v>
      </c>
      <c r="C561" s="617">
        <v>19</v>
      </c>
      <c r="D561" s="617">
        <v>22033001900</v>
      </c>
      <c r="E561" s="574" t="s">
        <v>901</v>
      </c>
      <c r="F561" s="575">
        <v>1</v>
      </c>
      <c r="G561" s="573" t="s">
        <v>902</v>
      </c>
      <c r="H561" s="576">
        <v>152900</v>
      </c>
      <c r="I561" s="576">
        <v>119700</v>
      </c>
      <c r="J561" s="577">
        <v>0.78286461739699198</v>
      </c>
      <c r="K561" s="577" t="b">
        <f t="shared" si="72"/>
        <v>1</v>
      </c>
      <c r="L561" s="576">
        <v>46710</v>
      </c>
      <c r="M561" s="576">
        <v>40164</v>
      </c>
      <c r="N561" s="577">
        <v>0.85985870263326902</v>
      </c>
      <c r="O561" s="577" t="str">
        <f t="shared" si="73"/>
        <v/>
      </c>
      <c r="P561" s="578">
        <v>19.600000000000001</v>
      </c>
      <c r="Q561" s="578">
        <v>24.5</v>
      </c>
      <c r="R561" s="579">
        <v>1.25</v>
      </c>
      <c r="S561" s="577" t="str">
        <f t="shared" si="74"/>
        <v/>
      </c>
      <c r="T561" s="580">
        <f t="shared" si="75"/>
        <v>1</v>
      </c>
      <c r="U561" s="580">
        <f t="shared" si="76"/>
        <v>0</v>
      </c>
      <c r="V561" s="580">
        <f t="shared" si="77"/>
        <v>0</v>
      </c>
      <c r="W561" s="580">
        <f t="shared" si="78"/>
        <v>1</v>
      </c>
      <c r="X561" s="581" t="str">
        <f t="shared" si="79"/>
        <v>NO</v>
      </c>
      <c r="Y561" s="582" t="str">
        <f t="shared" si="80"/>
        <v>NO</v>
      </c>
    </row>
    <row r="562" spans="1:25" ht="30" x14ac:dyDescent="0.25">
      <c r="A562" s="572" t="s">
        <v>271</v>
      </c>
      <c r="B562" s="573" t="s">
        <v>1061</v>
      </c>
      <c r="C562" s="617">
        <v>20</v>
      </c>
      <c r="D562" s="617">
        <v>22033002000</v>
      </c>
      <c r="E562" s="574" t="s">
        <v>901</v>
      </c>
      <c r="F562" s="583">
        <v>0</v>
      </c>
      <c r="G562" s="573" t="s">
        <v>902</v>
      </c>
      <c r="H562" s="576">
        <v>152900</v>
      </c>
      <c r="I562" s="576">
        <v>162600</v>
      </c>
      <c r="J562" s="577">
        <v>1.06344015696534</v>
      </c>
      <c r="K562" s="577" t="b">
        <f t="shared" si="72"/>
        <v>1</v>
      </c>
      <c r="L562" s="576">
        <v>46710</v>
      </c>
      <c r="M562" s="576">
        <v>40948</v>
      </c>
      <c r="N562" s="577">
        <v>0.87664311710554499</v>
      </c>
      <c r="O562" s="577" t="str">
        <f t="shared" si="73"/>
        <v/>
      </c>
      <c r="P562" s="578">
        <v>19.600000000000001</v>
      </c>
      <c r="Q562" s="578">
        <v>26</v>
      </c>
      <c r="R562" s="579">
        <v>1.3265306122449001</v>
      </c>
      <c r="S562" s="577" t="str">
        <f t="shared" si="74"/>
        <v/>
      </c>
      <c r="T562" s="580">
        <f t="shared" si="75"/>
        <v>1</v>
      </c>
      <c r="U562" s="580">
        <f t="shared" si="76"/>
        <v>0</v>
      </c>
      <c r="V562" s="580">
        <f t="shared" si="77"/>
        <v>0</v>
      </c>
      <c r="W562" s="580">
        <f t="shared" si="78"/>
        <v>1</v>
      </c>
      <c r="X562" s="581" t="str">
        <f t="shared" si="79"/>
        <v>NO</v>
      </c>
      <c r="Y562" s="582" t="str">
        <f t="shared" si="80"/>
        <v>NO</v>
      </c>
    </row>
    <row r="563" spans="1:25" ht="30" x14ac:dyDescent="0.25">
      <c r="A563" s="572" t="s">
        <v>271</v>
      </c>
      <c r="B563" s="573" t="s">
        <v>1061</v>
      </c>
      <c r="C563" s="617">
        <v>20</v>
      </c>
      <c r="D563" s="617">
        <v>22033002000</v>
      </c>
      <c r="E563" s="574" t="s">
        <v>901</v>
      </c>
      <c r="F563" s="583">
        <v>0</v>
      </c>
      <c r="G563" s="573" t="s">
        <v>902</v>
      </c>
      <c r="H563" s="576">
        <v>152900</v>
      </c>
      <c r="I563" s="576">
        <v>162600</v>
      </c>
      <c r="J563" s="577">
        <v>1.06344015696534</v>
      </c>
      <c r="K563" s="577" t="b">
        <f t="shared" si="72"/>
        <v>1</v>
      </c>
      <c r="L563" s="576">
        <v>46710</v>
      </c>
      <c r="M563" s="576">
        <v>40948</v>
      </c>
      <c r="N563" s="577">
        <v>0.87664311710554499</v>
      </c>
      <c r="O563" s="577" t="str">
        <f t="shared" si="73"/>
        <v/>
      </c>
      <c r="P563" s="578">
        <v>19.600000000000001</v>
      </c>
      <c r="Q563" s="578">
        <v>26</v>
      </c>
      <c r="R563" s="579">
        <v>1.3265306122449001</v>
      </c>
      <c r="S563" s="577" t="str">
        <f t="shared" si="74"/>
        <v/>
      </c>
      <c r="T563" s="580">
        <f t="shared" si="75"/>
        <v>1</v>
      </c>
      <c r="U563" s="580">
        <f t="shared" si="76"/>
        <v>0</v>
      </c>
      <c r="V563" s="580">
        <f t="shared" si="77"/>
        <v>0</v>
      </c>
      <c r="W563" s="580">
        <f t="shared" si="78"/>
        <v>1</v>
      </c>
      <c r="X563" s="581" t="str">
        <f t="shared" si="79"/>
        <v>NO</v>
      </c>
      <c r="Y563" s="582" t="str">
        <f t="shared" si="80"/>
        <v>NO</v>
      </c>
    </row>
    <row r="564" spans="1:25" ht="30" x14ac:dyDescent="0.25">
      <c r="A564" s="572" t="s">
        <v>271</v>
      </c>
      <c r="B564" s="573" t="s">
        <v>1061</v>
      </c>
      <c r="C564" s="617">
        <v>20</v>
      </c>
      <c r="D564" s="617">
        <v>22033002000</v>
      </c>
      <c r="E564" s="574" t="s">
        <v>901</v>
      </c>
      <c r="F564" s="575">
        <v>1</v>
      </c>
      <c r="G564" s="573" t="s">
        <v>902</v>
      </c>
      <c r="H564" s="576">
        <v>152900</v>
      </c>
      <c r="I564" s="576">
        <v>162600</v>
      </c>
      <c r="J564" s="577">
        <v>1.06344015696534</v>
      </c>
      <c r="K564" s="577" t="b">
        <f t="shared" si="72"/>
        <v>1</v>
      </c>
      <c r="L564" s="576">
        <v>46710</v>
      </c>
      <c r="M564" s="576">
        <v>40948</v>
      </c>
      <c r="N564" s="577">
        <v>0.87664311710554499</v>
      </c>
      <c r="O564" s="577" t="str">
        <f t="shared" si="73"/>
        <v/>
      </c>
      <c r="P564" s="578">
        <v>19.600000000000001</v>
      </c>
      <c r="Q564" s="578">
        <v>26</v>
      </c>
      <c r="R564" s="579">
        <v>1.3265306122449001</v>
      </c>
      <c r="S564" s="577" t="str">
        <f t="shared" si="74"/>
        <v/>
      </c>
      <c r="T564" s="580">
        <f t="shared" si="75"/>
        <v>1</v>
      </c>
      <c r="U564" s="580">
        <f t="shared" si="76"/>
        <v>0</v>
      </c>
      <c r="V564" s="580">
        <f t="shared" si="77"/>
        <v>0</v>
      </c>
      <c r="W564" s="580">
        <f t="shared" si="78"/>
        <v>1</v>
      </c>
      <c r="X564" s="581" t="str">
        <f t="shared" si="79"/>
        <v>NO</v>
      </c>
      <c r="Y564" s="582" t="str">
        <f t="shared" si="80"/>
        <v>NO</v>
      </c>
    </row>
    <row r="565" spans="1:25" ht="30" x14ac:dyDescent="0.25">
      <c r="A565" s="572" t="s">
        <v>271</v>
      </c>
      <c r="B565" s="573" t="s">
        <v>1061</v>
      </c>
      <c r="C565" s="617">
        <v>22</v>
      </c>
      <c r="D565" s="617">
        <v>22033002200</v>
      </c>
      <c r="E565" s="574" t="s">
        <v>901</v>
      </c>
      <c r="F565" s="575">
        <v>1</v>
      </c>
      <c r="G565" s="573" t="s">
        <v>902</v>
      </c>
      <c r="H565" s="576">
        <v>152900</v>
      </c>
      <c r="I565" s="576">
        <v>162600</v>
      </c>
      <c r="J565" s="577">
        <v>1.06344015696534</v>
      </c>
      <c r="K565" s="577" t="b">
        <f t="shared" si="72"/>
        <v>1</v>
      </c>
      <c r="L565" s="576">
        <v>46710</v>
      </c>
      <c r="M565" s="576">
        <v>40948</v>
      </c>
      <c r="N565" s="577">
        <v>0.87664311710554499</v>
      </c>
      <c r="O565" s="577" t="str">
        <f t="shared" si="73"/>
        <v/>
      </c>
      <c r="P565" s="578">
        <v>19.600000000000001</v>
      </c>
      <c r="Q565" s="578">
        <v>26</v>
      </c>
      <c r="R565" s="579">
        <v>1.3265306122449001</v>
      </c>
      <c r="S565" s="577" t="str">
        <f t="shared" si="74"/>
        <v/>
      </c>
      <c r="T565" s="580">
        <f t="shared" si="75"/>
        <v>1</v>
      </c>
      <c r="U565" s="580">
        <f t="shared" si="76"/>
        <v>0</v>
      </c>
      <c r="V565" s="580">
        <f t="shared" si="77"/>
        <v>0</v>
      </c>
      <c r="W565" s="580">
        <f t="shared" si="78"/>
        <v>1</v>
      </c>
      <c r="X565" s="581" t="str">
        <f t="shared" si="79"/>
        <v>NO</v>
      </c>
      <c r="Y565" s="582" t="str">
        <f t="shared" si="80"/>
        <v>NO</v>
      </c>
    </row>
    <row r="566" spans="1:25" ht="30" x14ac:dyDescent="0.25">
      <c r="A566" s="572" t="s">
        <v>271</v>
      </c>
      <c r="B566" s="573" t="s">
        <v>1061</v>
      </c>
      <c r="C566" s="617">
        <v>22</v>
      </c>
      <c r="D566" s="617">
        <v>22033002200</v>
      </c>
      <c r="E566" s="574" t="s">
        <v>901</v>
      </c>
      <c r="F566" s="575">
        <v>1</v>
      </c>
      <c r="G566" s="573" t="s">
        <v>902</v>
      </c>
      <c r="H566" s="576">
        <v>152900</v>
      </c>
      <c r="I566" s="576">
        <v>162600</v>
      </c>
      <c r="J566" s="577">
        <v>1.06344015696534</v>
      </c>
      <c r="K566" s="577" t="b">
        <f t="shared" si="72"/>
        <v>1</v>
      </c>
      <c r="L566" s="576">
        <v>46710</v>
      </c>
      <c r="M566" s="576">
        <v>40948</v>
      </c>
      <c r="N566" s="577">
        <v>0.87664311710554499</v>
      </c>
      <c r="O566" s="577" t="str">
        <f t="shared" si="73"/>
        <v/>
      </c>
      <c r="P566" s="578">
        <v>19.600000000000001</v>
      </c>
      <c r="Q566" s="578">
        <v>26</v>
      </c>
      <c r="R566" s="579">
        <v>1.3265306122449001</v>
      </c>
      <c r="S566" s="577" t="str">
        <f t="shared" si="74"/>
        <v/>
      </c>
      <c r="T566" s="580">
        <f t="shared" si="75"/>
        <v>1</v>
      </c>
      <c r="U566" s="580">
        <f t="shared" si="76"/>
        <v>0</v>
      </c>
      <c r="V566" s="580">
        <f t="shared" si="77"/>
        <v>0</v>
      </c>
      <c r="W566" s="580">
        <f t="shared" si="78"/>
        <v>1</v>
      </c>
      <c r="X566" s="581" t="str">
        <f t="shared" si="79"/>
        <v>NO</v>
      </c>
      <c r="Y566" s="582" t="str">
        <f t="shared" si="80"/>
        <v>NO</v>
      </c>
    </row>
    <row r="567" spans="1:25" ht="30" x14ac:dyDescent="0.25">
      <c r="A567" s="572" t="s">
        <v>271</v>
      </c>
      <c r="B567" s="573" t="s">
        <v>1061</v>
      </c>
      <c r="C567" s="617">
        <v>23</v>
      </c>
      <c r="D567" s="617">
        <v>22033002300</v>
      </c>
      <c r="E567" s="574" t="s">
        <v>901</v>
      </c>
      <c r="F567" s="583">
        <v>0</v>
      </c>
      <c r="G567" s="573" t="s">
        <v>902</v>
      </c>
      <c r="H567" s="576">
        <v>152900</v>
      </c>
      <c r="I567" s="576">
        <v>162600</v>
      </c>
      <c r="J567" s="577">
        <v>1.06344015696534</v>
      </c>
      <c r="K567" s="577" t="b">
        <f t="shared" si="72"/>
        <v>1</v>
      </c>
      <c r="L567" s="576">
        <v>46710</v>
      </c>
      <c r="M567" s="576">
        <v>40948</v>
      </c>
      <c r="N567" s="577">
        <v>0.87664311710554499</v>
      </c>
      <c r="O567" s="577" t="str">
        <f t="shared" si="73"/>
        <v/>
      </c>
      <c r="P567" s="578">
        <v>19.600000000000001</v>
      </c>
      <c r="Q567" s="578">
        <v>26</v>
      </c>
      <c r="R567" s="579">
        <v>1.3265306122449001</v>
      </c>
      <c r="S567" s="577" t="str">
        <f t="shared" si="74"/>
        <v/>
      </c>
      <c r="T567" s="580">
        <f t="shared" si="75"/>
        <v>1</v>
      </c>
      <c r="U567" s="580">
        <f t="shared" si="76"/>
        <v>0</v>
      </c>
      <c r="V567" s="580">
        <f t="shared" si="77"/>
        <v>0</v>
      </c>
      <c r="W567" s="580">
        <f t="shared" si="78"/>
        <v>1</v>
      </c>
      <c r="X567" s="581" t="str">
        <f t="shared" si="79"/>
        <v>NO</v>
      </c>
      <c r="Y567" s="582" t="str">
        <f t="shared" si="80"/>
        <v>NO</v>
      </c>
    </row>
    <row r="568" spans="1:25" ht="30" x14ac:dyDescent="0.25">
      <c r="A568" s="572" t="s">
        <v>271</v>
      </c>
      <c r="B568" s="573" t="s">
        <v>1061</v>
      </c>
      <c r="C568" s="617">
        <v>23</v>
      </c>
      <c r="D568" s="617">
        <v>22033002300</v>
      </c>
      <c r="E568" s="574" t="s">
        <v>901</v>
      </c>
      <c r="F568" s="583">
        <v>0</v>
      </c>
      <c r="G568" s="573" t="s">
        <v>902</v>
      </c>
      <c r="H568" s="576">
        <v>152900</v>
      </c>
      <c r="I568" s="576">
        <v>162600</v>
      </c>
      <c r="J568" s="577">
        <v>1.06344015696534</v>
      </c>
      <c r="K568" s="577" t="b">
        <f t="shared" si="72"/>
        <v>1</v>
      </c>
      <c r="L568" s="576">
        <v>46710</v>
      </c>
      <c r="M568" s="576">
        <v>40948</v>
      </c>
      <c r="N568" s="577">
        <v>0.87664311710554499</v>
      </c>
      <c r="O568" s="577" t="str">
        <f t="shared" si="73"/>
        <v/>
      </c>
      <c r="P568" s="578">
        <v>19.600000000000001</v>
      </c>
      <c r="Q568" s="578">
        <v>26</v>
      </c>
      <c r="R568" s="579">
        <v>1.3265306122449001</v>
      </c>
      <c r="S568" s="577" t="str">
        <f t="shared" si="74"/>
        <v/>
      </c>
      <c r="T568" s="580">
        <f t="shared" si="75"/>
        <v>1</v>
      </c>
      <c r="U568" s="580">
        <f t="shared" si="76"/>
        <v>0</v>
      </c>
      <c r="V568" s="580">
        <f t="shared" si="77"/>
        <v>0</v>
      </c>
      <c r="W568" s="580">
        <f t="shared" si="78"/>
        <v>1</v>
      </c>
      <c r="X568" s="581" t="str">
        <f t="shared" si="79"/>
        <v>NO</v>
      </c>
      <c r="Y568" s="582" t="str">
        <f t="shared" si="80"/>
        <v>NO</v>
      </c>
    </row>
    <row r="569" spans="1:25" ht="30" x14ac:dyDescent="0.25">
      <c r="A569" s="572" t="s">
        <v>271</v>
      </c>
      <c r="B569" s="573" t="s">
        <v>1061</v>
      </c>
      <c r="C569" s="617">
        <v>24</v>
      </c>
      <c r="D569" s="617">
        <v>22033002400</v>
      </c>
      <c r="E569" s="574" t="s">
        <v>901</v>
      </c>
      <c r="F569" s="575">
        <v>1</v>
      </c>
      <c r="G569" s="573" t="s">
        <v>902</v>
      </c>
      <c r="H569" s="576">
        <v>152900</v>
      </c>
      <c r="I569" s="576">
        <v>162600</v>
      </c>
      <c r="J569" s="577">
        <v>1.06344015696534</v>
      </c>
      <c r="K569" s="577" t="b">
        <f t="shared" si="72"/>
        <v>1</v>
      </c>
      <c r="L569" s="576">
        <v>46710</v>
      </c>
      <c r="M569" s="576">
        <v>40948</v>
      </c>
      <c r="N569" s="577">
        <v>0.87664311710554499</v>
      </c>
      <c r="O569" s="577" t="str">
        <f t="shared" si="73"/>
        <v/>
      </c>
      <c r="P569" s="578">
        <v>19.600000000000001</v>
      </c>
      <c r="Q569" s="578">
        <v>26</v>
      </c>
      <c r="R569" s="579">
        <v>1.3265306122449001</v>
      </c>
      <c r="S569" s="577" t="str">
        <f t="shared" si="74"/>
        <v/>
      </c>
      <c r="T569" s="580">
        <f t="shared" si="75"/>
        <v>1</v>
      </c>
      <c r="U569" s="580">
        <f t="shared" si="76"/>
        <v>0</v>
      </c>
      <c r="V569" s="580">
        <f t="shared" si="77"/>
        <v>0</v>
      </c>
      <c r="W569" s="580">
        <f t="shared" si="78"/>
        <v>1</v>
      </c>
      <c r="X569" s="581" t="str">
        <f t="shared" si="79"/>
        <v>NO</v>
      </c>
      <c r="Y569" s="582" t="str">
        <f t="shared" si="80"/>
        <v>NO</v>
      </c>
    </row>
    <row r="570" spans="1:25" ht="30" x14ac:dyDescent="0.25">
      <c r="A570" s="572" t="s">
        <v>271</v>
      </c>
      <c r="B570" s="573" t="s">
        <v>1061</v>
      </c>
      <c r="C570" s="617">
        <v>25</v>
      </c>
      <c r="D570" s="617">
        <v>22033002500</v>
      </c>
      <c r="E570" s="574" t="s">
        <v>904</v>
      </c>
      <c r="F570" s="583">
        <v>0</v>
      </c>
      <c r="G570" s="573" t="s">
        <v>902</v>
      </c>
      <c r="H570" s="576">
        <v>152900</v>
      </c>
      <c r="I570" s="576">
        <v>162600</v>
      </c>
      <c r="J570" s="577">
        <v>1.06344015696534</v>
      </c>
      <c r="K570" s="577" t="b">
        <f t="shared" si="72"/>
        <v>1</v>
      </c>
      <c r="L570" s="576">
        <v>46710</v>
      </c>
      <c r="M570" s="576">
        <v>40948</v>
      </c>
      <c r="N570" s="577">
        <v>0.87664311710554499</v>
      </c>
      <c r="O570" s="577" t="str">
        <f t="shared" si="73"/>
        <v/>
      </c>
      <c r="P570" s="578">
        <v>19.600000000000001</v>
      </c>
      <c r="Q570" s="578">
        <v>26</v>
      </c>
      <c r="R570" s="579">
        <v>1.3265306122449001</v>
      </c>
      <c r="S570" s="577" t="str">
        <f t="shared" si="74"/>
        <v/>
      </c>
      <c r="T570" s="580">
        <f t="shared" si="75"/>
        <v>1</v>
      </c>
      <c r="U570" s="580">
        <f t="shared" si="76"/>
        <v>0</v>
      </c>
      <c r="V570" s="580">
        <f t="shared" si="77"/>
        <v>0</v>
      </c>
      <c r="W570" s="580">
        <f t="shared" si="78"/>
        <v>1</v>
      </c>
      <c r="X570" s="581" t="str">
        <f t="shared" si="79"/>
        <v>NO</v>
      </c>
      <c r="Y570" s="582" t="str">
        <f t="shared" si="80"/>
        <v>NO</v>
      </c>
    </row>
    <row r="571" spans="1:25" ht="30" x14ac:dyDescent="0.25">
      <c r="A571" s="572" t="s">
        <v>271</v>
      </c>
      <c r="B571" s="573" t="s">
        <v>1061</v>
      </c>
      <c r="C571" s="617">
        <v>25</v>
      </c>
      <c r="D571" s="617">
        <v>22033002500</v>
      </c>
      <c r="E571" s="574" t="s">
        <v>904</v>
      </c>
      <c r="F571" s="583">
        <v>0</v>
      </c>
      <c r="G571" s="573" t="s">
        <v>902</v>
      </c>
      <c r="H571" s="576">
        <v>152900</v>
      </c>
      <c r="I571" s="576">
        <v>162600</v>
      </c>
      <c r="J571" s="577">
        <v>1.06344015696534</v>
      </c>
      <c r="K571" s="577" t="b">
        <f t="shared" si="72"/>
        <v>1</v>
      </c>
      <c r="L571" s="576">
        <v>46710</v>
      </c>
      <c r="M571" s="576">
        <v>40948</v>
      </c>
      <c r="N571" s="577">
        <v>0.87664311710554499</v>
      </c>
      <c r="O571" s="577" t="str">
        <f t="shared" si="73"/>
        <v/>
      </c>
      <c r="P571" s="578">
        <v>19.600000000000001</v>
      </c>
      <c r="Q571" s="578">
        <v>26</v>
      </c>
      <c r="R571" s="579">
        <v>1.3265306122449001</v>
      </c>
      <c r="S571" s="577" t="str">
        <f t="shared" si="74"/>
        <v/>
      </c>
      <c r="T571" s="580">
        <f t="shared" si="75"/>
        <v>1</v>
      </c>
      <c r="U571" s="580">
        <f t="shared" si="76"/>
        <v>0</v>
      </c>
      <c r="V571" s="580">
        <f t="shared" si="77"/>
        <v>0</v>
      </c>
      <c r="W571" s="580">
        <f t="shared" si="78"/>
        <v>1</v>
      </c>
      <c r="X571" s="581" t="str">
        <f t="shared" si="79"/>
        <v>NO</v>
      </c>
      <c r="Y571" s="582" t="str">
        <f t="shared" si="80"/>
        <v>NO</v>
      </c>
    </row>
    <row r="572" spans="1:25" ht="30" x14ac:dyDescent="0.25">
      <c r="A572" s="572" t="s">
        <v>271</v>
      </c>
      <c r="B572" s="573" t="s">
        <v>1061</v>
      </c>
      <c r="C572" s="617">
        <v>26.01</v>
      </c>
      <c r="D572" s="617">
        <v>22033002601</v>
      </c>
      <c r="E572" s="574" t="s">
        <v>904</v>
      </c>
      <c r="F572" s="583">
        <v>0</v>
      </c>
      <c r="G572" s="573" t="s">
        <v>902</v>
      </c>
      <c r="H572" s="576">
        <v>152900</v>
      </c>
      <c r="I572" s="576">
        <v>162600</v>
      </c>
      <c r="J572" s="577">
        <v>1.06344015696534</v>
      </c>
      <c r="K572" s="577" t="b">
        <f t="shared" si="72"/>
        <v>1</v>
      </c>
      <c r="L572" s="576">
        <v>46710</v>
      </c>
      <c r="M572" s="576">
        <v>40948</v>
      </c>
      <c r="N572" s="577">
        <v>0.87664311710554499</v>
      </c>
      <c r="O572" s="577" t="str">
        <f t="shared" si="73"/>
        <v/>
      </c>
      <c r="P572" s="578">
        <v>19.600000000000001</v>
      </c>
      <c r="Q572" s="578">
        <v>26</v>
      </c>
      <c r="R572" s="579">
        <v>1.3265306122449001</v>
      </c>
      <c r="S572" s="577" t="str">
        <f t="shared" si="74"/>
        <v/>
      </c>
      <c r="T572" s="580">
        <f t="shared" si="75"/>
        <v>1</v>
      </c>
      <c r="U572" s="580">
        <f t="shared" si="76"/>
        <v>0</v>
      </c>
      <c r="V572" s="580">
        <f t="shared" si="77"/>
        <v>0</v>
      </c>
      <c r="W572" s="580">
        <f t="shared" si="78"/>
        <v>1</v>
      </c>
      <c r="X572" s="581" t="str">
        <f t="shared" si="79"/>
        <v>NO</v>
      </c>
      <c r="Y572" s="582" t="str">
        <f t="shared" si="80"/>
        <v>NO</v>
      </c>
    </row>
    <row r="573" spans="1:25" ht="30" x14ac:dyDescent="0.25">
      <c r="A573" s="572" t="s">
        <v>271</v>
      </c>
      <c r="B573" s="573" t="s">
        <v>1061</v>
      </c>
      <c r="C573" s="617">
        <v>26.02</v>
      </c>
      <c r="D573" s="617">
        <v>22033002602</v>
      </c>
      <c r="E573" s="574" t="s">
        <v>901</v>
      </c>
      <c r="F573" s="583">
        <v>0</v>
      </c>
      <c r="G573" s="573" t="s">
        <v>902</v>
      </c>
      <c r="H573" s="576">
        <v>152900</v>
      </c>
      <c r="I573" s="576">
        <v>162600</v>
      </c>
      <c r="J573" s="577">
        <v>1.06344015696534</v>
      </c>
      <c r="K573" s="577" t="b">
        <f t="shared" si="72"/>
        <v>1</v>
      </c>
      <c r="L573" s="576">
        <v>46710</v>
      </c>
      <c r="M573" s="576">
        <v>40948</v>
      </c>
      <c r="N573" s="577">
        <v>0.87664311710554499</v>
      </c>
      <c r="O573" s="577" t="str">
        <f t="shared" si="73"/>
        <v/>
      </c>
      <c r="P573" s="578">
        <v>19.600000000000001</v>
      </c>
      <c r="Q573" s="578">
        <v>26</v>
      </c>
      <c r="R573" s="579">
        <v>1.3265306122449001</v>
      </c>
      <c r="S573" s="577" t="str">
        <f t="shared" si="74"/>
        <v/>
      </c>
      <c r="T573" s="580">
        <f t="shared" si="75"/>
        <v>1</v>
      </c>
      <c r="U573" s="580">
        <f t="shared" si="76"/>
        <v>0</v>
      </c>
      <c r="V573" s="580">
        <f t="shared" si="77"/>
        <v>0</v>
      </c>
      <c r="W573" s="580">
        <f t="shared" si="78"/>
        <v>1</v>
      </c>
      <c r="X573" s="581" t="str">
        <f t="shared" si="79"/>
        <v>NO</v>
      </c>
      <c r="Y573" s="582" t="str">
        <f t="shared" si="80"/>
        <v>NO</v>
      </c>
    </row>
    <row r="574" spans="1:25" ht="30" x14ac:dyDescent="0.25">
      <c r="A574" s="572" t="s">
        <v>271</v>
      </c>
      <c r="B574" s="573" t="s">
        <v>1061</v>
      </c>
      <c r="C574" s="617">
        <v>26.02</v>
      </c>
      <c r="D574" s="617">
        <v>22033002602</v>
      </c>
      <c r="E574" s="574" t="s">
        <v>901</v>
      </c>
      <c r="F574" s="575">
        <v>1</v>
      </c>
      <c r="G574" s="573" t="s">
        <v>902</v>
      </c>
      <c r="H574" s="576">
        <v>152900</v>
      </c>
      <c r="I574" s="576">
        <v>162600</v>
      </c>
      <c r="J574" s="577">
        <v>1.06344015696534</v>
      </c>
      <c r="K574" s="577" t="b">
        <f t="shared" si="72"/>
        <v>1</v>
      </c>
      <c r="L574" s="576">
        <v>46710</v>
      </c>
      <c r="M574" s="576">
        <v>40948</v>
      </c>
      <c r="N574" s="577">
        <v>0.87664311710554499</v>
      </c>
      <c r="O574" s="577" t="str">
        <f t="shared" si="73"/>
        <v/>
      </c>
      <c r="P574" s="578">
        <v>19.600000000000001</v>
      </c>
      <c r="Q574" s="578">
        <v>26</v>
      </c>
      <c r="R574" s="579">
        <v>1.3265306122449001</v>
      </c>
      <c r="S574" s="577" t="str">
        <f t="shared" si="74"/>
        <v/>
      </c>
      <c r="T574" s="580">
        <f t="shared" si="75"/>
        <v>1</v>
      </c>
      <c r="U574" s="580">
        <f t="shared" si="76"/>
        <v>0</v>
      </c>
      <c r="V574" s="580">
        <f t="shared" si="77"/>
        <v>0</v>
      </c>
      <c r="W574" s="580">
        <f t="shared" si="78"/>
        <v>1</v>
      </c>
      <c r="X574" s="581" t="str">
        <f t="shared" si="79"/>
        <v>NO</v>
      </c>
      <c r="Y574" s="582" t="str">
        <f t="shared" si="80"/>
        <v>NO</v>
      </c>
    </row>
    <row r="575" spans="1:25" ht="30" x14ac:dyDescent="0.25">
      <c r="A575" s="572" t="s">
        <v>271</v>
      </c>
      <c r="B575" s="573" t="s">
        <v>1061</v>
      </c>
      <c r="C575" s="617">
        <v>27</v>
      </c>
      <c r="D575" s="617">
        <v>22033002700</v>
      </c>
      <c r="E575" s="574" t="s">
        <v>901</v>
      </c>
      <c r="F575" s="575">
        <v>1</v>
      </c>
      <c r="G575" s="573" t="s">
        <v>902</v>
      </c>
      <c r="H575" s="576">
        <v>152900</v>
      </c>
      <c r="I575" s="576">
        <v>162600</v>
      </c>
      <c r="J575" s="577">
        <v>1.06344015696534</v>
      </c>
      <c r="K575" s="577" t="b">
        <f t="shared" si="72"/>
        <v>1</v>
      </c>
      <c r="L575" s="576">
        <v>46710</v>
      </c>
      <c r="M575" s="576">
        <v>40948</v>
      </c>
      <c r="N575" s="577">
        <v>0.87664311710554499</v>
      </c>
      <c r="O575" s="577" t="str">
        <f t="shared" si="73"/>
        <v/>
      </c>
      <c r="P575" s="578">
        <v>19.600000000000001</v>
      </c>
      <c r="Q575" s="578">
        <v>26</v>
      </c>
      <c r="R575" s="579">
        <v>1.3265306122449001</v>
      </c>
      <c r="S575" s="577" t="str">
        <f t="shared" si="74"/>
        <v/>
      </c>
      <c r="T575" s="580">
        <f t="shared" si="75"/>
        <v>1</v>
      </c>
      <c r="U575" s="580">
        <f t="shared" si="76"/>
        <v>0</v>
      </c>
      <c r="V575" s="580">
        <f t="shared" si="77"/>
        <v>0</v>
      </c>
      <c r="W575" s="580">
        <f t="shared" si="78"/>
        <v>1</v>
      </c>
      <c r="X575" s="581" t="str">
        <f t="shared" si="79"/>
        <v>NO</v>
      </c>
      <c r="Y575" s="582" t="str">
        <f t="shared" si="80"/>
        <v>NO</v>
      </c>
    </row>
    <row r="576" spans="1:25" ht="30" x14ac:dyDescent="0.25">
      <c r="A576" s="572" t="s">
        <v>271</v>
      </c>
      <c r="B576" s="573" t="s">
        <v>1061</v>
      </c>
      <c r="C576" s="617">
        <v>28.01</v>
      </c>
      <c r="D576" s="617">
        <v>22033002801</v>
      </c>
      <c r="E576" s="574" t="s">
        <v>901</v>
      </c>
      <c r="F576" s="583">
        <v>0</v>
      </c>
      <c r="G576" s="573" t="s">
        <v>902</v>
      </c>
      <c r="H576" s="576">
        <v>152900</v>
      </c>
      <c r="I576" s="576">
        <v>162600</v>
      </c>
      <c r="J576" s="577">
        <v>1.06344015696534</v>
      </c>
      <c r="K576" s="577" t="b">
        <f t="shared" si="72"/>
        <v>1</v>
      </c>
      <c r="L576" s="576">
        <v>46710</v>
      </c>
      <c r="M576" s="576">
        <v>40948</v>
      </c>
      <c r="N576" s="577">
        <v>0.87664311710554499</v>
      </c>
      <c r="O576" s="577" t="str">
        <f t="shared" si="73"/>
        <v/>
      </c>
      <c r="P576" s="578">
        <v>19.600000000000001</v>
      </c>
      <c r="Q576" s="578">
        <v>26</v>
      </c>
      <c r="R576" s="579">
        <v>1.3265306122449001</v>
      </c>
      <c r="S576" s="577" t="str">
        <f t="shared" si="74"/>
        <v/>
      </c>
      <c r="T576" s="580">
        <f t="shared" si="75"/>
        <v>1</v>
      </c>
      <c r="U576" s="580">
        <f t="shared" si="76"/>
        <v>0</v>
      </c>
      <c r="V576" s="580">
        <f t="shared" si="77"/>
        <v>0</v>
      </c>
      <c r="W576" s="580">
        <f t="shared" si="78"/>
        <v>1</v>
      </c>
      <c r="X576" s="581" t="str">
        <f t="shared" si="79"/>
        <v>NO</v>
      </c>
      <c r="Y576" s="582" t="str">
        <f t="shared" si="80"/>
        <v>NO</v>
      </c>
    </row>
    <row r="577" spans="1:25" ht="30" x14ac:dyDescent="0.25">
      <c r="A577" s="572" t="s">
        <v>271</v>
      </c>
      <c r="B577" s="573" t="s">
        <v>1061</v>
      </c>
      <c r="C577" s="617">
        <v>28.01</v>
      </c>
      <c r="D577" s="617">
        <v>22033002801</v>
      </c>
      <c r="E577" s="574" t="s">
        <v>901</v>
      </c>
      <c r="F577" s="575">
        <v>1</v>
      </c>
      <c r="G577" s="573" t="s">
        <v>902</v>
      </c>
      <c r="H577" s="576">
        <v>152900</v>
      </c>
      <c r="I577" s="576">
        <v>162600</v>
      </c>
      <c r="J577" s="577">
        <v>1.06344015696534</v>
      </c>
      <c r="K577" s="577" t="b">
        <f t="shared" si="72"/>
        <v>1</v>
      </c>
      <c r="L577" s="576">
        <v>46710</v>
      </c>
      <c r="M577" s="576">
        <v>40948</v>
      </c>
      <c r="N577" s="577">
        <v>0.87664311710554499</v>
      </c>
      <c r="O577" s="577" t="str">
        <f t="shared" si="73"/>
        <v/>
      </c>
      <c r="P577" s="578">
        <v>19.600000000000001</v>
      </c>
      <c r="Q577" s="578">
        <v>26</v>
      </c>
      <c r="R577" s="579">
        <v>1.3265306122449001</v>
      </c>
      <c r="S577" s="577" t="str">
        <f t="shared" si="74"/>
        <v/>
      </c>
      <c r="T577" s="580">
        <f t="shared" si="75"/>
        <v>1</v>
      </c>
      <c r="U577" s="580">
        <f t="shared" si="76"/>
        <v>0</v>
      </c>
      <c r="V577" s="580">
        <f t="shared" si="77"/>
        <v>0</v>
      </c>
      <c r="W577" s="580">
        <f t="shared" si="78"/>
        <v>1</v>
      </c>
      <c r="X577" s="581" t="str">
        <f t="shared" si="79"/>
        <v>NO</v>
      </c>
      <c r="Y577" s="582" t="str">
        <f t="shared" si="80"/>
        <v>NO</v>
      </c>
    </row>
    <row r="578" spans="1:25" ht="30" x14ac:dyDescent="0.25">
      <c r="A578" s="572" t="s">
        <v>271</v>
      </c>
      <c r="B578" s="573" t="s">
        <v>1061</v>
      </c>
      <c r="C578" s="617">
        <v>28.01</v>
      </c>
      <c r="D578" s="617">
        <v>22033002801</v>
      </c>
      <c r="E578" s="574" t="s">
        <v>901</v>
      </c>
      <c r="F578" s="583">
        <v>0</v>
      </c>
      <c r="G578" s="573" t="s">
        <v>902</v>
      </c>
      <c r="H578" s="576">
        <v>152900</v>
      </c>
      <c r="I578" s="576">
        <v>162600</v>
      </c>
      <c r="J578" s="577">
        <v>1.06344015696534</v>
      </c>
      <c r="K578" s="577" t="b">
        <f t="shared" si="72"/>
        <v>1</v>
      </c>
      <c r="L578" s="576">
        <v>46710</v>
      </c>
      <c r="M578" s="576">
        <v>40948</v>
      </c>
      <c r="N578" s="577">
        <v>0.87664311710554499</v>
      </c>
      <c r="O578" s="577" t="str">
        <f t="shared" si="73"/>
        <v/>
      </c>
      <c r="P578" s="578">
        <v>19.600000000000001</v>
      </c>
      <c r="Q578" s="578">
        <v>26</v>
      </c>
      <c r="R578" s="579">
        <v>1.3265306122449001</v>
      </c>
      <c r="S578" s="577" t="str">
        <f t="shared" si="74"/>
        <v/>
      </c>
      <c r="T578" s="580">
        <f t="shared" si="75"/>
        <v>1</v>
      </c>
      <c r="U578" s="580">
        <f t="shared" si="76"/>
        <v>0</v>
      </c>
      <c r="V578" s="580">
        <f t="shared" si="77"/>
        <v>0</v>
      </c>
      <c r="W578" s="580">
        <f t="shared" si="78"/>
        <v>1</v>
      </c>
      <c r="X578" s="581" t="str">
        <f t="shared" si="79"/>
        <v>NO</v>
      </c>
      <c r="Y578" s="582" t="str">
        <f t="shared" si="80"/>
        <v>NO</v>
      </c>
    </row>
    <row r="579" spans="1:25" ht="30" x14ac:dyDescent="0.25">
      <c r="A579" s="572" t="s">
        <v>271</v>
      </c>
      <c r="B579" s="573" t="s">
        <v>1061</v>
      </c>
      <c r="C579" s="617">
        <v>28.02</v>
      </c>
      <c r="D579" s="617">
        <v>22033002802</v>
      </c>
      <c r="E579" s="574" t="s">
        <v>901</v>
      </c>
      <c r="F579" s="583">
        <v>0</v>
      </c>
      <c r="G579" s="573" t="s">
        <v>902</v>
      </c>
      <c r="H579" s="576">
        <v>152900</v>
      </c>
      <c r="I579" s="576">
        <v>162600</v>
      </c>
      <c r="J579" s="577">
        <v>1.06344015696534</v>
      </c>
      <c r="K579" s="577" t="b">
        <f t="shared" ref="K579:K642" si="81">IF(J579&gt;=50%,TRUE,"")</f>
        <v>1</v>
      </c>
      <c r="L579" s="576">
        <v>46710</v>
      </c>
      <c r="M579" s="576">
        <v>40948</v>
      </c>
      <c r="N579" s="577">
        <v>0.87664311710554499</v>
      </c>
      <c r="O579" s="577" t="str">
        <f t="shared" ref="O579:O642" si="82">IF(N579&lt;=65%,TRUE,"")</f>
        <v/>
      </c>
      <c r="P579" s="578">
        <v>19.600000000000001</v>
      </c>
      <c r="Q579" s="578">
        <v>26</v>
      </c>
      <c r="R579" s="579">
        <v>1.3265306122449001</v>
      </c>
      <c r="S579" s="577" t="str">
        <f t="shared" ref="S579:S642" si="83">IF(R579&gt;=1.5,TRUE,"")</f>
        <v/>
      </c>
      <c r="T579" s="580">
        <f t="shared" ref="T579:T642" si="84">IF(K579=TRUE,1,0)</f>
        <v>1</v>
      </c>
      <c r="U579" s="580">
        <f t="shared" ref="U579:U642" si="85">IF(O579=TRUE,1,0)</f>
        <v>0</v>
      </c>
      <c r="V579" s="580">
        <f t="shared" ref="V579:V642" si="86">IF(S579=TRUE,1,0)</f>
        <v>0</v>
      </c>
      <c r="W579" s="580">
        <f t="shared" ref="W579:W642" si="87">SUM(T579:V579)</f>
        <v>1</v>
      </c>
      <c r="X579" s="581" t="str">
        <f t="shared" ref="X579:X642" si="88">IF(AND(E579="TRUE",W579&gt;1),"YES","NO")</f>
        <v>NO</v>
      </c>
      <c r="Y579" s="582" t="str">
        <f t="shared" ref="Y579:Y642" si="89">IF(AND(F579=1,W579&gt;1), "YES","NO")</f>
        <v>NO</v>
      </c>
    </row>
    <row r="580" spans="1:25" ht="30" x14ac:dyDescent="0.25">
      <c r="A580" s="572" t="s">
        <v>271</v>
      </c>
      <c r="B580" s="573" t="s">
        <v>1061</v>
      </c>
      <c r="C580" s="617">
        <v>28.02</v>
      </c>
      <c r="D580" s="617">
        <v>22033002802</v>
      </c>
      <c r="E580" s="574" t="s">
        <v>901</v>
      </c>
      <c r="F580" s="583">
        <v>0</v>
      </c>
      <c r="G580" s="573" t="s">
        <v>902</v>
      </c>
      <c r="H580" s="576">
        <v>152900</v>
      </c>
      <c r="I580" s="576">
        <v>162600</v>
      </c>
      <c r="J580" s="577">
        <v>1.06344015696534</v>
      </c>
      <c r="K580" s="577" t="b">
        <f t="shared" si="81"/>
        <v>1</v>
      </c>
      <c r="L580" s="576">
        <v>46710</v>
      </c>
      <c r="M580" s="576">
        <v>40948</v>
      </c>
      <c r="N580" s="577">
        <v>0.87664311710554499</v>
      </c>
      <c r="O580" s="577" t="str">
        <f t="shared" si="82"/>
        <v/>
      </c>
      <c r="P580" s="578">
        <v>19.600000000000001</v>
      </c>
      <c r="Q580" s="578">
        <v>26</v>
      </c>
      <c r="R580" s="579">
        <v>1.3265306122449001</v>
      </c>
      <c r="S580" s="577" t="str">
        <f t="shared" si="83"/>
        <v/>
      </c>
      <c r="T580" s="580">
        <f t="shared" si="84"/>
        <v>1</v>
      </c>
      <c r="U580" s="580">
        <f t="shared" si="85"/>
        <v>0</v>
      </c>
      <c r="V580" s="580">
        <f t="shared" si="86"/>
        <v>0</v>
      </c>
      <c r="W580" s="580">
        <f t="shared" si="87"/>
        <v>1</v>
      </c>
      <c r="X580" s="581" t="str">
        <f t="shared" si="88"/>
        <v>NO</v>
      </c>
      <c r="Y580" s="582" t="str">
        <f t="shared" si="89"/>
        <v>NO</v>
      </c>
    </row>
    <row r="581" spans="1:25" ht="30" x14ac:dyDescent="0.25">
      <c r="A581" s="572" t="s">
        <v>271</v>
      </c>
      <c r="B581" s="573" t="s">
        <v>1061</v>
      </c>
      <c r="C581" s="617">
        <v>30</v>
      </c>
      <c r="D581" s="617">
        <v>22033003000</v>
      </c>
      <c r="E581" s="574" t="s">
        <v>901</v>
      </c>
      <c r="F581" s="583">
        <v>0</v>
      </c>
      <c r="G581" s="573" t="s">
        <v>902</v>
      </c>
      <c r="H581" s="576">
        <v>152900</v>
      </c>
      <c r="I581" s="576">
        <v>162600</v>
      </c>
      <c r="J581" s="577">
        <v>1.06344015696534</v>
      </c>
      <c r="K581" s="577" t="b">
        <f t="shared" si="81"/>
        <v>1</v>
      </c>
      <c r="L581" s="576">
        <v>46710</v>
      </c>
      <c r="M581" s="576">
        <v>40948</v>
      </c>
      <c r="N581" s="577">
        <v>0.87664311710554499</v>
      </c>
      <c r="O581" s="577" t="str">
        <f t="shared" si="82"/>
        <v/>
      </c>
      <c r="P581" s="578">
        <v>19.600000000000001</v>
      </c>
      <c r="Q581" s="578">
        <v>26</v>
      </c>
      <c r="R581" s="579">
        <v>1.3265306122449001</v>
      </c>
      <c r="S581" s="577" t="str">
        <f t="shared" si="83"/>
        <v/>
      </c>
      <c r="T581" s="580">
        <f t="shared" si="84"/>
        <v>1</v>
      </c>
      <c r="U581" s="580">
        <f t="shared" si="85"/>
        <v>0</v>
      </c>
      <c r="V581" s="580">
        <f t="shared" si="86"/>
        <v>0</v>
      </c>
      <c r="W581" s="580">
        <f t="shared" si="87"/>
        <v>1</v>
      </c>
      <c r="X581" s="581" t="str">
        <f t="shared" si="88"/>
        <v>NO</v>
      </c>
      <c r="Y581" s="582" t="str">
        <f t="shared" si="89"/>
        <v>NO</v>
      </c>
    </row>
    <row r="582" spans="1:25" ht="30" x14ac:dyDescent="0.25">
      <c r="A582" s="572" t="s">
        <v>271</v>
      </c>
      <c r="B582" s="573" t="s">
        <v>1061</v>
      </c>
      <c r="C582" s="617">
        <v>30</v>
      </c>
      <c r="D582" s="617">
        <v>22033003000</v>
      </c>
      <c r="E582" s="574" t="s">
        <v>901</v>
      </c>
      <c r="F582" s="583">
        <v>0</v>
      </c>
      <c r="G582" s="573" t="s">
        <v>902</v>
      </c>
      <c r="H582" s="576">
        <v>152900</v>
      </c>
      <c r="I582" s="576">
        <v>162600</v>
      </c>
      <c r="J582" s="577">
        <v>1.06344015696534</v>
      </c>
      <c r="K582" s="577" t="b">
        <f t="shared" si="81"/>
        <v>1</v>
      </c>
      <c r="L582" s="576">
        <v>46710</v>
      </c>
      <c r="M582" s="576">
        <v>40948</v>
      </c>
      <c r="N582" s="577">
        <v>0.87664311710554499</v>
      </c>
      <c r="O582" s="577" t="str">
        <f t="shared" si="82"/>
        <v/>
      </c>
      <c r="P582" s="578">
        <v>19.600000000000001</v>
      </c>
      <c r="Q582" s="578">
        <v>26</v>
      </c>
      <c r="R582" s="579">
        <v>1.3265306122449001</v>
      </c>
      <c r="S582" s="577" t="str">
        <f t="shared" si="83"/>
        <v/>
      </c>
      <c r="T582" s="580">
        <f t="shared" si="84"/>
        <v>1</v>
      </c>
      <c r="U582" s="580">
        <f t="shared" si="85"/>
        <v>0</v>
      </c>
      <c r="V582" s="580">
        <f t="shared" si="86"/>
        <v>0</v>
      </c>
      <c r="W582" s="580">
        <f t="shared" si="87"/>
        <v>1</v>
      </c>
      <c r="X582" s="581" t="str">
        <f t="shared" si="88"/>
        <v>NO</v>
      </c>
      <c r="Y582" s="582" t="str">
        <f t="shared" si="89"/>
        <v>NO</v>
      </c>
    </row>
    <row r="583" spans="1:25" ht="30" x14ac:dyDescent="0.25">
      <c r="A583" s="572" t="s">
        <v>271</v>
      </c>
      <c r="B583" s="573" t="s">
        <v>1061</v>
      </c>
      <c r="C583" s="617">
        <v>31.01</v>
      </c>
      <c r="D583" s="617">
        <v>22033003101</v>
      </c>
      <c r="E583" s="574" t="s">
        <v>901</v>
      </c>
      <c r="F583" s="583">
        <v>0</v>
      </c>
      <c r="G583" s="573" t="s">
        <v>902</v>
      </c>
      <c r="H583" s="576">
        <v>152900</v>
      </c>
      <c r="I583" s="576">
        <v>162600</v>
      </c>
      <c r="J583" s="577">
        <v>1.06344015696534</v>
      </c>
      <c r="K583" s="577" t="b">
        <f t="shared" si="81"/>
        <v>1</v>
      </c>
      <c r="L583" s="576">
        <v>46710</v>
      </c>
      <c r="M583" s="576">
        <v>40948</v>
      </c>
      <c r="N583" s="577">
        <v>0.87664311710554499</v>
      </c>
      <c r="O583" s="577" t="str">
        <f t="shared" si="82"/>
        <v/>
      </c>
      <c r="P583" s="578">
        <v>19.600000000000001</v>
      </c>
      <c r="Q583" s="578">
        <v>26</v>
      </c>
      <c r="R583" s="579">
        <v>1.3265306122449001</v>
      </c>
      <c r="S583" s="577" t="str">
        <f t="shared" si="83"/>
        <v/>
      </c>
      <c r="T583" s="580">
        <f t="shared" si="84"/>
        <v>1</v>
      </c>
      <c r="U583" s="580">
        <f t="shared" si="85"/>
        <v>0</v>
      </c>
      <c r="V583" s="580">
        <f t="shared" si="86"/>
        <v>0</v>
      </c>
      <c r="W583" s="580">
        <f t="shared" si="87"/>
        <v>1</v>
      </c>
      <c r="X583" s="581" t="str">
        <f t="shared" si="88"/>
        <v>NO</v>
      </c>
      <c r="Y583" s="582" t="str">
        <f t="shared" si="89"/>
        <v>NO</v>
      </c>
    </row>
    <row r="584" spans="1:25" ht="30" x14ac:dyDescent="0.25">
      <c r="A584" s="572" t="s">
        <v>271</v>
      </c>
      <c r="B584" s="573" t="s">
        <v>1061</v>
      </c>
      <c r="C584" s="617">
        <v>31.03</v>
      </c>
      <c r="D584" s="617">
        <v>22033003103</v>
      </c>
      <c r="E584" s="574" t="s">
        <v>904</v>
      </c>
      <c r="F584" s="583">
        <v>0</v>
      </c>
      <c r="G584" s="573" t="s">
        <v>902</v>
      </c>
      <c r="H584" s="576">
        <v>152900</v>
      </c>
      <c r="I584" s="576">
        <v>162600</v>
      </c>
      <c r="J584" s="577">
        <v>1.06344015696534</v>
      </c>
      <c r="K584" s="577" t="b">
        <f t="shared" si="81"/>
        <v>1</v>
      </c>
      <c r="L584" s="576">
        <v>46710</v>
      </c>
      <c r="M584" s="576">
        <v>40948</v>
      </c>
      <c r="N584" s="577">
        <v>0.87664311710554499</v>
      </c>
      <c r="O584" s="577" t="str">
        <f t="shared" si="82"/>
        <v/>
      </c>
      <c r="P584" s="578">
        <v>19.600000000000001</v>
      </c>
      <c r="Q584" s="578">
        <v>26</v>
      </c>
      <c r="R584" s="579">
        <v>1.3265306122449001</v>
      </c>
      <c r="S584" s="577" t="str">
        <f t="shared" si="83"/>
        <v/>
      </c>
      <c r="T584" s="580">
        <f t="shared" si="84"/>
        <v>1</v>
      </c>
      <c r="U584" s="580">
        <f t="shared" si="85"/>
        <v>0</v>
      </c>
      <c r="V584" s="580">
        <f t="shared" si="86"/>
        <v>0</v>
      </c>
      <c r="W584" s="580">
        <f t="shared" si="87"/>
        <v>1</v>
      </c>
      <c r="X584" s="581" t="str">
        <f t="shared" si="88"/>
        <v>NO</v>
      </c>
      <c r="Y584" s="582" t="str">
        <f t="shared" si="89"/>
        <v>NO</v>
      </c>
    </row>
    <row r="585" spans="1:25" ht="30" x14ac:dyDescent="0.25">
      <c r="A585" s="572" t="s">
        <v>271</v>
      </c>
      <c r="B585" s="573" t="s">
        <v>1061</v>
      </c>
      <c r="C585" s="617">
        <v>31.03</v>
      </c>
      <c r="D585" s="617">
        <v>22033003103</v>
      </c>
      <c r="E585" s="574" t="s">
        <v>904</v>
      </c>
      <c r="F585" s="583">
        <v>0</v>
      </c>
      <c r="G585" s="573" t="s">
        <v>902</v>
      </c>
      <c r="H585" s="576">
        <v>152900</v>
      </c>
      <c r="I585" s="576">
        <v>162600</v>
      </c>
      <c r="J585" s="577">
        <v>1.06344015696534</v>
      </c>
      <c r="K585" s="577" t="b">
        <f t="shared" si="81"/>
        <v>1</v>
      </c>
      <c r="L585" s="576">
        <v>46710</v>
      </c>
      <c r="M585" s="576">
        <v>40948</v>
      </c>
      <c r="N585" s="577">
        <v>0.87664311710554499</v>
      </c>
      <c r="O585" s="577" t="str">
        <f t="shared" si="82"/>
        <v/>
      </c>
      <c r="P585" s="578">
        <v>19.600000000000001</v>
      </c>
      <c r="Q585" s="578">
        <v>26</v>
      </c>
      <c r="R585" s="579">
        <v>1.3265306122449001</v>
      </c>
      <c r="S585" s="577" t="str">
        <f t="shared" si="83"/>
        <v/>
      </c>
      <c r="T585" s="580">
        <f t="shared" si="84"/>
        <v>1</v>
      </c>
      <c r="U585" s="580">
        <f t="shared" si="85"/>
        <v>0</v>
      </c>
      <c r="V585" s="580">
        <f t="shared" si="86"/>
        <v>0</v>
      </c>
      <c r="W585" s="580">
        <f t="shared" si="87"/>
        <v>1</v>
      </c>
      <c r="X585" s="581" t="str">
        <f t="shared" si="88"/>
        <v>NO</v>
      </c>
      <c r="Y585" s="582" t="str">
        <f t="shared" si="89"/>
        <v>NO</v>
      </c>
    </row>
    <row r="586" spans="1:25" ht="30" x14ac:dyDescent="0.25">
      <c r="A586" s="572" t="s">
        <v>271</v>
      </c>
      <c r="B586" s="573" t="s">
        <v>1063</v>
      </c>
      <c r="C586" s="617">
        <v>32.01</v>
      </c>
      <c r="D586" s="617">
        <v>22033003201</v>
      </c>
      <c r="E586" s="574" t="s">
        <v>904</v>
      </c>
      <c r="F586" s="583">
        <v>0</v>
      </c>
      <c r="G586" s="573" t="s">
        <v>902</v>
      </c>
      <c r="H586" s="576">
        <v>152900</v>
      </c>
      <c r="I586" s="576">
        <v>126000</v>
      </c>
      <c r="J586" s="577">
        <v>0.824068018312623</v>
      </c>
      <c r="K586" s="577" t="b">
        <f t="shared" si="81"/>
        <v>1</v>
      </c>
      <c r="L586" s="576">
        <v>46710</v>
      </c>
      <c r="M586" s="576">
        <v>44509</v>
      </c>
      <c r="N586" s="577">
        <v>0.95287946906443999</v>
      </c>
      <c r="O586" s="577" t="str">
        <f t="shared" si="82"/>
        <v/>
      </c>
      <c r="P586" s="578">
        <v>19.600000000000001</v>
      </c>
      <c r="Q586" s="578">
        <v>20.5</v>
      </c>
      <c r="R586" s="579">
        <v>1.0459183673469401</v>
      </c>
      <c r="S586" s="577" t="str">
        <f t="shared" si="83"/>
        <v/>
      </c>
      <c r="T586" s="580">
        <f t="shared" si="84"/>
        <v>1</v>
      </c>
      <c r="U586" s="580">
        <f t="shared" si="85"/>
        <v>0</v>
      </c>
      <c r="V586" s="580">
        <f t="shared" si="86"/>
        <v>0</v>
      </c>
      <c r="W586" s="580">
        <f t="shared" si="87"/>
        <v>1</v>
      </c>
      <c r="X586" s="581" t="str">
        <f t="shared" si="88"/>
        <v>NO</v>
      </c>
      <c r="Y586" s="582" t="str">
        <f t="shared" si="89"/>
        <v>NO</v>
      </c>
    </row>
    <row r="587" spans="1:25" ht="30" x14ac:dyDescent="0.25">
      <c r="A587" s="572" t="s">
        <v>271</v>
      </c>
      <c r="B587" s="573" t="s">
        <v>1061</v>
      </c>
      <c r="C587" s="617">
        <v>32.01</v>
      </c>
      <c r="D587" s="617">
        <v>22033003201</v>
      </c>
      <c r="E587" s="574" t="s">
        <v>901</v>
      </c>
      <c r="F587" s="575">
        <v>1</v>
      </c>
      <c r="G587" s="573" t="s">
        <v>902</v>
      </c>
      <c r="H587" s="576">
        <v>152900</v>
      </c>
      <c r="I587" s="576">
        <v>162600</v>
      </c>
      <c r="J587" s="577">
        <v>1.06344015696534</v>
      </c>
      <c r="K587" s="577" t="b">
        <f t="shared" si="81"/>
        <v>1</v>
      </c>
      <c r="L587" s="576">
        <v>46710</v>
      </c>
      <c r="M587" s="576">
        <v>40948</v>
      </c>
      <c r="N587" s="577">
        <v>0.87664311710554499</v>
      </c>
      <c r="O587" s="577" t="str">
        <f t="shared" si="82"/>
        <v/>
      </c>
      <c r="P587" s="578">
        <v>19.600000000000001</v>
      </c>
      <c r="Q587" s="578">
        <v>26</v>
      </c>
      <c r="R587" s="579">
        <v>1.3265306122449001</v>
      </c>
      <c r="S587" s="577" t="str">
        <f t="shared" si="83"/>
        <v/>
      </c>
      <c r="T587" s="580">
        <f t="shared" si="84"/>
        <v>1</v>
      </c>
      <c r="U587" s="580">
        <f t="shared" si="85"/>
        <v>0</v>
      </c>
      <c r="V587" s="580">
        <f t="shared" si="86"/>
        <v>0</v>
      </c>
      <c r="W587" s="580">
        <f t="shared" si="87"/>
        <v>1</v>
      </c>
      <c r="X587" s="581" t="str">
        <f t="shared" si="88"/>
        <v>NO</v>
      </c>
      <c r="Y587" s="582" t="str">
        <f t="shared" si="89"/>
        <v>NO</v>
      </c>
    </row>
    <row r="588" spans="1:25" ht="30" x14ac:dyDescent="0.25">
      <c r="A588" s="572" t="s">
        <v>271</v>
      </c>
      <c r="B588" s="573" t="s">
        <v>1063</v>
      </c>
      <c r="C588" s="617">
        <v>32.020000000000003</v>
      </c>
      <c r="D588" s="617">
        <v>22033003202</v>
      </c>
      <c r="E588" s="574" t="s">
        <v>901</v>
      </c>
      <c r="F588" s="583">
        <v>0</v>
      </c>
      <c r="G588" s="573" t="s">
        <v>902</v>
      </c>
      <c r="H588" s="576">
        <v>152900</v>
      </c>
      <c r="I588" s="576">
        <v>126000</v>
      </c>
      <c r="J588" s="577">
        <v>0.824068018312623</v>
      </c>
      <c r="K588" s="577" t="b">
        <f t="shared" si="81"/>
        <v>1</v>
      </c>
      <c r="L588" s="576">
        <v>46710</v>
      </c>
      <c r="M588" s="576">
        <v>44509</v>
      </c>
      <c r="N588" s="577">
        <v>0.95287946906443999</v>
      </c>
      <c r="O588" s="577" t="str">
        <f t="shared" si="82"/>
        <v/>
      </c>
      <c r="P588" s="578">
        <v>19.600000000000001</v>
      </c>
      <c r="Q588" s="578">
        <v>20.5</v>
      </c>
      <c r="R588" s="579">
        <v>1.0459183673469401</v>
      </c>
      <c r="S588" s="577" t="str">
        <f t="shared" si="83"/>
        <v/>
      </c>
      <c r="T588" s="580">
        <f t="shared" si="84"/>
        <v>1</v>
      </c>
      <c r="U588" s="580">
        <f t="shared" si="85"/>
        <v>0</v>
      </c>
      <c r="V588" s="580">
        <f t="shared" si="86"/>
        <v>0</v>
      </c>
      <c r="W588" s="580">
        <f t="shared" si="87"/>
        <v>1</v>
      </c>
      <c r="X588" s="581" t="str">
        <f t="shared" si="88"/>
        <v>NO</v>
      </c>
      <c r="Y588" s="582" t="str">
        <f t="shared" si="89"/>
        <v>NO</v>
      </c>
    </row>
    <row r="589" spans="1:25" ht="30" x14ac:dyDescent="0.25">
      <c r="A589" s="572" t="s">
        <v>271</v>
      </c>
      <c r="B589" s="573" t="s">
        <v>1061</v>
      </c>
      <c r="C589" s="617">
        <v>32.020000000000003</v>
      </c>
      <c r="D589" s="617">
        <v>22033003202</v>
      </c>
      <c r="E589" s="574" t="s">
        <v>901</v>
      </c>
      <c r="F589" s="583">
        <v>0</v>
      </c>
      <c r="G589" s="573" t="s">
        <v>902</v>
      </c>
      <c r="H589" s="576">
        <v>152900</v>
      </c>
      <c r="I589" s="576">
        <v>162600</v>
      </c>
      <c r="J589" s="577">
        <v>1.06344015696534</v>
      </c>
      <c r="K589" s="577" t="b">
        <f t="shared" si="81"/>
        <v>1</v>
      </c>
      <c r="L589" s="576">
        <v>46710</v>
      </c>
      <c r="M589" s="576">
        <v>40948</v>
      </c>
      <c r="N589" s="577">
        <v>0.87664311710554499</v>
      </c>
      <c r="O589" s="577" t="str">
        <f t="shared" si="82"/>
        <v/>
      </c>
      <c r="P589" s="578">
        <v>19.600000000000001</v>
      </c>
      <c r="Q589" s="578">
        <v>26</v>
      </c>
      <c r="R589" s="579">
        <v>1.3265306122449001</v>
      </c>
      <c r="S589" s="577" t="str">
        <f t="shared" si="83"/>
        <v/>
      </c>
      <c r="T589" s="580">
        <f t="shared" si="84"/>
        <v>1</v>
      </c>
      <c r="U589" s="580">
        <f t="shared" si="85"/>
        <v>0</v>
      </c>
      <c r="V589" s="580">
        <f t="shared" si="86"/>
        <v>0</v>
      </c>
      <c r="W589" s="580">
        <f t="shared" si="87"/>
        <v>1</v>
      </c>
      <c r="X589" s="581" t="str">
        <f t="shared" si="88"/>
        <v>NO</v>
      </c>
      <c r="Y589" s="582" t="str">
        <f t="shared" si="89"/>
        <v>NO</v>
      </c>
    </row>
    <row r="590" spans="1:25" ht="30" x14ac:dyDescent="0.25">
      <c r="A590" s="572" t="s">
        <v>271</v>
      </c>
      <c r="B590" s="573" t="s">
        <v>1061</v>
      </c>
      <c r="C590" s="617">
        <v>33</v>
      </c>
      <c r="D590" s="617">
        <v>22033003300</v>
      </c>
      <c r="E590" s="574" t="s">
        <v>901</v>
      </c>
      <c r="F590" s="583">
        <v>0</v>
      </c>
      <c r="G590" s="573" t="s">
        <v>902</v>
      </c>
      <c r="H590" s="576">
        <v>152900</v>
      </c>
      <c r="I590" s="576">
        <v>162600</v>
      </c>
      <c r="J590" s="577">
        <v>1.06344015696534</v>
      </c>
      <c r="K590" s="577" t="b">
        <f t="shared" si="81"/>
        <v>1</v>
      </c>
      <c r="L590" s="576">
        <v>46710</v>
      </c>
      <c r="M590" s="576">
        <v>40948</v>
      </c>
      <c r="N590" s="577">
        <v>0.87664311710554499</v>
      </c>
      <c r="O590" s="577" t="str">
        <f t="shared" si="82"/>
        <v/>
      </c>
      <c r="P590" s="578">
        <v>19.600000000000001</v>
      </c>
      <c r="Q590" s="578">
        <v>26</v>
      </c>
      <c r="R590" s="579">
        <v>1.3265306122449001</v>
      </c>
      <c r="S590" s="577" t="str">
        <f t="shared" si="83"/>
        <v/>
      </c>
      <c r="T590" s="580">
        <f t="shared" si="84"/>
        <v>1</v>
      </c>
      <c r="U590" s="580">
        <f t="shared" si="85"/>
        <v>0</v>
      </c>
      <c r="V590" s="580">
        <f t="shared" si="86"/>
        <v>0</v>
      </c>
      <c r="W590" s="580">
        <f t="shared" si="87"/>
        <v>1</v>
      </c>
      <c r="X590" s="581" t="str">
        <f t="shared" si="88"/>
        <v>NO</v>
      </c>
      <c r="Y590" s="582" t="str">
        <f t="shared" si="89"/>
        <v>NO</v>
      </c>
    </row>
    <row r="591" spans="1:25" ht="30" x14ac:dyDescent="0.25">
      <c r="A591" s="572" t="s">
        <v>271</v>
      </c>
      <c r="B591" s="573" t="s">
        <v>1061</v>
      </c>
      <c r="C591" s="617">
        <v>33</v>
      </c>
      <c r="D591" s="617">
        <v>22033003300</v>
      </c>
      <c r="E591" s="574" t="s">
        <v>901</v>
      </c>
      <c r="F591" s="583">
        <v>0</v>
      </c>
      <c r="G591" s="573" t="s">
        <v>902</v>
      </c>
      <c r="H591" s="576">
        <v>152900</v>
      </c>
      <c r="I591" s="576">
        <v>162600</v>
      </c>
      <c r="J591" s="577">
        <v>1.06344015696534</v>
      </c>
      <c r="K591" s="577" t="b">
        <f t="shared" si="81"/>
        <v>1</v>
      </c>
      <c r="L591" s="576">
        <v>46710</v>
      </c>
      <c r="M591" s="576">
        <v>40948</v>
      </c>
      <c r="N591" s="577">
        <v>0.87664311710554499</v>
      </c>
      <c r="O591" s="577" t="str">
        <f t="shared" si="82"/>
        <v/>
      </c>
      <c r="P591" s="578">
        <v>19.600000000000001</v>
      </c>
      <c r="Q591" s="578">
        <v>26</v>
      </c>
      <c r="R591" s="579">
        <v>1.3265306122449001</v>
      </c>
      <c r="S591" s="577" t="str">
        <f t="shared" si="83"/>
        <v/>
      </c>
      <c r="T591" s="580">
        <f t="shared" si="84"/>
        <v>1</v>
      </c>
      <c r="U591" s="580">
        <f t="shared" si="85"/>
        <v>0</v>
      </c>
      <c r="V591" s="580">
        <f t="shared" si="86"/>
        <v>0</v>
      </c>
      <c r="W591" s="580">
        <f t="shared" si="87"/>
        <v>1</v>
      </c>
      <c r="X591" s="581" t="str">
        <f t="shared" si="88"/>
        <v>NO</v>
      </c>
      <c r="Y591" s="582" t="str">
        <f t="shared" si="89"/>
        <v>NO</v>
      </c>
    </row>
    <row r="592" spans="1:25" ht="30" x14ac:dyDescent="0.25">
      <c r="A592" s="572" t="s">
        <v>271</v>
      </c>
      <c r="B592" s="573" t="s">
        <v>1061</v>
      </c>
      <c r="C592" s="617">
        <v>33</v>
      </c>
      <c r="D592" s="617">
        <v>22033003300</v>
      </c>
      <c r="E592" s="574" t="s">
        <v>901</v>
      </c>
      <c r="F592" s="583">
        <v>0</v>
      </c>
      <c r="G592" s="573" t="s">
        <v>902</v>
      </c>
      <c r="H592" s="576">
        <v>152900</v>
      </c>
      <c r="I592" s="576">
        <v>162600</v>
      </c>
      <c r="J592" s="577">
        <v>1.06344015696534</v>
      </c>
      <c r="K592" s="577" t="b">
        <f t="shared" si="81"/>
        <v>1</v>
      </c>
      <c r="L592" s="576">
        <v>46710</v>
      </c>
      <c r="M592" s="576">
        <v>40948</v>
      </c>
      <c r="N592" s="577">
        <v>0.87664311710554499</v>
      </c>
      <c r="O592" s="577" t="str">
        <f t="shared" si="82"/>
        <v/>
      </c>
      <c r="P592" s="578">
        <v>19.600000000000001</v>
      </c>
      <c r="Q592" s="578">
        <v>26</v>
      </c>
      <c r="R592" s="579">
        <v>1.3265306122449001</v>
      </c>
      <c r="S592" s="577" t="str">
        <f t="shared" si="83"/>
        <v/>
      </c>
      <c r="T592" s="580">
        <f t="shared" si="84"/>
        <v>1</v>
      </c>
      <c r="U592" s="580">
        <f t="shared" si="85"/>
        <v>0</v>
      </c>
      <c r="V592" s="580">
        <f t="shared" si="86"/>
        <v>0</v>
      </c>
      <c r="W592" s="580">
        <f t="shared" si="87"/>
        <v>1</v>
      </c>
      <c r="X592" s="581" t="str">
        <f t="shared" si="88"/>
        <v>NO</v>
      </c>
      <c r="Y592" s="582" t="str">
        <f t="shared" si="89"/>
        <v>NO</v>
      </c>
    </row>
    <row r="593" spans="1:25" ht="30" x14ac:dyDescent="0.25">
      <c r="A593" s="572" t="s">
        <v>271</v>
      </c>
      <c r="B593" s="573" t="s">
        <v>1061</v>
      </c>
      <c r="C593" s="617">
        <v>34</v>
      </c>
      <c r="D593" s="617">
        <v>22033003400</v>
      </c>
      <c r="E593" s="574" t="s">
        <v>904</v>
      </c>
      <c r="F593" s="583">
        <v>0</v>
      </c>
      <c r="G593" s="573" t="s">
        <v>902</v>
      </c>
      <c r="H593" s="576">
        <v>152900</v>
      </c>
      <c r="I593" s="576">
        <v>162600</v>
      </c>
      <c r="J593" s="577">
        <v>1.06344015696534</v>
      </c>
      <c r="K593" s="577" t="b">
        <f t="shared" si="81"/>
        <v>1</v>
      </c>
      <c r="L593" s="576">
        <v>46710</v>
      </c>
      <c r="M593" s="576">
        <v>40948</v>
      </c>
      <c r="N593" s="577">
        <v>0.87664311710554499</v>
      </c>
      <c r="O593" s="577" t="str">
        <f t="shared" si="82"/>
        <v/>
      </c>
      <c r="P593" s="578">
        <v>19.600000000000001</v>
      </c>
      <c r="Q593" s="578">
        <v>26</v>
      </c>
      <c r="R593" s="579">
        <v>1.3265306122449001</v>
      </c>
      <c r="S593" s="577" t="str">
        <f t="shared" si="83"/>
        <v/>
      </c>
      <c r="T593" s="580">
        <f t="shared" si="84"/>
        <v>1</v>
      </c>
      <c r="U593" s="580">
        <f t="shared" si="85"/>
        <v>0</v>
      </c>
      <c r="V593" s="580">
        <f t="shared" si="86"/>
        <v>0</v>
      </c>
      <c r="W593" s="580">
        <f t="shared" si="87"/>
        <v>1</v>
      </c>
      <c r="X593" s="581" t="str">
        <f t="shared" si="88"/>
        <v>NO</v>
      </c>
      <c r="Y593" s="582" t="str">
        <f t="shared" si="89"/>
        <v>NO</v>
      </c>
    </row>
    <row r="594" spans="1:25" ht="30" x14ac:dyDescent="0.25">
      <c r="A594" s="572" t="s">
        <v>271</v>
      </c>
      <c r="B594" s="573" t="s">
        <v>1061</v>
      </c>
      <c r="C594" s="617">
        <v>34</v>
      </c>
      <c r="D594" s="617">
        <v>22033003400</v>
      </c>
      <c r="E594" s="574" t="s">
        <v>904</v>
      </c>
      <c r="F594" s="583">
        <v>0</v>
      </c>
      <c r="G594" s="573" t="s">
        <v>902</v>
      </c>
      <c r="H594" s="576">
        <v>152900</v>
      </c>
      <c r="I594" s="576">
        <v>162600</v>
      </c>
      <c r="J594" s="577">
        <v>1.06344015696534</v>
      </c>
      <c r="K594" s="577" t="b">
        <f t="shared" si="81"/>
        <v>1</v>
      </c>
      <c r="L594" s="576">
        <v>46710</v>
      </c>
      <c r="M594" s="576">
        <v>40948</v>
      </c>
      <c r="N594" s="577">
        <v>0.87664311710554499</v>
      </c>
      <c r="O594" s="577" t="str">
        <f t="shared" si="82"/>
        <v/>
      </c>
      <c r="P594" s="578">
        <v>19.600000000000001</v>
      </c>
      <c r="Q594" s="578">
        <v>26</v>
      </c>
      <c r="R594" s="579">
        <v>1.3265306122449001</v>
      </c>
      <c r="S594" s="577" t="str">
        <f t="shared" si="83"/>
        <v/>
      </c>
      <c r="T594" s="580">
        <f t="shared" si="84"/>
        <v>1</v>
      </c>
      <c r="U594" s="580">
        <f t="shared" si="85"/>
        <v>0</v>
      </c>
      <c r="V594" s="580">
        <f t="shared" si="86"/>
        <v>0</v>
      </c>
      <c r="W594" s="580">
        <f t="shared" si="87"/>
        <v>1</v>
      </c>
      <c r="X594" s="581" t="str">
        <f t="shared" si="88"/>
        <v>NO</v>
      </c>
      <c r="Y594" s="582" t="str">
        <f t="shared" si="89"/>
        <v>NO</v>
      </c>
    </row>
    <row r="595" spans="1:25" ht="30" x14ac:dyDescent="0.25">
      <c r="A595" s="572" t="s">
        <v>271</v>
      </c>
      <c r="B595" s="573" t="s">
        <v>1061</v>
      </c>
      <c r="C595" s="617">
        <v>34</v>
      </c>
      <c r="D595" s="617">
        <v>22033003400</v>
      </c>
      <c r="E595" s="574" t="s">
        <v>904</v>
      </c>
      <c r="F595" s="583">
        <v>0</v>
      </c>
      <c r="G595" s="573" t="s">
        <v>902</v>
      </c>
      <c r="H595" s="576">
        <v>152900</v>
      </c>
      <c r="I595" s="576">
        <v>162600</v>
      </c>
      <c r="J595" s="577">
        <v>1.06344015696534</v>
      </c>
      <c r="K595" s="577" t="b">
        <f t="shared" si="81"/>
        <v>1</v>
      </c>
      <c r="L595" s="576">
        <v>46710</v>
      </c>
      <c r="M595" s="576">
        <v>40948</v>
      </c>
      <c r="N595" s="577">
        <v>0.87664311710554499</v>
      </c>
      <c r="O595" s="577" t="str">
        <f t="shared" si="82"/>
        <v/>
      </c>
      <c r="P595" s="578">
        <v>19.600000000000001</v>
      </c>
      <c r="Q595" s="578">
        <v>26</v>
      </c>
      <c r="R595" s="579">
        <v>1.3265306122449001</v>
      </c>
      <c r="S595" s="577" t="str">
        <f t="shared" si="83"/>
        <v/>
      </c>
      <c r="T595" s="580">
        <f t="shared" si="84"/>
        <v>1</v>
      </c>
      <c r="U595" s="580">
        <f t="shared" si="85"/>
        <v>0</v>
      </c>
      <c r="V595" s="580">
        <f t="shared" si="86"/>
        <v>0</v>
      </c>
      <c r="W595" s="580">
        <f t="shared" si="87"/>
        <v>1</v>
      </c>
      <c r="X595" s="581" t="str">
        <f t="shared" si="88"/>
        <v>NO</v>
      </c>
      <c r="Y595" s="582" t="str">
        <f t="shared" si="89"/>
        <v>NO</v>
      </c>
    </row>
    <row r="596" spans="1:25" ht="30" x14ac:dyDescent="0.25">
      <c r="A596" s="572" t="s">
        <v>271</v>
      </c>
      <c r="B596" s="573" t="s">
        <v>1061</v>
      </c>
      <c r="C596" s="617">
        <v>34</v>
      </c>
      <c r="D596" s="617">
        <v>22033003400</v>
      </c>
      <c r="E596" s="574" t="s">
        <v>904</v>
      </c>
      <c r="F596" s="583">
        <v>0</v>
      </c>
      <c r="G596" s="573" t="s">
        <v>902</v>
      </c>
      <c r="H596" s="576">
        <v>152900</v>
      </c>
      <c r="I596" s="576">
        <v>162600</v>
      </c>
      <c r="J596" s="577">
        <v>1.06344015696534</v>
      </c>
      <c r="K596" s="577" t="b">
        <f t="shared" si="81"/>
        <v>1</v>
      </c>
      <c r="L596" s="576">
        <v>46710</v>
      </c>
      <c r="M596" s="576">
        <v>40948</v>
      </c>
      <c r="N596" s="577">
        <v>0.87664311710554499</v>
      </c>
      <c r="O596" s="577" t="str">
        <f t="shared" si="82"/>
        <v/>
      </c>
      <c r="P596" s="578">
        <v>19.600000000000001</v>
      </c>
      <c r="Q596" s="578">
        <v>26</v>
      </c>
      <c r="R596" s="579">
        <v>1.3265306122449001</v>
      </c>
      <c r="S596" s="577" t="str">
        <f t="shared" si="83"/>
        <v/>
      </c>
      <c r="T596" s="580">
        <f t="shared" si="84"/>
        <v>1</v>
      </c>
      <c r="U596" s="580">
        <f t="shared" si="85"/>
        <v>0</v>
      </c>
      <c r="V596" s="580">
        <f t="shared" si="86"/>
        <v>0</v>
      </c>
      <c r="W596" s="580">
        <f t="shared" si="87"/>
        <v>1</v>
      </c>
      <c r="X596" s="581" t="str">
        <f t="shared" si="88"/>
        <v>NO</v>
      </c>
      <c r="Y596" s="582" t="str">
        <f t="shared" si="89"/>
        <v>NO</v>
      </c>
    </row>
    <row r="597" spans="1:25" ht="30" x14ac:dyDescent="0.25">
      <c r="A597" s="572" t="s">
        <v>271</v>
      </c>
      <c r="B597" s="573" t="s">
        <v>1061</v>
      </c>
      <c r="C597" s="617">
        <v>35.01</v>
      </c>
      <c r="D597" s="617">
        <v>22033003501</v>
      </c>
      <c r="E597" s="574" t="s">
        <v>904</v>
      </c>
      <c r="F597" s="583">
        <v>0</v>
      </c>
      <c r="G597" s="573" t="s">
        <v>902</v>
      </c>
      <c r="H597" s="576">
        <v>152900</v>
      </c>
      <c r="I597" s="576">
        <v>162600</v>
      </c>
      <c r="J597" s="577">
        <v>1.06344015696534</v>
      </c>
      <c r="K597" s="577" t="b">
        <f t="shared" si="81"/>
        <v>1</v>
      </c>
      <c r="L597" s="576">
        <v>46710</v>
      </c>
      <c r="M597" s="576">
        <v>40948</v>
      </c>
      <c r="N597" s="577">
        <v>0.87664311710554499</v>
      </c>
      <c r="O597" s="577" t="str">
        <f t="shared" si="82"/>
        <v/>
      </c>
      <c r="P597" s="578">
        <v>19.600000000000001</v>
      </c>
      <c r="Q597" s="578">
        <v>26</v>
      </c>
      <c r="R597" s="579">
        <v>1.3265306122449001</v>
      </c>
      <c r="S597" s="577" t="str">
        <f t="shared" si="83"/>
        <v/>
      </c>
      <c r="T597" s="580">
        <f t="shared" si="84"/>
        <v>1</v>
      </c>
      <c r="U597" s="580">
        <f t="shared" si="85"/>
        <v>0</v>
      </c>
      <c r="V597" s="580">
        <f t="shared" si="86"/>
        <v>0</v>
      </c>
      <c r="W597" s="580">
        <f t="shared" si="87"/>
        <v>1</v>
      </c>
      <c r="X597" s="581" t="str">
        <f t="shared" si="88"/>
        <v>NO</v>
      </c>
      <c r="Y597" s="582" t="str">
        <f t="shared" si="89"/>
        <v>NO</v>
      </c>
    </row>
    <row r="598" spans="1:25" ht="30" x14ac:dyDescent="0.25">
      <c r="A598" s="572" t="s">
        <v>271</v>
      </c>
      <c r="B598" s="573" t="s">
        <v>1061</v>
      </c>
      <c r="C598" s="617">
        <v>35.01</v>
      </c>
      <c r="D598" s="617">
        <v>22033003501</v>
      </c>
      <c r="E598" s="574" t="s">
        <v>904</v>
      </c>
      <c r="F598" s="583">
        <v>0</v>
      </c>
      <c r="G598" s="573" t="s">
        <v>902</v>
      </c>
      <c r="H598" s="576">
        <v>152900</v>
      </c>
      <c r="I598" s="576">
        <v>162600</v>
      </c>
      <c r="J598" s="577">
        <v>1.06344015696534</v>
      </c>
      <c r="K598" s="577" t="b">
        <f t="shared" si="81"/>
        <v>1</v>
      </c>
      <c r="L598" s="576">
        <v>46710</v>
      </c>
      <c r="M598" s="576">
        <v>40948</v>
      </c>
      <c r="N598" s="577">
        <v>0.87664311710554499</v>
      </c>
      <c r="O598" s="577" t="str">
        <f t="shared" si="82"/>
        <v/>
      </c>
      <c r="P598" s="578">
        <v>19.600000000000001</v>
      </c>
      <c r="Q598" s="578">
        <v>26</v>
      </c>
      <c r="R598" s="579">
        <v>1.3265306122449001</v>
      </c>
      <c r="S598" s="577" t="str">
        <f t="shared" si="83"/>
        <v/>
      </c>
      <c r="T598" s="580">
        <f t="shared" si="84"/>
        <v>1</v>
      </c>
      <c r="U598" s="580">
        <f t="shared" si="85"/>
        <v>0</v>
      </c>
      <c r="V598" s="580">
        <f t="shared" si="86"/>
        <v>0</v>
      </c>
      <c r="W598" s="580">
        <f t="shared" si="87"/>
        <v>1</v>
      </c>
      <c r="X598" s="581" t="str">
        <f t="shared" si="88"/>
        <v>NO</v>
      </c>
      <c r="Y598" s="582" t="str">
        <f t="shared" si="89"/>
        <v>NO</v>
      </c>
    </row>
    <row r="599" spans="1:25" ht="30" x14ac:dyDescent="0.25">
      <c r="A599" s="572" t="s">
        <v>271</v>
      </c>
      <c r="B599" s="573" t="s">
        <v>1061</v>
      </c>
      <c r="C599" s="617">
        <v>35.04</v>
      </c>
      <c r="D599" s="617">
        <v>22033003504</v>
      </c>
      <c r="E599" s="574" t="s">
        <v>901</v>
      </c>
      <c r="F599" s="575">
        <v>1</v>
      </c>
      <c r="G599" s="573" t="s">
        <v>902</v>
      </c>
      <c r="H599" s="576">
        <v>152900</v>
      </c>
      <c r="I599" s="576">
        <v>162600</v>
      </c>
      <c r="J599" s="577">
        <v>1.06344015696534</v>
      </c>
      <c r="K599" s="577" t="b">
        <f t="shared" si="81"/>
        <v>1</v>
      </c>
      <c r="L599" s="576">
        <v>46710</v>
      </c>
      <c r="M599" s="576">
        <v>40948</v>
      </c>
      <c r="N599" s="577">
        <v>0.87664311710554499</v>
      </c>
      <c r="O599" s="577" t="str">
        <f t="shared" si="82"/>
        <v/>
      </c>
      <c r="P599" s="578">
        <v>19.600000000000001</v>
      </c>
      <c r="Q599" s="578">
        <v>26</v>
      </c>
      <c r="R599" s="579">
        <v>1.3265306122449001</v>
      </c>
      <c r="S599" s="577" t="str">
        <f t="shared" si="83"/>
        <v/>
      </c>
      <c r="T599" s="580">
        <f t="shared" si="84"/>
        <v>1</v>
      </c>
      <c r="U599" s="580">
        <f t="shared" si="85"/>
        <v>0</v>
      </c>
      <c r="V599" s="580">
        <f t="shared" si="86"/>
        <v>0</v>
      </c>
      <c r="W599" s="580">
        <f t="shared" si="87"/>
        <v>1</v>
      </c>
      <c r="X599" s="581" t="str">
        <f t="shared" si="88"/>
        <v>NO</v>
      </c>
      <c r="Y599" s="582" t="str">
        <f t="shared" si="89"/>
        <v>NO</v>
      </c>
    </row>
    <row r="600" spans="1:25" ht="30" x14ac:dyDescent="0.25">
      <c r="A600" s="572" t="s">
        <v>271</v>
      </c>
      <c r="B600" s="573" t="s">
        <v>1061</v>
      </c>
      <c r="C600" s="617">
        <v>35.04</v>
      </c>
      <c r="D600" s="617">
        <v>22033003504</v>
      </c>
      <c r="E600" s="574" t="s">
        <v>904</v>
      </c>
      <c r="F600" s="583">
        <v>0</v>
      </c>
      <c r="G600" s="573" t="s">
        <v>902</v>
      </c>
      <c r="H600" s="576">
        <v>152900</v>
      </c>
      <c r="I600" s="576">
        <v>162600</v>
      </c>
      <c r="J600" s="577">
        <v>1.06344015696534</v>
      </c>
      <c r="K600" s="577" t="b">
        <f t="shared" si="81"/>
        <v>1</v>
      </c>
      <c r="L600" s="576">
        <v>46710</v>
      </c>
      <c r="M600" s="576">
        <v>40948</v>
      </c>
      <c r="N600" s="577">
        <v>0.87664311710554499</v>
      </c>
      <c r="O600" s="577" t="str">
        <f t="shared" si="82"/>
        <v/>
      </c>
      <c r="P600" s="578">
        <v>19.600000000000001</v>
      </c>
      <c r="Q600" s="578">
        <v>26</v>
      </c>
      <c r="R600" s="579">
        <v>1.3265306122449001</v>
      </c>
      <c r="S600" s="577" t="str">
        <f t="shared" si="83"/>
        <v/>
      </c>
      <c r="T600" s="580">
        <f t="shared" si="84"/>
        <v>1</v>
      </c>
      <c r="U600" s="580">
        <f t="shared" si="85"/>
        <v>0</v>
      </c>
      <c r="V600" s="580">
        <f t="shared" si="86"/>
        <v>0</v>
      </c>
      <c r="W600" s="580">
        <f t="shared" si="87"/>
        <v>1</v>
      </c>
      <c r="X600" s="581" t="str">
        <f t="shared" si="88"/>
        <v>NO</v>
      </c>
      <c r="Y600" s="582" t="str">
        <f t="shared" si="89"/>
        <v>NO</v>
      </c>
    </row>
    <row r="601" spans="1:25" ht="30" x14ac:dyDescent="0.25">
      <c r="A601" s="572" t="s">
        <v>271</v>
      </c>
      <c r="B601" s="573" t="s">
        <v>1061</v>
      </c>
      <c r="C601" s="617">
        <v>35.049999999999997</v>
      </c>
      <c r="D601" s="617">
        <v>22033003505</v>
      </c>
      <c r="E601" s="574" t="s">
        <v>904</v>
      </c>
      <c r="F601" s="583">
        <v>0</v>
      </c>
      <c r="G601" s="573" t="s">
        <v>902</v>
      </c>
      <c r="H601" s="576">
        <v>152900</v>
      </c>
      <c r="I601" s="576">
        <v>162600</v>
      </c>
      <c r="J601" s="577">
        <v>1.06344015696534</v>
      </c>
      <c r="K601" s="577" t="b">
        <f t="shared" si="81"/>
        <v>1</v>
      </c>
      <c r="L601" s="576">
        <v>46710</v>
      </c>
      <c r="M601" s="576">
        <v>40948</v>
      </c>
      <c r="N601" s="577">
        <v>0.87664311710554499</v>
      </c>
      <c r="O601" s="577" t="str">
        <f t="shared" si="82"/>
        <v/>
      </c>
      <c r="P601" s="578">
        <v>19.600000000000001</v>
      </c>
      <c r="Q601" s="578">
        <v>26</v>
      </c>
      <c r="R601" s="579">
        <v>1.3265306122449001</v>
      </c>
      <c r="S601" s="577" t="str">
        <f t="shared" si="83"/>
        <v/>
      </c>
      <c r="T601" s="580">
        <f t="shared" si="84"/>
        <v>1</v>
      </c>
      <c r="U601" s="580">
        <f t="shared" si="85"/>
        <v>0</v>
      </c>
      <c r="V601" s="580">
        <f t="shared" si="86"/>
        <v>0</v>
      </c>
      <c r="W601" s="580">
        <f t="shared" si="87"/>
        <v>1</v>
      </c>
      <c r="X601" s="581" t="str">
        <f t="shared" si="88"/>
        <v>NO</v>
      </c>
      <c r="Y601" s="582" t="str">
        <f t="shared" si="89"/>
        <v>NO</v>
      </c>
    </row>
    <row r="602" spans="1:25" ht="30" x14ac:dyDescent="0.25">
      <c r="A602" s="572" t="s">
        <v>271</v>
      </c>
      <c r="B602" s="573" t="s">
        <v>1061</v>
      </c>
      <c r="C602" s="617">
        <v>35.049999999999997</v>
      </c>
      <c r="D602" s="617">
        <v>22033003505</v>
      </c>
      <c r="E602" s="574" t="s">
        <v>901</v>
      </c>
      <c r="F602" s="575">
        <v>1</v>
      </c>
      <c r="G602" s="573" t="s">
        <v>902</v>
      </c>
      <c r="H602" s="576">
        <v>152900</v>
      </c>
      <c r="I602" s="576">
        <v>162600</v>
      </c>
      <c r="J602" s="577">
        <v>1.06344015696534</v>
      </c>
      <c r="K602" s="577" t="b">
        <f t="shared" si="81"/>
        <v>1</v>
      </c>
      <c r="L602" s="576">
        <v>46710</v>
      </c>
      <c r="M602" s="576">
        <v>40948</v>
      </c>
      <c r="N602" s="577">
        <v>0.87664311710554499</v>
      </c>
      <c r="O602" s="577" t="str">
        <f t="shared" si="82"/>
        <v/>
      </c>
      <c r="P602" s="578">
        <v>19.600000000000001</v>
      </c>
      <c r="Q602" s="578">
        <v>26</v>
      </c>
      <c r="R602" s="579">
        <v>1.3265306122449001</v>
      </c>
      <c r="S602" s="577" t="str">
        <f t="shared" si="83"/>
        <v/>
      </c>
      <c r="T602" s="580">
        <f t="shared" si="84"/>
        <v>1</v>
      </c>
      <c r="U602" s="580">
        <f t="shared" si="85"/>
        <v>0</v>
      </c>
      <c r="V602" s="580">
        <f t="shared" si="86"/>
        <v>0</v>
      </c>
      <c r="W602" s="580">
        <f t="shared" si="87"/>
        <v>1</v>
      </c>
      <c r="X602" s="581" t="str">
        <f t="shared" si="88"/>
        <v>NO</v>
      </c>
      <c r="Y602" s="582" t="str">
        <f t="shared" si="89"/>
        <v>NO</v>
      </c>
    </row>
    <row r="603" spans="1:25" ht="30" x14ac:dyDescent="0.25">
      <c r="A603" s="572" t="s">
        <v>271</v>
      </c>
      <c r="B603" s="573" t="s">
        <v>1061</v>
      </c>
      <c r="C603" s="617">
        <v>35.049999999999997</v>
      </c>
      <c r="D603" s="617">
        <v>22033003505</v>
      </c>
      <c r="E603" s="574" t="s">
        <v>904</v>
      </c>
      <c r="F603" s="583">
        <v>0</v>
      </c>
      <c r="G603" s="573" t="s">
        <v>902</v>
      </c>
      <c r="H603" s="576">
        <v>152900</v>
      </c>
      <c r="I603" s="576">
        <v>162600</v>
      </c>
      <c r="J603" s="577">
        <v>1.06344015696534</v>
      </c>
      <c r="K603" s="577" t="b">
        <f t="shared" si="81"/>
        <v>1</v>
      </c>
      <c r="L603" s="576">
        <v>46710</v>
      </c>
      <c r="M603" s="576">
        <v>40948</v>
      </c>
      <c r="N603" s="577">
        <v>0.87664311710554499</v>
      </c>
      <c r="O603" s="577" t="str">
        <f t="shared" si="82"/>
        <v/>
      </c>
      <c r="P603" s="578">
        <v>19.600000000000001</v>
      </c>
      <c r="Q603" s="578">
        <v>26</v>
      </c>
      <c r="R603" s="579">
        <v>1.3265306122449001</v>
      </c>
      <c r="S603" s="577" t="str">
        <f t="shared" si="83"/>
        <v/>
      </c>
      <c r="T603" s="580">
        <f t="shared" si="84"/>
        <v>1</v>
      </c>
      <c r="U603" s="580">
        <f t="shared" si="85"/>
        <v>0</v>
      </c>
      <c r="V603" s="580">
        <f t="shared" si="86"/>
        <v>0</v>
      </c>
      <c r="W603" s="580">
        <f t="shared" si="87"/>
        <v>1</v>
      </c>
      <c r="X603" s="581" t="str">
        <f t="shared" si="88"/>
        <v>NO</v>
      </c>
      <c r="Y603" s="582" t="str">
        <f t="shared" si="89"/>
        <v>NO</v>
      </c>
    </row>
    <row r="604" spans="1:25" ht="30" x14ac:dyDescent="0.25">
      <c r="A604" s="572" t="s">
        <v>271</v>
      </c>
      <c r="B604" s="573" t="s">
        <v>1061</v>
      </c>
      <c r="C604" s="617">
        <v>35.049999999999997</v>
      </c>
      <c r="D604" s="617">
        <v>22033003505</v>
      </c>
      <c r="E604" s="574" t="s">
        <v>904</v>
      </c>
      <c r="F604" s="583">
        <v>0</v>
      </c>
      <c r="G604" s="573" t="s">
        <v>902</v>
      </c>
      <c r="H604" s="576">
        <v>152900</v>
      </c>
      <c r="I604" s="576">
        <v>162600</v>
      </c>
      <c r="J604" s="577">
        <v>1.06344015696534</v>
      </c>
      <c r="K604" s="577" t="b">
        <f t="shared" si="81"/>
        <v>1</v>
      </c>
      <c r="L604" s="576">
        <v>46710</v>
      </c>
      <c r="M604" s="576">
        <v>40948</v>
      </c>
      <c r="N604" s="577">
        <v>0.87664311710554499</v>
      </c>
      <c r="O604" s="577" t="str">
        <f t="shared" si="82"/>
        <v/>
      </c>
      <c r="P604" s="578">
        <v>19.600000000000001</v>
      </c>
      <c r="Q604" s="578">
        <v>26</v>
      </c>
      <c r="R604" s="579">
        <v>1.3265306122449001</v>
      </c>
      <c r="S604" s="577" t="str">
        <f t="shared" si="83"/>
        <v/>
      </c>
      <c r="T604" s="580">
        <f t="shared" si="84"/>
        <v>1</v>
      </c>
      <c r="U604" s="580">
        <f t="shared" si="85"/>
        <v>0</v>
      </c>
      <c r="V604" s="580">
        <f t="shared" si="86"/>
        <v>0</v>
      </c>
      <c r="W604" s="580">
        <f t="shared" si="87"/>
        <v>1</v>
      </c>
      <c r="X604" s="581" t="str">
        <f t="shared" si="88"/>
        <v>NO</v>
      </c>
      <c r="Y604" s="582" t="str">
        <f t="shared" si="89"/>
        <v>NO</v>
      </c>
    </row>
    <row r="605" spans="1:25" ht="30" x14ac:dyDescent="0.25">
      <c r="A605" s="572" t="s">
        <v>271</v>
      </c>
      <c r="B605" s="573" t="s">
        <v>1061</v>
      </c>
      <c r="C605" s="617">
        <v>35.06</v>
      </c>
      <c r="D605" s="617">
        <v>22033003506</v>
      </c>
      <c r="E605" s="574" t="s">
        <v>904</v>
      </c>
      <c r="F605" s="583">
        <v>0</v>
      </c>
      <c r="G605" s="573" t="s">
        <v>902</v>
      </c>
      <c r="H605" s="576">
        <v>152900</v>
      </c>
      <c r="I605" s="576">
        <v>162600</v>
      </c>
      <c r="J605" s="577">
        <v>1.06344015696534</v>
      </c>
      <c r="K605" s="577" t="b">
        <f t="shared" si="81"/>
        <v>1</v>
      </c>
      <c r="L605" s="576">
        <v>46710</v>
      </c>
      <c r="M605" s="576">
        <v>40948</v>
      </c>
      <c r="N605" s="577">
        <v>0.87664311710554499</v>
      </c>
      <c r="O605" s="577" t="str">
        <f t="shared" si="82"/>
        <v/>
      </c>
      <c r="P605" s="578">
        <v>19.600000000000001</v>
      </c>
      <c r="Q605" s="578">
        <v>26</v>
      </c>
      <c r="R605" s="579">
        <v>1.3265306122449001</v>
      </c>
      <c r="S605" s="577" t="str">
        <f t="shared" si="83"/>
        <v/>
      </c>
      <c r="T605" s="580">
        <f t="shared" si="84"/>
        <v>1</v>
      </c>
      <c r="U605" s="580">
        <f t="shared" si="85"/>
        <v>0</v>
      </c>
      <c r="V605" s="580">
        <f t="shared" si="86"/>
        <v>0</v>
      </c>
      <c r="W605" s="580">
        <f t="shared" si="87"/>
        <v>1</v>
      </c>
      <c r="X605" s="581" t="str">
        <f t="shared" si="88"/>
        <v>NO</v>
      </c>
      <c r="Y605" s="582" t="str">
        <f t="shared" si="89"/>
        <v>NO</v>
      </c>
    </row>
    <row r="606" spans="1:25" ht="30" x14ac:dyDescent="0.25">
      <c r="A606" s="572" t="s">
        <v>271</v>
      </c>
      <c r="B606" s="573" t="s">
        <v>1061</v>
      </c>
      <c r="C606" s="617">
        <v>35.07</v>
      </c>
      <c r="D606" s="617">
        <v>22033003507</v>
      </c>
      <c r="E606" s="574" t="s">
        <v>904</v>
      </c>
      <c r="F606" s="583">
        <v>0</v>
      </c>
      <c r="G606" s="573" t="s">
        <v>902</v>
      </c>
      <c r="H606" s="576">
        <v>152900</v>
      </c>
      <c r="I606" s="576">
        <v>162600</v>
      </c>
      <c r="J606" s="577">
        <v>1.06344015696534</v>
      </c>
      <c r="K606" s="577" t="b">
        <f t="shared" si="81"/>
        <v>1</v>
      </c>
      <c r="L606" s="576">
        <v>46710</v>
      </c>
      <c r="M606" s="576">
        <v>40948</v>
      </c>
      <c r="N606" s="577">
        <v>0.87664311710554499</v>
      </c>
      <c r="O606" s="577" t="str">
        <f t="shared" si="82"/>
        <v/>
      </c>
      <c r="P606" s="578">
        <v>19.600000000000001</v>
      </c>
      <c r="Q606" s="578">
        <v>26</v>
      </c>
      <c r="R606" s="579">
        <v>1.3265306122449001</v>
      </c>
      <c r="S606" s="577" t="str">
        <f t="shared" si="83"/>
        <v/>
      </c>
      <c r="T606" s="580">
        <f t="shared" si="84"/>
        <v>1</v>
      </c>
      <c r="U606" s="580">
        <f t="shared" si="85"/>
        <v>0</v>
      </c>
      <c r="V606" s="580">
        <f t="shared" si="86"/>
        <v>0</v>
      </c>
      <c r="W606" s="580">
        <f t="shared" si="87"/>
        <v>1</v>
      </c>
      <c r="X606" s="581" t="str">
        <f t="shared" si="88"/>
        <v>NO</v>
      </c>
      <c r="Y606" s="582" t="str">
        <f t="shared" si="89"/>
        <v>NO</v>
      </c>
    </row>
    <row r="607" spans="1:25" ht="30" x14ac:dyDescent="0.25">
      <c r="A607" s="572" t="s">
        <v>271</v>
      </c>
      <c r="B607" s="573" t="s">
        <v>1061</v>
      </c>
      <c r="C607" s="617">
        <v>36.01</v>
      </c>
      <c r="D607" s="617">
        <v>22033003601</v>
      </c>
      <c r="E607" s="574" t="s">
        <v>901</v>
      </c>
      <c r="F607" s="583">
        <v>0</v>
      </c>
      <c r="G607" s="573" t="s">
        <v>902</v>
      </c>
      <c r="H607" s="576">
        <v>152900</v>
      </c>
      <c r="I607" s="576">
        <v>162600</v>
      </c>
      <c r="J607" s="577">
        <v>1.06344015696534</v>
      </c>
      <c r="K607" s="577" t="b">
        <f t="shared" si="81"/>
        <v>1</v>
      </c>
      <c r="L607" s="576">
        <v>46710</v>
      </c>
      <c r="M607" s="576">
        <v>40948</v>
      </c>
      <c r="N607" s="577">
        <v>0.87664311710554499</v>
      </c>
      <c r="O607" s="577" t="str">
        <f t="shared" si="82"/>
        <v/>
      </c>
      <c r="P607" s="578">
        <v>19.600000000000001</v>
      </c>
      <c r="Q607" s="578">
        <v>26</v>
      </c>
      <c r="R607" s="579">
        <v>1.3265306122449001</v>
      </c>
      <c r="S607" s="577" t="str">
        <f t="shared" si="83"/>
        <v/>
      </c>
      <c r="T607" s="580">
        <f t="shared" si="84"/>
        <v>1</v>
      </c>
      <c r="U607" s="580">
        <f t="shared" si="85"/>
        <v>0</v>
      </c>
      <c r="V607" s="580">
        <f t="shared" si="86"/>
        <v>0</v>
      </c>
      <c r="W607" s="580">
        <f t="shared" si="87"/>
        <v>1</v>
      </c>
      <c r="X607" s="581" t="str">
        <f t="shared" si="88"/>
        <v>NO</v>
      </c>
      <c r="Y607" s="582" t="str">
        <f t="shared" si="89"/>
        <v>NO</v>
      </c>
    </row>
    <row r="608" spans="1:25" ht="30" x14ac:dyDescent="0.25">
      <c r="A608" s="572" t="s">
        <v>271</v>
      </c>
      <c r="B608" s="573" t="s">
        <v>1061</v>
      </c>
      <c r="C608" s="617">
        <v>36.03</v>
      </c>
      <c r="D608" s="617">
        <v>22033003603</v>
      </c>
      <c r="E608" s="574" t="s">
        <v>901</v>
      </c>
      <c r="F608" s="583">
        <v>0</v>
      </c>
      <c r="G608" s="573" t="s">
        <v>902</v>
      </c>
      <c r="H608" s="576">
        <v>152900</v>
      </c>
      <c r="I608" s="576">
        <v>162600</v>
      </c>
      <c r="J608" s="577">
        <v>1.06344015696534</v>
      </c>
      <c r="K608" s="577" t="b">
        <f t="shared" si="81"/>
        <v>1</v>
      </c>
      <c r="L608" s="576">
        <v>46710</v>
      </c>
      <c r="M608" s="576">
        <v>40948</v>
      </c>
      <c r="N608" s="577">
        <v>0.87664311710554499</v>
      </c>
      <c r="O608" s="577" t="str">
        <f t="shared" si="82"/>
        <v/>
      </c>
      <c r="P608" s="578">
        <v>19.600000000000001</v>
      </c>
      <c r="Q608" s="578">
        <v>26</v>
      </c>
      <c r="R608" s="579">
        <v>1.3265306122449001</v>
      </c>
      <c r="S608" s="577" t="str">
        <f t="shared" si="83"/>
        <v/>
      </c>
      <c r="T608" s="580">
        <f t="shared" si="84"/>
        <v>1</v>
      </c>
      <c r="U608" s="580">
        <f t="shared" si="85"/>
        <v>0</v>
      </c>
      <c r="V608" s="580">
        <f t="shared" si="86"/>
        <v>0</v>
      </c>
      <c r="W608" s="580">
        <f t="shared" si="87"/>
        <v>1</v>
      </c>
      <c r="X608" s="581" t="str">
        <f t="shared" si="88"/>
        <v>NO</v>
      </c>
      <c r="Y608" s="582" t="str">
        <f t="shared" si="89"/>
        <v>NO</v>
      </c>
    </row>
    <row r="609" spans="1:25" ht="30" x14ac:dyDescent="0.25">
      <c r="A609" s="572" t="s">
        <v>271</v>
      </c>
      <c r="B609" s="573" t="s">
        <v>1061</v>
      </c>
      <c r="C609" s="617">
        <v>36.03</v>
      </c>
      <c r="D609" s="617">
        <v>22033003603</v>
      </c>
      <c r="E609" s="574" t="s">
        <v>901</v>
      </c>
      <c r="F609" s="583">
        <v>0</v>
      </c>
      <c r="G609" s="573" t="s">
        <v>902</v>
      </c>
      <c r="H609" s="576">
        <v>152900</v>
      </c>
      <c r="I609" s="576">
        <v>162600</v>
      </c>
      <c r="J609" s="577">
        <v>1.06344015696534</v>
      </c>
      <c r="K609" s="577" t="b">
        <f t="shared" si="81"/>
        <v>1</v>
      </c>
      <c r="L609" s="576">
        <v>46710</v>
      </c>
      <c r="M609" s="576">
        <v>40948</v>
      </c>
      <c r="N609" s="577">
        <v>0.87664311710554499</v>
      </c>
      <c r="O609" s="577" t="str">
        <f t="shared" si="82"/>
        <v/>
      </c>
      <c r="P609" s="578">
        <v>19.600000000000001</v>
      </c>
      <c r="Q609" s="578">
        <v>26</v>
      </c>
      <c r="R609" s="579">
        <v>1.3265306122449001</v>
      </c>
      <c r="S609" s="577" t="str">
        <f t="shared" si="83"/>
        <v/>
      </c>
      <c r="T609" s="580">
        <f t="shared" si="84"/>
        <v>1</v>
      </c>
      <c r="U609" s="580">
        <f t="shared" si="85"/>
        <v>0</v>
      </c>
      <c r="V609" s="580">
        <f t="shared" si="86"/>
        <v>0</v>
      </c>
      <c r="W609" s="580">
        <f t="shared" si="87"/>
        <v>1</v>
      </c>
      <c r="X609" s="581" t="str">
        <f t="shared" si="88"/>
        <v>NO</v>
      </c>
      <c r="Y609" s="582" t="str">
        <f t="shared" si="89"/>
        <v>NO</v>
      </c>
    </row>
    <row r="610" spans="1:25" ht="30" x14ac:dyDescent="0.25">
      <c r="A610" s="572" t="s">
        <v>271</v>
      </c>
      <c r="B610" s="573" t="s">
        <v>1061</v>
      </c>
      <c r="C610" s="617">
        <v>36.04</v>
      </c>
      <c r="D610" s="617">
        <v>22033003604</v>
      </c>
      <c r="E610" s="574" t="s">
        <v>904</v>
      </c>
      <c r="F610" s="583">
        <v>0</v>
      </c>
      <c r="G610" s="573" t="s">
        <v>902</v>
      </c>
      <c r="H610" s="576">
        <v>152900</v>
      </c>
      <c r="I610" s="576">
        <v>162600</v>
      </c>
      <c r="J610" s="577">
        <v>1.06344015696534</v>
      </c>
      <c r="K610" s="577" t="b">
        <f t="shared" si="81"/>
        <v>1</v>
      </c>
      <c r="L610" s="576">
        <v>46710</v>
      </c>
      <c r="M610" s="576">
        <v>40948</v>
      </c>
      <c r="N610" s="577">
        <v>0.87664311710554499</v>
      </c>
      <c r="O610" s="577" t="str">
        <f t="shared" si="82"/>
        <v/>
      </c>
      <c r="P610" s="578">
        <v>19.600000000000001</v>
      </c>
      <c r="Q610" s="578">
        <v>26</v>
      </c>
      <c r="R610" s="579">
        <v>1.3265306122449001</v>
      </c>
      <c r="S610" s="577" t="str">
        <f t="shared" si="83"/>
        <v/>
      </c>
      <c r="T610" s="580">
        <f t="shared" si="84"/>
        <v>1</v>
      </c>
      <c r="U610" s="580">
        <f t="shared" si="85"/>
        <v>0</v>
      </c>
      <c r="V610" s="580">
        <f t="shared" si="86"/>
        <v>0</v>
      </c>
      <c r="W610" s="580">
        <f t="shared" si="87"/>
        <v>1</v>
      </c>
      <c r="X610" s="581" t="str">
        <f t="shared" si="88"/>
        <v>NO</v>
      </c>
      <c r="Y610" s="582" t="str">
        <f t="shared" si="89"/>
        <v>NO</v>
      </c>
    </row>
    <row r="611" spans="1:25" ht="30" x14ac:dyDescent="0.25">
      <c r="A611" s="572" t="s">
        <v>271</v>
      </c>
      <c r="B611" s="573" t="s">
        <v>1061</v>
      </c>
      <c r="C611" s="617">
        <v>37.01</v>
      </c>
      <c r="D611" s="617">
        <v>22033003701</v>
      </c>
      <c r="E611" s="574" t="s">
        <v>901</v>
      </c>
      <c r="F611" s="575">
        <v>1</v>
      </c>
      <c r="G611" s="573" t="s">
        <v>902</v>
      </c>
      <c r="H611" s="576">
        <v>152900</v>
      </c>
      <c r="I611" s="576">
        <v>162600</v>
      </c>
      <c r="J611" s="577">
        <v>1.06344015696534</v>
      </c>
      <c r="K611" s="577" t="b">
        <f t="shared" si="81"/>
        <v>1</v>
      </c>
      <c r="L611" s="576">
        <v>46710</v>
      </c>
      <c r="M611" s="576">
        <v>40948</v>
      </c>
      <c r="N611" s="577">
        <v>0.87664311710554499</v>
      </c>
      <c r="O611" s="577" t="str">
        <f t="shared" si="82"/>
        <v/>
      </c>
      <c r="P611" s="578">
        <v>19.600000000000001</v>
      </c>
      <c r="Q611" s="578">
        <v>26</v>
      </c>
      <c r="R611" s="579">
        <v>1.3265306122449001</v>
      </c>
      <c r="S611" s="577" t="str">
        <f t="shared" si="83"/>
        <v/>
      </c>
      <c r="T611" s="580">
        <f t="shared" si="84"/>
        <v>1</v>
      </c>
      <c r="U611" s="580">
        <f t="shared" si="85"/>
        <v>0</v>
      </c>
      <c r="V611" s="580">
        <f t="shared" si="86"/>
        <v>0</v>
      </c>
      <c r="W611" s="580">
        <f t="shared" si="87"/>
        <v>1</v>
      </c>
      <c r="X611" s="581" t="str">
        <f t="shared" si="88"/>
        <v>NO</v>
      </c>
      <c r="Y611" s="582" t="str">
        <f t="shared" si="89"/>
        <v>NO</v>
      </c>
    </row>
    <row r="612" spans="1:25" ht="30" x14ac:dyDescent="0.25">
      <c r="A612" s="572" t="s">
        <v>271</v>
      </c>
      <c r="B612" s="573" t="s">
        <v>1061</v>
      </c>
      <c r="C612" s="617">
        <v>37.01</v>
      </c>
      <c r="D612" s="617">
        <v>22033003701</v>
      </c>
      <c r="E612" s="574" t="s">
        <v>904</v>
      </c>
      <c r="F612" s="583">
        <v>0</v>
      </c>
      <c r="G612" s="573" t="s">
        <v>902</v>
      </c>
      <c r="H612" s="576">
        <v>152900</v>
      </c>
      <c r="I612" s="576">
        <v>162600</v>
      </c>
      <c r="J612" s="577">
        <v>1.06344015696534</v>
      </c>
      <c r="K612" s="577" t="b">
        <f t="shared" si="81"/>
        <v>1</v>
      </c>
      <c r="L612" s="576">
        <v>46710</v>
      </c>
      <c r="M612" s="576">
        <v>40948</v>
      </c>
      <c r="N612" s="577">
        <v>0.87664311710554499</v>
      </c>
      <c r="O612" s="577" t="str">
        <f t="shared" si="82"/>
        <v/>
      </c>
      <c r="P612" s="578">
        <v>19.600000000000001</v>
      </c>
      <c r="Q612" s="578">
        <v>26</v>
      </c>
      <c r="R612" s="579">
        <v>1.3265306122449001</v>
      </c>
      <c r="S612" s="577" t="str">
        <f t="shared" si="83"/>
        <v/>
      </c>
      <c r="T612" s="580">
        <f t="shared" si="84"/>
        <v>1</v>
      </c>
      <c r="U612" s="580">
        <f t="shared" si="85"/>
        <v>0</v>
      </c>
      <c r="V612" s="580">
        <f t="shared" si="86"/>
        <v>0</v>
      </c>
      <c r="W612" s="580">
        <f t="shared" si="87"/>
        <v>1</v>
      </c>
      <c r="X612" s="581" t="str">
        <f t="shared" si="88"/>
        <v>NO</v>
      </c>
      <c r="Y612" s="582" t="str">
        <f t="shared" si="89"/>
        <v>NO</v>
      </c>
    </row>
    <row r="613" spans="1:25" ht="30" x14ac:dyDescent="0.25">
      <c r="A613" s="572" t="s">
        <v>271</v>
      </c>
      <c r="B613" s="573" t="s">
        <v>1061</v>
      </c>
      <c r="C613" s="617">
        <v>37.01</v>
      </c>
      <c r="D613" s="617">
        <v>22033003701</v>
      </c>
      <c r="E613" s="574" t="s">
        <v>904</v>
      </c>
      <c r="F613" s="583">
        <v>0</v>
      </c>
      <c r="G613" s="573" t="s">
        <v>902</v>
      </c>
      <c r="H613" s="576">
        <v>152900</v>
      </c>
      <c r="I613" s="576">
        <v>162600</v>
      </c>
      <c r="J613" s="577">
        <v>1.06344015696534</v>
      </c>
      <c r="K613" s="577" t="b">
        <f t="shared" si="81"/>
        <v>1</v>
      </c>
      <c r="L613" s="576">
        <v>46710</v>
      </c>
      <c r="M613" s="576">
        <v>40948</v>
      </c>
      <c r="N613" s="577">
        <v>0.87664311710554499</v>
      </c>
      <c r="O613" s="577" t="str">
        <f t="shared" si="82"/>
        <v/>
      </c>
      <c r="P613" s="578">
        <v>19.600000000000001</v>
      </c>
      <c r="Q613" s="578">
        <v>26</v>
      </c>
      <c r="R613" s="579">
        <v>1.3265306122449001</v>
      </c>
      <c r="S613" s="577" t="str">
        <f t="shared" si="83"/>
        <v/>
      </c>
      <c r="T613" s="580">
        <f t="shared" si="84"/>
        <v>1</v>
      </c>
      <c r="U613" s="580">
        <f t="shared" si="85"/>
        <v>0</v>
      </c>
      <c r="V613" s="580">
        <f t="shared" si="86"/>
        <v>0</v>
      </c>
      <c r="W613" s="580">
        <f t="shared" si="87"/>
        <v>1</v>
      </c>
      <c r="X613" s="581" t="str">
        <f t="shared" si="88"/>
        <v>NO</v>
      </c>
      <c r="Y613" s="582" t="str">
        <f t="shared" si="89"/>
        <v>NO</v>
      </c>
    </row>
    <row r="614" spans="1:25" ht="30" x14ac:dyDescent="0.25">
      <c r="A614" s="572" t="s">
        <v>271</v>
      </c>
      <c r="B614" s="573" t="s">
        <v>1061</v>
      </c>
      <c r="C614" s="617">
        <v>37.020000000000003</v>
      </c>
      <c r="D614" s="617">
        <v>22033003702</v>
      </c>
      <c r="E614" s="574" t="s">
        <v>904</v>
      </c>
      <c r="F614" s="583">
        <v>0</v>
      </c>
      <c r="G614" s="573" t="s">
        <v>902</v>
      </c>
      <c r="H614" s="576">
        <v>152900</v>
      </c>
      <c r="I614" s="576">
        <v>162600</v>
      </c>
      <c r="J614" s="577">
        <v>1.06344015696534</v>
      </c>
      <c r="K614" s="577" t="b">
        <f t="shared" si="81"/>
        <v>1</v>
      </c>
      <c r="L614" s="576">
        <v>46710</v>
      </c>
      <c r="M614" s="576">
        <v>40948</v>
      </c>
      <c r="N614" s="577">
        <v>0.87664311710554499</v>
      </c>
      <c r="O614" s="577" t="str">
        <f t="shared" si="82"/>
        <v/>
      </c>
      <c r="P614" s="578">
        <v>19.600000000000001</v>
      </c>
      <c r="Q614" s="578">
        <v>26</v>
      </c>
      <c r="R614" s="579">
        <v>1.3265306122449001</v>
      </c>
      <c r="S614" s="577" t="str">
        <f t="shared" si="83"/>
        <v/>
      </c>
      <c r="T614" s="580">
        <f t="shared" si="84"/>
        <v>1</v>
      </c>
      <c r="U614" s="580">
        <f t="shared" si="85"/>
        <v>0</v>
      </c>
      <c r="V614" s="580">
        <f t="shared" si="86"/>
        <v>0</v>
      </c>
      <c r="W614" s="580">
        <f t="shared" si="87"/>
        <v>1</v>
      </c>
      <c r="X614" s="581" t="str">
        <f t="shared" si="88"/>
        <v>NO</v>
      </c>
      <c r="Y614" s="582" t="str">
        <f t="shared" si="89"/>
        <v>NO</v>
      </c>
    </row>
    <row r="615" spans="1:25" ht="30" x14ac:dyDescent="0.25">
      <c r="A615" s="572" t="s">
        <v>271</v>
      </c>
      <c r="B615" s="573" t="s">
        <v>1061</v>
      </c>
      <c r="C615" s="617">
        <v>37.020000000000003</v>
      </c>
      <c r="D615" s="617">
        <v>22033003702</v>
      </c>
      <c r="E615" s="574" t="s">
        <v>904</v>
      </c>
      <c r="F615" s="583">
        <v>0</v>
      </c>
      <c r="G615" s="573" t="s">
        <v>902</v>
      </c>
      <c r="H615" s="576">
        <v>152900</v>
      </c>
      <c r="I615" s="576">
        <v>162600</v>
      </c>
      <c r="J615" s="577">
        <v>1.06344015696534</v>
      </c>
      <c r="K615" s="577" t="b">
        <f t="shared" si="81"/>
        <v>1</v>
      </c>
      <c r="L615" s="576">
        <v>46710</v>
      </c>
      <c r="M615" s="576">
        <v>40948</v>
      </c>
      <c r="N615" s="577">
        <v>0.87664311710554499</v>
      </c>
      <c r="O615" s="577" t="str">
        <f t="shared" si="82"/>
        <v/>
      </c>
      <c r="P615" s="578">
        <v>19.600000000000001</v>
      </c>
      <c r="Q615" s="578">
        <v>26</v>
      </c>
      <c r="R615" s="579">
        <v>1.3265306122449001</v>
      </c>
      <c r="S615" s="577" t="str">
        <f t="shared" si="83"/>
        <v/>
      </c>
      <c r="T615" s="580">
        <f t="shared" si="84"/>
        <v>1</v>
      </c>
      <c r="U615" s="580">
        <f t="shared" si="85"/>
        <v>0</v>
      </c>
      <c r="V615" s="580">
        <f t="shared" si="86"/>
        <v>0</v>
      </c>
      <c r="W615" s="580">
        <f t="shared" si="87"/>
        <v>1</v>
      </c>
      <c r="X615" s="581" t="str">
        <f t="shared" si="88"/>
        <v>NO</v>
      </c>
      <c r="Y615" s="582" t="str">
        <f t="shared" si="89"/>
        <v>NO</v>
      </c>
    </row>
    <row r="616" spans="1:25" ht="30" x14ac:dyDescent="0.25">
      <c r="A616" s="572" t="s">
        <v>271</v>
      </c>
      <c r="B616" s="573" t="s">
        <v>1061</v>
      </c>
      <c r="C616" s="617">
        <v>37.03</v>
      </c>
      <c r="D616" s="617">
        <v>22033003703</v>
      </c>
      <c r="E616" s="574" t="s">
        <v>904</v>
      </c>
      <c r="F616" s="583">
        <v>0</v>
      </c>
      <c r="G616" s="573" t="s">
        <v>902</v>
      </c>
      <c r="H616" s="576">
        <v>152900</v>
      </c>
      <c r="I616" s="576">
        <v>162600</v>
      </c>
      <c r="J616" s="577">
        <v>1.06344015696534</v>
      </c>
      <c r="K616" s="577" t="b">
        <f t="shared" si="81"/>
        <v>1</v>
      </c>
      <c r="L616" s="576">
        <v>46710</v>
      </c>
      <c r="M616" s="576">
        <v>40948</v>
      </c>
      <c r="N616" s="577">
        <v>0.87664311710554499</v>
      </c>
      <c r="O616" s="577" t="str">
        <f t="shared" si="82"/>
        <v/>
      </c>
      <c r="P616" s="578">
        <v>19.600000000000001</v>
      </c>
      <c r="Q616" s="578">
        <v>26</v>
      </c>
      <c r="R616" s="579">
        <v>1.3265306122449001</v>
      </c>
      <c r="S616" s="577" t="str">
        <f t="shared" si="83"/>
        <v/>
      </c>
      <c r="T616" s="580">
        <f t="shared" si="84"/>
        <v>1</v>
      </c>
      <c r="U616" s="580">
        <f t="shared" si="85"/>
        <v>0</v>
      </c>
      <c r="V616" s="580">
        <f t="shared" si="86"/>
        <v>0</v>
      </c>
      <c r="W616" s="580">
        <f t="shared" si="87"/>
        <v>1</v>
      </c>
      <c r="X616" s="581" t="str">
        <f t="shared" si="88"/>
        <v>NO</v>
      </c>
      <c r="Y616" s="582" t="str">
        <f t="shared" si="89"/>
        <v>NO</v>
      </c>
    </row>
    <row r="617" spans="1:25" ht="30" x14ac:dyDescent="0.25">
      <c r="A617" s="572" t="s">
        <v>271</v>
      </c>
      <c r="B617" s="573" t="s">
        <v>1061</v>
      </c>
      <c r="C617" s="617">
        <v>37.03</v>
      </c>
      <c r="D617" s="617">
        <v>22033003703</v>
      </c>
      <c r="E617" s="574" t="s">
        <v>904</v>
      </c>
      <c r="F617" s="583">
        <v>0</v>
      </c>
      <c r="G617" s="573" t="s">
        <v>902</v>
      </c>
      <c r="H617" s="576">
        <v>152900</v>
      </c>
      <c r="I617" s="576">
        <v>162600</v>
      </c>
      <c r="J617" s="577">
        <v>1.06344015696534</v>
      </c>
      <c r="K617" s="577" t="b">
        <f t="shared" si="81"/>
        <v>1</v>
      </c>
      <c r="L617" s="576">
        <v>46710</v>
      </c>
      <c r="M617" s="576">
        <v>40948</v>
      </c>
      <c r="N617" s="577">
        <v>0.87664311710554499</v>
      </c>
      <c r="O617" s="577" t="str">
        <f t="shared" si="82"/>
        <v/>
      </c>
      <c r="P617" s="578">
        <v>19.600000000000001</v>
      </c>
      <c r="Q617" s="578">
        <v>26</v>
      </c>
      <c r="R617" s="579">
        <v>1.3265306122449001</v>
      </c>
      <c r="S617" s="577" t="str">
        <f t="shared" si="83"/>
        <v/>
      </c>
      <c r="T617" s="580">
        <f t="shared" si="84"/>
        <v>1</v>
      </c>
      <c r="U617" s="580">
        <f t="shared" si="85"/>
        <v>0</v>
      </c>
      <c r="V617" s="580">
        <f t="shared" si="86"/>
        <v>0</v>
      </c>
      <c r="W617" s="580">
        <f t="shared" si="87"/>
        <v>1</v>
      </c>
      <c r="X617" s="581" t="str">
        <f t="shared" si="88"/>
        <v>NO</v>
      </c>
      <c r="Y617" s="582" t="str">
        <f t="shared" si="89"/>
        <v>NO</v>
      </c>
    </row>
    <row r="618" spans="1:25" ht="30" x14ac:dyDescent="0.25">
      <c r="A618" s="572" t="s">
        <v>271</v>
      </c>
      <c r="B618" s="573" t="s">
        <v>1061</v>
      </c>
      <c r="C618" s="617">
        <v>38.01</v>
      </c>
      <c r="D618" s="617">
        <v>22033003801</v>
      </c>
      <c r="E618" s="574" t="s">
        <v>904</v>
      </c>
      <c r="F618" s="583">
        <v>0</v>
      </c>
      <c r="G618" s="573" t="s">
        <v>902</v>
      </c>
      <c r="H618" s="576">
        <v>152900</v>
      </c>
      <c r="I618" s="576">
        <v>162600</v>
      </c>
      <c r="J618" s="577">
        <v>1.06344015696534</v>
      </c>
      <c r="K618" s="577" t="b">
        <f t="shared" si="81"/>
        <v>1</v>
      </c>
      <c r="L618" s="576">
        <v>46710</v>
      </c>
      <c r="M618" s="576">
        <v>40948</v>
      </c>
      <c r="N618" s="577">
        <v>0.87664311710554499</v>
      </c>
      <c r="O618" s="577" t="str">
        <f t="shared" si="82"/>
        <v/>
      </c>
      <c r="P618" s="578">
        <v>19.600000000000001</v>
      </c>
      <c r="Q618" s="578">
        <v>26</v>
      </c>
      <c r="R618" s="579">
        <v>1.3265306122449001</v>
      </c>
      <c r="S618" s="577" t="str">
        <f t="shared" si="83"/>
        <v/>
      </c>
      <c r="T618" s="580">
        <f t="shared" si="84"/>
        <v>1</v>
      </c>
      <c r="U618" s="580">
        <f t="shared" si="85"/>
        <v>0</v>
      </c>
      <c r="V618" s="580">
        <f t="shared" si="86"/>
        <v>0</v>
      </c>
      <c r="W618" s="580">
        <f t="shared" si="87"/>
        <v>1</v>
      </c>
      <c r="X618" s="581" t="str">
        <f t="shared" si="88"/>
        <v>NO</v>
      </c>
      <c r="Y618" s="582" t="str">
        <f t="shared" si="89"/>
        <v>NO</v>
      </c>
    </row>
    <row r="619" spans="1:25" ht="30" x14ac:dyDescent="0.25">
      <c r="A619" s="572" t="s">
        <v>271</v>
      </c>
      <c r="B619" s="573" t="s">
        <v>1061</v>
      </c>
      <c r="C619" s="617">
        <v>38.01</v>
      </c>
      <c r="D619" s="617">
        <v>22033003801</v>
      </c>
      <c r="E619" s="574" t="s">
        <v>904</v>
      </c>
      <c r="F619" s="583">
        <v>0</v>
      </c>
      <c r="G619" s="573" t="s">
        <v>902</v>
      </c>
      <c r="H619" s="576">
        <v>152900</v>
      </c>
      <c r="I619" s="576">
        <v>162600</v>
      </c>
      <c r="J619" s="577">
        <v>1.06344015696534</v>
      </c>
      <c r="K619" s="577" t="b">
        <f t="shared" si="81"/>
        <v>1</v>
      </c>
      <c r="L619" s="576">
        <v>46710</v>
      </c>
      <c r="M619" s="576">
        <v>40948</v>
      </c>
      <c r="N619" s="577">
        <v>0.87664311710554499</v>
      </c>
      <c r="O619" s="577" t="str">
        <f t="shared" si="82"/>
        <v/>
      </c>
      <c r="P619" s="578">
        <v>19.600000000000001</v>
      </c>
      <c r="Q619" s="578">
        <v>26</v>
      </c>
      <c r="R619" s="579">
        <v>1.3265306122449001</v>
      </c>
      <c r="S619" s="577" t="str">
        <f t="shared" si="83"/>
        <v/>
      </c>
      <c r="T619" s="580">
        <f t="shared" si="84"/>
        <v>1</v>
      </c>
      <c r="U619" s="580">
        <f t="shared" si="85"/>
        <v>0</v>
      </c>
      <c r="V619" s="580">
        <f t="shared" si="86"/>
        <v>0</v>
      </c>
      <c r="W619" s="580">
        <f t="shared" si="87"/>
        <v>1</v>
      </c>
      <c r="X619" s="581" t="str">
        <f t="shared" si="88"/>
        <v>NO</v>
      </c>
      <c r="Y619" s="582" t="str">
        <f t="shared" si="89"/>
        <v>NO</v>
      </c>
    </row>
    <row r="620" spans="1:25" ht="30" x14ac:dyDescent="0.25">
      <c r="A620" s="572" t="s">
        <v>271</v>
      </c>
      <c r="B620" s="573" t="s">
        <v>1061</v>
      </c>
      <c r="C620" s="617">
        <v>38.01</v>
      </c>
      <c r="D620" s="617">
        <v>22033003801</v>
      </c>
      <c r="E620" s="574" t="s">
        <v>904</v>
      </c>
      <c r="F620" s="583">
        <v>0</v>
      </c>
      <c r="G620" s="573" t="s">
        <v>902</v>
      </c>
      <c r="H620" s="576">
        <v>152900</v>
      </c>
      <c r="I620" s="576">
        <v>162600</v>
      </c>
      <c r="J620" s="577">
        <v>1.06344015696534</v>
      </c>
      <c r="K620" s="577" t="b">
        <f t="shared" si="81"/>
        <v>1</v>
      </c>
      <c r="L620" s="576">
        <v>46710</v>
      </c>
      <c r="M620" s="576">
        <v>40948</v>
      </c>
      <c r="N620" s="577">
        <v>0.87664311710554499</v>
      </c>
      <c r="O620" s="577" t="str">
        <f t="shared" si="82"/>
        <v/>
      </c>
      <c r="P620" s="578">
        <v>19.600000000000001</v>
      </c>
      <c r="Q620" s="578">
        <v>26</v>
      </c>
      <c r="R620" s="579">
        <v>1.3265306122449001</v>
      </c>
      <c r="S620" s="577" t="str">
        <f t="shared" si="83"/>
        <v/>
      </c>
      <c r="T620" s="580">
        <f t="shared" si="84"/>
        <v>1</v>
      </c>
      <c r="U620" s="580">
        <f t="shared" si="85"/>
        <v>0</v>
      </c>
      <c r="V620" s="580">
        <f t="shared" si="86"/>
        <v>0</v>
      </c>
      <c r="W620" s="580">
        <f t="shared" si="87"/>
        <v>1</v>
      </c>
      <c r="X620" s="581" t="str">
        <f t="shared" si="88"/>
        <v>NO</v>
      </c>
      <c r="Y620" s="582" t="str">
        <f t="shared" si="89"/>
        <v>NO</v>
      </c>
    </row>
    <row r="621" spans="1:25" ht="30" x14ac:dyDescent="0.25">
      <c r="A621" s="572" t="s">
        <v>271</v>
      </c>
      <c r="B621" s="573" t="s">
        <v>1061</v>
      </c>
      <c r="C621" s="617">
        <v>38.01</v>
      </c>
      <c r="D621" s="617">
        <v>22033003801</v>
      </c>
      <c r="E621" s="574" t="s">
        <v>904</v>
      </c>
      <c r="F621" s="583">
        <v>0</v>
      </c>
      <c r="G621" s="573" t="s">
        <v>902</v>
      </c>
      <c r="H621" s="576">
        <v>152900</v>
      </c>
      <c r="I621" s="576">
        <v>162600</v>
      </c>
      <c r="J621" s="577">
        <v>1.06344015696534</v>
      </c>
      <c r="K621" s="577" t="b">
        <f t="shared" si="81"/>
        <v>1</v>
      </c>
      <c r="L621" s="576">
        <v>46710</v>
      </c>
      <c r="M621" s="576">
        <v>40948</v>
      </c>
      <c r="N621" s="577">
        <v>0.87664311710554499</v>
      </c>
      <c r="O621" s="577" t="str">
        <f t="shared" si="82"/>
        <v/>
      </c>
      <c r="P621" s="578">
        <v>19.600000000000001</v>
      </c>
      <c r="Q621" s="578">
        <v>26</v>
      </c>
      <c r="R621" s="579">
        <v>1.3265306122449001</v>
      </c>
      <c r="S621" s="577" t="str">
        <f t="shared" si="83"/>
        <v/>
      </c>
      <c r="T621" s="580">
        <f t="shared" si="84"/>
        <v>1</v>
      </c>
      <c r="U621" s="580">
        <f t="shared" si="85"/>
        <v>0</v>
      </c>
      <c r="V621" s="580">
        <f t="shared" si="86"/>
        <v>0</v>
      </c>
      <c r="W621" s="580">
        <f t="shared" si="87"/>
        <v>1</v>
      </c>
      <c r="X621" s="581" t="str">
        <f t="shared" si="88"/>
        <v>NO</v>
      </c>
      <c r="Y621" s="582" t="str">
        <f t="shared" si="89"/>
        <v>NO</v>
      </c>
    </row>
    <row r="622" spans="1:25" ht="30" x14ac:dyDescent="0.25">
      <c r="A622" s="572" t="s">
        <v>271</v>
      </c>
      <c r="B622" s="573" t="s">
        <v>1061</v>
      </c>
      <c r="C622" s="617">
        <v>38.020000000000003</v>
      </c>
      <c r="D622" s="617">
        <v>22033003802</v>
      </c>
      <c r="E622" s="574" t="s">
        <v>904</v>
      </c>
      <c r="F622" s="583">
        <v>0</v>
      </c>
      <c r="G622" s="573" t="s">
        <v>902</v>
      </c>
      <c r="H622" s="576">
        <v>152900</v>
      </c>
      <c r="I622" s="576">
        <v>162600</v>
      </c>
      <c r="J622" s="577">
        <v>1.06344015696534</v>
      </c>
      <c r="K622" s="577" t="b">
        <f t="shared" si="81"/>
        <v>1</v>
      </c>
      <c r="L622" s="576">
        <v>46710</v>
      </c>
      <c r="M622" s="576">
        <v>40948</v>
      </c>
      <c r="N622" s="577">
        <v>0.87664311710554499</v>
      </c>
      <c r="O622" s="577" t="str">
        <f t="shared" si="82"/>
        <v/>
      </c>
      <c r="P622" s="578">
        <v>19.600000000000001</v>
      </c>
      <c r="Q622" s="578">
        <v>26</v>
      </c>
      <c r="R622" s="579">
        <v>1.3265306122449001</v>
      </c>
      <c r="S622" s="577" t="str">
        <f t="shared" si="83"/>
        <v/>
      </c>
      <c r="T622" s="580">
        <f t="shared" si="84"/>
        <v>1</v>
      </c>
      <c r="U622" s="580">
        <f t="shared" si="85"/>
        <v>0</v>
      </c>
      <c r="V622" s="580">
        <f t="shared" si="86"/>
        <v>0</v>
      </c>
      <c r="W622" s="580">
        <f t="shared" si="87"/>
        <v>1</v>
      </c>
      <c r="X622" s="581" t="str">
        <f t="shared" si="88"/>
        <v>NO</v>
      </c>
      <c r="Y622" s="582" t="str">
        <f t="shared" si="89"/>
        <v>NO</v>
      </c>
    </row>
    <row r="623" spans="1:25" ht="30" x14ac:dyDescent="0.25">
      <c r="A623" s="572" t="s">
        <v>271</v>
      </c>
      <c r="B623" s="573" t="s">
        <v>1061</v>
      </c>
      <c r="C623" s="617">
        <v>38.020000000000003</v>
      </c>
      <c r="D623" s="617">
        <v>22033003802</v>
      </c>
      <c r="E623" s="574" t="s">
        <v>904</v>
      </c>
      <c r="F623" s="583">
        <v>0</v>
      </c>
      <c r="G623" s="573" t="s">
        <v>902</v>
      </c>
      <c r="H623" s="576">
        <v>152900</v>
      </c>
      <c r="I623" s="576">
        <v>162600</v>
      </c>
      <c r="J623" s="577">
        <v>1.06344015696534</v>
      </c>
      <c r="K623" s="577" t="b">
        <f t="shared" si="81"/>
        <v>1</v>
      </c>
      <c r="L623" s="576">
        <v>46710</v>
      </c>
      <c r="M623" s="576">
        <v>40948</v>
      </c>
      <c r="N623" s="577">
        <v>0.87664311710554499</v>
      </c>
      <c r="O623" s="577" t="str">
        <f t="shared" si="82"/>
        <v/>
      </c>
      <c r="P623" s="578">
        <v>19.600000000000001</v>
      </c>
      <c r="Q623" s="578">
        <v>26</v>
      </c>
      <c r="R623" s="579">
        <v>1.3265306122449001</v>
      </c>
      <c r="S623" s="577" t="str">
        <f t="shared" si="83"/>
        <v/>
      </c>
      <c r="T623" s="580">
        <f t="shared" si="84"/>
        <v>1</v>
      </c>
      <c r="U623" s="580">
        <f t="shared" si="85"/>
        <v>0</v>
      </c>
      <c r="V623" s="580">
        <f t="shared" si="86"/>
        <v>0</v>
      </c>
      <c r="W623" s="580">
        <f t="shared" si="87"/>
        <v>1</v>
      </c>
      <c r="X623" s="581" t="str">
        <f t="shared" si="88"/>
        <v>NO</v>
      </c>
      <c r="Y623" s="582" t="str">
        <f t="shared" si="89"/>
        <v>NO</v>
      </c>
    </row>
    <row r="624" spans="1:25" ht="30" x14ac:dyDescent="0.25">
      <c r="A624" s="572" t="s">
        <v>271</v>
      </c>
      <c r="B624" s="573" t="s">
        <v>1061</v>
      </c>
      <c r="C624" s="617">
        <v>38.04</v>
      </c>
      <c r="D624" s="617">
        <v>22033003804</v>
      </c>
      <c r="E624" s="574" t="s">
        <v>904</v>
      </c>
      <c r="F624" s="583">
        <v>0</v>
      </c>
      <c r="G624" s="573" t="s">
        <v>902</v>
      </c>
      <c r="H624" s="576">
        <v>152900</v>
      </c>
      <c r="I624" s="576">
        <v>162600</v>
      </c>
      <c r="J624" s="577">
        <v>1.06344015696534</v>
      </c>
      <c r="K624" s="577" t="b">
        <f t="shared" si="81"/>
        <v>1</v>
      </c>
      <c r="L624" s="576">
        <v>46710</v>
      </c>
      <c r="M624" s="576">
        <v>40948</v>
      </c>
      <c r="N624" s="577">
        <v>0.87664311710554499</v>
      </c>
      <c r="O624" s="577" t="str">
        <f t="shared" si="82"/>
        <v/>
      </c>
      <c r="P624" s="578">
        <v>19.600000000000001</v>
      </c>
      <c r="Q624" s="578">
        <v>26</v>
      </c>
      <c r="R624" s="579">
        <v>1.3265306122449001</v>
      </c>
      <c r="S624" s="577" t="str">
        <f t="shared" si="83"/>
        <v/>
      </c>
      <c r="T624" s="580">
        <f t="shared" si="84"/>
        <v>1</v>
      </c>
      <c r="U624" s="580">
        <f t="shared" si="85"/>
        <v>0</v>
      </c>
      <c r="V624" s="580">
        <f t="shared" si="86"/>
        <v>0</v>
      </c>
      <c r="W624" s="580">
        <f t="shared" si="87"/>
        <v>1</v>
      </c>
      <c r="X624" s="581" t="str">
        <f t="shared" si="88"/>
        <v>NO</v>
      </c>
      <c r="Y624" s="582" t="str">
        <f t="shared" si="89"/>
        <v>NO</v>
      </c>
    </row>
    <row r="625" spans="1:25" ht="30" x14ac:dyDescent="0.25">
      <c r="A625" s="572" t="s">
        <v>271</v>
      </c>
      <c r="B625" s="573" t="s">
        <v>1061</v>
      </c>
      <c r="C625" s="617">
        <v>38.04</v>
      </c>
      <c r="D625" s="617">
        <v>22033003804</v>
      </c>
      <c r="E625" s="574" t="s">
        <v>904</v>
      </c>
      <c r="F625" s="583">
        <v>0</v>
      </c>
      <c r="G625" s="573" t="s">
        <v>902</v>
      </c>
      <c r="H625" s="576">
        <v>152900</v>
      </c>
      <c r="I625" s="576">
        <v>162600</v>
      </c>
      <c r="J625" s="577">
        <v>1.06344015696534</v>
      </c>
      <c r="K625" s="577" t="b">
        <f t="shared" si="81"/>
        <v>1</v>
      </c>
      <c r="L625" s="576">
        <v>46710</v>
      </c>
      <c r="M625" s="576">
        <v>40948</v>
      </c>
      <c r="N625" s="577">
        <v>0.87664311710554499</v>
      </c>
      <c r="O625" s="577" t="str">
        <f t="shared" si="82"/>
        <v/>
      </c>
      <c r="P625" s="578">
        <v>19.600000000000001</v>
      </c>
      <c r="Q625" s="578">
        <v>26</v>
      </c>
      <c r="R625" s="579">
        <v>1.3265306122449001</v>
      </c>
      <c r="S625" s="577" t="str">
        <f t="shared" si="83"/>
        <v/>
      </c>
      <c r="T625" s="580">
        <f t="shared" si="84"/>
        <v>1</v>
      </c>
      <c r="U625" s="580">
        <f t="shared" si="85"/>
        <v>0</v>
      </c>
      <c r="V625" s="580">
        <f t="shared" si="86"/>
        <v>0</v>
      </c>
      <c r="W625" s="580">
        <f t="shared" si="87"/>
        <v>1</v>
      </c>
      <c r="X625" s="581" t="str">
        <f t="shared" si="88"/>
        <v>NO</v>
      </c>
      <c r="Y625" s="582" t="str">
        <f t="shared" si="89"/>
        <v>NO</v>
      </c>
    </row>
    <row r="626" spans="1:25" ht="30" x14ac:dyDescent="0.25">
      <c r="A626" s="572" t="s">
        <v>271</v>
      </c>
      <c r="B626" s="573" t="s">
        <v>1061</v>
      </c>
      <c r="C626" s="617">
        <v>38.049999999999997</v>
      </c>
      <c r="D626" s="617">
        <v>22033003805</v>
      </c>
      <c r="E626" s="574" t="s">
        <v>904</v>
      </c>
      <c r="F626" s="583">
        <v>0</v>
      </c>
      <c r="G626" s="573" t="s">
        <v>902</v>
      </c>
      <c r="H626" s="576">
        <v>152900</v>
      </c>
      <c r="I626" s="576">
        <v>162600</v>
      </c>
      <c r="J626" s="577">
        <v>1.06344015696534</v>
      </c>
      <c r="K626" s="577" t="b">
        <f t="shared" si="81"/>
        <v>1</v>
      </c>
      <c r="L626" s="576">
        <v>46710</v>
      </c>
      <c r="M626" s="576">
        <v>40948</v>
      </c>
      <c r="N626" s="577">
        <v>0.87664311710554499</v>
      </c>
      <c r="O626" s="577" t="str">
        <f t="shared" si="82"/>
        <v/>
      </c>
      <c r="P626" s="578">
        <v>19.600000000000001</v>
      </c>
      <c r="Q626" s="578">
        <v>26</v>
      </c>
      <c r="R626" s="579">
        <v>1.3265306122449001</v>
      </c>
      <c r="S626" s="577" t="str">
        <f t="shared" si="83"/>
        <v/>
      </c>
      <c r="T626" s="580">
        <f t="shared" si="84"/>
        <v>1</v>
      </c>
      <c r="U626" s="580">
        <f t="shared" si="85"/>
        <v>0</v>
      </c>
      <c r="V626" s="580">
        <f t="shared" si="86"/>
        <v>0</v>
      </c>
      <c r="W626" s="580">
        <f t="shared" si="87"/>
        <v>1</v>
      </c>
      <c r="X626" s="581" t="str">
        <f t="shared" si="88"/>
        <v>NO</v>
      </c>
      <c r="Y626" s="582" t="str">
        <f t="shared" si="89"/>
        <v>NO</v>
      </c>
    </row>
    <row r="627" spans="1:25" ht="30" x14ac:dyDescent="0.25">
      <c r="A627" s="572" t="s">
        <v>271</v>
      </c>
      <c r="B627" s="573" t="s">
        <v>1061</v>
      </c>
      <c r="C627" s="617">
        <v>38.049999999999997</v>
      </c>
      <c r="D627" s="617">
        <v>22033003805</v>
      </c>
      <c r="E627" s="574" t="s">
        <v>904</v>
      </c>
      <c r="F627" s="583">
        <v>0</v>
      </c>
      <c r="G627" s="573" t="s">
        <v>902</v>
      </c>
      <c r="H627" s="576">
        <v>152900</v>
      </c>
      <c r="I627" s="576">
        <v>162600</v>
      </c>
      <c r="J627" s="577">
        <v>1.06344015696534</v>
      </c>
      <c r="K627" s="577" t="b">
        <f t="shared" si="81"/>
        <v>1</v>
      </c>
      <c r="L627" s="576">
        <v>46710</v>
      </c>
      <c r="M627" s="576">
        <v>40948</v>
      </c>
      <c r="N627" s="577">
        <v>0.87664311710554499</v>
      </c>
      <c r="O627" s="577" t="str">
        <f t="shared" si="82"/>
        <v/>
      </c>
      <c r="P627" s="578">
        <v>19.600000000000001</v>
      </c>
      <c r="Q627" s="578">
        <v>26</v>
      </c>
      <c r="R627" s="579">
        <v>1.3265306122449001</v>
      </c>
      <c r="S627" s="577" t="str">
        <f t="shared" si="83"/>
        <v/>
      </c>
      <c r="T627" s="580">
        <f t="shared" si="84"/>
        <v>1</v>
      </c>
      <c r="U627" s="580">
        <f t="shared" si="85"/>
        <v>0</v>
      </c>
      <c r="V627" s="580">
        <f t="shared" si="86"/>
        <v>0</v>
      </c>
      <c r="W627" s="580">
        <f t="shared" si="87"/>
        <v>1</v>
      </c>
      <c r="X627" s="581" t="str">
        <f t="shared" si="88"/>
        <v>NO</v>
      </c>
      <c r="Y627" s="582" t="str">
        <f t="shared" si="89"/>
        <v>NO</v>
      </c>
    </row>
    <row r="628" spans="1:25" ht="30" x14ac:dyDescent="0.25">
      <c r="A628" s="572" t="s">
        <v>271</v>
      </c>
      <c r="B628" s="573" t="s">
        <v>1061</v>
      </c>
      <c r="C628" s="617">
        <v>38.049999999999997</v>
      </c>
      <c r="D628" s="617">
        <v>22033003805</v>
      </c>
      <c r="E628" s="574" t="s">
        <v>904</v>
      </c>
      <c r="F628" s="583">
        <v>0</v>
      </c>
      <c r="G628" s="573" t="s">
        <v>902</v>
      </c>
      <c r="H628" s="576">
        <v>152900</v>
      </c>
      <c r="I628" s="576">
        <v>162600</v>
      </c>
      <c r="J628" s="577">
        <v>1.06344015696534</v>
      </c>
      <c r="K628" s="577" t="b">
        <f t="shared" si="81"/>
        <v>1</v>
      </c>
      <c r="L628" s="576">
        <v>46710</v>
      </c>
      <c r="M628" s="576">
        <v>40948</v>
      </c>
      <c r="N628" s="577">
        <v>0.87664311710554499</v>
      </c>
      <c r="O628" s="577" t="str">
        <f t="shared" si="82"/>
        <v/>
      </c>
      <c r="P628" s="578">
        <v>19.600000000000001</v>
      </c>
      <c r="Q628" s="578">
        <v>26</v>
      </c>
      <c r="R628" s="579">
        <v>1.3265306122449001</v>
      </c>
      <c r="S628" s="577" t="str">
        <f t="shared" si="83"/>
        <v/>
      </c>
      <c r="T628" s="580">
        <f t="shared" si="84"/>
        <v>1</v>
      </c>
      <c r="U628" s="580">
        <f t="shared" si="85"/>
        <v>0</v>
      </c>
      <c r="V628" s="580">
        <f t="shared" si="86"/>
        <v>0</v>
      </c>
      <c r="W628" s="580">
        <f t="shared" si="87"/>
        <v>1</v>
      </c>
      <c r="X628" s="581" t="str">
        <f t="shared" si="88"/>
        <v>NO</v>
      </c>
      <c r="Y628" s="582" t="str">
        <f t="shared" si="89"/>
        <v>NO</v>
      </c>
    </row>
    <row r="629" spans="1:25" ht="30" x14ac:dyDescent="0.25">
      <c r="A629" s="572" t="s">
        <v>271</v>
      </c>
      <c r="B629" s="573" t="s">
        <v>1061</v>
      </c>
      <c r="C629" s="617">
        <v>38.049999999999997</v>
      </c>
      <c r="D629" s="617">
        <v>22033003805</v>
      </c>
      <c r="E629" s="574" t="s">
        <v>904</v>
      </c>
      <c r="F629" s="583">
        <v>0</v>
      </c>
      <c r="G629" s="573" t="s">
        <v>902</v>
      </c>
      <c r="H629" s="576">
        <v>152900</v>
      </c>
      <c r="I629" s="576">
        <v>162600</v>
      </c>
      <c r="J629" s="577">
        <v>1.06344015696534</v>
      </c>
      <c r="K629" s="577" t="b">
        <f t="shared" si="81"/>
        <v>1</v>
      </c>
      <c r="L629" s="576">
        <v>46710</v>
      </c>
      <c r="M629" s="576">
        <v>40948</v>
      </c>
      <c r="N629" s="577">
        <v>0.87664311710554499</v>
      </c>
      <c r="O629" s="577" t="str">
        <f t="shared" si="82"/>
        <v/>
      </c>
      <c r="P629" s="578">
        <v>19.600000000000001</v>
      </c>
      <c r="Q629" s="578">
        <v>26</v>
      </c>
      <c r="R629" s="579">
        <v>1.3265306122449001</v>
      </c>
      <c r="S629" s="577" t="str">
        <f t="shared" si="83"/>
        <v/>
      </c>
      <c r="T629" s="580">
        <f t="shared" si="84"/>
        <v>1</v>
      </c>
      <c r="U629" s="580">
        <f t="shared" si="85"/>
        <v>0</v>
      </c>
      <c r="V629" s="580">
        <f t="shared" si="86"/>
        <v>0</v>
      </c>
      <c r="W629" s="580">
        <f t="shared" si="87"/>
        <v>1</v>
      </c>
      <c r="X629" s="581" t="str">
        <f t="shared" si="88"/>
        <v>NO</v>
      </c>
      <c r="Y629" s="582" t="str">
        <f t="shared" si="89"/>
        <v>NO</v>
      </c>
    </row>
    <row r="630" spans="1:25" ht="30" x14ac:dyDescent="0.25">
      <c r="A630" s="572" t="s">
        <v>271</v>
      </c>
      <c r="B630" s="573" t="s">
        <v>1061</v>
      </c>
      <c r="C630" s="617">
        <v>39.04</v>
      </c>
      <c r="D630" s="617">
        <v>22033003904</v>
      </c>
      <c r="E630" s="574" t="s">
        <v>901</v>
      </c>
      <c r="F630" s="575">
        <v>1</v>
      </c>
      <c r="G630" s="573" t="s">
        <v>902</v>
      </c>
      <c r="H630" s="576">
        <v>152900</v>
      </c>
      <c r="I630" s="576">
        <v>162600</v>
      </c>
      <c r="J630" s="577">
        <v>1.06344015696534</v>
      </c>
      <c r="K630" s="577" t="b">
        <f t="shared" si="81"/>
        <v>1</v>
      </c>
      <c r="L630" s="576">
        <v>46710</v>
      </c>
      <c r="M630" s="576">
        <v>40948</v>
      </c>
      <c r="N630" s="577">
        <v>0.87664311710554499</v>
      </c>
      <c r="O630" s="577" t="str">
        <f t="shared" si="82"/>
        <v/>
      </c>
      <c r="P630" s="578">
        <v>19.600000000000001</v>
      </c>
      <c r="Q630" s="578">
        <v>26</v>
      </c>
      <c r="R630" s="579">
        <v>1.3265306122449001</v>
      </c>
      <c r="S630" s="577" t="str">
        <f t="shared" si="83"/>
        <v/>
      </c>
      <c r="T630" s="580">
        <f t="shared" si="84"/>
        <v>1</v>
      </c>
      <c r="U630" s="580">
        <f t="shared" si="85"/>
        <v>0</v>
      </c>
      <c r="V630" s="580">
        <f t="shared" si="86"/>
        <v>0</v>
      </c>
      <c r="W630" s="580">
        <f t="shared" si="87"/>
        <v>1</v>
      </c>
      <c r="X630" s="581" t="str">
        <f t="shared" si="88"/>
        <v>NO</v>
      </c>
      <c r="Y630" s="582" t="str">
        <f t="shared" si="89"/>
        <v>NO</v>
      </c>
    </row>
    <row r="631" spans="1:25" ht="30" x14ac:dyDescent="0.25">
      <c r="A631" s="572" t="s">
        <v>271</v>
      </c>
      <c r="B631" s="573" t="s">
        <v>1061</v>
      </c>
      <c r="C631" s="617">
        <v>39.06</v>
      </c>
      <c r="D631" s="617">
        <v>22033003906</v>
      </c>
      <c r="E631" s="574" t="s">
        <v>904</v>
      </c>
      <c r="F631" s="583">
        <v>0</v>
      </c>
      <c r="G631" s="573" t="s">
        <v>902</v>
      </c>
      <c r="H631" s="576">
        <v>152900</v>
      </c>
      <c r="I631" s="576">
        <v>162600</v>
      </c>
      <c r="J631" s="577">
        <v>1.06344015696534</v>
      </c>
      <c r="K631" s="577" t="b">
        <f t="shared" si="81"/>
        <v>1</v>
      </c>
      <c r="L631" s="576">
        <v>46710</v>
      </c>
      <c r="M631" s="576">
        <v>40948</v>
      </c>
      <c r="N631" s="577">
        <v>0.87664311710554499</v>
      </c>
      <c r="O631" s="577" t="str">
        <f t="shared" si="82"/>
        <v/>
      </c>
      <c r="P631" s="578">
        <v>19.600000000000001</v>
      </c>
      <c r="Q631" s="578">
        <v>26</v>
      </c>
      <c r="R631" s="579">
        <v>1.3265306122449001</v>
      </c>
      <c r="S631" s="577" t="str">
        <f t="shared" si="83"/>
        <v/>
      </c>
      <c r="T631" s="580">
        <f t="shared" si="84"/>
        <v>1</v>
      </c>
      <c r="U631" s="580">
        <f t="shared" si="85"/>
        <v>0</v>
      </c>
      <c r="V631" s="580">
        <f t="shared" si="86"/>
        <v>0</v>
      </c>
      <c r="W631" s="580">
        <f t="shared" si="87"/>
        <v>1</v>
      </c>
      <c r="X631" s="581" t="str">
        <f t="shared" si="88"/>
        <v>NO</v>
      </c>
      <c r="Y631" s="582" t="str">
        <f t="shared" si="89"/>
        <v>NO</v>
      </c>
    </row>
    <row r="632" spans="1:25" ht="30" x14ac:dyDescent="0.25">
      <c r="A632" s="572" t="s">
        <v>271</v>
      </c>
      <c r="B632" s="573" t="s">
        <v>1061</v>
      </c>
      <c r="C632" s="617">
        <v>39.06</v>
      </c>
      <c r="D632" s="617">
        <v>22033003906</v>
      </c>
      <c r="E632" s="574" t="s">
        <v>904</v>
      </c>
      <c r="F632" s="583">
        <v>0</v>
      </c>
      <c r="G632" s="573" t="s">
        <v>902</v>
      </c>
      <c r="H632" s="576">
        <v>152900</v>
      </c>
      <c r="I632" s="576">
        <v>162600</v>
      </c>
      <c r="J632" s="577">
        <v>1.06344015696534</v>
      </c>
      <c r="K632" s="577" t="b">
        <f t="shared" si="81"/>
        <v>1</v>
      </c>
      <c r="L632" s="576">
        <v>46710</v>
      </c>
      <c r="M632" s="576">
        <v>40948</v>
      </c>
      <c r="N632" s="577">
        <v>0.87664311710554499</v>
      </c>
      <c r="O632" s="577" t="str">
        <f t="shared" si="82"/>
        <v/>
      </c>
      <c r="P632" s="578">
        <v>19.600000000000001</v>
      </c>
      <c r="Q632" s="578">
        <v>26</v>
      </c>
      <c r="R632" s="579">
        <v>1.3265306122449001</v>
      </c>
      <c r="S632" s="577" t="str">
        <f t="shared" si="83"/>
        <v/>
      </c>
      <c r="T632" s="580">
        <f t="shared" si="84"/>
        <v>1</v>
      </c>
      <c r="U632" s="580">
        <f t="shared" si="85"/>
        <v>0</v>
      </c>
      <c r="V632" s="580">
        <f t="shared" si="86"/>
        <v>0</v>
      </c>
      <c r="W632" s="580">
        <f t="shared" si="87"/>
        <v>1</v>
      </c>
      <c r="X632" s="581" t="str">
        <f t="shared" si="88"/>
        <v>NO</v>
      </c>
      <c r="Y632" s="582" t="str">
        <f t="shared" si="89"/>
        <v>NO</v>
      </c>
    </row>
    <row r="633" spans="1:25" ht="30" x14ac:dyDescent="0.25">
      <c r="A633" s="572" t="s">
        <v>271</v>
      </c>
      <c r="B633" s="573" t="s">
        <v>1061</v>
      </c>
      <c r="C633" s="617">
        <v>39.06</v>
      </c>
      <c r="D633" s="617">
        <v>22033003906</v>
      </c>
      <c r="E633" s="574" t="s">
        <v>901</v>
      </c>
      <c r="F633" s="575">
        <v>1</v>
      </c>
      <c r="G633" s="573" t="s">
        <v>902</v>
      </c>
      <c r="H633" s="576">
        <v>152900</v>
      </c>
      <c r="I633" s="576">
        <v>162600</v>
      </c>
      <c r="J633" s="577">
        <v>1.06344015696534</v>
      </c>
      <c r="K633" s="577" t="b">
        <f t="shared" si="81"/>
        <v>1</v>
      </c>
      <c r="L633" s="576">
        <v>46710</v>
      </c>
      <c r="M633" s="576">
        <v>40948</v>
      </c>
      <c r="N633" s="577">
        <v>0.87664311710554499</v>
      </c>
      <c r="O633" s="577" t="str">
        <f t="shared" si="82"/>
        <v/>
      </c>
      <c r="P633" s="578">
        <v>19.600000000000001</v>
      </c>
      <c r="Q633" s="578">
        <v>26</v>
      </c>
      <c r="R633" s="579">
        <v>1.3265306122449001</v>
      </c>
      <c r="S633" s="577" t="str">
        <f t="shared" si="83"/>
        <v/>
      </c>
      <c r="T633" s="580">
        <f t="shared" si="84"/>
        <v>1</v>
      </c>
      <c r="U633" s="580">
        <f t="shared" si="85"/>
        <v>0</v>
      </c>
      <c r="V633" s="580">
        <f t="shared" si="86"/>
        <v>0</v>
      </c>
      <c r="W633" s="580">
        <f t="shared" si="87"/>
        <v>1</v>
      </c>
      <c r="X633" s="581" t="str">
        <f t="shared" si="88"/>
        <v>NO</v>
      </c>
      <c r="Y633" s="582" t="str">
        <f t="shared" si="89"/>
        <v>NO</v>
      </c>
    </row>
    <row r="634" spans="1:25" ht="30" x14ac:dyDescent="0.25">
      <c r="A634" s="572" t="s">
        <v>271</v>
      </c>
      <c r="B634" s="573" t="s">
        <v>1061</v>
      </c>
      <c r="C634" s="617">
        <v>39.07</v>
      </c>
      <c r="D634" s="617">
        <v>22033003907</v>
      </c>
      <c r="E634" s="574" t="s">
        <v>901</v>
      </c>
      <c r="F634" s="575">
        <v>1</v>
      </c>
      <c r="G634" s="573" t="s">
        <v>902</v>
      </c>
      <c r="H634" s="576">
        <v>152900</v>
      </c>
      <c r="I634" s="576">
        <v>162600</v>
      </c>
      <c r="J634" s="577">
        <v>1.06344015696534</v>
      </c>
      <c r="K634" s="577" t="b">
        <f t="shared" si="81"/>
        <v>1</v>
      </c>
      <c r="L634" s="576">
        <v>46710</v>
      </c>
      <c r="M634" s="576">
        <v>40948</v>
      </c>
      <c r="N634" s="577">
        <v>0.87664311710554499</v>
      </c>
      <c r="O634" s="577" t="str">
        <f t="shared" si="82"/>
        <v/>
      </c>
      <c r="P634" s="578">
        <v>19.600000000000001</v>
      </c>
      <c r="Q634" s="578">
        <v>26</v>
      </c>
      <c r="R634" s="579">
        <v>1.3265306122449001</v>
      </c>
      <c r="S634" s="577" t="str">
        <f t="shared" si="83"/>
        <v/>
      </c>
      <c r="T634" s="580">
        <f t="shared" si="84"/>
        <v>1</v>
      </c>
      <c r="U634" s="580">
        <f t="shared" si="85"/>
        <v>0</v>
      </c>
      <c r="V634" s="580">
        <f t="shared" si="86"/>
        <v>0</v>
      </c>
      <c r="W634" s="580">
        <f t="shared" si="87"/>
        <v>1</v>
      </c>
      <c r="X634" s="581" t="str">
        <f t="shared" si="88"/>
        <v>NO</v>
      </c>
      <c r="Y634" s="582" t="str">
        <f t="shared" si="89"/>
        <v>NO</v>
      </c>
    </row>
    <row r="635" spans="1:25" ht="30" x14ac:dyDescent="0.25">
      <c r="A635" s="572" t="s">
        <v>271</v>
      </c>
      <c r="B635" s="573" t="s">
        <v>1061</v>
      </c>
      <c r="C635" s="617">
        <v>39.08</v>
      </c>
      <c r="D635" s="617">
        <v>22033003908</v>
      </c>
      <c r="E635" s="574" t="s">
        <v>904</v>
      </c>
      <c r="F635" s="583">
        <v>0</v>
      </c>
      <c r="G635" s="573" t="s">
        <v>902</v>
      </c>
      <c r="H635" s="576">
        <v>152900</v>
      </c>
      <c r="I635" s="576">
        <v>162600</v>
      </c>
      <c r="J635" s="577">
        <v>1.06344015696534</v>
      </c>
      <c r="K635" s="577" t="b">
        <f t="shared" si="81"/>
        <v>1</v>
      </c>
      <c r="L635" s="576">
        <v>46710</v>
      </c>
      <c r="M635" s="576">
        <v>40948</v>
      </c>
      <c r="N635" s="577">
        <v>0.87664311710554499</v>
      </c>
      <c r="O635" s="577" t="str">
        <f t="shared" si="82"/>
        <v/>
      </c>
      <c r="P635" s="578">
        <v>19.600000000000001</v>
      </c>
      <c r="Q635" s="578">
        <v>26</v>
      </c>
      <c r="R635" s="579">
        <v>1.3265306122449001</v>
      </c>
      <c r="S635" s="577" t="str">
        <f t="shared" si="83"/>
        <v/>
      </c>
      <c r="T635" s="580">
        <f t="shared" si="84"/>
        <v>1</v>
      </c>
      <c r="U635" s="580">
        <f t="shared" si="85"/>
        <v>0</v>
      </c>
      <c r="V635" s="580">
        <f t="shared" si="86"/>
        <v>0</v>
      </c>
      <c r="W635" s="580">
        <f t="shared" si="87"/>
        <v>1</v>
      </c>
      <c r="X635" s="581" t="str">
        <f t="shared" si="88"/>
        <v>NO</v>
      </c>
      <c r="Y635" s="582" t="str">
        <f t="shared" si="89"/>
        <v>NO</v>
      </c>
    </row>
    <row r="636" spans="1:25" ht="30" x14ac:dyDescent="0.25">
      <c r="A636" s="572" t="s">
        <v>271</v>
      </c>
      <c r="B636" s="573" t="s">
        <v>1061</v>
      </c>
      <c r="C636" s="617">
        <v>39.08</v>
      </c>
      <c r="D636" s="617">
        <v>22033003908</v>
      </c>
      <c r="E636" s="574" t="s">
        <v>901</v>
      </c>
      <c r="F636" s="575">
        <v>1</v>
      </c>
      <c r="G636" s="573" t="s">
        <v>902</v>
      </c>
      <c r="H636" s="576">
        <v>152900</v>
      </c>
      <c r="I636" s="576">
        <v>162600</v>
      </c>
      <c r="J636" s="577">
        <v>1.06344015696534</v>
      </c>
      <c r="K636" s="577" t="b">
        <f t="shared" si="81"/>
        <v>1</v>
      </c>
      <c r="L636" s="576">
        <v>46710</v>
      </c>
      <c r="M636" s="576">
        <v>40948</v>
      </c>
      <c r="N636" s="577">
        <v>0.87664311710554499</v>
      </c>
      <c r="O636" s="577" t="str">
        <f t="shared" si="82"/>
        <v/>
      </c>
      <c r="P636" s="578">
        <v>19.600000000000001</v>
      </c>
      <c r="Q636" s="578">
        <v>26</v>
      </c>
      <c r="R636" s="579">
        <v>1.3265306122449001</v>
      </c>
      <c r="S636" s="577" t="str">
        <f t="shared" si="83"/>
        <v/>
      </c>
      <c r="T636" s="580">
        <f t="shared" si="84"/>
        <v>1</v>
      </c>
      <c r="U636" s="580">
        <f t="shared" si="85"/>
        <v>0</v>
      </c>
      <c r="V636" s="580">
        <f t="shared" si="86"/>
        <v>0</v>
      </c>
      <c r="W636" s="580">
        <f t="shared" si="87"/>
        <v>1</v>
      </c>
      <c r="X636" s="581" t="str">
        <f t="shared" si="88"/>
        <v>NO</v>
      </c>
      <c r="Y636" s="582" t="str">
        <f t="shared" si="89"/>
        <v>NO</v>
      </c>
    </row>
    <row r="637" spans="1:25" ht="30" x14ac:dyDescent="0.25">
      <c r="A637" s="572" t="s">
        <v>271</v>
      </c>
      <c r="B637" s="573" t="s">
        <v>1061</v>
      </c>
      <c r="C637" s="617">
        <v>39.090000000000003</v>
      </c>
      <c r="D637" s="617">
        <v>22033003909</v>
      </c>
      <c r="E637" s="574" t="s">
        <v>904</v>
      </c>
      <c r="F637" s="583">
        <v>0</v>
      </c>
      <c r="G637" s="573" t="s">
        <v>902</v>
      </c>
      <c r="H637" s="576">
        <v>152900</v>
      </c>
      <c r="I637" s="576">
        <v>162600</v>
      </c>
      <c r="J637" s="577">
        <v>1.06344015696534</v>
      </c>
      <c r="K637" s="577" t="b">
        <f t="shared" si="81"/>
        <v>1</v>
      </c>
      <c r="L637" s="576">
        <v>46710</v>
      </c>
      <c r="M637" s="576">
        <v>40948</v>
      </c>
      <c r="N637" s="577">
        <v>0.87664311710554499</v>
      </c>
      <c r="O637" s="577" t="str">
        <f t="shared" si="82"/>
        <v/>
      </c>
      <c r="P637" s="578">
        <v>19.600000000000001</v>
      </c>
      <c r="Q637" s="578">
        <v>26</v>
      </c>
      <c r="R637" s="579">
        <v>1.3265306122449001</v>
      </c>
      <c r="S637" s="577" t="str">
        <f t="shared" si="83"/>
        <v/>
      </c>
      <c r="T637" s="580">
        <f t="shared" si="84"/>
        <v>1</v>
      </c>
      <c r="U637" s="580">
        <f t="shared" si="85"/>
        <v>0</v>
      </c>
      <c r="V637" s="580">
        <f t="shared" si="86"/>
        <v>0</v>
      </c>
      <c r="W637" s="580">
        <f t="shared" si="87"/>
        <v>1</v>
      </c>
      <c r="X637" s="581" t="str">
        <f t="shared" si="88"/>
        <v>NO</v>
      </c>
      <c r="Y637" s="582" t="str">
        <f t="shared" si="89"/>
        <v>NO</v>
      </c>
    </row>
    <row r="638" spans="1:25" ht="30" x14ac:dyDescent="0.25">
      <c r="A638" s="572" t="s">
        <v>271</v>
      </c>
      <c r="B638" s="573" t="s">
        <v>1061</v>
      </c>
      <c r="C638" s="617">
        <v>39.090000000000003</v>
      </c>
      <c r="D638" s="617">
        <v>22033003909</v>
      </c>
      <c r="E638" s="574" t="s">
        <v>904</v>
      </c>
      <c r="F638" s="583">
        <v>0</v>
      </c>
      <c r="G638" s="573" t="s">
        <v>902</v>
      </c>
      <c r="H638" s="576">
        <v>152900</v>
      </c>
      <c r="I638" s="576">
        <v>162600</v>
      </c>
      <c r="J638" s="577">
        <v>1.06344015696534</v>
      </c>
      <c r="K638" s="577" t="b">
        <f t="shared" si="81"/>
        <v>1</v>
      </c>
      <c r="L638" s="576">
        <v>46710</v>
      </c>
      <c r="M638" s="576">
        <v>40948</v>
      </c>
      <c r="N638" s="577">
        <v>0.87664311710554499</v>
      </c>
      <c r="O638" s="577" t="str">
        <f t="shared" si="82"/>
        <v/>
      </c>
      <c r="P638" s="578">
        <v>19.600000000000001</v>
      </c>
      <c r="Q638" s="578">
        <v>26</v>
      </c>
      <c r="R638" s="579">
        <v>1.3265306122449001</v>
      </c>
      <c r="S638" s="577" t="str">
        <f t="shared" si="83"/>
        <v/>
      </c>
      <c r="T638" s="580">
        <f t="shared" si="84"/>
        <v>1</v>
      </c>
      <c r="U638" s="580">
        <f t="shared" si="85"/>
        <v>0</v>
      </c>
      <c r="V638" s="580">
        <f t="shared" si="86"/>
        <v>0</v>
      </c>
      <c r="W638" s="580">
        <f t="shared" si="87"/>
        <v>1</v>
      </c>
      <c r="X638" s="581" t="str">
        <f t="shared" si="88"/>
        <v>NO</v>
      </c>
      <c r="Y638" s="582" t="str">
        <f t="shared" si="89"/>
        <v>NO</v>
      </c>
    </row>
    <row r="639" spans="1:25" ht="30" x14ac:dyDescent="0.25">
      <c r="A639" s="572" t="s">
        <v>271</v>
      </c>
      <c r="B639" s="573" t="s">
        <v>1061</v>
      </c>
      <c r="C639" s="617">
        <v>39.090000000000003</v>
      </c>
      <c r="D639" s="617">
        <v>22033003909</v>
      </c>
      <c r="E639" s="574" t="s">
        <v>904</v>
      </c>
      <c r="F639" s="583">
        <v>0</v>
      </c>
      <c r="G639" s="573" t="s">
        <v>902</v>
      </c>
      <c r="H639" s="576">
        <v>152900</v>
      </c>
      <c r="I639" s="576">
        <v>162600</v>
      </c>
      <c r="J639" s="577">
        <v>1.06344015696534</v>
      </c>
      <c r="K639" s="577" t="b">
        <f t="shared" si="81"/>
        <v>1</v>
      </c>
      <c r="L639" s="576">
        <v>46710</v>
      </c>
      <c r="M639" s="576">
        <v>40948</v>
      </c>
      <c r="N639" s="577">
        <v>0.87664311710554499</v>
      </c>
      <c r="O639" s="577" t="str">
        <f t="shared" si="82"/>
        <v/>
      </c>
      <c r="P639" s="578">
        <v>19.600000000000001</v>
      </c>
      <c r="Q639" s="578">
        <v>26</v>
      </c>
      <c r="R639" s="579">
        <v>1.3265306122449001</v>
      </c>
      <c r="S639" s="577" t="str">
        <f t="shared" si="83"/>
        <v/>
      </c>
      <c r="T639" s="580">
        <f t="shared" si="84"/>
        <v>1</v>
      </c>
      <c r="U639" s="580">
        <f t="shared" si="85"/>
        <v>0</v>
      </c>
      <c r="V639" s="580">
        <f t="shared" si="86"/>
        <v>0</v>
      </c>
      <c r="W639" s="580">
        <f t="shared" si="87"/>
        <v>1</v>
      </c>
      <c r="X639" s="581" t="str">
        <f t="shared" si="88"/>
        <v>NO</v>
      </c>
      <c r="Y639" s="582" t="str">
        <f t="shared" si="89"/>
        <v>NO</v>
      </c>
    </row>
    <row r="640" spans="1:25" ht="30" x14ac:dyDescent="0.25">
      <c r="A640" s="572" t="s">
        <v>271</v>
      </c>
      <c r="B640" s="573" t="s">
        <v>1061</v>
      </c>
      <c r="C640" s="617">
        <v>39.1</v>
      </c>
      <c r="D640" s="617">
        <v>22033003910</v>
      </c>
      <c r="E640" s="574" t="s">
        <v>904</v>
      </c>
      <c r="F640" s="583">
        <v>0</v>
      </c>
      <c r="G640" s="573" t="s">
        <v>902</v>
      </c>
      <c r="H640" s="576">
        <v>152900</v>
      </c>
      <c r="I640" s="576">
        <v>162600</v>
      </c>
      <c r="J640" s="577">
        <v>1.06344015696534</v>
      </c>
      <c r="K640" s="577" t="b">
        <f t="shared" si="81"/>
        <v>1</v>
      </c>
      <c r="L640" s="576">
        <v>46710</v>
      </c>
      <c r="M640" s="576">
        <v>40948</v>
      </c>
      <c r="N640" s="577">
        <v>0.87664311710554499</v>
      </c>
      <c r="O640" s="577" t="str">
        <f t="shared" si="82"/>
        <v/>
      </c>
      <c r="P640" s="578">
        <v>19.600000000000001</v>
      </c>
      <c r="Q640" s="578">
        <v>26</v>
      </c>
      <c r="R640" s="579">
        <v>1.3265306122449001</v>
      </c>
      <c r="S640" s="577" t="str">
        <f t="shared" si="83"/>
        <v/>
      </c>
      <c r="T640" s="580">
        <f t="shared" si="84"/>
        <v>1</v>
      </c>
      <c r="U640" s="580">
        <f t="shared" si="85"/>
        <v>0</v>
      </c>
      <c r="V640" s="580">
        <f t="shared" si="86"/>
        <v>0</v>
      </c>
      <c r="W640" s="580">
        <f t="shared" si="87"/>
        <v>1</v>
      </c>
      <c r="X640" s="581" t="str">
        <f t="shared" si="88"/>
        <v>NO</v>
      </c>
      <c r="Y640" s="582" t="str">
        <f t="shared" si="89"/>
        <v>NO</v>
      </c>
    </row>
    <row r="641" spans="1:25" ht="30" x14ac:dyDescent="0.25">
      <c r="A641" s="572" t="s">
        <v>271</v>
      </c>
      <c r="B641" s="573" t="s">
        <v>1061</v>
      </c>
      <c r="C641" s="617">
        <v>40.049999999999997</v>
      </c>
      <c r="D641" s="617">
        <v>22033004005</v>
      </c>
      <c r="E641" s="574" t="s">
        <v>904</v>
      </c>
      <c r="F641" s="583">
        <v>0</v>
      </c>
      <c r="G641" s="573" t="s">
        <v>902</v>
      </c>
      <c r="H641" s="576">
        <v>152900</v>
      </c>
      <c r="I641" s="576">
        <v>162600</v>
      </c>
      <c r="J641" s="577">
        <v>1.06344015696534</v>
      </c>
      <c r="K641" s="577" t="b">
        <f t="shared" si="81"/>
        <v>1</v>
      </c>
      <c r="L641" s="576">
        <v>46710</v>
      </c>
      <c r="M641" s="576">
        <v>40948</v>
      </c>
      <c r="N641" s="577">
        <v>0.87664311710554499</v>
      </c>
      <c r="O641" s="577" t="str">
        <f t="shared" si="82"/>
        <v/>
      </c>
      <c r="P641" s="578">
        <v>19.600000000000001</v>
      </c>
      <c r="Q641" s="578">
        <v>26</v>
      </c>
      <c r="R641" s="579">
        <v>1.3265306122449001</v>
      </c>
      <c r="S641" s="577" t="str">
        <f t="shared" si="83"/>
        <v/>
      </c>
      <c r="T641" s="580">
        <f t="shared" si="84"/>
        <v>1</v>
      </c>
      <c r="U641" s="580">
        <f t="shared" si="85"/>
        <v>0</v>
      </c>
      <c r="V641" s="580">
        <f t="shared" si="86"/>
        <v>0</v>
      </c>
      <c r="W641" s="580">
        <f t="shared" si="87"/>
        <v>1</v>
      </c>
      <c r="X641" s="581" t="str">
        <f t="shared" si="88"/>
        <v>NO</v>
      </c>
      <c r="Y641" s="582" t="str">
        <f t="shared" si="89"/>
        <v>NO</v>
      </c>
    </row>
    <row r="642" spans="1:25" ht="30" x14ac:dyDescent="0.25">
      <c r="A642" s="572" t="s">
        <v>271</v>
      </c>
      <c r="B642" s="573" t="s">
        <v>1061</v>
      </c>
      <c r="C642" s="617">
        <v>40.06</v>
      </c>
      <c r="D642" s="617">
        <v>22033004006</v>
      </c>
      <c r="E642" s="574" t="s">
        <v>904</v>
      </c>
      <c r="F642" s="583">
        <v>0</v>
      </c>
      <c r="G642" s="573" t="s">
        <v>902</v>
      </c>
      <c r="H642" s="576">
        <v>152900</v>
      </c>
      <c r="I642" s="576">
        <v>162600</v>
      </c>
      <c r="J642" s="577">
        <v>1.06344015696534</v>
      </c>
      <c r="K642" s="577" t="b">
        <f t="shared" si="81"/>
        <v>1</v>
      </c>
      <c r="L642" s="576">
        <v>46710</v>
      </c>
      <c r="M642" s="576">
        <v>40948</v>
      </c>
      <c r="N642" s="577">
        <v>0.87664311710554499</v>
      </c>
      <c r="O642" s="577" t="str">
        <f t="shared" si="82"/>
        <v/>
      </c>
      <c r="P642" s="578">
        <v>19.600000000000001</v>
      </c>
      <c r="Q642" s="578">
        <v>26</v>
      </c>
      <c r="R642" s="579">
        <v>1.3265306122449001</v>
      </c>
      <c r="S642" s="577" t="str">
        <f t="shared" si="83"/>
        <v/>
      </c>
      <c r="T642" s="580">
        <f t="shared" si="84"/>
        <v>1</v>
      </c>
      <c r="U642" s="580">
        <f t="shared" si="85"/>
        <v>0</v>
      </c>
      <c r="V642" s="580">
        <f t="shared" si="86"/>
        <v>0</v>
      </c>
      <c r="W642" s="580">
        <f t="shared" si="87"/>
        <v>1</v>
      </c>
      <c r="X642" s="581" t="str">
        <f t="shared" si="88"/>
        <v>NO</v>
      </c>
      <c r="Y642" s="582" t="str">
        <f t="shared" si="89"/>
        <v>NO</v>
      </c>
    </row>
    <row r="643" spans="1:25" ht="30" x14ac:dyDescent="0.25">
      <c r="A643" s="572" t="s">
        <v>271</v>
      </c>
      <c r="B643" s="573" t="s">
        <v>1061</v>
      </c>
      <c r="C643" s="617">
        <v>40.06</v>
      </c>
      <c r="D643" s="617">
        <v>22033004006</v>
      </c>
      <c r="E643" s="574" t="s">
        <v>904</v>
      </c>
      <c r="F643" s="583">
        <v>0</v>
      </c>
      <c r="G643" s="573" t="s">
        <v>902</v>
      </c>
      <c r="H643" s="576">
        <v>152900</v>
      </c>
      <c r="I643" s="576">
        <v>162600</v>
      </c>
      <c r="J643" s="577">
        <v>1.06344015696534</v>
      </c>
      <c r="K643" s="577" t="b">
        <f t="shared" ref="K643:K706" si="90">IF(J643&gt;=50%,TRUE,"")</f>
        <v>1</v>
      </c>
      <c r="L643" s="576">
        <v>46710</v>
      </c>
      <c r="M643" s="576">
        <v>40948</v>
      </c>
      <c r="N643" s="577">
        <v>0.87664311710554499</v>
      </c>
      <c r="O643" s="577" t="str">
        <f t="shared" ref="O643:O706" si="91">IF(N643&lt;=65%,TRUE,"")</f>
        <v/>
      </c>
      <c r="P643" s="578">
        <v>19.600000000000001</v>
      </c>
      <c r="Q643" s="578">
        <v>26</v>
      </c>
      <c r="R643" s="579">
        <v>1.3265306122449001</v>
      </c>
      <c r="S643" s="577" t="str">
        <f t="shared" ref="S643:S706" si="92">IF(R643&gt;=1.5,TRUE,"")</f>
        <v/>
      </c>
      <c r="T643" s="580">
        <f t="shared" ref="T643:T706" si="93">IF(K643=TRUE,1,0)</f>
        <v>1</v>
      </c>
      <c r="U643" s="580">
        <f t="shared" ref="U643:U706" si="94">IF(O643=TRUE,1,0)</f>
        <v>0</v>
      </c>
      <c r="V643" s="580">
        <f t="shared" ref="V643:V706" si="95">IF(S643=TRUE,1,0)</f>
        <v>0</v>
      </c>
      <c r="W643" s="580">
        <f t="shared" ref="W643:W706" si="96">SUM(T643:V643)</f>
        <v>1</v>
      </c>
      <c r="X643" s="581" t="str">
        <f t="shared" ref="X643:X706" si="97">IF(AND(E643="TRUE",W643&gt;1),"YES","NO")</f>
        <v>NO</v>
      </c>
      <c r="Y643" s="582" t="str">
        <f t="shared" ref="Y643:Y706" si="98">IF(AND(F643=1,W643&gt;1), "YES","NO")</f>
        <v>NO</v>
      </c>
    </row>
    <row r="644" spans="1:25" ht="30" x14ac:dyDescent="0.25">
      <c r="A644" s="572" t="s">
        <v>271</v>
      </c>
      <c r="B644" s="573" t="s">
        <v>1061</v>
      </c>
      <c r="C644" s="617">
        <v>40.06</v>
      </c>
      <c r="D644" s="617">
        <v>22033004006</v>
      </c>
      <c r="E644" s="574" t="s">
        <v>904</v>
      </c>
      <c r="F644" s="583">
        <v>0</v>
      </c>
      <c r="G644" s="573" t="s">
        <v>902</v>
      </c>
      <c r="H644" s="576">
        <v>152900</v>
      </c>
      <c r="I644" s="576">
        <v>162600</v>
      </c>
      <c r="J644" s="577">
        <v>1.06344015696534</v>
      </c>
      <c r="K644" s="577" t="b">
        <f t="shared" si="90"/>
        <v>1</v>
      </c>
      <c r="L644" s="576">
        <v>46710</v>
      </c>
      <c r="M644" s="576">
        <v>40948</v>
      </c>
      <c r="N644" s="577">
        <v>0.87664311710554499</v>
      </c>
      <c r="O644" s="577" t="str">
        <f t="shared" si="91"/>
        <v/>
      </c>
      <c r="P644" s="578">
        <v>19.600000000000001</v>
      </c>
      <c r="Q644" s="578">
        <v>26</v>
      </c>
      <c r="R644" s="579">
        <v>1.3265306122449001</v>
      </c>
      <c r="S644" s="577" t="str">
        <f t="shared" si="92"/>
        <v/>
      </c>
      <c r="T644" s="580">
        <f t="shared" si="93"/>
        <v>1</v>
      </c>
      <c r="U644" s="580">
        <f t="shared" si="94"/>
        <v>0</v>
      </c>
      <c r="V644" s="580">
        <f t="shared" si="95"/>
        <v>0</v>
      </c>
      <c r="W644" s="580">
        <f t="shared" si="96"/>
        <v>1</v>
      </c>
      <c r="X644" s="581" t="str">
        <f t="shared" si="97"/>
        <v>NO</v>
      </c>
      <c r="Y644" s="582" t="str">
        <f t="shared" si="98"/>
        <v>NO</v>
      </c>
    </row>
    <row r="645" spans="1:25" ht="30" x14ac:dyDescent="0.25">
      <c r="A645" s="572" t="s">
        <v>271</v>
      </c>
      <c r="B645" s="573" t="s">
        <v>1061</v>
      </c>
      <c r="C645" s="617">
        <v>40.090000000000003</v>
      </c>
      <c r="D645" s="617">
        <v>22033004009</v>
      </c>
      <c r="E645" s="574" t="s">
        <v>904</v>
      </c>
      <c r="F645" s="583">
        <v>0</v>
      </c>
      <c r="G645" s="573" t="s">
        <v>902</v>
      </c>
      <c r="H645" s="576">
        <v>152900</v>
      </c>
      <c r="I645" s="576">
        <v>162600</v>
      </c>
      <c r="J645" s="577">
        <v>1.06344015696534</v>
      </c>
      <c r="K645" s="577" t="b">
        <f t="shared" si="90"/>
        <v>1</v>
      </c>
      <c r="L645" s="576">
        <v>46710</v>
      </c>
      <c r="M645" s="576">
        <v>40948</v>
      </c>
      <c r="N645" s="577">
        <v>0.87664311710554499</v>
      </c>
      <c r="O645" s="577" t="str">
        <f t="shared" si="91"/>
        <v/>
      </c>
      <c r="P645" s="578">
        <v>19.600000000000001</v>
      </c>
      <c r="Q645" s="578">
        <v>26</v>
      </c>
      <c r="R645" s="579">
        <v>1.3265306122449001</v>
      </c>
      <c r="S645" s="577" t="str">
        <f t="shared" si="92"/>
        <v/>
      </c>
      <c r="T645" s="580">
        <f t="shared" si="93"/>
        <v>1</v>
      </c>
      <c r="U645" s="580">
        <f t="shared" si="94"/>
        <v>0</v>
      </c>
      <c r="V645" s="580">
        <f t="shared" si="95"/>
        <v>0</v>
      </c>
      <c r="W645" s="580">
        <f t="shared" si="96"/>
        <v>1</v>
      </c>
      <c r="X645" s="581" t="str">
        <f t="shared" si="97"/>
        <v>NO</v>
      </c>
      <c r="Y645" s="582" t="str">
        <f t="shared" si="98"/>
        <v>NO</v>
      </c>
    </row>
    <row r="646" spans="1:25" ht="30" x14ac:dyDescent="0.25">
      <c r="A646" s="572" t="s">
        <v>271</v>
      </c>
      <c r="B646" s="573" t="s">
        <v>1061</v>
      </c>
      <c r="C646" s="617">
        <v>40.090000000000003</v>
      </c>
      <c r="D646" s="617">
        <v>22033004009</v>
      </c>
      <c r="E646" s="574" t="s">
        <v>904</v>
      </c>
      <c r="F646" s="583">
        <v>0</v>
      </c>
      <c r="G646" s="573" t="s">
        <v>902</v>
      </c>
      <c r="H646" s="576">
        <v>152900</v>
      </c>
      <c r="I646" s="576">
        <v>162600</v>
      </c>
      <c r="J646" s="577">
        <v>1.06344015696534</v>
      </c>
      <c r="K646" s="577" t="b">
        <f t="shared" si="90"/>
        <v>1</v>
      </c>
      <c r="L646" s="576">
        <v>46710</v>
      </c>
      <c r="M646" s="576">
        <v>40948</v>
      </c>
      <c r="N646" s="577">
        <v>0.87664311710554499</v>
      </c>
      <c r="O646" s="577" t="str">
        <f t="shared" si="91"/>
        <v/>
      </c>
      <c r="P646" s="578">
        <v>19.600000000000001</v>
      </c>
      <c r="Q646" s="578">
        <v>26</v>
      </c>
      <c r="R646" s="579">
        <v>1.3265306122449001</v>
      </c>
      <c r="S646" s="577" t="str">
        <f t="shared" si="92"/>
        <v/>
      </c>
      <c r="T646" s="580">
        <f t="shared" si="93"/>
        <v>1</v>
      </c>
      <c r="U646" s="580">
        <f t="shared" si="94"/>
        <v>0</v>
      </c>
      <c r="V646" s="580">
        <f t="shared" si="95"/>
        <v>0</v>
      </c>
      <c r="W646" s="580">
        <f t="shared" si="96"/>
        <v>1</v>
      </c>
      <c r="X646" s="581" t="str">
        <f t="shared" si="97"/>
        <v>NO</v>
      </c>
      <c r="Y646" s="582" t="str">
        <f t="shared" si="98"/>
        <v>NO</v>
      </c>
    </row>
    <row r="647" spans="1:25" ht="30" x14ac:dyDescent="0.25">
      <c r="A647" s="572" t="s">
        <v>271</v>
      </c>
      <c r="B647" s="573" t="s">
        <v>1061</v>
      </c>
      <c r="C647" s="617">
        <v>40.090000000000003</v>
      </c>
      <c r="D647" s="617">
        <v>22033004009</v>
      </c>
      <c r="E647" s="574" t="s">
        <v>904</v>
      </c>
      <c r="F647" s="583">
        <v>0</v>
      </c>
      <c r="G647" s="573" t="s">
        <v>902</v>
      </c>
      <c r="H647" s="576">
        <v>152900</v>
      </c>
      <c r="I647" s="576">
        <v>162600</v>
      </c>
      <c r="J647" s="577">
        <v>1.06344015696534</v>
      </c>
      <c r="K647" s="577" t="b">
        <f t="shared" si="90"/>
        <v>1</v>
      </c>
      <c r="L647" s="576">
        <v>46710</v>
      </c>
      <c r="M647" s="576">
        <v>40948</v>
      </c>
      <c r="N647" s="577">
        <v>0.87664311710554499</v>
      </c>
      <c r="O647" s="577" t="str">
        <f t="shared" si="91"/>
        <v/>
      </c>
      <c r="P647" s="578">
        <v>19.600000000000001</v>
      </c>
      <c r="Q647" s="578">
        <v>26</v>
      </c>
      <c r="R647" s="579">
        <v>1.3265306122449001</v>
      </c>
      <c r="S647" s="577" t="str">
        <f t="shared" si="92"/>
        <v/>
      </c>
      <c r="T647" s="580">
        <f t="shared" si="93"/>
        <v>1</v>
      </c>
      <c r="U647" s="580">
        <f t="shared" si="94"/>
        <v>0</v>
      </c>
      <c r="V647" s="580">
        <f t="shared" si="95"/>
        <v>0</v>
      </c>
      <c r="W647" s="580">
        <f t="shared" si="96"/>
        <v>1</v>
      </c>
      <c r="X647" s="581" t="str">
        <f t="shared" si="97"/>
        <v>NO</v>
      </c>
      <c r="Y647" s="582" t="str">
        <f t="shared" si="98"/>
        <v>NO</v>
      </c>
    </row>
    <row r="648" spans="1:25" ht="30" x14ac:dyDescent="0.25">
      <c r="A648" s="572" t="s">
        <v>271</v>
      </c>
      <c r="B648" s="573" t="s">
        <v>1061</v>
      </c>
      <c r="C648" s="617">
        <v>40.090000000000003</v>
      </c>
      <c r="D648" s="617">
        <v>22033004009</v>
      </c>
      <c r="E648" s="574" t="s">
        <v>901</v>
      </c>
      <c r="F648" s="575">
        <v>1</v>
      </c>
      <c r="G648" s="573" t="s">
        <v>902</v>
      </c>
      <c r="H648" s="576">
        <v>152900</v>
      </c>
      <c r="I648" s="576">
        <v>162600</v>
      </c>
      <c r="J648" s="577">
        <v>1.06344015696534</v>
      </c>
      <c r="K648" s="577" t="b">
        <f t="shared" si="90"/>
        <v>1</v>
      </c>
      <c r="L648" s="576">
        <v>46710</v>
      </c>
      <c r="M648" s="576">
        <v>40948</v>
      </c>
      <c r="N648" s="577">
        <v>0.87664311710554499</v>
      </c>
      <c r="O648" s="577" t="str">
        <f t="shared" si="91"/>
        <v/>
      </c>
      <c r="P648" s="578">
        <v>19.600000000000001</v>
      </c>
      <c r="Q648" s="578">
        <v>26</v>
      </c>
      <c r="R648" s="579">
        <v>1.3265306122449001</v>
      </c>
      <c r="S648" s="577" t="str">
        <f t="shared" si="92"/>
        <v/>
      </c>
      <c r="T648" s="580">
        <f t="shared" si="93"/>
        <v>1</v>
      </c>
      <c r="U648" s="580">
        <f t="shared" si="94"/>
        <v>0</v>
      </c>
      <c r="V648" s="580">
        <f t="shared" si="95"/>
        <v>0</v>
      </c>
      <c r="W648" s="580">
        <f t="shared" si="96"/>
        <v>1</v>
      </c>
      <c r="X648" s="581" t="str">
        <f t="shared" si="97"/>
        <v>NO</v>
      </c>
      <c r="Y648" s="582" t="str">
        <f t="shared" si="98"/>
        <v>NO</v>
      </c>
    </row>
    <row r="649" spans="1:25" ht="30" x14ac:dyDescent="0.25">
      <c r="A649" s="572" t="s">
        <v>271</v>
      </c>
      <c r="B649" s="573" t="s">
        <v>1061</v>
      </c>
      <c r="C649" s="617">
        <v>40.1</v>
      </c>
      <c r="D649" s="617">
        <v>22033004010</v>
      </c>
      <c r="E649" s="574" t="s">
        <v>901</v>
      </c>
      <c r="F649" s="583">
        <v>0</v>
      </c>
      <c r="G649" s="573" t="s">
        <v>902</v>
      </c>
      <c r="H649" s="576">
        <v>152900</v>
      </c>
      <c r="I649" s="576">
        <v>162600</v>
      </c>
      <c r="J649" s="577">
        <v>1.06344015696534</v>
      </c>
      <c r="K649" s="577" t="b">
        <f t="shared" si="90"/>
        <v>1</v>
      </c>
      <c r="L649" s="576">
        <v>46710</v>
      </c>
      <c r="M649" s="576">
        <v>40948</v>
      </c>
      <c r="N649" s="577">
        <v>0.87664311710554499</v>
      </c>
      <c r="O649" s="577" t="str">
        <f t="shared" si="91"/>
        <v/>
      </c>
      <c r="P649" s="578">
        <v>19.600000000000001</v>
      </c>
      <c r="Q649" s="578">
        <v>26</v>
      </c>
      <c r="R649" s="579">
        <v>1.3265306122449001</v>
      </c>
      <c r="S649" s="577" t="str">
        <f t="shared" si="92"/>
        <v/>
      </c>
      <c r="T649" s="580">
        <f t="shared" si="93"/>
        <v>1</v>
      </c>
      <c r="U649" s="580">
        <f t="shared" si="94"/>
        <v>0</v>
      </c>
      <c r="V649" s="580">
        <f t="shared" si="95"/>
        <v>0</v>
      </c>
      <c r="W649" s="580">
        <f t="shared" si="96"/>
        <v>1</v>
      </c>
      <c r="X649" s="581" t="str">
        <f t="shared" si="97"/>
        <v>NO</v>
      </c>
      <c r="Y649" s="582" t="str">
        <f t="shared" si="98"/>
        <v>NO</v>
      </c>
    </row>
    <row r="650" spans="1:25" ht="30" x14ac:dyDescent="0.25">
      <c r="A650" s="572" t="s">
        <v>271</v>
      </c>
      <c r="B650" s="573" t="s">
        <v>1061</v>
      </c>
      <c r="C650" s="617">
        <v>40.11</v>
      </c>
      <c r="D650" s="617">
        <v>22033004011</v>
      </c>
      <c r="E650" s="574" t="s">
        <v>901</v>
      </c>
      <c r="F650" s="583">
        <v>0</v>
      </c>
      <c r="G650" s="573" t="s">
        <v>902</v>
      </c>
      <c r="H650" s="576">
        <v>152900</v>
      </c>
      <c r="I650" s="576">
        <v>162600</v>
      </c>
      <c r="J650" s="577">
        <v>1.06344015696534</v>
      </c>
      <c r="K650" s="577" t="b">
        <f t="shared" si="90"/>
        <v>1</v>
      </c>
      <c r="L650" s="576">
        <v>46710</v>
      </c>
      <c r="M650" s="576">
        <v>40948</v>
      </c>
      <c r="N650" s="577">
        <v>0.87664311710554499</v>
      </c>
      <c r="O650" s="577" t="str">
        <f t="shared" si="91"/>
        <v/>
      </c>
      <c r="P650" s="578">
        <v>19.600000000000001</v>
      </c>
      <c r="Q650" s="578">
        <v>26</v>
      </c>
      <c r="R650" s="579">
        <v>1.3265306122449001</v>
      </c>
      <c r="S650" s="577" t="str">
        <f t="shared" si="92"/>
        <v/>
      </c>
      <c r="T650" s="580">
        <f t="shared" si="93"/>
        <v>1</v>
      </c>
      <c r="U650" s="580">
        <f t="shared" si="94"/>
        <v>0</v>
      </c>
      <c r="V650" s="580">
        <f t="shared" si="95"/>
        <v>0</v>
      </c>
      <c r="W650" s="580">
        <f t="shared" si="96"/>
        <v>1</v>
      </c>
      <c r="X650" s="581" t="str">
        <f t="shared" si="97"/>
        <v>NO</v>
      </c>
      <c r="Y650" s="582" t="str">
        <f t="shared" si="98"/>
        <v>NO</v>
      </c>
    </row>
    <row r="651" spans="1:25" ht="30" x14ac:dyDescent="0.25">
      <c r="A651" s="572" t="s">
        <v>271</v>
      </c>
      <c r="B651" s="573" t="s">
        <v>1061</v>
      </c>
      <c r="C651" s="617">
        <v>40.11</v>
      </c>
      <c r="D651" s="617">
        <v>22033004011</v>
      </c>
      <c r="E651" s="574" t="s">
        <v>901</v>
      </c>
      <c r="F651" s="583">
        <v>0</v>
      </c>
      <c r="G651" s="573" t="s">
        <v>902</v>
      </c>
      <c r="H651" s="576">
        <v>152900</v>
      </c>
      <c r="I651" s="576">
        <v>162600</v>
      </c>
      <c r="J651" s="577">
        <v>1.06344015696534</v>
      </c>
      <c r="K651" s="577" t="b">
        <f t="shared" si="90"/>
        <v>1</v>
      </c>
      <c r="L651" s="576">
        <v>46710</v>
      </c>
      <c r="M651" s="576">
        <v>40948</v>
      </c>
      <c r="N651" s="577">
        <v>0.87664311710554499</v>
      </c>
      <c r="O651" s="577" t="str">
        <f t="shared" si="91"/>
        <v/>
      </c>
      <c r="P651" s="578">
        <v>19.600000000000001</v>
      </c>
      <c r="Q651" s="578">
        <v>26</v>
      </c>
      <c r="R651" s="579">
        <v>1.3265306122449001</v>
      </c>
      <c r="S651" s="577" t="str">
        <f t="shared" si="92"/>
        <v/>
      </c>
      <c r="T651" s="580">
        <f t="shared" si="93"/>
        <v>1</v>
      </c>
      <c r="U651" s="580">
        <f t="shared" si="94"/>
        <v>0</v>
      </c>
      <c r="V651" s="580">
        <f t="shared" si="95"/>
        <v>0</v>
      </c>
      <c r="W651" s="580">
        <f t="shared" si="96"/>
        <v>1</v>
      </c>
      <c r="X651" s="581" t="str">
        <f t="shared" si="97"/>
        <v>NO</v>
      </c>
      <c r="Y651" s="582" t="str">
        <f t="shared" si="98"/>
        <v>NO</v>
      </c>
    </row>
    <row r="652" spans="1:25" ht="30" x14ac:dyDescent="0.25">
      <c r="A652" s="572" t="s">
        <v>271</v>
      </c>
      <c r="B652" s="573" t="s">
        <v>1061</v>
      </c>
      <c r="C652" s="617">
        <v>40.11</v>
      </c>
      <c r="D652" s="617">
        <v>22033004011</v>
      </c>
      <c r="E652" s="574" t="s">
        <v>901</v>
      </c>
      <c r="F652" s="583">
        <v>0</v>
      </c>
      <c r="G652" s="573" t="s">
        <v>902</v>
      </c>
      <c r="H652" s="576">
        <v>152900</v>
      </c>
      <c r="I652" s="576">
        <v>162600</v>
      </c>
      <c r="J652" s="577">
        <v>1.06344015696534</v>
      </c>
      <c r="K652" s="577" t="b">
        <f t="shared" si="90"/>
        <v>1</v>
      </c>
      <c r="L652" s="576">
        <v>46710</v>
      </c>
      <c r="M652" s="576">
        <v>40948</v>
      </c>
      <c r="N652" s="577">
        <v>0.87664311710554499</v>
      </c>
      <c r="O652" s="577" t="str">
        <f t="shared" si="91"/>
        <v/>
      </c>
      <c r="P652" s="578">
        <v>19.600000000000001</v>
      </c>
      <c r="Q652" s="578">
        <v>26</v>
      </c>
      <c r="R652" s="579">
        <v>1.3265306122449001</v>
      </c>
      <c r="S652" s="577" t="str">
        <f t="shared" si="92"/>
        <v/>
      </c>
      <c r="T652" s="580">
        <f t="shared" si="93"/>
        <v>1</v>
      </c>
      <c r="U652" s="580">
        <f t="shared" si="94"/>
        <v>0</v>
      </c>
      <c r="V652" s="580">
        <f t="shared" si="95"/>
        <v>0</v>
      </c>
      <c r="W652" s="580">
        <f t="shared" si="96"/>
        <v>1</v>
      </c>
      <c r="X652" s="581" t="str">
        <f t="shared" si="97"/>
        <v>NO</v>
      </c>
      <c r="Y652" s="582" t="str">
        <f t="shared" si="98"/>
        <v>NO</v>
      </c>
    </row>
    <row r="653" spans="1:25" ht="30" x14ac:dyDescent="0.25">
      <c r="A653" s="572" t="s">
        <v>271</v>
      </c>
      <c r="B653" s="573" t="s">
        <v>1061</v>
      </c>
      <c r="C653" s="617">
        <v>40.130000000000003</v>
      </c>
      <c r="D653" s="617">
        <v>22033004013</v>
      </c>
      <c r="E653" s="574" t="s">
        <v>901</v>
      </c>
      <c r="F653" s="583">
        <v>0</v>
      </c>
      <c r="G653" s="573" t="s">
        <v>902</v>
      </c>
      <c r="H653" s="576">
        <v>152900</v>
      </c>
      <c r="I653" s="576">
        <v>162600</v>
      </c>
      <c r="J653" s="577">
        <v>1.06344015696534</v>
      </c>
      <c r="K653" s="577" t="b">
        <f t="shared" si="90"/>
        <v>1</v>
      </c>
      <c r="L653" s="576">
        <v>46710</v>
      </c>
      <c r="M653" s="576">
        <v>40948</v>
      </c>
      <c r="N653" s="577">
        <v>0.87664311710554499</v>
      </c>
      <c r="O653" s="577" t="str">
        <f t="shared" si="91"/>
        <v/>
      </c>
      <c r="P653" s="578">
        <v>19.600000000000001</v>
      </c>
      <c r="Q653" s="578">
        <v>26</v>
      </c>
      <c r="R653" s="579">
        <v>1.3265306122449001</v>
      </c>
      <c r="S653" s="577" t="str">
        <f t="shared" si="92"/>
        <v/>
      </c>
      <c r="T653" s="580">
        <f t="shared" si="93"/>
        <v>1</v>
      </c>
      <c r="U653" s="580">
        <f t="shared" si="94"/>
        <v>0</v>
      </c>
      <c r="V653" s="580">
        <f t="shared" si="95"/>
        <v>0</v>
      </c>
      <c r="W653" s="580">
        <f t="shared" si="96"/>
        <v>1</v>
      </c>
      <c r="X653" s="581" t="str">
        <f t="shared" si="97"/>
        <v>NO</v>
      </c>
      <c r="Y653" s="582" t="str">
        <f t="shared" si="98"/>
        <v>NO</v>
      </c>
    </row>
    <row r="654" spans="1:25" ht="30" x14ac:dyDescent="0.25">
      <c r="A654" s="572" t="s">
        <v>271</v>
      </c>
      <c r="B654" s="573" t="s">
        <v>1061</v>
      </c>
      <c r="C654" s="617">
        <v>40.130000000000003</v>
      </c>
      <c r="D654" s="617">
        <v>22033004013</v>
      </c>
      <c r="E654" s="574" t="s">
        <v>901</v>
      </c>
      <c r="F654" s="583">
        <v>0</v>
      </c>
      <c r="G654" s="573" t="s">
        <v>902</v>
      </c>
      <c r="H654" s="576">
        <v>152900</v>
      </c>
      <c r="I654" s="576">
        <v>162600</v>
      </c>
      <c r="J654" s="577">
        <v>1.06344015696534</v>
      </c>
      <c r="K654" s="577" t="b">
        <f t="shared" si="90"/>
        <v>1</v>
      </c>
      <c r="L654" s="576">
        <v>46710</v>
      </c>
      <c r="M654" s="576">
        <v>40948</v>
      </c>
      <c r="N654" s="577">
        <v>0.87664311710554499</v>
      </c>
      <c r="O654" s="577" t="str">
        <f t="shared" si="91"/>
        <v/>
      </c>
      <c r="P654" s="578">
        <v>19.600000000000001</v>
      </c>
      <c r="Q654" s="578">
        <v>26</v>
      </c>
      <c r="R654" s="579">
        <v>1.3265306122449001</v>
      </c>
      <c r="S654" s="577" t="str">
        <f t="shared" si="92"/>
        <v/>
      </c>
      <c r="T654" s="580">
        <f t="shared" si="93"/>
        <v>1</v>
      </c>
      <c r="U654" s="580">
        <f t="shared" si="94"/>
        <v>0</v>
      </c>
      <c r="V654" s="580">
        <f t="shared" si="95"/>
        <v>0</v>
      </c>
      <c r="W654" s="580">
        <f t="shared" si="96"/>
        <v>1</v>
      </c>
      <c r="X654" s="581" t="str">
        <f t="shared" si="97"/>
        <v>NO</v>
      </c>
      <c r="Y654" s="582" t="str">
        <f t="shared" si="98"/>
        <v>NO</v>
      </c>
    </row>
    <row r="655" spans="1:25" ht="30" x14ac:dyDescent="0.25">
      <c r="A655" s="572" t="s">
        <v>271</v>
      </c>
      <c r="B655" s="573" t="s">
        <v>1061</v>
      </c>
      <c r="C655" s="617">
        <v>40.130000000000003</v>
      </c>
      <c r="D655" s="617">
        <v>22033004013</v>
      </c>
      <c r="E655" s="574" t="s">
        <v>901</v>
      </c>
      <c r="F655" s="583">
        <v>0</v>
      </c>
      <c r="G655" s="573" t="s">
        <v>902</v>
      </c>
      <c r="H655" s="576">
        <v>152900</v>
      </c>
      <c r="I655" s="576">
        <v>162600</v>
      </c>
      <c r="J655" s="577">
        <v>1.06344015696534</v>
      </c>
      <c r="K655" s="577" t="b">
        <f t="shared" si="90"/>
        <v>1</v>
      </c>
      <c r="L655" s="576">
        <v>46710</v>
      </c>
      <c r="M655" s="576">
        <v>40948</v>
      </c>
      <c r="N655" s="577">
        <v>0.87664311710554499</v>
      </c>
      <c r="O655" s="577" t="str">
        <f t="shared" si="91"/>
        <v/>
      </c>
      <c r="P655" s="578">
        <v>19.600000000000001</v>
      </c>
      <c r="Q655" s="578">
        <v>26</v>
      </c>
      <c r="R655" s="579">
        <v>1.3265306122449001</v>
      </c>
      <c r="S655" s="577" t="str">
        <f t="shared" si="92"/>
        <v/>
      </c>
      <c r="T655" s="580">
        <f t="shared" si="93"/>
        <v>1</v>
      </c>
      <c r="U655" s="580">
        <f t="shared" si="94"/>
        <v>0</v>
      </c>
      <c r="V655" s="580">
        <f t="shared" si="95"/>
        <v>0</v>
      </c>
      <c r="W655" s="580">
        <f t="shared" si="96"/>
        <v>1</v>
      </c>
      <c r="X655" s="581" t="str">
        <f t="shared" si="97"/>
        <v>NO</v>
      </c>
      <c r="Y655" s="582" t="str">
        <f t="shared" si="98"/>
        <v>NO</v>
      </c>
    </row>
    <row r="656" spans="1:25" ht="30" x14ac:dyDescent="0.25">
      <c r="A656" s="572" t="s">
        <v>271</v>
      </c>
      <c r="B656" s="573" t="s">
        <v>1061</v>
      </c>
      <c r="C656" s="617">
        <v>40.14</v>
      </c>
      <c r="D656" s="617">
        <v>22033004014</v>
      </c>
      <c r="E656" s="574" t="s">
        <v>901</v>
      </c>
      <c r="F656" s="583">
        <v>0</v>
      </c>
      <c r="G656" s="573" t="s">
        <v>902</v>
      </c>
      <c r="H656" s="576">
        <v>152900</v>
      </c>
      <c r="I656" s="576">
        <v>162600</v>
      </c>
      <c r="J656" s="577">
        <v>1.06344015696534</v>
      </c>
      <c r="K656" s="577" t="b">
        <f t="shared" si="90"/>
        <v>1</v>
      </c>
      <c r="L656" s="576">
        <v>46710</v>
      </c>
      <c r="M656" s="576">
        <v>40948</v>
      </c>
      <c r="N656" s="577">
        <v>0.87664311710554499</v>
      </c>
      <c r="O656" s="577" t="str">
        <f t="shared" si="91"/>
        <v/>
      </c>
      <c r="P656" s="578">
        <v>19.600000000000001</v>
      </c>
      <c r="Q656" s="578">
        <v>26</v>
      </c>
      <c r="R656" s="579">
        <v>1.3265306122449001</v>
      </c>
      <c r="S656" s="577" t="str">
        <f t="shared" si="92"/>
        <v/>
      </c>
      <c r="T656" s="580">
        <f t="shared" si="93"/>
        <v>1</v>
      </c>
      <c r="U656" s="580">
        <f t="shared" si="94"/>
        <v>0</v>
      </c>
      <c r="V656" s="580">
        <f t="shared" si="95"/>
        <v>0</v>
      </c>
      <c r="W656" s="580">
        <f t="shared" si="96"/>
        <v>1</v>
      </c>
      <c r="X656" s="581" t="str">
        <f t="shared" si="97"/>
        <v>NO</v>
      </c>
      <c r="Y656" s="582" t="str">
        <f t="shared" si="98"/>
        <v>NO</v>
      </c>
    </row>
    <row r="657" spans="1:25" ht="30" x14ac:dyDescent="0.25">
      <c r="A657" s="572" t="s">
        <v>271</v>
      </c>
      <c r="B657" s="573" t="s">
        <v>1061</v>
      </c>
      <c r="C657" s="617">
        <v>40.14</v>
      </c>
      <c r="D657" s="617">
        <v>22033004014</v>
      </c>
      <c r="E657" s="574" t="s">
        <v>901</v>
      </c>
      <c r="F657" s="583">
        <v>0</v>
      </c>
      <c r="G657" s="573" t="s">
        <v>902</v>
      </c>
      <c r="H657" s="576">
        <v>152900</v>
      </c>
      <c r="I657" s="576">
        <v>162600</v>
      </c>
      <c r="J657" s="577">
        <v>1.06344015696534</v>
      </c>
      <c r="K657" s="577" t="b">
        <f t="shared" si="90"/>
        <v>1</v>
      </c>
      <c r="L657" s="576">
        <v>46710</v>
      </c>
      <c r="M657" s="576">
        <v>40948</v>
      </c>
      <c r="N657" s="577">
        <v>0.87664311710554499</v>
      </c>
      <c r="O657" s="577" t="str">
        <f t="shared" si="91"/>
        <v/>
      </c>
      <c r="P657" s="578">
        <v>19.600000000000001</v>
      </c>
      <c r="Q657" s="578">
        <v>26</v>
      </c>
      <c r="R657" s="579">
        <v>1.3265306122449001</v>
      </c>
      <c r="S657" s="577" t="str">
        <f t="shared" si="92"/>
        <v/>
      </c>
      <c r="T657" s="580">
        <f t="shared" si="93"/>
        <v>1</v>
      </c>
      <c r="U657" s="580">
        <f t="shared" si="94"/>
        <v>0</v>
      </c>
      <c r="V657" s="580">
        <f t="shared" si="95"/>
        <v>0</v>
      </c>
      <c r="W657" s="580">
        <f t="shared" si="96"/>
        <v>1</v>
      </c>
      <c r="X657" s="581" t="str">
        <f t="shared" si="97"/>
        <v>NO</v>
      </c>
      <c r="Y657" s="582" t="str">
        <f t="shared" si="98"/>
        <v>NO</v>
      </c>
    </row>
    <row r="658" spans="1:25" ht="30" x14ac:dyDescent="0.25">
      <c r="A658" s="572" t="s">
        <v>271</v>
      </c>
      <c r="B658" s="573" t="s">
        <v>1061</v>
      </c>
      <c r="C658" s="617">
        <v>40.15</v>
      </c>
      <c r="D658" s="617">
        <v>22033004015</v>
      </c>
      <c r="E658" s="574" t="s">
        <v>904</v>
      </c>
      <c r="F658" s="583">
        <v>0</v>
      </c>
      <c r="G658" s="573" t="s">
        <v>902</v>
      </c>
      <c r="H658" s="576">
        <v>152900</v>
      </c>
      <c r="I658" s="576">
        <v>162600</v>
      </c>
      <c r="J658" s="577">
        <v>1.06344015696534</v>
      </c>
      <c r="K658" s="577" t="b">
        <f t="shared" si="90"/>
        <v>1</v>
      </c>
      <c r="L658" s="576">
        <v>46710</v>
      </c>
      <c r="M658" s="576">
        <v>40948</v>
      </c>
      <c r="N658" s="577">
        <v>0.87664311710554499</v>
      </c>
      <c r="O658" s="577" t="str">
        <f t="shared" si="91"/>
        <v/>
      </c>
      <c r="P658" s="578">
        <v>19.600000000000001</v>
      </c>
      <c r="Q658" s="578">
        <v>26</v>
      </c>
      <c r="R658" s="579">
        <v>1.3265306122449001</v>
      </c>
      <c r="S658" s="577" t="str">
        <f t="shared" si="92"/>
        <v/>
      </c>
      <c r="T658" s="580">
        <f t="shared" si="93"/>
        <v>1</v>
      </c>
      <c r="U658" s="580">
        <f t="shared" si="94"/>
        <v>0</v>
      </c>
      <c r="V658" s="580">
        <f t="shared" si="95"/>
        <v>0</v>
      </c>
      <c r="W658" s="580">
        <f t="shared" si="96"/>
        <v>1</v>
      </c>
      <c r="X658" s="581" t="str">
        <f t="shared" si="97"/>
        <v>NO</v>
      </c>
      <c r="Y658" s="582" t="str">
        <f t="shared" si="98"/>
        <v>NO</v>
      </c>
    </row>
    <row r="659" spans="1:25" ht="30" x14ac:dyDescent="0.25">
      <c r="A659" s="572" t="s">
        <v>271</v>
      </c>
      <c r="B659" s="573" t="s">
        <v>1061</v>
      </c>
      <c r="C659" s="617">
        <v>40.15</v>
      </c>
      <c r="D659" s="617">
        <v>22033004015</v>
      </c>
      <c r="E659" s="574" t="s">
        <v>904</v>
      </c>
      <c r="F659" s="583">
        <v>0</v>
      </c>
      <c r="G659" s="573" t="s">
        <v>902</v>
      </c>
      <c r="H659" s="576">
        <v>152900</v>
      </c>
      <c r="I659" s="576">
        <v>162600</v>
      </c>
      <c r="J659" s="577">
        <v>1.06344015696534</v>
      </c>
      <c r="K659" s="577" t="b">
        <f t="shared" si="90"/>
        <v>1</v>
      </c>
      <c r="L659" s="576">
        <v>46710</v>
      </c>
      <c r="M659" s="576">
        <v>40948</v>
      </c>
      <c r="N659" s="577">
        <v>0.87664311710554499</v>
      </c>
      <c r="O659" s="577" t="str">
        <f t="shared" si="91"/>
        <v/>
      </c>
      <c r="P659" s="578">
        <v>19.600000000000001</v>
      </c>
      <c r="Q659" s="578">
        <v>26</v>
      </c>
      <c r="R659" s="579">
        <v>1.3265306122449001</v>
      </c>
      <c r="S659" s="577" t="str">
        <f t="shared" si="92"/>
        <v/>
      </c>
      <c r="T659" s="580">
        <f t="shared" si="93"/>
        <v>1</v>
      </c>
      <c r="U659" s="580">
        <f t="shared" si="94"/>
        <v>0</v>
      </c>
      <c r="V659" s="580">
        <f t="shared" si="95"/>
        <v>0</v>
      </c>
      <c r="W659" s="580">
        <f t="shared" si="96"/>
        <v>1</v>
      </c>
      <c r="X659" s="581" t="str">
        <f t="shared" si="97"/>
        <v>NO</v>
      </c>
      <c r="Y659" s="582" t="str">
        <f t="shared" si="98"/>
        <v>NO</v>
      </c>
    </row>
    <row r="660" spans="1:25" ht="30" x14ac:dyDescent="0.25">
      <c r="A660" s="572" t="s">
        <v>271</v>
      </c>
      <c r="B660" s="573" t="s">
        <v>1061</v>
      </c>
      <c r="C660" s="617">
        <v>40.159999999999997</v>
      </c>
      <c r="D660" s="617">
        <v>22033004016</v>
      </c>
      <c r="E660" s="574" t="s">
        <v>901</v>
      </c>
      <c r="F660" s="575">
        <v>1</v>
      </c>
      <c r="G660" s="573" t="s">
        <v>902</v>
      </c>
      <c r="H660" s="576">
        <v>152900</v>
      </c>
      <c r="I660" s="576">
        <v>162600</v>
      </c>
      <c r="J660" s="577">
        <v>1.06344015696534</v>
      </c>
      <c r="K660" s="577" t="b">
        <f t="shared" si="90"/>
        <v>1</v>
      </c>
      <c r="L660" s="576">
        <v>46710</v>
      </c>
      <c r="M660" s="576">
        <v>40948</v>
      </c>
      <c r="N660" s="577">
        <v>0.87664311710554499</v>
      </c>
      <c r="O660" s="577" t="str">
        <f t="shared" si="91"/>
        <v/>
      </c>
      <c r="P660" s="578">
        <v>19.600000000000001</v>
      </c>
      <c r="Q660" s="578">
        <v>26</v>
      </c>
      <c r="R660" s="579">
        <v>1.3265306122449001</v>
      </c>
      <c r="S660" s="577" t="str">
        <f t="shared" si="92"/>
        <v/>
      </c>
      <c r="T660" s="580">
        <f t="shared" si="93"/>
        <v>1</v>
      </c>
      <c r="U660" s="580">
        <f t="shared" si="94"/>
        <v>0</v>
      </c>
      <c r="V660" s="580">
        <f t="shared" si="95"/>
        <v>0</v>
      </c>
      <c r="W660" s="580">
        <f t="shared" si="96"/>
        <v>1</v>
      </c>
      <c r="X660" s="581" t="str">
        <f t="shared" si="97"/>
        <v>NO</v>
      </c>
      <c r="Y660" s="582" t="str">
        <f t="shared" si="98"/>
        <v>NO</v>
      </c>
    </row>
    <row r="661" spans="1:25" ht="30" x14ac:dyDescent="0.25">
      <c r="A661" s="572" t="s">
        <v>271</v>
      </c>
      <c r="B661" s="573" t="s">
        <v>1061</v>
      </c>
      <c r="C661" s="617">
        <v>40.159999999999997</v>
      </c>
      <c r="D661" s="617">
        <v>22033004016</v>
      </c>
      <c r="E661" s="574" t="s">
        <v>901</v>
      </c>
      <c r="F661" s="575">
        <v>1</v>
      </c>
      <c r="G661" s="573" t="s">
        <v>902</v>
      </c>
      <c r="H661" s="576">
        <v>152900</v>
      </c>
      <c r="I661" s="576">
        <v>162600</v>
      </c>
      <c r="J661" s="577">
        <v>1.06344015696534</v>
      </c>
      <c r="K661" s="577" t="b">
        <f t="shared" si="90"/>
        <v>1</v>
      </c>
      <c r="L661" s="576">
        <v>46710</v>
      </c>
      <c r="M661" s="576">
        <v>40948</v>
      </c>
      <c r="N661" s="577">
        <v>0.87664311710554499</v>
      </c>
      <c r="O661" s="577" t="str">
        <f t="shared" si="91"/>
        <v/>
      </c>
      <c r="P661" s="578">
        <v>19.600000000000001</v>
      </c>
      <c r="Q661" s="578">
        <v>26</v>
      </c>
      <c r="R661" s="579">
        <v>1.3265306122449001</v>
      </c>
      <c r="S661" s="577" t="str">
        <f t="shared" si="92"/>
        <v/>
      </c>
      <c r="T661" s="580">
        <f t="shared" si="93"/>
        <v>1</v>
      </c>
      <c r="U661" s="580">
        <f t="shared" si="94"/>
        <v>0</v>
      </c>
      <c r="V661" s="580">
        <f t="shared" si="95"/>
        <v>0</v>
      </c>
      <c r="W661" s="580">
        <f t="shared" si="96"/>
        <v>1</v>
      </c>
      <c r="X661" s="581" t="str">
        <f t="shared" si="97"/>
        <v>NO</v>
      </c>
      <c r="Y661" s="582" t="str">
        <f t="shared" si="98"/>
        <v>NO</v>
      </c>
    </row>
    <row r="662" spans="1:25" ht="30" x14ac:dyDescent="0.25">
      <c r="A662" s="572" t="s">
        <v>271</v>
      </c>
      <c r="B662" s="573" t="s">
        <v>1063</v>
      </c>
      <c r="C662" s="617">
        <v>42.01</v>
      </c>
      <c r="D662" s="617">
        <v>22033004201</v>
      </c>
      <c r="E662" s="574" t="s">
        <v>901</v>
      </c>
      <c r="F662" s="583">
        <v>0</v>
      </c>
      <c r="G662" s="573" t="s">
        <v>902</v>
      </c>
      <c r="H662" s="576">
        <v>152900</v>
      </c>
      <c r="I662" s="576">
        <v>126000</v>
      </c>
      <c r="J662" s="577">
        <v>0.824068018312623</v>
      </c>
      <c r="K662" s="577" t="b">
        <f t="shared" si="90"/>
        <v>1</v>
      </c>
      <c r="L662" s="576">
        <v>46710</v>
      </c>
      <c r="M662" s="576">
        <v>44509</v>
      </c>
      <c r="N662" s="577">
        <v>0.95287946906443999</v>
      </c>
      <c r="O662" s="577" t="str">
        <f t="shared" si="91"/>
        <v/>
      </c>
      <c r="P662" s="578">
        <v>19.600000000000001</v>
      </c>
      <c r="Q662" s="578">
        <v>20.5</v>
      </c>
      <c r="R662" s="579">
        <v>1.0459183673469401</v>
      </c>
      <c r="S662" s="577" t="str">
        <f t="shared" si="92"/>
        <v/>
      </c>
      <c r="T662" s="580">
        <f t="shared" si="93"/>
        <v>1</v>
      </c>
      <c r="U662" s="580">
        <f t="shared" si="94"/>
        <v>0</v>
      </c>
      <c r="V662" s="580">
        <f t="shared" si="95"/>
        <v>0</v>
      </c>
      <c r="W662" s="580">
        <f t="shared" si="96"/>
        <v>1</v>
      </c>
      <c r="X662" s="581" t="str">
        <f t="shared" si="97"/>
        <v>NO</v>
      </c>
      <c r="Y662" s="582" t="str">
        <f t="shared" si="98"/>
        <v>NO</v>
      </c>
    </row>
    <row r="663" spans="1:25" ht="30" x14ac:dyDescent="0.25">
      <c r="A663" s="572" t="s">
        <v>271</v>
      </c>
      <c r="B663" s="573" t="s">
        <v>1061</v>
      </c>
      <c r="C663" s="617">
        <v>42.01</v>
      </c>
      <c r="D663" s="617">
        <v>22033004201</v>
      </c>
      <c r="E663" s="574" t="s">
        <v>901</v>
      </c>
      <c r="F663" s="575">
        <v>1</v>
      </c>
      <c r="G663" s="573" t="s">
        <v>902</v>
      </c>
      <c r="H663" s="576">
        <v>152900</v>
      </c>
      <c r="I663" s="576">
        <v>162600</v>
      </c>
      <c r="J663" s="577">
        <v>1.06344015696534</v>
      </c>
      <c r="K663" s="577" t="b">
        <f t="shared" si="90"/>
        <v>1</v>
      </c>
      <c r="L663" s="576">
        <v>46710</v>
      </c>
      <c r="M663" s="576">
        <v>40948</v>
      </c>
      <c r="N663" s="577">
        <v>0.87664311710554499</v>
      </c>
      <c r="O663" s="577" t="str">
        <f t="shared" si="91"/>
        <v/>
      </c>
      <c r="P663" s="578">
        <v>19.600000000000001</v>
      </c>
      <c r="Q663" s="578">
        <v>26</v>
      </c>
      <c r="R663" s="579">
        <v>1.3265306122449001</v>
      </c>
      <c r="S663" s="577" t="str">
        <f t="shared" si="92"/>
        <v/>
      </c>
      <c r="T663" s="580">
        <f t="shared" si="93"/>
        <v>1</v>
      </c>
      <c r="U663" s="580">
        <f t="shared" si="94"/>
        <v>0</v>
      </c>
      <c r="V663" s="580">
        <f t="shared" si="95"/>
        <v>0</v>
      </c>
      <c r="W663" s="580">
        <f t="shared" si="96"/>
        <v>1</v>
      </c>
      <c r="X663" s="581" t="str">
        <f t="shared" si="97"/>
        <v>NO</v>
      </c>
      <c r="Y663" s="582" t="str">
        <f t="shared" si="98"/>
        <v>NO</v>
      </c>
    </row>
    <row r="664" spans="1:25" ht="30" x14ac:dyDescent="0.25">
      <c r="A664" s="572" t="s">
        <v>271</v>
      </c>
      <c r="B664" s="573" t="s">
        <v>1061</v>
      </c>
      <c r="C664" s="617">
        <v>42.01</v>
      </c>
      <c r="D664" s="617">
        <v>22033004201</v>
      </c>
      <c r="E664" s="574" t="s">
        <v>901</v>
      </c>
      <c r="F664" s="575">
        <v>1</v>
      </c>
      <c r="G664" s="573" t="s">
        <v>902</v>
      </c>
      <c r="H664" s="576">
        <v>152900</v>
      </c>
      <c r="I664" s="576">
        <v>162600</v>
      </c>
      <c r="J664" s="577">
        <v>1.06344015696534</v>
      </c>
      <c r="K664" s="577" t="b">
        <f t="shared" si="90"/>
        <v>1</v>
      </c>
      <c r="L664" s="576">
        <v>46710</v>
      </c>
      <c r="M664" s="576">
        <v>40948</v>
      </c>
      <c r="N664" s="577">
        <v>0.87664311710554499</v>
      </c>
      <c r="O664" s="577" t="str">
        <f t="shared" si="91"/>
        <v/>
      </c>
      <c r="P664" s="578">
        <v>19.600000000000001</v>
      </c>
      <c r="Q664" s="578">
        <v>26</v>
      </c>
      <c r="R664" s="579">
        <v>1.3265306122449001</v>
      </c>
      <c r="S664" s="577" t="str">
        <f t="shared" si="92"/>
        <v/>
      </c>
      <c r="T664" s="580">
        <f t="shared" si="93"/>
        <v>1</v>
      </c>
      <c r="U664" s="580">
        <f t="shared" si="94"/>
        <v>0</v>
      </c>
      <c r="V664" s="580">
        <f t="shared" si="95"/>
        <v>0</v>
      </c>
      <c r="W664" s="580">
        <f t="shared" si="96"/>
        <v>1</v>
      </c>
      <c r="X664" s="581" t="str">
        <f t="shared" si="97"/>
        <v>NO</v>
      </c>
      <c r="Y664" s="582" t="str">
        <f t="shared" si="98"/>
        <v>NO</v>
      </c>
    </row>
    <row r="665" spans="1:25" ht="30" x14ac:dyDescent="0.25">
      <c r="A665" s="572" t="s">
        <v>271</v>
      </c>
      <c r="B665" s="573" t="s">
        <v>1063</v>
      </c>
      <c r="C665" s="617">
        <v>42.03</v>
      </c>
      <c r="D665" s="617">
        <v>22033004203</v>
      </c>
      <c r="E665" s="574" t="s">
        <v>904</v>
      </c>
      <c r="F665" s="583">
        <v>0</v>
      </c>
      <c r="G665" s="573" t="s">
        <v>902</v>
      </c>
      <c r="H665" s="576">
        <v>152900</v>
      </c>
      <c r="I665" s="576">
        <v>126000</v>
      </c>
      <c r="J665" s="577">
        <v>0.824068018312623</v>
      </c>
      <c r="K665" s="577" t="b">
        <f t="shared" si="90"/>
        <v>1</v>
      </c>
      <c r="L665" s="576">
        <v>46710</v>
      </c>
      <c r="M665" s="576">
        <v>44509</v>
      </c>
      <c r="N665" s="577">
        <v>0.95287946906443999</v>
      </c>
      <c r="O665" s="577" t="str">
        <f t="shared" si="91"/>
        <v/>
      </c>
      <c r="P665" s="578">
        <v>19.600000000000001</v>
      </c>
      <c r="Q665" s="578">
        <v>20.5</v>
      </c>
      <c r="R665" s="579">
        <v>1.0459183673469401</v>
      </c>
      <c r="S665" s="577" t="str">
        <f t="shared" si="92"/>
        <v/>
      </c>
      <c r="T665" s="580">
        <f t="shared" si="93"/>
        <v>1</v>
      </c>
      <c r="U665" s="580">
        <f t="shared" si="94"/>
        <v>0</v>
      </c>
      <c r="V665" s="580">
        <f t="shared" si="95"/>
        <v>0</v>
      </c>
      <c r="W665" s="580">
        <f t="shared" si="96"/>
        <v>1</v>
      </c>
      <c r="X665" s="581" t="str">
        <f t="shared" si="97"/>
        <v>NO</v>
      </c>
      <c r="Y665" s="582" t="str">
        <f t="shared" si="98"/>
        <v>NO</v>
      </c>
    </row>
    <row r="666" spans="1:25" ht="30" x14ac:dyDescent="0.25">
      <c r="A666" s="572" t="s">
        <v>271</v>
      </c>
      <c r="B666" s="573" t="s">
        <v>1063</v>
      </c>
      <c r="C666" s="617">
        <v>42.03</v>
      </c>
      <c r="D666" s="617">
        <v>22033004203</v>
      </c>
      <c r="E666" s="574" t="s">
        <v>904</v>
      </c>
      <c r="F666" s="583">
        <v>0</v>
      </c>
      <c r="G666" s="573" t="s">
        <v>902</v>
      </c>
      <c r="H666" s="576">
        <v>152900</v>
      </c>
      <c r="I666" s="576">
        <v>126000</v>
      </c>
      <c r="J666" s="577">
        <v>0.824068018312623</v>
      </c>
      <c r="K666" s="577" t="b">
        <f t="shared" si="90"/>
        <v>1</v>
      </c>
      <c r="L666" s="576">
        <v>46710</v>
      </c>
      <c r="M666" s="576">
        <v>44509</v>
      </c>
      <c r="N666" s="577">
        <v>0.95287946906443999</v>
      </c>
      <c r="O666" s="577" t="str">
        <f t="shared" si="91"/>
        <v/>
      </c>
      <c r="P666" s="578">
        <v>19.600000000000001</v>
      </c>
      <c r="Q666" s="578">
        <v>20.5</v>
      </c>
      <c r="R666" s="579">
        <v>1.0459183673469401</v>
      </c>
      <c r="S666" s="577" t="str">
        <f t="shared" si="92"/>
        <v/>
      </c>
      <c r="T666" s="580">
        <f t="shared" si="93"/>
        <v>1</v>
      </c>
      <c r="U666" s="580">
        <f t="shared" si="94"/>
        <v>0</v>
      </c>
      <c r="V666" s="580">
        <f t="shared" si="95"/>
        <v>0</v>
      </c>
      <c r="W666" s="580">
        <f t="shared" si="96"/>
        <v>1</v>
      </c>
      <c r="X666" s="581" t="str">
        <f t="shared" si="97"/>
        <v>NO</v>
      </c>
      <c r="Y666" s="582" t="str">
        <f t="shared" si="98"/>
        <v>NO</v>
      </c>
    </row>
    <row r="667" spans="1:25" ht="30" x14ac:dyDescent="0.25">
      <c r="A667" s="572" t="s">
        <v>271</v>
      </c>
      <c r="B667" s="573" t="s">
        <v>1061</v>
      </c>
      <c r="C667" s="617">
        <v>42.03</v>
      </c>
      <c r="D667" s="617">
        <v>22033004203</v>
      </c>
      <c r="E667" s="574" t="s">
        <v>901</v>
      </c>
      <c r="F667" s="575">
        <v>1</v>
      </c>
      <c r="G667" s="573" t="s">
        <v>902</v>
      </c>
      <c r="H667" s="576">
        <v>152900</v>
      </c>
      <c r="I667" s="576">
        <v>162600</v>
      </c>
      <c r="J667" s="577">
        <v>1.06344015696534</v>
      </c>
      <c r="K667" s="577" t="b">
        <f t="shared" si="90"/>
        <v>1</v>
      </c>
      <c r="L667" s="576">
        <v>46710</v>
      </c>
      <c r="M667" s="576">
        <v>40948</v>
      </c>
      <c r="N667" s="577">
        <v>0.87664311710554499</v>
      </c>
      <c r="O667" s="577" t="str">
        <f t="shared" si="91"/>
        <v/>
      </c>
      <c r="P667" s="578">
        <v>19.600000000000001</v>
      </c>
      <c r="Q667" s="578">
        <v>26</v>
      </c>
      <c r="R667" s="579">
        <v>1.3265306122449001</v>
      </c>
      <c r="S667" s="577" t="str">
        <f t="shared" si="92"/>
        <v/>
      </c>
      <c r="T667" s="580">
        <f t="shared" si="93"/>
        <v>1</v>
      </c>
      <c r="U667" s="580">
        <f t="shared" si="94"/>
        <v>0</v>
      </c>
      <c r="V667" s="580">
        <f t="shared" si="95"/>
        <v>0</v>
      </c>
      <c r="W667" s="580">
        <f t="shared" si="96"/>
        <v>1</v>
      </c>
      <c r="X667" s="581" t="str">
        <f t="shared" si="97"/>
        <v>NO</v>
      </c>
      <c r="Y667" s="582" t="str">
        <f t="shared" si="98"/>
        <v>NO</v>
      </c>
    </row>
    <row r="668" spans="1:25" ht="30" x14ac:dyDescent="0.25">
      <c r="A668" s="572" t="s">
        <v>271</v>
      </c>
      <c r="B668" s="573" t="s">
        <v>1063</v>
      </c>
      <c r="C668" s="617">
        <v>42.04</v>
      </c>
      <c r="D668" s="617">
        <v>22033004204</v>
      </c>
      <c r="E668" s="574" t="s">
        <v>904</v>
      </c>
      <c r="F668" s="583">
        <v>0</v>
      </c>
      <c r="G668" s="573" t="s">
        <v>902</v>
      </c>
      <c r="H668" s="576">
        <v>152900</v>
      </c>
      <c r="I668" s="576">
        <v>126000</v>
      </c>
      <c r="J668" s="577">
        <v>0.824068018312623</v>
      </c>
      <c r="K668" s="577" t="b">
        <f t="shared" si="90"/>
        <v>1</v>
      </c>
      <c r="L668" s="576">
        <v>46710</v>
      </c>
      <c r="M668" s="576">
        <v>44509</v>
      </c>
      <c r="N668" s="577">
        <v>0.95287946906443999</v>
      </c>
      <c r="O668" s="577" t="str">
        <f t="shared" si="91"/>
        <v/>
      </c>
      <c r="P668" s="578">
        <v>19.600000000000001</v>
      </c>
      <c r="Q668" s="578">
        <v>20.5</v>
      </c>
      <c r="R668" s="579">
        <v>1.0459183673469401</v>
      </c>
      <c r="S668" s="577" t="str">
        <f t="shared" si="92"/>
        <v/>
      </c>
      <c r="T668" s="580">
        <f t="shared" si="93"/>
        <v>1</v>
      </c>
      <c r="U668" s="580">
        <f t="shared" si="94"/>
        <v>0</v>
      </c>
      <c r="V668" s="580">
        <f t="shared" si="95"/>
        <v>0</v>
      </c>
      <c r="W668" s="580">
        <f t="shared" si="96"/>
        <v>1</v>
      </c>
      <c r="X668" s="581" t="str">
        <f t="shared" si="97"/>
        <v>NO</v>
      </c>
      <c r="Y668" s="582" t="str">
        <f t="shared" si="98"/>
        <v>NO</v>
      </c>
    </row>
    <row r="669" spans="1:25" ht="30" x14ac:dyDescent="0.25">
      <c r="A669" s="572" t="s">
        <v>271</v>
      </c>
      <c r="B669" s="573" t="s">
        <v>1063</v>
      </c>
      <c r="C669" s="617">
        <v>42.05</v>
      </c>
      <c r="D669" s="617">
        <v>22033004205</v>
      </c>
      <c r="E669" s="574" t="s">
        <v>904</v>
      </c>
      <c r="F669" s="583">
        <v>0</v>
      </c>
      <c r="G669" s="573" t="s">
        <v>902</v>
      </c>
      <c r="H669" s="576">
        <v>152900</v>
      </c>
      <c r="I669" s="576">
        <v>126000</v>
      </c>
      <c r="J669" s="577">
        <v>0.824068018312623</v>
      </c>
      <c r="K669" s="577" t="b">
        <f t="shared" si="90"/>
        <v>1</v>
      </c>
      <c r="L669" s="576">
        <v>46710</v>
      </c>
      <c r="M669" s="576">
        <v>44509</v>
      </c>
      <c r="N669" s="577">
        <v>0.95287946906443999</v>
      </c>
      <c r="O669" s="577" t="str">
        <f t="shared" si="91"/>
        <v/>
      </c>
      <c r="P669" s="578">
        <v>19.600000000000001</v>
      </c>
      <c r="Q669" s="578">
        <v>20.5</v>
      </c>
      <c r="R669" s="579">
        <v>1.0459183673469401</v>
      </c>
      <c r="S669" s="577" t="str">
        <f t="shared" si="92"/>
        <v/>
      </c>
      <c r="T669" s="580">
        <f t="shared" si="93"/>
        <v>1</v>
      </c>
      <c r="U669" s="580">
        <f t="shared" si="94"/>
        <v>0</v>
      </c>
      <c r="V669" s="580">
        <f t="shared" si="95"/>
        <v>0</v>
      </c>
      <c r="W669" s="580">
        <f t="shared" si="96"/>
        <v>1</v>
      </c>
      <c r="X669" s="581" t="str">
        <f t="shared" si="97"/>
        <v>NO</v>
      </c>
      <c r="Y669" s="582" t="str">
        <f t="shared" si="98"/>
        <v>NO</v>
      </c>
    </row>
    <row r="670" spans="1:25" ht="30" x14ac:dyDescent="0.25">
      <c r="A670" s="572" t="s">
        <v>271</v>
      </c>
      <c r="B670" s="573" t="s">
        <v>1063</v>
      </c>
      <c r="C670" s="617">
        <v>43.01</v>
      </c>
      <c r="D670" s="617">
        <v>22033004301</v>
      </c>
      <c r="E670" s="574" t="s">
        <v>901</v>
      </c>
      <c r="F670" s="575">
        <v>1</v>
      </c>
      <c r="G670" s="573" t="s">
        <v>902</v>
      </c>
      <c r="H670" s="576">
        <v>152900</v>
      </c>
      <c r="I670" s="576">
        <v>126000</v>
      </c>
      <c r="J670" s="577">
        <v>0.824068018312623</v>
      </c>
      <c r="K670" s="577" t="b">
        <f t="shared" si="90"/>
        <v>1</v>
      </c>
      <c r="L670" s="576">
        <v>46710</v>
      </c>
      <c r="M670" s="576">
        <v>44509</v>
      </c>
      <c r="N670" s="577">
        <v>0.95287946906443999</v>
      </c>
      <c r="O670" s="577" t="str">
        <f t="shared" si="91"/>
        <v/>
      </c>
      <c r="P670" s="578">
        <v>19.600000000000001</v>
      </c>
      <c r="Q670" s="578">
        <v>20.5</v>
      </c>
      <c r="R670" s="579">
        <v>1.0459183673469401</v>
      </c>
      <c r="S670" s="577" t="str">
        <f t="shared" si="92"/>
        <v/>
      </c>
      <c r="T670" s="580">
        <f t="shared" si="93"/>
        <v>1</v>
      </c>
      <c r="U670" s="580">
        <f t="shared" si="94"/>
        <v>0</v>
      </c>
      <c r="V670" s="580">
        <f t="shared" si="95"/>
        <v>0</v>
      </c>
      <c r="W670" s="580">
        <f t="shared" si="96"/>
        <v>1</v>
      </c>
      <c r="X670" s="581" t="str">
        <f t="shared" si="97"/>
        <v>NO</v>
      </c>
      <c r="Y670" s="582" t="str">
        <f t="shared" si="98"/>
        <v>NO</v>
      </c>
    </row>
    <row r="671" spans="1:25" ht="30" x14ac:dyDescent="0.25">
      <c r="A671" s="572" t="s">
        <v>271</v>
      </c>
      <c r="B671" s="573" t="s">
        <v>1061</v>
      </c>
      <c r="C671" s="617">
        <v>43.01</v>
      </c>
      <c r="D671" s="617">
        <v>22033004301</v>
      </c>
      <c r="E671" s="574" t="s">
        <v>901</v>
      </c>
      <c r="F671" s="575">
        <v>1</v>
      </c>
      <c r="G671" s="573" t="s">
        <v>902</v>
      </c>
      <c r="H671" s="576">
        <v>152900</v>
      </c>
      <c r="I671" s="576">
        <v>162600</v>
      </c>
      <c r="J671" s="577">
        <v>1.06344015696534</v>
      </c>
      <c r="K671" s="577" t="b">
        <f t="shared" si="90"/>
        <v>1</v>
      </c>
      <c r="L671" s="576">
        <v>46710</v>
      </c>
      <c r="M671" s="576">
        <v>40948</v>
      </c>
      <c r="N671" s="577">
        <v>0.87664311710554499</v>
      </c>
      <c r="O671" s="577" t="str">
        <f t="shared" si="91"/>
        <v/>
      </c>
      <c r="P671" s="578">
        <v>19.600000000000001</v>
      </c>
      <c r="Q671" s="578">
        <v>26</v>
      </c>
      <c r="R671" s="579">
        <v>1.3265306122449001</v>
      </c>
      <c r="S671" s="577" t="str">
        <f t="shared" si="92"/>
        <v/>
      </c>
      <c r="T671" s="580">
        <f t="shared" si="93"/>
        <v>1</v>
      </c>
      <c r="U671" s="580">
        <f t="shared" si="94"/>
        <v>0</v>
      </c>
      <c r="V671" s="580">
        <f t="shared" si="95"/>
        <v>0</v>
      </c>
      <c r="W671" s="580">
        <f t="shared" si="96"/>
        <v>1</v>
      </c>
      <c r="X671" s="581" t="str">
        <f t="shared" si="97"/>
        <v>NO</v>
      </c>
      <c r="Y671" s="582" t="str">
        <f t="shared" si="98"/>
        <v>NO</v>
      </c>
    </row>
    <row r="672" spans="1:25" ht="30" x14ac:dyDescent="0.25">
      <c r="A672" s="572" t="s">
        <v>271</v>
      </c>
      <c r="B672" s="573" t="s">
        <v>1064</v>
      </c>
      <c r="C672" s="617">
        <v>43.01</v>
      </c>
      <c r="D672" s="617">
        <v>22033004301</v>
      </c>
      <c r="E672" s="574" t="s">
        <v>901</v>
      </c>
      <c r="F672" s="575">
        <v>1</v>
      </c>
      <c r="G672" s="573" t="s">
        <v>902</v>
      </c>
      <c r="H672" s="576">
        <v>152900</v>
      </c>
      <c r="I672" s="576">
        <v>214700</v>
      </c>
      <c r="J672" s="577">
        <v>1.40418574231524</v>
      </c>
      <c r="K672" s="577" t="b">
        <f t="shared" si="90"/>
        <v>1</v>
      </c>
      <c r="L672" s="576">
        <v>46710</v>
      </c>
      <c r="M672" s="576">
        <v>79346</v>
      </c>
      <c r="N672" s="577">
        <v>1.6986940697923401</v>
      </c>
      <c r="O672" s="577" t="str">
        <f t="shared" si="91"/>
        <v/>
      </c>
      <c r="P672" s="578">
        <v>19.600000000000001</v>
      </c>
      <c r="Q672" s="578">
        <v>7.4</v>
      </c>
      <c r="R672" s="579">
        <v>0.37755102040816302</v>
      </c>
      <c r="S672" s="577" t="str">
        <f t="shared" si="92"/>
        <v/>
      </c>
      <c r="T672" s="580">
        <f t="shared" si="93"/>
        <v>1</v>
      </c>
      <c r="U672" s="580">
        <f t="shared" si="94"/>
        <v>0</v>
      </c>
      <c r="V672" s="580">
        <f t="shared" si="95"/>
        <v>0</v>
      </c>
      <c r="W672" s="580">
        <f t="shared" si="96"/>
        <v>1</v>
      </c>
      <c r="X672" s="581" t="str">
        <f t="shared" si="97"/>
        <v>NO</v>
      </c>
      <c r="Y672" s="582" t="str">
        <f t="shared" si="98"/>
        <v>NO</v>
      </c>
    </row>
    <row r="673" spans="1:25" ht="30" x14ac:dyDescent="0.25">
      <c r="A673" s="572" t="s">
        <v>271</v>
      </c>
      <c r="B673" s="573" t="s">
        <v>1061</v>
      </c>
      <c r="C673" s="617">
        <v>43.02</v>
      </c>
      <c r="D673" s="617">
        <v>22033004302</v>
      </c>
      <c r="E673" s="574" t="s">
        <v>901</v>
      </c>
      <c r="F673" s="575">
        <v>1</v>
      </c>
      <c r="G673" s="573" t="s">
        <v>902</v>
      </c>
      <c r="H673" s="576">
        <v>152900</v>
      </c>
      <c r="I673" s="576">
        <v>162600</v>
      </c>
      <c r="J673" s="577">
        <v>1.06344015696534</v>
      </c>
      <c r="K673" s="577" t="b">
        <f t="shared" si="90"/>
        <v>1</v>
      </c>
      <c r="L673" s="576">
        <v>46710</v>
      </c>
      <c r="M673" s="576">
        <v>40948</v>
      </c>
      <c r="N673" s="577">
        <v>0.87664311710554499</v>
      </c>
      <c r="O673" s="577" t="str">
        <f t="shared" si="91"/>
        <v/>
      </c>
      <c r="P673" s="578">
        <v>19.600000000000001</v>
      </c>
      <c r="Q673" s="578">
        <v>26</v>
      </c>
      <c r="R673" s="579">
        <v>1.3265306122449001</v>
      </c>
      <c r="S673" s="577" t="str">
        <f t="shared" si="92"/>
        <v/>
      </c>
      <c r="T673" s="580">
        <f t="shared" si="93"/>
        <v>1</v>
      </c>
      <c r="U673" s="580">
        <f t="shared" si="94"/>
        <v>0</v>
      </c>
      <c r="V673" s="580">
        <f t="shared" si="95"/>
        <v>0</v>
      </c>
      <c r="W673" s="580">
        <f t="shared" si="96"/>
        <v>1</v>
      </c>
      <c r="X673" s="581" t="str">
        <f t="shared" si="97"/>
        <v>NO</v>
      </c>
      <c r="Y673" s="582" t="str">
        <f t="shared" si="98"/>
        <v>NO</v>
      </c>
    </row>
    <row r="674" spans="1:25" ht="30" x14ac:dyDescent="0.25">
      <c r="A674" s="572" t="s">
        <v>271</v>
      </c>
      <c r="B674" s="573" t="s">
        <v>1065</v>
      </c>
      <c r="C674" s="617">
        <v>43.02</v>
      </c>
      <c r="D674" s="617">
        <v>22033004302</v>
      </c>
      <c r="E674" s="574" t="s">
        <v>901</v>
      </c>
      <c r="F674" s="575">
        <v>1</v>
      </c>
      <c r="G674" s="573" t="s">
        <v>902</v>
      </c>
      <c r="H674" s="576">
        <v>152900</v>
      </c>
      <c r="I674" s="576">
        <v>0</v>
      </c>
      <c r="J674" s="577">
        <v>0</v>
      </c>
      <c r="K674" s="577" t="str">
        <f t="shared" si="90"/>
        <v/>
      </c>
      <c r="L674" s="576">
        <v>46710</v>
      </c>
      <c r="M674" s="576">
        <v>0</v>
      </c>
      <c r="N674" s="577">
        <v>0</v>
      </c>
      <c r="O674" s="577" t="b">
        <f t="shared" si="91"/>
        <v>1</v>
      </c>
      <c r="P674" s="578">
        <v>19.600000000000001</v>
      </c>
      <c r="Q674" s="578">
        <v>0</v>
      </c>
      <c r="R674" s="579">
        <v>0</v>
      </c>
      <c r="S674" s="577" t="str">
        <f t="shared" si="92"/>
        <v/>
      </c>
      <c r="T674" s="580">
        <f t="shared" si="93"/>
        <v>0</v>
      </c>
      <c r="U674" s="580">
        <f t="shared" si="94"/>
        <v>1</v>
      </c>
      <c r="V674" s="580">
        <f t="shared" si="95"/>
        <v>0</v>
      </c>
      <c r="W674" s="580">
        <f t="shared" si="96"/>
        <v>1</v>
      </c>
      <c r="X674" s="581" t="str">
        <f t="shared" si="97"/>
        <v>NO</v>
      </c>
      <c r="Y674" s="582" t="str">
        <f t="shared" si="98"/>
        <v>NO</v>
      </c>
    </row>
    <row r="675" spans="1:25" ht="30" x14ac:dyDescent="0.25">
      <c r="A675" s="572" t="s">
        <v>271</v>
      </c>
      <c r="B675" s="573" t="s">
        <v>1066</v>
      </c>
      <c r="C675" s="617">
        <v>43.02</v>
      </c>
      <c r="D675" s="617">
        <v>22033004302</v>
      </c>
      <c r="E675" s="574" t="s">
        <v>901</v>
      </c>
      <c r="F675" s="575">
        <v>1</v>
      </c>
      <c r="G675" s="573" t="s">
        <v>902</v>
      </c>
      <c r="H675" s="576">
        <v>152900</v>
      </c>
      <c r="I675" s="576">
        <v>0</v>
      </c>
      <c r="J675" s="577">
        <v>0</v>
      </c>
      <c r="K675" s="577" t="str">
        <f t="shared" si="90"/>
        <v/>
      </c>
      <c r="L675" s="576">
        <v>46710</v>
      </c>
      <c r="M675" s="576">
        <v>0</v>
      </c>
      <c r="N675" s="577">
        <v>0</v>
      </c>
      <c r="O675" s="577" t="b">
        <f t="shared" si="91"/>
        <v>1</v>
      </c>
      <c r="P675" s="578">
        <v>19.600000000000001</v>
      </c>
      <c r="Q675" s="578">
        <v>0</v>
      </c>
      <c r="R675" s="579">
        <v>0</v>
      </c>
      <c r="S675" s="577" t="str">
        <f t="shared" si="92"/>
        <v/>
      </c>
      <c r="T675" s="580">
        <f t="shared" si="93"/>
        <v>0</v>
      </c>
      <c r="U675" s="580">
        <f t="shared" si="94"/>
        <v>1</v>
      </c>
      <c r="V675" s="580">
        <f t="shared" si="95"/>
        <v>0</v>
      </c>
      <c r="W675" s="580">
        <f t="shared" si="96"/>
        <v>1</v>
      </c>
      <c r="X675" s="581" t="str">
        <f t="shared" si="97"/>
        <v>NO</v>
      </c>
      <c r="Y675" s="582" t="str">
        <f t="shared" si="98"/>
        <v>NO</v>
      </c>
    </row>
    <row r="676" spans="1:25" ht="30" x14ac:dyDescent="0.25">
      <c r="A676" s="572" t="s">
        <v>271</v>
      </c>
      <c r="B676" s="573" t="s">
        <v>1064</v>
      </c>
      <c r="C676" s="617">
        <v>43.02</v>
      </c>
      <c r="D676" s="617">
        <v>22033004302</v>
      </c>
      <c r="E676" s="574" t="s">
        <v>904</v>
      </c>
      <c r="F676" s="583">
        <v>0</v>
      </c>
      <c r="G676" s="573" t="s">
        <v>902</v>
      </c>
      <c r="H676" s="576">
        <v>152900</v>
      </c>
      <c r="I676" s="576">
        <v>214700</v>
      </c>
      <c r="J676" s="577">
        <v>1.40418574231524</v>
      </c>
      <c r="K676" s="577" t="b">
        <f t="shared" si="90"/>
        <v>1</v>
      </c>
      <c r="L676" s="576">
        <v>46710</v>
      </c>
      <c r="M676" s="576">
        <v>79346</v>
      </c>
      <c r="N676" s="577">
        <v>1.6986940697923401</v>
      </c>
      <c r="O676" s="577" t="str">
        <f t="shared" si="91"/>
        <v/>
      </c>
      <c r="P676" s="578">
        <v>19.600000000000001</v>
      </c>
      <c r="Q676" s="578">
        <v>7.4</v>
      </c>
      <c r="R676" s="579">
        <v>0.37755102040816302</v>
      </c>
      <c r="S676" s="577" t="str">
        <f t="shared" si="92"/>
        <v/>
      </c>
      <c r="T676" s="580">
        <f t="shared" si="93"/>
        <v>1</v>
      </c>
      <c r="U676" s="580">
        <f t="shared" si="94"/>
        <v>0</v>
      </c>
      <c r="V676" s="580">
        <f t="shared" si="95"/>
        <v>0</v>
      </c>
      <c r="W676" s="580">
        <f t="shared" si="96"/>
        <v>1</v>
      </c>
      <c r="X676" s="581" t="str">
        <f t="shared" si="97"/>
        <v>NO</v>
      </c>
      <c r="Y676" s="582" t="str">
        <f t="shared" si="98"/>
        <v>NO</v>
      </c>
    </row>
    <row r="677" spans="1:25" ht="30" x14ac:dyDescent="0.25">
      <c r="A677" s="572" t="s">
        <v>271</v>
      </c>
      <c r="B677" s="573" t="s">
        <v>1061</v>
      </c>
      <c r="C677" s="617">
        <v>44.01</v>
      </c>
      <c r="D677" s="617">
        <v>22033004401</v>
      </c>
      <c r="E677" s="574" t="s">
        <v>901</v>
      </c>
      <c r="F677" s="575">
        <v>1</v>
      </c>
      <c r="G677" s="573" t="s">
        <v>902</v>
      </c>
      <c r="H677" s="576">
        <v>152900</v>
      </c>
      <c r="I677" s="576">
        <v>162600</v>
      </c>
      <c r="J677" s="577">
        <v>1.06344015696534</v>
      </c>
      <c r="K677" s="577" t="b">
        <f t="shared" si="90"/>
        <v>1</v>
      </c>
      <c r="L677" s="576">
        <v>46710</v>
      </c>
      <c r="M677" s="576">
        <v>40948</v>
      </c>
      <c r="N677" s="577">
        <v>0.87664311710554499</v>
      </c>
      <c r="O677" s="577" t="str">
        <f t="shared" si="91"/>
        <v/>
      </c>
      <c r="P677" s="578">
        <v>19.600000000000001</v>
      </c>
      <c r="Q677" s="578">
        <v>26</v>
      </c>
      <c r="R677" s="579">
        <v>1.3265306122449001</v>
      </c>
      <c r="S677" s="577" t="str">
        <f t="shared" si="92"/>
        <v/>
      </c>
      <c r="T677" s="580">
        <f t="shared" si="93"/>
        <v>1</v>
      </c>
      <c r="U677" s="580">
        <f t="shared" si="94"/>
        <v>0</v>
      </c>
      <c r="V677" s="580">
        <f t="shared" si="95"/>
        <v>0</v>
      </c>
      <c r="W677" s="580">
        <f t="shared" si="96"/>
        <v>1</v>
      </c>
      <c r="X677" s="581" t="str">
        <f t="shared" si="97"/>
        <v>NO</v>
      </c>
      <c r="Y677" s="582" t="str">
        <f t="shared" si="98"/>
        <v>NO</v>
      </c>
    </row>
    <row r="678" spans="1:25" ht="30" x14ac:dyDescent="0.25">
      <c r="A678" s="572" t="s">
        <v>271</v>
      </c>
      <c r="B678" s="573" t="s">
        <v>1065</v>
      </c>
      <c r="C678" s="617">
        <v>44.01</v>
      </c>
      <c r="D678" s="617">
        <v>22033004401</v>
      </c>
      <c r="E678" s="574" t="s">
        <v>901</v>
      </c>
      <c r="F678" s="575">
        <v>1</v>
      </c>
      <c r="G678" s="573" t="s">
        <v>902</v>
      </c>
      <c r="H678" s="576">
        <v>152900</v>
      </c>
      <c r="I678" s="576">
        <v>0</v>
      </c>
      <c r="J678" s="577">
        <v>0</v>
      </c>
      <c r="K678" s="577" t="str">
        <f t="shared" si="90"/>
        <v/>
      </c>
      <c r="L678" s="576">
        <v>46710</v>
      </c>
      <c r="M678" s="576">
        <v>0</v>
      </c>
      <c r="N678" s="577">
        <v>0</v>
      </c>
      <c r="O678" s="577" t="b">
        <f t="shared" si="91"/>
        <v>1</v>
      </c>
      <c r="P678" s="578">
        <v>19.600000000000001</v>
      </c>
      <c r="Q678" s="578">
        <v>0</v>
      </c>
      <c r="R678" s="579">
        <v>0</v>
      </c>
      <c r="S678" s="577" t="str">
        <f t="shared" si="92"/>
        <v/>
      </c>
      <c r="T678" s="580">
        <f t="shared" si="93"/>
        <v>0</v>
      </c>
      <c r="U678" s="580">
        <f t="shared" si="94"/>
        <v>1</v>
      </c>
      <c r="V678" s="580">
        <f t="shared" si="95"/>
        <v>0</v>
      </c>
      <c r="W678" s="580">
        <f t="shared" si="96"/>
        <v>1</v>
      </c>
      <c r="X678" s="581" t="str">
        <f t="shared" si="97"/>
        <v>NO</v>
      </c>
      <c r="Y678" s="582" t="str">
        <f t="shared" si="98"/>
        <v>NO</v>
      </c>
    </row>
    <row r="679" spans="1:25" ht="30" x14ac:dyDescent="0.25">
      <c r="A679" s="572" t="s">
        <v>271</v>
      </c>
      <c r="B679" s="573" t="s">
        <v>1061</v>
      </c>
      <c r="C679" s="617">
        <v>44.02</v>
      </c>
      <c r="D679" s="617">
        <v>22033004402</v>
      </c>
      <c r="E679" s="574" t="s">
        <v>904</v>
      </c>
      <c r="F679" s="583">
        <v>0</v>
      </c>
      <c r="G679" s="573" t="s">
        <v>902</v>
      </c>
      <c r="H679" s="576">
        <v>152900</v>
      </c>
      <c r="I679" s="576">
        <v>162600</v>
      </c>
      <c r="J679" s="577">
        <v>1.06344015696534</v>
      </c>
      <c r="K679" s="577" t="b">
        <f t="shared" si="90"/>
        <v>1</v>
      </c>
      <c r="L679" s="576">
        <v>46710</v>
      </c>
      <c r="M679" s="576">
        <v>40948</v>
      </c>
      <c r="N679" s="577">
        <v>0.87664311710554499</v>
      </c>
      <c r="O679" s="577" t="str">
        <f t="shared" si="91"/>
        <v/>
      </c>
      <c r="P679" s="578">
        <v>19.600000000000001</v>
      </c>
      <c r="Q679" s="578">
        <v>26</v>
      </c>
      <c r="R679" s="579">
        <v>1.3265306122449001</v>
      </c>
      <c r="S679" s="577" t="str">
        <f t="shared" si="92"/>
        <v/>
      </c>
      <c r="T679" s="580">
        <f t="shared" si="93"/>
        <v>1</v>
      </c>
      <c r="U679" s="580">
        <f t="shared" si="94"/>
        <v>0</v>
      </c>
      <c r="V679" s="580">
        <f t="shared" si="95"/>
        <v>0</v>
      </c>
      <c r="W679" s="580">
        <f t="shared" si="96"/>
        <v>1</v>
      </c>
      <c r="X679" s="581" t="str">
        <f t="shared" si="97"/>
        <v>NO</v>
      </c>
      <c r="Y679" s="582" t="str">
        <f t="shared" si="98"/>
        <v>NO</v>
      </c>
    </row>
    <row r="680" spans="1:25" ht="30" x14ac:dyDescent="0.25">
      <c r="A680" s="572" t="s">
        <v>271</v>
      </c>
      <c r="B680" s="573" t="s">
        <v>1065</v>
      </c>
      <c r="C680" s="617">
        <v>44.02</v>
      </c>
      <c r="D680" s="617">
        <v>22033004402</v>
      </c>
      <c r="E680" s="574" t="s">
        <v>901</v>
      </c>
      <c r="F680" s="575">
        <v>1</v>
      </c>
      <c r="G680" s="573" t="s">
        <v>902</v>
      </c>
      <c r="H680" s="576">
        <v>152900</v>
      </c>
      <c r="I680" s="576">
        <v>0</v>
      </c>
      <c r="J680" s="577">
        <v>0</v>
      </c>
      <c r="K680" s="577" t="str">
        <f t="shared" si="90"/>
        <v/>
      </c>
      <c r="L680" s="576">
        <v>46710</v>
      </c>
      <c r="M680" s="576">
        <v>0</v>
      </c>
      <c r="N680" s="577">
        <v>0</v>
      </c>
      <c r="O680" s="577" t="b">
        <f t="shared" si="91"/>
        <v>1</v>
      </c>
      <c r="P680" s="578">
        <v>19.600000000000001</v>
      </c>
      <c r="Q680" s="578">
        <v>0</v>
      </c>
      <c r="R680" s="579">
        <v>0</v>
      </c>
      <c r="S680" s="577" t="str">
        <f t="shared" si="92"/>
        <v/>
      </c>
      <c r="T680" s="580">
        <f t="shared" si="93"/>
        <v>0</v>
      </c>
      <c r="U680" s="580">
        <f t="shared" si="94"/>
        <v>1</v>
      </c>
      <c r="V680" s="580">
        <f t="shared" si="95"/>
        <v>0</v>
      </c>
      <c r="W680" s="580">
        <f t="shared" si="96"/>
        <v>1</v>
      </c>
      <c r="X680" s="581" t="str">
        <f t="shared" si="97"/>
        <v>NO</v>
      </c>
      <c r="Y680" s="582" t="str">
        <f t="shared" si="98"/>
        <v>NO</v>
      </c>
    </row>
    <row r="681" spans="1:25" ht="30" x14ac:dyDescent="0.25">
      <c r="A681" s="572" t="s">
        <v>271</v>
      </c>
      <c r="B681" s="573" t="s">
        <v>1061</v>
      </c>
      <c r="C681" s="617">
        <v>44.03</v>
      </c>
      <c r="D681" s="617">
        <v>22033004403</v>
      </c>
      <c r="E681" s="574" t="s">
        <v>904</v>
      </c>
      <c r="F681" s="583">
        <v>0</v>
      </c>
      <c r="G681" s="573" t="s">
        <v>902</v>
      </c>
      <c r="H681" s="576">
        <v>152900</v>
      </c>
      <c r="I681" s="576">
        <v>162600</v>
      </c>
      <c r="J681" s="577">
        <v>1.06344015696534</v>
      </c>
      <c r="K681" s="577" t="b">
        <f t="shared" si="90"/>
        <v>1</v>
      </c>
      <c r="L681" s="576">
        <v>46710</v>
      </c>
      <c r="M681" s="576">
        <v>40948</v>
      </c>
      <c r="N681" s="577">
        <v>0.87664311710554499</v>
      </c>
      <c r="O681" s="577" t="str">
        <f t="shared" si="91"/>
        <v/>
      </c>
      <c r="P681" s="578">
        <v>19.600000000000001</v>
      </c>
      <c r="Q681" s="578">
        <v>26</v>
      </c>
      <c r="R681" s="579">
        <v>1.3265306122449001</v>
      </c>
      <c r="S681" s="577" t="str">
        <f t="shared" si="92"/>
        <v/>
      </c>
      <c r="T681" s="580">
        <f t="shared" si="93"/>
        <v>1</v>
      </c>
      <c r="U681" s="580">
        <f t="shared" si="94"/>
        <v>0</v>
      </c>
      <c r="V681" s="580">
        <f t="shared" si="95"/>
        <v>0</v>
      </c>
      <c r="W681" s="580">
        <f t="shared" si="96"/>
        <v>1</v>
      </c>
      <c r="X681" s="581" t="str">
        <f t="shared" si="97"/>
        <v>NO</v>
      </c>
      <c r="Y681" s="582" t="str">
        <f t="shared" si="98"/>
        <v>NO</v>
      </c>
    </row>
    <row r="682" spans="1:25" ht="30" x14ac:dyDescent="0.25">
      <c r="A682" s="572" t="s">
        <v>271</v>
      </c>
      <c r="B682" s="573" t="s">
        <v>1061</v>
      </c>
      <c r="C682" s="617">
        <v>44.03</v>
      </c>
      <c r="D682" s="617">
        <v>22033004403</v>
      </c>
      <c r="E682" s="574" t="s">
        <v>901</v>
      </c>
      <c r="F682" s="575">
        <v>1</v>
      </c>
      <c r="G682" s="573" t="s">
        <v>902</v>
      </c>
      <c r="H682" s="576">
        <v>152900</v>
      </c>
      <c r="I682" s="576">
        <v>162600</v>
      </c>
      <c r="J682" s="577">
        <v>1.06344015696534</v>
      </c>
      <c r="K682" s="577" t="b">
        <f t="shared" si="90"/>
        <v>1</v>
      </c>
      <c r="L682" s="576">
        <v>46710</v>
      </c>
      <c r="M682" s="576">
        <v>40948</v>
      </c>
      <c r="N682" s="577">
        <v>0.87664311710554499</v>
      </c>
      <c r="O682" s="577" t="str">
        <f t="shared" si="91"/>
        <v/>
      </c>
      <c r="P682" s="578">
        <v>19.600000000000001</v>
      </c>
      <c r="Q682" s="578">
        <v>26</v>
      </c>
      <c r="R682" s="579">
        <v>1.3265306122449001</v>
      </c>
      <c r="S682" s="577" t="str">
        <f t="shared" si="92"/>
        <v/>
      </c>
      <c r="T682" s="580">
        <f t="shared" si="93"/>
        <v>1</v>
      </c>
      <c r="U682" s="580">
        <f t="shared" si="94"/>
        <v>0</v>
      </c>
      <c r="V682" s="580">
        <f t="shared" si="95"/>
        <v>0</v>
      </c>
      <c r="W682" s="580">
        <f t="shared" si="96"/>
        <v>1</v>
      </c>
      <c r="X682" s="581" t="str">
        <f t="shared" si="97"/>
        <v>NO</v>
      </c>
      <c r="Y682" s="582" t="str">
        <f t="shared" si="98"/>
        <v>NO</v>
      </c>
    </row>
    <row r="683" spans="1:25" ht="30" x14ac:dyDescent="0.25">
      <c r="A683" s="572" t="s">
        <v>271</v>
      </c>
      <c r="B683" s="573" t="s">
        <v>1065</v>
      </c>
      <c r="C683" s="617">
        <v>44.03</v>
      </c>
      <c r="D683" s="617">
        <v>22033004403</v>
      </c>
      <c r="E683" s="574" t="s">
        <v>901</v>
      </c>
      <c r="F683" s="575">
        <v>1</v>
      </c>
      <c r="G683" s="573" t="s">
        <v>902</v>
      </c>
      <c r="H683" s="576">
        <v>152900</v>
      </c>
      <c r="I683" s="576">
        <v>0</v>
      </c>
      <c r="J683" s="577">
        <v>0</v>
      </c>
      <c r="K683" s="577" t="str">
        <f t="shared" si="90"/>
        <v/>
      </c>
      <c r="L683" s="576">
        <v>46710</v>
      </c>
      <c r="M683" s="576">
        <v>0</v>
      </c>
      <c r="N683" s="577">
        <v>0</v>
      </c>
      <c r="O683" s="577" t="b">
        <f t="shared" si="91"/>
        <v>1</v>
      </c>
      <c r="P683" s="578">
        <v>19.600000000000001</v>
      </c>
      <c r="Q683" s="578">
        <v>0</v>
      </c>
      <c r="R683" s="579">
        <v>0</v>
      </c>
      <c r="S683" s="577" t="str">
        <f t="shared" si="92"/>
        <v/>
      </c>
      <c r="T683" s="580">
        <f t="shared" si="93"/>
        <v>0</v>
      </c>
      <c r="U683" s="580">
        <f t="shared" si="94"/>
        <v>1</v>
      </c>
      <c r="V683" s="580">
        <f t="shared" si="95"/>
        <v>0</v>
      </c>
      <c r="W683" s="580">
        <f t="shared" si="96"/>
        <v>1</v>
      </c>
      <c r="X683" s="581" t="str">
        <f t="shared" si="97"/>
        <v>NO</v>
      </c>
      <c r="Y683" s="582" t="str">
        <f t="shared" si="98"/>
        <v>NO</v>
      </c>
    </row>
    <row r="684" spans="1:25" ht="30" x14ac:dyDescent="0.25">
      <c r="A684" s="572" t="s">
        <v>271</v>
      </c>
      <c r="B684" s="573" t="s">
        <v>1061</v>
      </c>
      <c r="C684" s="617">
        <v>45.03</v>
      </c>
      <c r="D684" s="617">
        <v>22033004503</v>
      </c>
      <c r="E684" s="574" t="s">
        <v>901</v>
      </c>
      <c r="F684" s="575">
        <v>1</v>
      </c>
      <c r="G684" s="573" t="s">
        <v>902</v>
      </c>
      <c r="H684" s="576">
        <v>152900</v>
      </c>
      <c r="I684" s="576">
        <v>162600</v>
      </c>
      <c r="J684" s="577">
        <v>1.06344015696534</v>
      </c>
      <c r="K684" s="577" t="b">
        <f t="shared" si="90"/>
        <v>1</v>
      </c>
      <c r="L684" s="576">
        <v>46710</v>
      </c>
      <c r="M684" s="576">
        <v>40948</v>
      </c>
      <c r="N684" s="577">
        <v>0.87664311710554499</v>
      </c>
      <c r="O684" s="577" t="str">
        <f t="shared" si="91"/>
        <v/>
      </c>
      <c r="P684" s="578">
        <v>19.600000000000001</v>
      </c>
      <c r="Q684" s="578">
        <v>26</v>
      </c>
      <c r="R684" s="579">
        <v>1.3265306122449001</v>
      </c>
      <c r="S684" s="577" t="str">
        <f t="shared" si="92"/>
        <v/>
      </c>
      <c r="T684" s="580">
        <f t="shared" si="93"/>
        <v>1</v>
      </c>
      <c r="U684" s="580">
        <f t="shared" si="94"/>
        <v>0</v>
      </c>
      <c r="V684" s="580">
        <f t="shared" si="95"/>
        <v>0</v>
      </c>
      <c r="W684" s="580">
        <f t="shared" si="96"/>
        <v>1</v>
      </c>
      <c r="X684" s="581" t="str">
        <f t="shared" si="97"/>
        <v>NO</v>
      </c>
      <c r="Y684" s="582" t="str">
        <f t="shared" si="98"/>
        <v>NO</v>
      </c>
    </row>
    <row r="685" spans="1:25" ht="30" x14ac:dyDescent="0.25">
      <c r="A685" s="572" t="s">
        <v>271</v>
      </c>
      <c r="B685" s="573" t="s">
        <v>1061</v>
      </c>
      <c r="C685" s="617">
        <v>45.03</v>
      </c>
      <c r="D685" s="617">
        <v>22033004503</v>
      </c>
      <c r="E685" s="574" t="s">
        <v>901</v>
      </c>
      <c r="F685" s="575">
        <v>1</v>
      </c>
      <c r="G685" s="573" t="s">
        <v>902</v>
      </c>
      <c r="H685" s="576">
        <v>152900</v>
      </c>
      <c r="I685" s="576">
        <v>162600</v>
      </c>
      <c r="J685" s="577">
        <v>1.06344015696534</v>
      </c>
      <c r="K685" s="577" t="b">
        <f t="shared" si="90"/>
        <v>1</v>
      </c>
      <c r="L685" s="576">
        <v>46710</v>
      </c>
      <c r="M685" s="576">
        <v>40948</v>
      </c>
      <c r="N685" s="577">
        <v>0.87664311710554499</v>
      </c>
      <c r="O685" s="577" t="str">
        <f t="shared" si="91"/>
        <v/>
      </c>
      <c r="P685" s="578">
        <v>19.600000000000001</v>
      </c>
      <c r="Q685" s="578">
        <v>26</v>
      </c>
      <c r="R685" s="579">
        <v>1.3265306122449001</v>
      </c>
      <c r="S685" s="577" t="str">
        <f t="shared" si="92"/>
        <v/>
      </c>
      <c r="T685" s="580">
        <f t="shared" si="93"/>
        <v>1</v>
      </c>
      <c r="U685" s="580">
        <f t="shared" si="94"/>
        <v>0</v>
      </c>
      <c r="V685" s="580">
        <f t="shared" si="95"/>
        <v>0</v>
      </c>
      <c r="W685" s="580">
        <f t="shared" si="96"/>
        <v>1</v>
      </c>
      <c r="X685" s="581" t="str">
        <f t="shared" si="97"/>
        <v>NO</v>
      </c>
      <c r="Y685" s="582" t="str">
        <f t="shared" si="98"/>
        <v>NO</v>
      </c>
    </row>
    <row r="686" spans="1:25" ht="30" x14ac:dyDescent="0.25">
      <c r="A686" s="572" t="s">
        <v>271</v>
      </c>
      <c r="B686" s="573" t="s">
        <v>1061</v>
      </c>
      <c r="C686" s="617">
        <v>45.03</v>
      </c>
      <c r="D686" s="617">
        <v>22033004503</v>
      </c>
      <c r="E686" s="574" t="s">
        <v>901</v>
      </c>
      <c r="F686" s="575">
        <v>1</v>
      </c>
      <c r="G686" s="573" t="s">
        <v>902</v>
      </c>
      <c r="H686" s="576">
        <v>152900</v>
      </c>
      <c r="I686" s="576">
        <v>162600</v>
      </c>
      <c r="J686" s="577">
        <v>1.06344015696534</v>
      </c>
      <c r="K686" s="577" t="b">
        <f t="shared" si="90"/>
        <v>1</v>
      </c>
      <c r="L686" s="576">
        <v>46710</v>
      </c>
      <c r="M686" s="576">
        <v>40948</v>
      </c>
      <c r="N686" s="577">
        <v>0.87664311710554499</v>
      </c>
      <c r="O686" s="577" t="str">
        <f t="shared" si="91"/>
        <v/>
      </c>
      <c r="P686" s="578">
        <v>19.600000000000001</v>
      </c>
      <c r="Q686" s="578">
        <v>26</v>
      </c>
      <c r="R686" s="579">
        <v>1.3265306122449001</v>
      </c>
      <c r="S686" s="577" t="str">
        <f t="shared" si="92"/>
        <v/>
      </c>
      <c r="T686" s="580">
        <f t="shared" si="93"/>
        <v>1</v>
      </c>
      <c r="U686" s="580">
        <f t="shared" si="94"/>
        <v>0</v>
      </c>
      <c r="V686" s="580">
        <f t="shared" si="95"/>
        <v>0</v>
      </c>
      <c r="W686" s="580">
        <f t="shared" si="96"/>
        <v>1</v>
      </c>
      <c r="X686" s="581" t="str">
        <f t="shared" si="97"/>
        <v>NO</v>
      </c>
      <c r="Y686" s="582" t="str">
        <f t="shared" si="98"/>
        <v>NO</v>
      </c>
    </row>
    <row r="687" spans="1:25" ht="30" x14ac:dyDescent="0.25">
      <c r="A687" s="572" t="s">
        <v>271</v>
      </c>
      <c r="B687" s="573" t="s">
        <v>1065</v>
      </c>
      <c r="C687" s="617">
        <v>45.03</v>
      </c>
      <c r="D687" s="617">
        <v>22033004503</v>
      </c>
      <c r="E687" s="574" t="s">
        <v>901</v>
      </c>
      <c r="F687" s="575">
        <v>1</v>
      </c>
      <c r="G687" s="573" t="s">
        <v>902</v>
      </c>
      <c r="H687" s="576">
        <v>152900</v>
      </c>
      <c r="I687" s="576">
        <v>0</v>
      </c>
      <c r="J687" s="577">
        <v>0</v>
      </c>
      <c r="K687" s="577" t="str">
        <f t="shared" si="90"/>
        <v/>
      </c>
      <c r="L687" s="576">
        <v>46710</v>
      </c>
      <c r="M687" s="576">
        <v>0</v>
      </c>
      <c r="N687" s="577">
        <v>0</v>
      </c>
      <c r="O687" s="577" t="b">
        <f t="shared" si="91"/>
        <v>1</v>
      </c>
      <c r="P687" s="578">
        <v>19.600000000000001</v>
      </c>
      <c r="Q687" s="578">
        <v>0</v>
      </c>
      <c r="R687" s="579">
        <v>0</v>
      </c>
      <c r="S687" s="577" t="str">
        <f t="shared" si="92"/>
        <v/>
      </c>
      <c r="T687" s="580">
        <f t="shared" si="93"/>
        <v>0</v>
      </c>
      <c r="U687" s="580">
        <f t="shared" si="94"/>
        <v>1</v>
      </c>
      <c r="V687" s="580">
        <f t="shared" si="95"/>
        <v>0</v>
      </c>
      <c r="W687" s="580">
        <f t="shared" si="96"/>
        <v>1</v>
      </c>
      <c r="X687" s="581" t="str">
        <f t="shared" si="97"/>
        <v>NO</v>
      </c>
      <c r="Y687" s="582" t="str">
        <f t="shared" si="98"/>
        <v>NO</v>
      </c>
    </row>
    <row r="688" spans="1:25" ht="30" x14ac:dyDescent="0.25">
      <c r="A688" s="572" t="s">
        <v>271</v>
      </c>
      <c r="B688" s="573" t="s">
        <v>1061</v>
      </c>
      <c r="C688" s="617">
        <v>45.04</v>
      </c>
      <c r="D688" s="617">
        <v>22033004504</v>
      </c>
      <c r="E688" s="574" t="s">
        <v>901</v>
      </c>
      <c r="F688" s="575">
        <v>1</v>
      </c>
      <c r="G688" s="573" t="s">
        <v>902</v>
      </c>
      <c r="H688" s="576">
        <v>152900</v>
      </c>
      <c r="I688" s="576">
        <v>162600</v>
      </c>
      <c r="J688" s="577">
        <v>1.06344015696534</v>
      </c>
      <c r="K688" s="577" t="b">
        <f t="shared" si="90"/>
        <v>1</v>
      </c>
      <c r="L688" s="576">
        <v>46710</v>
      </c>
      <c r="M688" s="576">
        <v>40948</v>
      </c>
      <c r="N688" s="577">
        <v>0.87664311710554499</v>
      </c>
      <c r="O688" s="577" t="str">
        <f t="shared" si="91"/>
        <v/>
      </c>
      <c r="P688" s="578">
        <v>19.600000000000001</v>
      </c>
      <c r="Q688" s="578">
        <v>26</v>
      </c>
      <c r="R688" s="579">
        <v>1.3265306122449001</v>
      </c>
      <c r="S688" s="577" t="str">
        <f t="shared" si="92"/>
        <v/>
      </c>
      <c r="T688" s="580">
        <f t="shared" si="93"/>
        <v>1</v>
      </c>
      <c r="U688" s="580">
        <f t="shared" si="94"/>
        <v>0</v>
      </c>
      <c r="V688" s="580">
        <f t="shared" si="95"/>
        <v>0</v>
      </c>
      <c r="W688" s="580">
        <f t="shared" si="96"/>
        <v>1</v>
      </c>
      <c r="X688" s="581" t="str">
        <f t="shared" si="97"/>
        <v>NO</v>
      </c>
      <c r="Y688" s="582" t="str">
        <f t="shared" si="98"/>
        <v>NO</v>
      </c>
    </row>
    <row r="689" spans="1:25" ht="30" x14ac:dyDescent="0.25">
      <c r="A689" s="572" t="s">
        <v>271</v>
      </c>
      <c r="B689" s="573" t="s">
        <v>1061</v>
      </c>
      <c r="C689" s="617">
        <v>45.04</v>
      </c>
      <c r="D689" s="617">
        <v>22033004504</v>
      </c>
      <c r="E689" s="574" t="s">
        <v>901</v>
      </c>
      <c r="F689" s="575">
        <v>1</v>
      </c>
      <c r="G689" s="573" t="s">
        <v>902</v>
      </c>
      <c r="H689" s="576">
        <v>152900</v>
      </c>
      <c r="I689" s="576">
        <v>162600</v>
      </c>
      <c r="J689" s="577">
        <v>1.06344015696534</v>
      </c>
      <c r="K689" s="577" t="b">
        <f t="shared" si="90"/>
        <v>1</v>
      </c>
      <c r="L689" s="576">
        <v>46710</v>
      </c>
      <c r="M689" s="576">
        <v>40948</v>
      </c>
      <c r="N689" s="577">
        <v>0.87664311710554499</v>
      </c>
      <c r="O689" s="577" t="str">
        <f t="shared" si="91"/>
        <v/>
      </c>
      <c r="P689" s="578">
        <v>19.600000000000001</v>
      </c>
      <c r="Q689" s="578">
        <v>26</v>
      </c>
      <c r="R689" s="579">
        <v>1.3265306122449001</v>
      </c>
      <c r="S689" s="577" t="str">
        <f t="shared" si="92"/>
        <v/>
      </c>
      <c r="T689" s="580">
        <f t="shared" si="93"/>
        <v>1</v>
      </c>
      <c r="U689" s="580">
        <f t="shared" si="94"/>
        <v>0</v>
      </c>
      <c r="V689" s="580">
        <f t="shared" si="95"/>
        <v>0</v>
      </c>
      <c r="W689" s="580">
        <f t="shared" si="96"/>
        <v>1</v>
      </c>
      <c r="X689" s="581" t="str">
        <f t="shared" si="97"/>
        <v>NO</v>
      </c>
      <c r="Y689" s="582" t="str">
        <f t="shared" si="98"/>
        <v>NO</v>
      </c>
    </row>
    <row r="690" spans="1:25" ht="30" x14ac:dyDescent="0.25">
      <c r="A690" s="572" t="s">
        <v>271</v>
      </c>
      <c r="B690" s="573" t="s">
        <v>1061</v>
      </c>
      <c r="C690" s="617">
        <v>45.05</v>
      </c>
      <c r="D690" s="617">
        <v>22033004505</v>
      </c>
      <c r="E690" s="574" t="s">
        <v>901</v>
      </c>
      <c r="F690" s="575">
        <v>1</v>
      </c>
      <c r="G690" s="573" t="s">
        <v>902</v>
      </c>
      <c r="H690" s="576">
        <v>152900</v>
      </c>
      <c r="I690" s="576">
        <v>162600</v>
      </c>
      <c r="J690" s="577">
        <v>1.06344015696534</v>
      </c>
      <c r="K690" s="577" t="b">
        <f t="shared" si="90"/>
        <v>1</v>
      </c>
      <c r="L690" s="576">
        <v>46710</v>
      </c>
      <c r="M690" s="576">
        <v>40948</v>
      </c>
      <c r="N690" s="577">
        <v>0.87664311710554499</v>
      </c>
      <c r="O690" s="577" t="str">
        <f t="shared" si="91"/>
        <v/>
      </c>
      <c r="P690" s="578">
        <v>19.600000000000001</v>
      </c>
      <c r="Q690" s="578">
        <v>26</v>
      </c>
      <c r="R690" s="579">
        <v>1.3265306122449001</v>
      </c>
      <c r="S690" s="577" t="str">
        <f t="shared" si="92"/>
        <v/>
      </c>
      <c r="T690" s="580">
        <f t="shared" si="93"/>
        <v>1</v>
      </c>
      <c r="U690" s="580">
        <f t="shared" si="94"/>
        <v>0</v>
      </c>
      <c r="V690" s="580">
        <f t="shared" si="95"/>
        <v>0</v>
      </c>
      <c r="W690" s="580">
        <f t="shared" si="96"/>
        <v>1</v>
      </c>
      <c r="X690" s="581" t="str">
        <f t="shared" si="97"/>
        <v>NO</v>
      </c>
      <c r="Y690" s="582" t="str">
        <f t="shared" si="98"/>
        <v>NO</v>
      </c>
    </row>
    <row r="691" spans="1:25" ht="30" x14ac:dyDescent="0.25">
      <c r="A691" s="572" t="s">
        <v>271</v>
      </c>
      <c r="B691" s="573" t="s">
        <v>1061</v>
      </c>
      <c r="C691" s="617">
        <v>45.07</v>
      </c>
      <c r="D691" s="617">
        <v>22033004507</v>
      </c>
      <c r="E691" s="574" t="s">
        <v>901</v>
      </c>
      <c r="F691" s="575">
        <v>1</v>
      </c>
      <c r="G691" s="573" t="s">
        <v>902</v>
      </c>
      <c r="H691" s="576">
        <v>152900</v>
      </c>
      <c r="I691" s="576">
        <v>162600</v>
      </c>
      <c r="J691" s="577">
        <v>1.06344015696534</v>
      </c>
      <c r="K691" s="577" t="b">
        <f t="shared" si="90"/>
        <v>1</v>
      </c>
      <c r="L691" s="576">
        <v>46710</v>
      </c>
      <c r="M691" s="576">
        <v>40948</v>
      </c>
      <c r="N691" s="577">
        <v>0.87664311710554499</v>
      </c>
      <c r="O691" s="577" t="str">
        <f t="shared" si="91"/>
        <v/>
      </c>
      <c r="P691" s="578">
        <v>19.600000000000001</v>
      </c>
      <c r="Q691" s="578">
        <v>26</v>
      </c>
      <c r="R691" s="579">
        <v>1.3265306122449001</v>
      </c>
      <c r="S691" s="577" t="str">
        <f t="shared" si="92"/>
        <v/>
      </c>
      <c r="T691" s="580">
        <f t="shared" si="93"/>
        <v>1</v>
      </c>
      <c r="U691" s="580">
        <f t="shared" si="94"/>
        <v>0</v>
      </c>
      <c r="V691" s="580">
        <f t="shared" si="95"/>
        <v>0</v>
      </c>
      <c r="W691" s="580">
        <f t="shared" si="96"/>
        <v>1</v>
      </c>
      <c r="X691" s="581" t="str">
        <f t="shared" si="97"/>
        <v>NO</v>
      </c>
      <c r="Y691" s="582" t="str">
        <f t="shared" si="98"/>
        <v>NO</v>
      </c>
    </row>
    <row r="692" spans="1:25" ht="30" x14ac:dyDescent="0.25">
      <c r="A692" s="572" t="s">
        <v>271</v>
      </c>
      <c r="B692" s="573" t="s">
        <v>1061</v>
      </c>
      <c r="C692" s="617">
        <v>45.08</v>
      </c>
      <c r="D692" s="617">
        <v>22033004508</v>
      </c>
      <c r="E692" s="574" t="s">
        <v>901</v>
      </c>
      <c r="F692" s="575">
        <v>1</v>
      </c>
      <c r="G692" s="573" t="s">
        <v>902</v>
      </c>
      <c r="H692" s="576">
        <v>152900</v>
      </c>
      <c r="I692" s="576">
        <v>162600</v>
      </c>
      <c r="J692" s="577">
        <v>1.06344015696534</v>
      </c>
      <c r="K692" s="577" t="b">
        <f t="shared" si="90"/>
        <v>1</v>
      </c>
      <c r="L692" s="576">
        <v>46710</v>
      </c>
      <c r="M692" s="576">
        <v>40948</v>
      </c>
      <c r="N692" s="577">
        <v>0.87664311710554499</v>
      </c>
      <c r="O692" s="577" t="str">
        <f t="shared" si="91"/>
        <v/>
      </c>
      <c r="P692" s="578">
        <v>19.600000000000001</v>
      </c>
      <c r="Q692" s="578">
        <v>26</v>
      </c>
      <c r="R692" s="579">
        <v>1.3265306122449001</v>
      </c>
      <c r="S692" s="577" t="str">
        <f t="shared" si="92"/>
        <v/>
      </c>
      <c r="T692" s="580">
        <f t="shared" si="93"/>
        <v>1</v>
      </c>
      <c r="U692" s="580">
        <f t="shared" si="94"/>
        <v>0</v>
      </c>
      <c r="V692" s="580">
        <f t="shared" si="95"/>
        <v>0</v>
      </c>
      <c r="W692" s="580">
        <f t="shared" si="96"/>
        <v>1</v>
      </c>
      <c r="X692" s="581" t="str">
        <f t="shared" si="97"/>
        <v>NO</v>
      </c>
      <c r="Y692" s="582" t="str">
        <f t="shared" si="98"/>
        <v>NO</v>
      </c>
    </row>
    <row r="693" spans="1:25" ht="30" x14ac:dyDescent="0.25">
      <c r="A693" s="572" t="s">
        <v>271</v>
      </c>
      <c r="B693" s="573" t="s">
        <v>1061</v>
      </c>
      <c r="C693" s="617">
        <v>45.09</v>
      </c>
      <c r="D693" s="617">
        <v>22033004509</v>
      </c>
      <c r="E693" s="574" t="s">
        <v>904</v>
      </c>
      <c r="F693" s="583">
        <v>0</v>
      </c>
      <c r="G693" s="573" t="s">
        <v>902</v>
      </c>
      <c r="H693" s="576">
        <v>152900</v>
      </c>
      <c r="I693" s="576">
        <v>162600</v>
      </c>
      <c r="J693" s="577">
        <v>1.06344015696534</v>
      </c>
      <c r="K693" s="577" t="b">
        <f t="shared" si="90"/>
        <v>1</v>
      </c>
      <c r="L693" s="576">
        <v>46710</v>
      </c>
      <c r="M693" s="576">
        <v>40948</v>
      </c>
      <c r="N693" s="577">
        <v>0.87664311710554499</v>
      </c>
      <c r="O693" s="577" t="str">
        <f t="shared" si="91"/>
        <v/>
      </c>
      <c r="P693" s="578">
        <v>19.600000000000001</v>
      </c>
      <c r="Q693" s="578">
        <v>26</v>
      </c>
      <c r="R693" s="579">
        <v>1.3265306122449001</v>
      </c>
      <c r="S693" s="577" t="str">
        <f t="shared" si="92"/>
        <v/>
      </c>
      <c r="T693" s="580">
        <f t="shared" si="93"/>
        <v>1</v>
      </c>
      <c r="U693" s="580">
        <f t="shared" si="94"/>
        <v>0</v>
      </c>
      <c r="V693" s="580">
        <f t="shared" si="95"/>
        <v>0</v>
      </c>
      <c r="W693" s="580">
        <f t="shared" si="96"/>
        <v>1</v>
      </c>
      <c r="X693" s="581" t="str">
        <f t="shared" si="97"/>
        <v>NO</v>
      </c>
      <c r="Y693" s="582" t="str">
        <f t="shared" si="98"/>
        <v>NO</v>
      </c>
    </row>
    <row r="694" spans="1:25" ht="30" x14ac:dyDescent="0.25">
      <c r="A694" s="572" t="s">
        <v>271</v>
      </c>
      <c r="B694" s="573" t="s">
        <v>1061</v>
      </c>
      <c r="C694" s="617">
        <v>45.09</v>
      </c>
      <c r="D694" s="617">
        <v>22033004509</v>
      </c>
      <c r="E694" s="574" t="s">
        <v>904</v>
      </c>
      <c r="F694" s="583">
        <v>0</v>
      </c>
      <c r="G694" s="573" t="s">
        <v>902</v>
      </c>
      <c r="H694" s="576">
        <v>152900</v>
      </c>
      <c r="I694" s="576">
        <v>162600</v>
      </c>
      <c r="J694" s="577">
        <v>1.06344015696534</v>
      </c>
      <c r="K694" s="577" t="b">
        <f t="shared" si="90"/>
        <v>1</v>
      </c>
      <c r="L694" s="576">
        <v>46710</v>
      </c>
      <c r="M694" s="576">
        <v>40948</v>
      </c>
      <c r="N694" s="577">
        <v>0.87664311710554499</v>
      </c>
      <c r="O694" s="577" t="str">
        <f t="shared" si="91"/>
        <v/>
      </c>
      <c r="P694" s="578">
        <v>19.600000000000001</v>
      </c>
      <c r="Q694" s="578">
        <v>26</v>
      </c>
      <c r="R694" s="579">
        <v>1.3265306122449001</v>
      </c>
      <c r="S694" s="577" t="str">
        <f t="shared" si="92"/>
        <v/>
      </c>
      <c r="T694" s="580">
        <f t="shared" si="93"/>
        <v>1</v>
      </c>
      <c r="U694" s="580">
        <f t="shared" si="94"/>
        <v>0</v>
      </c>
      <c r="V694" s="580">
        <f t="shared" si="95"/>
        <v>0</v>
      </c>
      <c r="W694" s="580">
        <f t="shared" si="96"/>
        <v>1</v>
      </c>
      <c r="X694" s="581" t="str">
        <f t="shared" si="97"/>
        <v>NO</v>
      </c>
      <c r="Y694" s="582" t="str">
        <f t="shared" si="98"/>
        <v>NO</v>
      </c>
    </row>
    <row r="695" spans="1:25" ht="30" x14ac:dyDescent="0.25">
      <c r="A695" s="572" t="s">
        <v>271</v>
      </c>
      <c r="B695" s="573" t="s">
        <v>1061</v>
      </c>
      <c r="C695" s="617">
        <v>45.1</v>
      </c>
      <c r="D695" s="617">
        <v>22033004510</v>
      </c>
      <c r="E695" s="574" t="s">
        <v>904</v>
      </c>
      <c r="F695" s="583">
        <v>0</v>
      </c>
      <c r="G695" s="573" t="s">
        <v>902</v>
      </c>
      <c r="H695" s="576">
        <v>152900</v>
      </c>
      <c r="I695" s="576">
        <v>162600</v>
      </c>
      <c r="J695" s="577">
        <v>1.06344015696534</v>
      </c>
      <c r="K695" s="577" t="b">
        <f t="shared" si="90"/>
        <v>1</v>
      </c>
      <c r="L695" s="576">
        <v>46710</v>
      </c>
      <c r="M695" s="576">
        <v>40948</v>
      </c>
      <c r="N695" s="577">
        <v>0.87664311710554499</v>
      </c>
      <c r="O695" s="577" t="str">
        <f t="shared" si="91"/>
        <v/>
      </c>
      <c r="P695" s="578">
        <v>19.600000000000001</v>
      </c>
      <c r="Q695" s="578">
        <v>26</v>
      </c>
      <c r="R695" s="579">
        <v>1.3265306122449001</v>
      </c>
      <c r="S695" s="577" t="str">
        <f t="shared" si="92"/>
        <v/>
      </c>
      <c r="T695" s="580">
        <f t="shared" si="93"/>
        <v>1</v>
      </c>
      <c r="U695" s="580">
        <f t="shared" si="94"/>
        <v>0</v>
      </c>
      <c r="V695" s="580">
        <f t="shared" si="95"/>
        <v>0</v>
      </c>
      <c r="W695" s="580">
        <f t="shared" si="96"/>
        <v>1</v>
      </c>
      <c r="X695" s="581" t="str">
        <f t="shared" si="97"/>
        <v>NO</v>
      </c>
      <c r="Y695" s="582" t="str">
        <f t="shared" si="98"/>
        <v>NO</v>
      </c>
    </row>
    <row r="696" spans="1:25" ht="30" x14ac:dyDescent="0.25">
      <c r="A696" s="572" t="s">
        <v>271</v>
      </c>
      <c r="B696" s="573" t="s">
        <v>1063</v>
      </c>
      <c r="C696" s="617">
        <v>46.02</v>
      </c>
      <c r="D696" s="617">
        <v>22033004602</v>
      </c>
      <c r="E696" s="574" t="s">
        <v>904</v>
      </c>
      <c r="F696" s="583">
        <v>0</v>
      </c>
      <c r="G696" s="573" t="s">
        <v>902</v>
      </c>
      <c r="H696" s="576">
        <v>152900</v>
      </c>
      <c r="I696" s="576">
        <v>126000</v>
      </c>
      <c r="J696" s="577">
        <v>0.824068018312623</v>
      </c>
      <c r="K696" s="577" t="b">
        <f t="shared" si="90"/>
        <v>1</v>
      </c>
      <c r="L696" s="576">
        <v>46710</v>
      </c>
      <c r="M696" s="576">
        <v>44509</v>
      </c>
      <c r="N696" s="577">
        <v>0.95287946906443999</v>
      </c>
      <c r="O696" s="577" t="str">
        <f t="shared" si="91"/>
        <v/>
      </c>
      <c r="P696" s="578">
        <v>19.600000000000001</v>
      </c>
      <c r="Q696" s="578">
        <v>20.5</v>
      </c>
      <c r="R696" s="579">
        <v>1.0459183673469401</v>
      </c>
      <c r="S696" s="577" t="str">
        <f t="shared" si="92"/>
        <v/>
      </c>
      <c r="T696" s="580">
        <f t="shared" si="93"/>
        <v>1</v>
      </c>
      <c r="U696" s="580">
        <f t="shared" si="94"/>
        <v>0</v>
      </c>
      <c r="V696" s="580">
        <f t="shared" si="95"/>
        <v>0</v>
      </c>
      <c r="W696" s="580">
        <f t="shared" si="96"/>
        <v>1</v>
      </c>
      <c r="X696" s="581" t="str">
        <f t="shared" si="97"/>
        <v>NO</v>
      </c>
      <c r="Y696" s="582" t="str">
        <f t="shared" si="98"/>
        <v>NO</v>
      </c>
    </row>
    <row r="697" spans="1:25" ht="30" x14ac:dyDescent="0.25">
      <c r="A697" s="572" t="s">
        <v>271</v>
      </c>
      <c r="B697" s="573" t="s">
        <v>1064</v>
      </c>
      <c r="C697" s="617">
        <v>46.02</v>
      </c>
      <c r="D697" s="617">
        <v>22033004602</v>
      </c>
      <c r="E697" s="574" t="s">
        <v>904</v>
      </c>
      <c r="F697" s="583">
        <v>0</v>
      </c>
      <c r="G697" s="573" t="s">
        <v>902</v>
      </c>
      <c r="H697" s="576">
        <v>152900</v>
      </c>
      <c r="I697" s="576">
        <v>214700</v>
      </c>
      <c r="J697" s="577">
        <v>1.40418574231524</v>
      </c>
      <c r="K697" s="577" t="b">
        <f t="shared" si="90"/>
        <v>1</v>
      </c>
      <c r="L697" s="576">
        <v>46710</v>
      </c>
      <c r="M697" s="576">
        <v>79346</v>
      </c>
      <c r="N697" s="577">
        <v>1.6986940697923401</v>
      </c>
      <c r="O697" s="577" t="str">
        <f t="shared" si="91"/>
        <v/>
      </c>
      <c r="P697" s="578">
        <v>19.600000000000001</v>
      </c>
      <c r="Q697" s="578">
        <v>7.4</v>
      </c>
      <c r="R697" s="579">
        <v>0.37755102040816302</v>
      </c>
      <c r="S697" s="577" t="str">
        <f t="shared" si="92"/>
        <v/>
      </c>
      <c r="T697" s="580">
        <f t="shared" si="93"/>
        <v>1</v>
      </c>
      <c r="U697" s="580">
        <f t="shared" si="94"/>
        <v>0</v>
      </c>
      <c r="V697" s="580">
        <f t="shared" si="95"/>
        <v>0</v>
      </c>
      <c r="W697" s="580">
        <f t="shared" si="96"/>
        <v>1</v>
      </c>
      <c r="X697" s="581" t="str">
        <f t="shared" si="97"/>
        <v>NO</v>
      </c>
      <c r="Y697" s="582" t="str">
        <f t="shared" si="98"/>
        <v>NO</v>
      </c>
    </row>
    <row r="698" spans="1:25" x14ac:dyDescent="0.25">
      <c r="A698" s="572" t="s">
        <v>273</v>
      </c>
      <c r="B698" s="573" t="s">
        <v>1067</v>
      </c>
      <c r="C698" s="617">
        <v>46.02</v>
      </c>
      <c r="D698" s="617">
        <v>22033004602</v>
      </c>
      <c r="E698" s="574" t="s">
        <v>904</v>
      </c>
      <c r="F698" s="583">
        <v>0</v>
      </c>
      <c r="G698" s="573" t="s">
        <v>902</v>
      </c>
      <c r="H698" s="576">
        <v>152900</v>
      </c>
      <c r="I698" s="576">
        <v>144600</v>
      </c>
      <c r="J698" s="577">
        <v>0.94571615434924805</v>
      </c>
      <c r="K698" s="577" t="b">
        <f t="shared" si="90"/>
        <v>1</v>
      </c>
      <c r="L698" s="576">
        <v>46710</v>
      </c>
      <c r="M698" s="576">
        <v>62083</v>
      </c>
      <c r="N698" s="577">
        <v>1.32911582102334</v>
      </c>
      <c r="O698" s="577" t="str">
        <f t="shared" si="91"/>
        <v/>
      </c>
      <c r="P698" s="578">
        <v>19.600000000000001</v>
      </c>
      <c r="Q698" s="578">
        <v>3.5</v>
      </c>
      <c r="R698" s="579">
        <v>0.17857142857142899</v>
      </c>
      <c r="S698" s="577" t="str">
        <f t="shared" si="92"/>
        <v/>
      </c>
      <c r="T698" s="580">
        <f t="shared" si="93"/>
        <v>1</v>
      </c>
      <c r="U698" s="580">
        <f t="shared" si="94"/>
        <v>0</v>
      </c>
      <c r="V698" s="580">
        <f t="shared" si="95"/>
        <v>0</v>
      </c>
      <c r="W698" s="580">
        <f t="shared" si="96"/>
        <v>1</v>
      </c>
      <c r="X698" s="581" t="str">
        <f t="shared" si="97"/>
        <v>NO</v>
      </c>
      <c r="Y698" s="582" t="str">
        <f t="shared" si="98"/>
        <v>NO</v>
      </c>
    </row>
    <row r="699" spans="1:25" ht="30" x14ac:dyDescent="0.25">
      <c r="A699" s="572" t="s">
        <v>271</v>
      </c>
      <c r="B699" s="573" t="s">
        <v>1061</v>
      </c>
      <c r="C699" s="617">
        <v>46.03</v>
      </c>
      <c r="D699" s="617">
        <v>22033004603</v>
      </c>
      <c r="E699" s="574" t="s">
        <v>901</v>
      </c>
      <c r="F699" s="575">
        <v>1</v>
      </c>
      <c r="G699" s="573" t="s">
        <v>902</v>
      </c>
      <c r="H699" s="576">
        <v>152900</v>
      </c>
      <c r="I699" s="576">
        <v>162600</v>
      </c>
      <c r="J699" s="577">
        <v>1.06344015696534</v>
      </c>
      <c r="K699" s="577" t="b">
        <f t="shared" si="90"/>
        <v>1</v>
      </c>
      <c r="L699" s="576">
        <v>46710</v>
      </c>
      <c r="M699" s="576">
        <v>40948</v>
      </c>
      <c r="N699" s="577">
        <v>0.87664311710554499</v>
      </c>
      <c r="O699" s="577" t="str">
        <f t="shared" si="91"/>
        <v/>
      </c>
      <c r="P699" s="578">
        <v>19.600000000000001</v>
      </c>
      <c r="Q699" s="578">
        <v>26</v>
      </c>
      <c r="R699" s="579">
        <v>1.3265306122449001</v>
      </c>
      <c r="S699" s="577" t="str">
        <f t="shared" si="92"/>
        <v/>
      </c>
      <c r="T699" s="580">
        <f t="shared" si="93"/>
        <v>1</v>
      </c>
      <c r="U699" s="580">
        <f t="shared" si="94"/>
        <v>0</v>
      </c>
      <c r="V699" s="580">
        <f t="shared" si="95"/>
        <v>0</v>
      </c>
      <c r="W699" s="580">
        <f t="shared" si="96"/>
        <v>1</v>
      </c>
      <c r="X699" s="581" t="str">
        <f t="shared" si="97"/>
        <v>NO</v>
      </c>
      <c r="Y699" s="582" t="str">
        <f t="shared" si="98"/>
        <v>NO</v>
      </c>
    </row>
    <row r="700" spans="1:25" ht="30" x14ac:dyDescent="0.25">
      <c r="A700" s="572" t="s">
        <v>271</v>
      </c>
      <c r="B700" s="573" t="s">
        <v>1064</v>
      </c>
      <c r="C700" s="617">
        <v>46.03</v>
      </c>
      <c r="D700" s="617">
        <v>22033004603</v>
      </c>
      <c r="E700" s="574" t="s">
        <v>904</v>
      </c>
      <c r="F700" s="583">
        <v>0</v>
      </c>
      <c r="G700" s="573" t="s">
        <v>902</v>
      </c>
      <c r="H700" s="576">
        <v>152900</v>
      </c>
      <c r="I700" s="576">
        <v>214700</v>
      </c>
      <c r="J700" s="577">
        <v>1.40418574231524</v>
      </c>
      <c r="K700" s="577" t="b">
        <f t="shared" si="90"/>
        <v>1</v>
      </c>
      <c r="L700" s="576">
        <v>46710</v>
      </c>
      <c r="M700" s="576">
        <v>79346</v>
      </c>
      <c r="N700" s="577">
        <v>1.6986940697923401</v>
      </c>
      <c r="O700" s="577" t="str">
        <f t="shared" si="91"/>
        <v/>
      </c>
      <c r="P700" s="578">
        <v>19.600000000000001</v>
      </c>
      <c r="Q700" s="578">
        <v>7.4</v>
      </c>
      <c r="R700" s="579">
        <v>0.37755102040816302</v>
      </c>
      <c r="S700" s="577" t="str">
        <f t="shared" si="92"/>
        <v/>
      </c>
      <c r="T700" s="580">
        <f t="shared" si="93"/>
        <v>1</v>
      </c>
      <c r="U700" s="580">
        <f t="shared" si="94"/>
        <v>0</v>
      </c>
      <c r="V700" s="580">
        <f t="shared" si="95"/>
        <v>0</v>
      </c>
      <c r="W700" s="580">
        <f t="shared" si="96"/>
        <v>1</v>
      </c>
      <c r="X700" s="581" t="str">
        <f t="shared" si="97"/>
        <v>NO</v>
      </c>
      <c r="Y700" s="582" t="str">
        <f t="shared" si="98"/>
        <v>NO</v>
      </c>
    </row>
    <row r="701" spans="1:25" x14ac:dyDescent="0.25">
      <c r="A701" s="572" t="s">
        <v>273</v>
      </c>
      <c r="B701" s="573" t="s">
        <v>279</v>
      </c>
      <c r="C701" s="617">
        <v>46.03</v>
      </c>
      <c r="D701" s="617">
        <v>22033004603</v>
      </c>
      <c r="E701" s="574" t="s">
        <v>904</v>
      </c>
      <c r="F701" s="583">
        <v>0</v>
      </c>
      <c r="G701" s="573" t="s">
        <v>902</v>
      </c>
      <c r="H701" s="576">
        <v>152900</v>
      </c>
      <c r="I701" s="576">
        <v>71700</v>
      </c>
      <c r="J701" s="577">
        <v>0.46893394375408798</v>
      </c>
      <c r="K701" s="577" t="str">
        <f t="shared" si="90"/>
        <v/>
      </c>
      <c r="L701" s="576">
        <v>46710</v>
      </c>
      <c r="M701" s="576">
        <v>40481</v>
      </c>
      <c r="N701" s="577">
        <v>0.86664525797473801</v>
      </c>
      <c r="O701" s="577" t="str">
        <f t="shared" si="91"/>
        <v/>
      </c>
      <c r="P701" s="578">
        <v>19.600000000000001</v>
      </c>
      <c r="Q701" s="578">
        <v>33.799999999999997</v>
      </c>
      <c r="R701" s="579">
        <v>1.72448979591837</v>
      </c>
      <c r="S701" s="577" t="b">
        <f t="shared" si="92"/>
        <v>1</v>
      </c>
      <c r="T701" s="580">
        <f t="shared" si="93"/>
        <v>0</v>
      </c>
      <c r="U701" s="580">
        <f t="shared" si="94"/>
        <v>0</v>
      </c>
      <c r="V701" s="580">
        <f t="shared" si="95"/>
        <v>1</v>
      </c>
      <c r="W701" s="580">
        <f t="shared" si="96"/>
        <v>1</v>
      </c>
      <c r="X701" s="581" t="str">
        <f t="shared" si="97"/>
        <v>NO</v>
      </c>
      <c r="Y701" s="582" t="str">
        <f t="shared" si="98"/>
        <v>NO</v>
      </c>
    </row>
    <row r="702" spans="1:25" ht="30" x14ac:dyDescent="0.25">
      <c r="A702" s="572" t="s">
        <v>271</v>
      </c>
      <c r="B702" s="573" t="s">
        <v>1063</v>
      </c>
      <c r="C702" s="617">
        <v>46.04</v>
      </c>
      <c r="D702" s="617">
        <v>22033004604</v>
      </c>
      <c r="E702" s="574" t="s">
        <v>904</v>
      </c>
      <c r="F702" s="583">
        <v>0</v>
      </c>
      <c r="G702" s="573" t="s">
        <v>902</v>
      </c>
      <c r="H702" s="576">
        <v>152900</v>
      </c>
      <c r="I702" s="576">
        <v>126000</v>
      </c>
      <c r="J702" s="577">
        <v>0.824068018312623</v>
      </c>
      <c r="K702" s="577" t="b">
        <f t="shared" si="90"/>
        <v>1</v>
      </c>
      <c r="L702" s="576">
        <v>46710</v>
      </c>
      <c r="M702" s="576">
        <v>44509</v>
      </c>
      <c r="N702" s="577">
        <v>0.95287946906443999</v>
      </c>
      <c r="O702" s="577" t="str">
        <f t="shared" si="91"/>
        <v/>
      </c>
      <c r="P702" s="578">
        <v>19.600000000000001</v>
      </c>
      <c r="Q702" s="578">
        <v>20.5</v>
      </c>
      <c r="R702" s="579">
        <v>1.0459183673469401</v>
      </c>
      <c r="S702" s="577" t="str">
        <f t="shared" si="92"/>
        <v/>
      </c>
      <c r="T702" s="580">
        <f t="shared" si="93"/>
        <v>1</v>
      </c>
      <c r="U702" s="580">
        <f t="shared" si="94"/>
        <v>0</v>
      </c>
      <c r="V702" s="580">
        <f t="shared" si="95"/>
        <v>0</v>
      </c>
      <c r="W702" s="580">
        <f t="shared" si="96"/>
        <v>1</v>
      </c>
      <c r="X702" s="581" t="str">
        <f t="shared" si="97"/>
        <v>NO</v>
      </c>
      <c r="Y702" s="582" t="str">
        <f t="shared" si="98"/>
        <v>NO</v>
      </c>
    </row>
    <row r="703" spans="1:25" ht="30" x14ac:dyDescent="0.25">
      <c r="A703" s="572" t="s">
        <v>271</v>
      </c>
      <c r="B703" s="573" t="s">
        <v>1064</v>
      </c>
      <c r="C703" s="617">
        <v>46.04</v>
      </c>
      <c r="D703" s="617">
        <v>22033004604</v>
      </c>
      <c r="E703" s="574" t="s">
        <v>904</v>
      </c>
      <c r="F703" s="583">
        <v>0</v>
      </c>
      <c r="G703" s="573" t="s">
        <v>902</v>
      </c>
      <c r="H703" s="576">
        <v>152900</v>
      </c>
      <c r="I703" s="576">
        <v>214700</v>
      </c>
      <c r="J703" s="577">
        <v>1.40418574231524</v>
      </c>
      <c r="K703" s="577" t="b">
        <f t="shared" si="90"/>
        <v>1</v>
      </c>
      <c r="L703" s="576">
        <v>46710</v>
      </c>
      <c r="M703" s="576">
        <v>79346</v>
      </c>
      <c r="N703" s="577">
        <v>1.6986940697923401</v>
      </c>
      <c r="O703" s="577" t="str">
        <f t="shared" si="91"/>
        <v/>
      </c>
      <c r="P703" s="578">
        <v>19.600000000000001</v>
      </c>
      <c r="Q703" s="578">
        <v>7.4</v>
      </c>
      <c r="R703" s="579">
        <v>0.37755102040816302</v>
      </c>
      <c r="S703" s="577" t="str">
        <f t="shared" si="92"/>
        <v/>
      </c>
      <c r="T703" s="580">
        <f t="shared" si="93"/>
        <v>1</v>
      </c>
      <c r="U703" s="580">
        <f t="shared" si="94"/>
        <v>0</v>
      </c>
      <c r="V703" s="580">
        <f t="shared" si="95"/>
        <v>0</v>
      </c>
      <c r="W703" s="580">
        <f t="shared" si="96"/>
        <v>1</v>
      </c>
      <c r="X703" s="581" t="str">
        <f t="shared" si="97"/>
        <v>NO</v>
      </c>
      <c r="Y703" s="582" t="str">
        <f t="shared" si="98"/>
        <v>NO</v>
      </c>
    </row>
    <row r="704" spans="1:25" x14ac:dyDescent="0.25">
      <c r="A704" s="572" t="s">
        <v>273</v>
      </c>
      <c r="B704" s="573" t="s">
        <v>1067</v>
      </c>
      <c r="C704" s="617">
        <v>46.04</v>
      </c>
      <c r="D704" s="617">
        <v>22033004604</v>
      </c>
      <c r="E704" s="574" t="s">
        <v>904</v>
      </c>
      <c r="F704" s="583">
        <v>0</v>
      </c>
      <c r="G704" s="573" t="s">
        <v>902</v>
      </c>
      <c r="H704" s="576">
        <v>152900</v>
      </c>
      <c r="I704" s="576">
        <v>144600</v>
      </c>
      <c r="J704" s="577">
        <v>0.94571615434924805</v>
      </c>
      <c r="K704" s="577" t="b">
        <f t="shared" si="90"/>
        <v>1</v>
      </c>
      <c r="L704" s="576">
        <v>46710</v>
      </c>
      <c r="M704" s="576">
        <v>62083</v>
      </c>
      <c r="N704" s="577">
        <v>1.32911582102334</v>
      </c>
      <c r="O704" s="577" t="str">
        <f t="shared" si="91"/>
        <v/>
      </c>
      <c r="P704" s="578">
        <v>19.600000000000001</v>
      </c>
      <c r="Q704" s="578">
        <v>3.5</v>
      </c>
      <c r="R704" s="579">
        <v>0.17857142857142899</v>
      </c>
      <c r="S704" s="577" t="str">
        <f t="shared" si="92"/>
        <v/>
      </c>
      <c r="T704" s="580">
        <f t="shared" si="93"/>
        <v>1</v>
      </c>
      <c r="U704" s="580">
        <f t="shared" si="94"/>
        <v>0</v>
      </c>
      <c r="V704" s="580">
        <f t="shared" si="95"/>
        <v>0</v>
      </c>
      <c r="W704" s="580">
        <f t="shared" si="96"/>
        <v>1</v>
      </c>
      <c r="X704" s="581" t="str">
        <f t="shared" si="97"/>
        <v>NO</v>
      </c>
      <c r="Y704" s="582" t="str">
        <f t="shared" si="98"/>
        <v>NO</v>
      </c>
    </row>
    <row r="705" spans="1:25" ht="30" x14ac:dyDescent="0.25">
      <c r="A705" s="572" t="s">
        <v>271</v>
      </c>
      <c r="B705" s="573" t="s">
        <v>1065</v>
      </c>
      <c r="C705" s="617">
        <v>47</v>
      </c>
      <c r="D705" s="617">
        <v>22033004700</v>
      </c>
      <c r="E705" s="574" t="s">
        <v>901</v>
      </c>
      <c r="F705" s="575">
        <v>1</v>
      </c>
      <c r="G705" s="573" t="s">
        <v>902</v>
      </c>
      <c r="H705" s="576">
        <v>152900</v>
      </c>
      <c r="I705" s="576">
        <v>0</v>
      </c>
      <c r="J705" s="577">
        <v>0</v>
      </c>
      <c r="K705" s="577" t="str">
        <f t="shared" si="90"/>
        <v/>
      </c>
      <c r="L705" s="576">
        <v>46710</v>
      </c>
      <c r="M705" s="576">
        <v>0</v>
      </c>
      <c r="N705" s="577">
        <v>0</v>
      </c>
      <c r="O705" s="577" t="b">
        <f t="shared" si="91"/>
        <v>1</v>
      </c>
      <c r="P705" s="578">
        <v>19.600000000000001</v>
      </c>
      <c r="Q705" s="578">
        <v>0</v>
      </c>
      <c r="R705" s="579">
        <v>0</v>
      </c>
      <c r="S705" s="577" t="str">
        <f t="shared" si="92"/>
        <v/>
      </c>
      <c r="T705" s="580">
        <f t="shared" si="93"/>
        <v>0</v>
      </c>
      <c r="U705" s="580">
        <f t="shared" si="94"/>
        <v>1</v>
      </c>
      <c r="V705" s="580">
        <f t="shared" si="95"/>
        <v>0</v>
      </c>
      <c r="W705" s="580">
        <f t="shared" si="96"/>
        <v>1</v>
      </c>
      <c r="X705" s="581" t="str">
        <f t="shared" si="97"/>
        <v>NO</v>
      </c>
      <c r="Y705" s="582" t="str">
        <f t="shared" si="98"/>
        <v>NO</v>
      </c>
    </row>
    <row r="706" spans="1:25" ht="30" x14ac:dyDescent="0.25">
      <c r="A706" s="572" t="s">
        <v>271</v>
      </c>
      <c r="B706" s="573" t="s">
        <v>1066</v>
      </c>
      <c r="C706" s="617">
        <v>47</v>
      </c>
      <c r="D706" s="617">
        <v>22033004700</v>
      </c>
      <c r="E706" s="574" t="s">
        <v>901</v>
      </c>
      <c r="F706" s="575">
        <v>1</v>
      </c>
      <c r="G706" s="573" t="s">
        <v>902</v>
      </c>
      <c r="H706" s="576">
        <v>152900</v>
      </c>
      <c r="I706" s="576">
        <v>0</v>
      </c>
      <c r="J706" s="577">
        <v>0</v>
      </c>
      <c r="K706" s="577" t="str">
        <f t="shared" si="90"/>
        <v/>
      </c>
      <c r="L706" s="576">
        <v>46710</v>
      </c>
      <c r="M706" s="576">
        <v>0</v>
      </c>
      <c r="N706" s="577">
        <v>0</v>
      </c>
      <c r="O706" s="577" t="b">
        <f t="shared" si="91"/>
        <v>1</v>
      </c>
      <c r="P706" s="578">
        <v>19.600000000000001</v>
      </c>
      <c r="Q706" s="578">
        <v>0</v>
      </c>
      <c r="R706" s="579">
        <v>0</v>
      </c>
      <c r="S706" s="577" t="str">
        <f t="shared" si="92"/>
        <v/>
      </c>
      <c r="T706" s="580">
        <f t="shared" si="93"/>
        <v>0</v>
      </c>
      <c r="U706" s="580">
        <f t="shared" si="94"/>
        <v>1</v>
      </c>
      <c r="V706" s="580">
        <f t="shared" si="95"/>
        <v>0</v>
      </c>
      <c r="W706" s="580">
        <f t="shared" si="96"/>
        <v>1</v>
      </c>
      <c r="X706" s="581" t="str">
        <f t="shared" si="97"/>
        <v>NO</v>
      </c>
      <c r="Y706" s="582" t="str">
        <f t="shared" si="98"/>
        <v>NO</v>
      </c>
    </row>
    <row r="707" spans="1:25" ht="30" x14ac:dyDescent="0.25">
      <c r="A707" s="572" t="s">
        <v>271</v>
      </c>
      <c r="B707" s="573" t="s">
        <v>1064</v>
      </c>
      <c r="C707" s="617">
        <v>47</v>
      </c>
      <c r="D707" s="617">
        <v>22033004700</v>
      </c>
      <c r="E707" s="574" t="s">
        <v>901</v>
      </c>
      <c r="F707" s="583">
        <v>0</v>
      </c>
      <c r="G707" s="573" t="s">
        <v>902</v>
      </c>
      <c r="H707" s="576">
        <v>152900</v>
      </c>
      <c r="I707" s="576">
        <v>214700</v>
      </c>
      <c r="J707" s="577">
        <v>1.40418574231524</v>
      </c>
      <c r="K707" s="577" t="b">
        <f t="shared" ref="K707:K770" si="99">IF(J707&gt;=50%,TRUE,"")</f>
        <v>1</v>
      </c>
      <c r="L707" s="576">
        <v>46710</v>
      </c>
      <c r="M707" s="576">
        <v>79346</v>
      </c>
      <c r="N707" s="577">
        <v>1.6986940697923401</v>
      </c>
      <c r="O707" s="577" t="str">
        <f t="shared" ref="O707:O770" si="100">IF(N707&lt;=65%,TRUE,"")</f>
        <v/>
      </c>
      <c r="P707" s="578">
        <v>19.600000000000001</v>
      </c>
      <c r="Q707" s="578">
        <v>7.4</v>
      </c>
      <c r="R707" s="579">
        <v>0.37755102040816302</v>
      </c>
      <c r="S707" s="577" t="str">
        <f t="shared" ref="S707:S770" si="101">IF(R707&gt;=1.5,TRUE,"")</f>
        <v/>
      </c>
      <c r="T707" s="580">
        <f t="shared" ref="T707:T770" si="102">IF(K707=TRUE,1,0)</f>
        <v>1</v>
      </c>
      <c r="U707" s="580">
        <f t="shared" ref="U707:U770" si="103">IF(O707=TRUE,1,0)</f>
        <v>0</v>
      </c>
      <c r="V707" s="580">
        <f t="shared" ref="V707:V770" si="104">IF(S707=TRUE,1,0)</f>
        <v>0</v>
      </c>
      <c r="W707" s="580">
        <f t="shared" ref="W707:W770" si="105">SUM(T707:V707)</f>
        <v>1</v>
      </c>
      <c r="X707" s="581" t="str">
        <f t="shared" ref="X707:X770" si="106">IF(AND(E707="TRUE",W707&gt;1),"YES","NO")</f>
        <v>NO</v>
      </c>
      <c r="Y707" s="582" t="str">
        <f t="shared" ref="Y707:Y770" si="107">IF(AND(F707=1,W707&gt;1), "YES","NO")</f>
        <v>NO</v>
      </c>
    </row>
    <row r="708" spans="1:25" x14ac:dyDescent="0.25">
      <c r="A708" s="572" t="s">
        <v>273</v>
      </c>
      <c r="B708" s="573" t="s">
        <v>1068</v>
      </c>
      <c r="C708" s="617">
        <v>47</v>
      </c>
      <c r="D708" s="617">
        <v>22033004700</v>
      </c>
      <c r="E708" s="574" t="s">
        <v>901</v>
      </c>
      <c r="F708" s="583">
        <v>0</v>
      </c>
      <c r="G708" s="573" t="s">
        <v>902</v>
      </c>
      <c r="H708" s="576">
        <v>152900</v>
      </c>
      <c r="I708" s="576">
        <v>142100</v>
      </c>
      <c r="J708" s="577">
        <v>0.92936559843034705</v>
      </c>
      <c r="K708" s="577" t="b">
        <f t="shared" si="99"/>
        <v>1</v>
      </c>
      <c r="L708" s="576">
        <v>46710</v>
      </c>
      <c r="M708" s="576">
        <v>36510</v>
      </c>
      <c r="N708" s="577">
        <v>0.78163134232498399</v>
      </c>
      <c r="O708" s="577" t="str">
        <f t="shared" si="100"/>
        <v/>
      </c>
      <c r="P708" s="578">
        <v>19.600000000000001</v>
      </c>
      <c r="Q708" s="578">
        <v>19.5</v>
      </c>
      <c r="R708" s="579">
        <v>0.99489795918367296</v>
      </c>
      <c r="S708" s="577" t="str">
        <f t="shared" si="101"/>
        <v/>
      </c>
      <c r="T708" s="580">
        <f t="shared" si="102"/>
        <v>1</v>
      </c>
      <c r="U708" s="580">
        <f t="shared" si="103"/>
        <v>0</v>
      </c>
      <c r="V708" s="580">
        <f t="shared" si="104"/>
        <v>0</v>
      </c>
      <c r="W708" s="580">
        <f t="shared" si="105"/>
        <v>1</v>
      </c>
      <c r="X708" s="581" t="str">
        <f t="shared" si="106"/>
        <v>NO</v>
      </c>
      <c r="Y708" s="582" t="str">
        <f t="shared" si="107"/>
        <v>NO</v>
      </c>
    </row>
    <row r="709" spans="1:25" x14ac:dyDescent="0.25">
      <c r="A709" s="572" t="s">
        <v>273</v>
      </c>
      <c r="B709" s="573" t="s">
        <v>1067</v>
      </c>
      <c r="C709" s="617">
        <v>47</v>
      </c>
      <c r="D709" s="617">
        <v>22033004700</v>
      </c>
      <c r="E709" s="574" t="s">
        <v>901</v>
      </c>
      <c r="F709" s="575">
        <v>1</v>
      </c>
      <c r="G709" s="573" t="s">
        <v>902</v>
      </c>
      <c r="H709" s="576">
        <v>152900</v>
      </c>
      <c r="I709" s="576">
        <v>144600</v>
      </c>
      <c r="J709" s="577">
        <v>0.94571615434924805</v>
      </c>
      <c r="K709" s="577" t="b">
        <f t="shared" si="99"/>
        <v>1</v>
      </c>
      <c r="L709" s="576">
        <v>46710</v>
      </c>
      <c r="M709" s="576">
        <v>62083</v>
      </c>
      <c r="N709" s="577">
        <v>1.32911582102334</v>
      </c>
      <c r="O709" s="577" t="str">
        <f t="shared" si="100"/>
        <v/>
      </c>
      <c r="P709" s="578">
        <v>19.600000000000001</v>
      </c>
      <c r="Q709" s="578">
        <v>3.5</v>
      </c>
      <c r="R709" s="579">
        <v>0.17857142857142899</v>
      </c>
      <c r="S709" s="577" t="str">
        <f t="shared" si="101"/>
        <v/>
      </c>
      <c r="T709" s="580">
        <f t="shared" si="102"/>
        <v>1</v>
      </c>
      <c r="U709" s="580">
        <f t="shared" si="103"/>
        <v>0</v>
      </c>
      <c r="V709" s="580">
        <f t="shared" si="104"/>
        <v>0</v>
      </c>
      <c r="W709" s="580">
        <f t="shared" si="105"/>
        <v>1</v>
      </c>
      <c r="X709" s="581" t="str">
        <f t="shared" si="106"/>
        <v>NO</v>
      </c>
      <c r="Y709" s="582" t="str">
        <f t="shared" si="107"/>
        <v>NO</v>
      </c>
    </row>
    <row r="710" spans="1:25" ht="30" x14ac:dyDescent="0.25">
      <c r="A710" s="572" t="s">
        <v>271</v>
      </c>
      <c r="B710" s="573" t="s">
        <v>1061</v>
      </c>
      <c r="C710" s="617">
        <v>48</v>
      </c>
      <c r="D710" s="617">
        <v>22033004800</v>
      </c>
      <c r="E710" s="574" t="s">
        <v>904</v>
      </c>
      <c r="F710" s="583">
        <v>0</v>
      </c>
      <c r="G710" s="573" t="s">
        <v>902</v>
      </c>
      <c r="H710" s="576">
        <v>152900</v>
      </c>
      <c r="I710" s="576">
        <v>162600</v>
      </c>
      <c r="J710" s="577">
        <v>1.06344015696534</v>
      </c>
      <c r="K710" s="577" t="b">
        <f t="shared" si="99"/>
        <v>1</v>
      </c>
      <c r="L710" s="576">
        <v>46710</v>
      </c>
      <c r="M710" s="576">
        <v>40948</v>
      </c>
      <c r="N710" s="577">
        <v>0.87664311710554499</v>
      </c>
      <c r="O710" s="577" t="str">
        <f t="shared" si="100"/>
        <v/>
      </c>
      <c r="P710" s="578">
        <v>19.600000000000001</v>
      </c>
      <c r="Q710" s="578">
        <v>26</v>
      </c>
      <c r="R710" s="579">
        <v>1.3265306122449001</v>
      </c>
      <c r="S710" s="577" t="str">
        <f t="shared" si="101"/>
        <v/>
      </c>
      <c r="T710" s="580">
        <f t="shared" si="102"/>
        <v>1</v>
      </c>
      <c r="U710" s="580">
        <f t="shared" si="103"/>
        <v>0</v>
      </c>
      <c r="V710" s="580">
        <f t="shared" si="104"/>
        <v>0</v>
      </c>
      <c r="W710" s="580">
        <f t="shared" si="105"/>
        <v>1</v>
      </c>
      <c r="X710" s="581" t="str">
        <f t="shared" si="106"/>
        <v>NO</v>
      </c>
      <c r="Y710" s="582" t="str">
        <f t="shared" si="107"/>
        <v>NO</v>
      </c>
    </row>
    <row r="711" spans="1:25" ht="30" x14ac:dyDescent="0.25">
      <c r="A711" s="572" t="s">
        <v>271</v>
      </c>
      <c r="B711" s="573" t="s">
        <v>1061</v>
      </c>
      <c r="C711" s="617">
        <v>48</v>
      </c>
      <c r="D711" s="617">
        <v>22033004800</v>
      </c>
      <c r="E711" s="574" t="s">
        <v>904</v>
      </c>
      <c r="F711" s="583">
        <v>0</v>
      </c>
      <c r="G711" s="573" t="s">
        <v>902</v>
      </c>
      <c r="H711" s="576">
        <v>152900</v>
      </c>
      <c r="I711" s="576">
        <v>162600</v>
      </c>
      <c r="J711" s="577">
        <v>1.06344015696534</v>
      </c>
      <c r="K711" s="577" t="b">
        <f t="shared" si="99"/>
        <v>1</v>
      </c>
      <c r="L711" s="576">
        <v>46710</v>
      </c>
      <c r="M711" s="576">
        <v>40948</v>
      </c>
      <c r="N711" s="577">
        <v>0.87664311710554499</v>
      </c>
      <c r="O711" s="577" t="str">
        <f t="shared" si="100"/>
        <v/>
      </c>
      <c r="P711" s="578">
        <v>19.600000000000001</v>
      </c>
      <c r="Q711" s="578">
        <v>26</v>
      </c>
      <c r="R711" s="579">
        <v>1.3265306122449001</v>
      </c>
      <c r="S711" s="577" t="str">
        <f t="shared" si="101"/>
        <v/>
      </c>
      <c r="T711" s="580">
        <f t="shared" si="102"/>
        <v>1</v>
      </c>
      <c r="U711" s="580">
        <f t="shared" si="103"/>
        <v>0</v>
      </c>
      <c r="V711" s="580">
        <f t="shared" si="104"/>
        <v>0</v>
      </c>
      <c r="W711" s="580">
        <f t="shared" si="105"/>
        <v>1</v>
      </c>
      <c r="X711" s="581" t="str">
        <f t="shared" si="106"/>
        <v>NO</v>
      </c>
      <c r="Y711" s="582" t="str">
        <f t="shared" si="107"/>
        <v>NO</v>
      </c>
    </row>
    <row r="712" spans="1:25" ht="30" x14ac:dyDescent="0.25">
      <c r="A712" s="572" t="s">
        <v>271</v>
      </c>
      <c r="B712" s="573" t="s">
        <v>1061</v>
      </c>
      <c r="C712" s="617">
        <v>49</v>
      </c>
      <c r="D712" s="617">
        <v>22033004900</v>
      </c>
      <c r="E712" s="574" t="s">
        <v>904</v>
      </c>
      <c r="F712" s="583">
        <v>0</v>
      </c>
      <c r="G712" s="573" t="s">
        <v>902</v>
      </c>
      <c r="H712" s="576">
        <v>152900</v>
      </c>
      <c r="I712" s="576">
        <v>162600</v>
      </c>
      <c r="J712" s="577">
        <v>1.06344015696534</v>
      </c>
      <c r="K712" s="577" t="b">
        <f t="shared" si="99"/>
        <v>1</v>
      </c>
      <c r="L712" s="576">
        <v>46710</v>
      </c>
      <c r="M712" s="576">
        <v>40948</v>
      </c>
      <c r="N712" s="577">
        <v>0.87664311710554499</v>
      </c>
      <c r="O712" s="577" t="str">
        <f t="shared" si="100"/>
        <v/>
      </c>
      <c r="P712" s="578">
        <v>19.600000000000001</v>
      </c>
      <c r="Q712" s="578">
        <v>26</v>
      </c>
      <c r="R712" s="579">
        <v>1.3265306122449001</v>
      </c>
      <c r="S712" s="577" t="str">
        <f t="shared" si="101"/>
        <v/>
      </c>
      <c r="T712" s="580">
        <f t="shared" si="102"/>
        <v>1</v>
      </c>
      <c r="U712" s="580">
        <f t="shared" si="103"/>
        <v>0</v>
      </c>
      <c r="V712" s="580">
        <f t="shared" si="104"/>
        <v>0</v>
      </c>
      <c r="W712" s="580">
        <f t="shared" si="105"/>
        <v>1</v>
      </c>
      <c r="X712" s="581" t="str">
        <f t="shared" si="106"/>
        <v>NO</v>
      </c>
      <c r="Y712" s="582" t="str">
        <f t="shared" si="107"/>
        <v>NO</v>
      </c>
    </row>
    <row r="713" spans="1:25" ht="30" x14ac:dyDescent="0.25">
      <c r="A713" s="572" t="s">
        <v>271</v>
      </c>
      <c r="B713" s="573" t="s">
        <v>1061</v>
      </c>
      <c r="C713" s="617">
        <v>50</v>
      </c>
      <c r="D713" s="617">
        <v>22033005000</v>
      </c>
      <c r="E713" s="574" t="s">
        <v>901</v>
      </c>
      <c r="F713" s="583">
        <v>0</v>
      </c>
      <c r="G713" s="573" t="s">
        <v>902</v>
      </c>
      <c r="H713" s="576">
        <v>152900</v>
      </c>
      <c r="I713" s="576">
        <v>162600</v>
      </c>
      <c r="J713" s="577">
        <v>1.06344015696534</v>
      </c>
      <c r="K713" s="577" t="b">
        <f t="shared" si="99"/>
        <v>1</v>
      </c>
      <c r="L713" s="576">
        <v>46710</v>
      </c>
      <c r="M713" s="576">
        <v>40948</v>
      </c>
      <c r="N713" s="577">
        <v>0.87664311710554499</v>
      </c>
      <c r="O713" s="577" t="str">
        <f t="shared" si="100"/>
        <v/>
      </c>
      <c r="P713" s="578">
        <v>19.600000000000001</v>
      </c>
      <c r="Q713" s="578">
        <v>26</v>
      </c>
      <c r="R713" s="579">
        <v>1.3265306122449001</v>
      </c>
      <c r="S713" s="577" t="str">
        <f t="shared" si="101"/>
        <v/>
      </c>
      <c r="T713" s="580">
        <f t="shared" si="102"/>
        <v>1</v>
      </c>
      <c r="U713" s="580">
        <f t="shared" si="103"/>
        <v>0</v>
      </c>
      <c r="V713" s="580">
        <f t="shared" si="104"/>
        <v>0</v>
      </c>
      <c r="W713" s="580">
        <f t="shared" si="105"/>
        <v>1</v>
      </c>
      <c r="X713" s="581" t="str">
        <f t="shared" si="106"/>
        <v>NO</v>
      </c>
      <c r="Y713" s="582" t="str">
        <f t="shared" si="107"/>
        <v>NO</v>
      </c>
    </row>
    <row r="714" spans="1:25" ht="30" x14ac:dyDescent="0.25">
      <c r="A714" s="572" t="s">
        <v>271</v>
      </c>
      <c r="B714" s="573" t="s">
        <v>1061</v>
      </c>
      <c r="C714" s="617">
        <v>50</v>
      </c>
      <c r="D714" s="617">
        <v>22033005000</v>
      </c>
      <c r="E714" s="574" t="s">
        <v>901</v>
      </c>
      <c r="F714" s="583">
        <v>0</v>
      </c>
      <c r="G714" s="573" t="s">
        <v>902</v>
      </c>
      <c r="H714" s="576">
        <v>152900</v>
      </c>
      <c r="I714" s="576">
        <v>162600</v>
      </c>
      <c r="J714" s="577">
        <v>1.06344015696534</v>
      </c>
      <c r="K714" s="577" t="b">
        <f t="shared" si="99"/>
        <v>1</v>
      </c>
      <c r="L714" s="576">
        <v>46710</v>
      </c>
      <c r="M714" s="576">
        <v>40948</v>
      </c>
      <c r="N714" s="577">
        <v>0.87664311710554499</v>
      </c>
      <c r="O714" s="577" t="str">
        <f t="shared" si="100"/>
        <v/>
      </c>
      <c r="P714" s="578">
        <v>19.600000000000001</v>
      </c>
      <c r="Q714" s="578">
        <v>26</v>
      </c>
      <c r="R714" s="579">
        <v>1.3265306122449001</v>
      </c>
      <c r="S714" s="577" t="str">
        <f t="shared" si="101"/>
        <v/>
      </c>
      <c r="T714" s="580">
        <f t="shared" si="102"/>
        <v>1</v>
      </c>
      <c r="U714" s="580">
        <f t="shared" si="103"/>
        <v>0</v>
      </c>
      <c r="V714" s="580">
        <f t="shared" si="104"/>
        <v>0</v>
      </c>
      <c r="W714" s="580">
        <f t="shared" si="105"/>
        <v>1</v>
      </c>
      <c r="X714" s="581" t="str">
        <f t="shared" si="106"/>
        <v>NO</v>
      </c>
      <c r="Y714" s="582" t="str">
        <f t="shared" si="107"/>
        <v>NO</v>
      </c>
    </row>
    <row r="715" spans="1:25" ht="30" x14ac:dyDescent="0.25">
      <c r="A715" s="572" t="s">
        <v>271</v>
      </c>
      <c r="B715" s="573" t="s">
        <v>1061</v>
      </c>
      <c r="C715" s="617">
        <v>51</v>
      </c>
      <c r="D715" s="617">
        <v>22033005100</v>
      </c>
      <c r="E715" s="574" t="s">
        <v>901</v>
      </c>
      <c r="F715" s="583">
        <v>0</v>
      </c>
      <c r="G715" s="573" t="s">
        <v>902</v>
      </c>
      <c r="H715" s="576">
        <v>152900</v>
      </c>
      <c r="I715" s="576">
        <v>162600</v>
      </c>
      <c r="J715" s="577">
        <v>1.06344015696534</v>
      </c>
      <c r="K715" s="577" t="b">
        <f t="shared" si="99"/>
        <v>1</v>
      </c>
      <c r="L715" s="576">
        <v>46710</v>
      </c>
      <c r="M715" s="576">
        <v>40948</v>
      </c>
      <c r="N715" s="577">
        <v>0.87664311710554499</v>
      </c>
      <c r="O715" s="577" t="str">
        <f t="shared" si="100"/>
        <v/>
      </c>
      <c r="P715" s="578">
        <v>19.600000000000001</v>
      </c>
      <c r="Q715" s="578">
        <v>26</v>
      </c>
      <c r="R715" s="579">
        <v>1.3265306122449001</v>
      </c>
      <c r="S715" s="577" t="str">
        <f t="shared" si="101"/>
        <v/>
      </c>
      <c r="T715" s="580">
        <f t="shared" si="102"/>
        <v>1</v>
      </c>
      <c r="U715" s="580">
        <f t="shared" si="103"/>
        <v>0</v>
      </c>
      <c r="V715" s="580">
        <f t="shared" si="104"/>
        <v>0</v>
      </c>
      <c r="W715" s="580">
        <f t="shared" si="105"/>
        <v>1</v>
      </c>
      <c r="X715" s="581" t="str">
        <f t="shared" si="106"/>
        <v>NO</v>
      </c>
      <c r="Y715" s="582" t="str">
        <f t="shared" si="107"/>
        <v>NO</v>
      </c>
    </row>
    <row r="716" spans="1:25" ht="30" x14ac:dyDescent="0.25">
      <c r="A716" s="572" t="s">
        <v>271</v>
      </c>
      <c r="B716" s="573" t="s">
        <v>1061</v>
      </c>
      <c r="C716" s="617">
        <v>51</v>
      </c>
      <c r="D716" s="617">
        <v>22033005100</v>
      </c>
      <c r="E716" s="574" t="s">
        <v>901</v>
      </c>
      <c r="F716" s="583">
        <v>0</v>
      </c>
      <c r="G716" s="573" t="s">
        <v>902</v>
      </c>
      <c r="H716" s="576">
        <v>152900</v>
      </c>
      <c r="I716" s="576">
        <v>162600</v>
      </c>
      <c r="J716" s="577">
        <v>1.06344015696534</v>
      </c>
      <c r="K716" s="577" t="b">
        <f t="shared" si="99"/>
        <v>1</v>
      </c>
      <c r="L716" s="576">
        <v>46710</v>
      </c>
      <c r="M716" s="576">
        <v>40948</v>
      </c>
      <c r="N716" s="577">
        <v>0.87664311710554499</v>
      </c>
      <c r="O716" s="577" t="str">
        <f t="shared" si="100"/>
        <v/>
      </c>
      <c r="P716" s="578">
        <v>19.600000000000001</v>
      </c>
      <c r="Q716" s="578">
        <v>26</v>
      </c>
      <c r="R716" s="579">
        <v>1.3265306122449001</v>
      </c>
      <c r="S716" s="577" t="str">
        <f t="shared" si="101"/>
        <v/>
      </c>
      <c r="T716" s="580">
        <f t="shared" si="102"/>
        <v>1</v>
      </c>
      <c r="U716" s="580">
        <f t="shared" si="103"/>
        <v>0</v>
      </c>
      <c r="V716" s="580">
        <f t="shared" si="104"/>
        <v>0</v>
      </c>
      <c r="W716" s="580">
        <f t="shared" si="105"/>
        <v>1</v>
      </c>
      <c r="X716" s="581" t="str">
        <f t="shared" si="106"/>
        <v>NO</v>
      </c>
      <c r="Y716" s="582" t="str">
        <f t="shared" si="107"/>
        <v>NO</v>
      </c>
    </row>
    <row r="717" spans="1:25" ht="30" x14ac:dyDescent="0.25">
      <c r="A717" s="572" t="s">
        <v>271</v>
      </c>
      <c r="B717" s="573" t="s">
        <v>1061</v>
      </c>
      <c r="C717" s="617">
        <v>51</v>
      </c>
      <c r="D717" s="617">
        <v>22033005100</v>
      </c>
      <c r="E717" s="574" t="s">
        <v>901</v>
      </c>
      <c r="F717" s="583">
        <v>0</v>
      </c>
      <c r="G717" s="573" t="s">
        <v>902</v>
      </c>
      <c r="H717" s="576">
        <v>152900</v>
      </c>
      <c r="I717" s="576">
        <v>162600</v>
      </c>
      <c r="J717" s="577">
        <v>1.06344015696534</v>
      </c>
      <c r="K717" s="577" t="b">
        <f t="shared" si="99"/>
        <v>1</v>
      </c>
      <c r="L717" s="576">
        <v>46710</v>
      </c>
      <c r="M717" s="576">
        <v>40948</v>
      </c>
      <c r="N717" s="577">
        <v>0.87664311710554499</v>
      </c>
      <c r="O717" s="577" t="str">
        <f t="shared" si="100"/>
        <v/>
      </c>
      <c r="P717" s="578">
        <v>19.600000000000001</v>
      </c>
      <c r="Q717" s="578">
        <v>26</v>
      </c>
      <c r="R717" s="579">
        <v>1.3265306122449001</v>
      </c>
      <c r="S717" s="577" t="str">
        <f t="shared" si="101"/>
        <v/>
      </c>
      <c r="T717" s="580">
        <f t="shared" si="102"/>
        <v>1</v>
      </c>
      <c r="U717" s="580">
        <f t="shared" si="103"/>
        <v>0</v>
      </c>
      <c r="V717" s="580">
        <f t="shared" si="104"/>
        <v>0</v>
      </c>
      <c r="W717" s="580">
        <f t="shared" si="105"/>
        <v>1</v>
      </c>
      <c r="X717" s="581" t="str">
        <f t="shared" si="106"/>
        <v>NO</v>
      </c>
      <c r="Y717" s="582" t="str">
        <f t="shared" si="107"/>
        <v>NO</v>
      </c>
    </row>
    <row r="718" spans="1:25" ht="30" x14ac:dyDescent="0.25">
      <c r="A718" s="572" t="s">
        <v>271</v>
      </c>
      <c r="B718" s="573" t="s">
        <v>1061</v>
      </c>
      <c r="C718" s="617">
        <v>51</v>
      </c>
      <c r="D718" s="617">
        <v>22033005100</v>
      </c>
      <c r="E718" s="574" t="s">
        <v>901</v>
      </c>
      <c r="F718" s="583">
        <v>0</v>
      </c>
      <c r="G718" s="573" t="s">
        <v>902</v>
      </c>
      <c r="H718" s="576">
        <v>152900</v>
      </c>
      <c r="I718" s="576">
        <v>162600</v>
      </c>
      <c r="J718" s="577">
        <v>1.06344015696534</v>
      </c>
      <c r="K718" s="577" t="b">
        <f t="shared" si="99"/>
        <v>1</v>
      </c>
      <c r="L718" s="576">
        <v>46710</v>
      </c>
      <c r="M718" s="576">
        <v>40948</v>
      </c>
      <c r="N718" s="577">
        <v>0.87664311710554499</v>
      </c>
      <c r="O718" s="577" t="str">
        <f t="shared" si="100"/>
        <v/>
      </c>
      <c r="P718" s="578">
        <v>19.600000000000001</v>
      </c>
      <c r="Q718" s="578">
        <v>26</v>
      </c>
      <c r="R718" s="579">
        <v>1.3265306122449001</v>
      </c>
      <c r="S718" s="577" t="str">
        <f t="shared" si="101"/>
        <v/>
      </c>
      <c r="T718" s="580">
        <f t="shared" si="102"/>
        <v>1</v>
      </c>
      <c r="U718" s="580">
        <f t="shared" si="103"/>
        <v>0</v>
      </c>
      <c r="V718" s="580">
        <f t="shared" si="104"/>
        <v>0</v>
      </c>
      <c r="W718" s="580">
        <f t="shared" si="105"/>
        <v>1</v>
      </c>
      <c r="X718" s="581" t="str">
        <f t="shared" si="106"/>
        <v>NO</v>
      </c>
      <c r="Y718" s="582" t="str">
        <f t="shared" si="107"/>
        <v>NO</v>
      </c>
    </row>
    <row r="719" spans="1:25" ht="30" x14ac:dyDescent="0.25">
      <c r="A719" s="572" t="s">
        <v>271</v>
      </c>
      <c r="B719" s="573" t="s">
        <v>1061</v>
      </c>
      <c r="C719" s="617">
        <v>51</v>
      </c>
      <c r="D719" s="617">
        <v>22033005100</v>
      </c>
      <c r="E719" s="574" t="s">
        <v>901</v>
      </c>
      <c r="F719" s="583">
        <v>0</v>
      </c>
      <c r="G719" s="573" t="s">
        <v>902</v>
      </c>
      <c r="H719" s="576">
        <v>152900</v>
      </c>
      <c r="I719" s="576">
        <v>162600</v>
      </c>
      <c r="J719" s="577">
        <v>1.06344015696534</v>
      </c>
      <c r="K719" s="577" t="b">
        <f t="shared" si="99"/>
        <v>1</v>
      </c>
      <c r="L719" s="576">
        <v>46710</v>
      </c>
      <c r="M719" s="576">
        <v>40948</v>
      </c>
      <c r="N719" s="577">
        <v>0.87664311710554499</v>
      </c>
      <c r="O719" s="577" t="str">
        <f t="shared" si="100"/>
        <v/>
      </c>
      <c r="P719" s="578">
        <v>19.600000000000001</v>
      </c>
      <c r="Q719" s="578">
        <v>26</v>
      </c>
      <c r="R719" s="579">
        <v>1.3265306122449001</v>
      </c>
      <c r="S719" s="577" t="str">
        <f t="shared" si="101"/>
        <v/>
      </c>
      <c r="T719" s="580">
        <f t="shared" si="102"/>
        <v>1</v>
      </c>
      <c r="U719" s="580">
        <f t="shared" si="103"/>
        <v>0</v>
      </c>
      <c r="V719" s="580">
        <f t="shared" si="104"/>
        <v>0</v>
      </c>
      <c r="W719" s="580">
        <f t="shared" si="105"/>
        <v>1</v>
      </c>
      <c r="X719" s="581" t="str">
        <f t="shared" si="106"/>
        <v>NO</v>
      </c>
      <c r="Y719" s="582" t="str">
        <f t="shared" si="107"/>
        <v>NO</v>
      </c>
    </row>
    <row r="720" spans="1:25" ht="30" x14ac:dyDescent="0.25">
      <c r="A720" s="572" t="s">
        <v>271</v>
      </c>
      <c r="B720" s="573" t="s">
        <v>1061</v>
      </c>
      <c r="C720" s="617">
        <v>51</v>
      </c>
      <c r="D720" s="617">
        <v>22033005100</v>
      </c>
      <c r="E720" s="574" t="s">
        <v>901</v>
      </c>
      <c r="F720" s="575">
        <v>1</v>
      </c>
      <c r="G720" s="573" t="s">
        <v>902</v>
      </c>
      <c r="H720" s="576">
        <v>152900</v>
      </c>
      <c r="I720" s="576">
        <v>162600</v>
      </c>
      <c r="J720" s="577">
        <v>1.06344015696534</v>
      </c>
      <c r="K720" s="577" t="b">
        <f t="shared" si="99"/>
        <v>1</v>
      </c>
      <c r="L720" s="576">
        <v>46710</v>
      </c>
      <c r="M720" s="576">
        <v>40948</v>
      </c>
      <c r="N720" s="577">
        <v>0.87664311710554499</v>
      </c>
      <c r="O720" s="577" t="str">
        <f t="shared" si="100"/>
        <v/>
      </c>
      <c r="P720" s="578">
        <v>19.600000000000001</v>
      </c>
      <c r="Q720" s="578">
        <v>26</v>
      </c>
      <c r="R720" s="579">
        <v>1.3265306122449001</v>
      </c>
      <c r="S720" s="577" t="str">
        <f t="shared" si="101"/>
        <v/>
      </c>
      <c r="T720" s="580">
        <f t="shared" si="102"/>
        <v>1</v>
      </c>
      <c r="U720" s="580">
        <f t="shared" si="103"/>
        <v>0</v>
      </c>
      <c r="V720" s="580">
        <f t="shared" si="104"/>
        <v>0</v>
      </c>
      <c r="W720" s="580">
        <f t="shared" si="105"/>
        <v>1</v>
      </c>
      <c r="X720" s="581" t="str">
        <f t="shared" si="106"/>
        <v>NO</v>
      </c>
      <c r="Y720" s="582" t="str">
        <f t="shared" si="107"/>
        <v>NO</v>
      </c>
    </row>
    <row r="721" spans="1:25" ht="30" x14ac:dyDescent="0.25">
      <c r="A721" s="572" t="s">
        <v>271</v>
      </c>
      <c r="B721" s="573" t="s">
        <v>1061</v>
      </c>
      <c r="C721" s="617">
        <v>52</v>
      </c>
      <c r="D721" s="617">
        <v>22033005200</v>
      </c>
      <c r="E721" s="574" t="s">
        <v>901</v>
      </c>
      <c r="F721" s="583">
        <v>0</v>
      </c>
      <c r="G721" s="573" t="s">
        <v>902</v>
      </c>
      <c r="H721" s="576">
        <v>152900</v>
      </c>
      <c r="I721" s="576">
        <v>162600</v>
      </c>
      <c r="J721" s="577">
        <v>1.06344015696534</v>
      </c>
      <c r="K721" s="577" t="b">
        <f t="shared" si="99"/>
        <v>1</v>
      </c>
      <c r="L721" s="576">
        <v>46710</v>
      </c>
      <c r="M721" s="576">
        <v>40948</v>
      </c>
      <c r="N721" s="577">
        <v>0.87664311710554499</v>
      </c>
      <c r="O721" s="577" t="str">
        <f t="shared" si="100"/>
        <v/>
      </c>
      <c r="P721" s="578">
        <v>19.600000000000001</v>
      </c>
      <c r="Q721" s="578">
        <v>26</v>
      </c>
      <c r="R721" s="579">
        <v>1.3265306122449001</v>
      </c>
      <c r="S721" s="577" t="str">
        <f t="shared" si="101"/>
        <v/>
      </c>
      <c r="T721" s="580">
        <f t="shared" si="102"/>
        <v>1</v>
      </c>
      <c r="U721" s="580">
        <f t="shared" si="103"/>
        <v>0</v>
      </c>
      <c r="V721" s="580">
        <f t="shared" si="104"/>
        <v>0</v>
      </c>
      <c r="W721" s="580">
        <f t="shared" si="105"/>
        <v>1</v>
      </c>
      <c r="X721" s="581" t="str">
        <f t="shared" si="106"/>
        <v>NO</v>
      </c>
      <c r="Y721" s="582" t="str">
        <f t="shared" si="107"/>
        <v>NO</v>
      </c>
    </row>
    <row r="722" spans="1:25" ht="30" x14ac:dyDescent="0.25">
      <c r="A722" s="572" t="s">
        <v>271</v>
      </c>
      <c r="B722" s="573" t="s">
        <v>1061</v>
      </c>
      <c r="C722" s="617">
        <v>52</v>
      </c>
      <c r="D722" s="617">
        <v>22033005200</v>
      </c>
      <c r="E722" s="574" t="s">
        <v>901</v>
      </c>
      <c r="F722" s="583">
        <v>0</v>
      </c>
      <c r="G722" s="573" t="s">
        <v>902</v>
      </c>
      <c r="H722" s="576">
        <v>152900</v>
      </c>
      <c r="I722" s="576">
        <v>162600</v>
      </c>
      <c r="J722" s="577">
        <v>1.06344015696534</v>
      </c>
      <c r="K722" s="577" t="b">
        <f t="shared" si="99"/>
        <v>1</v>
      </c>
      <c r="L722" s="576">
        <v>46710</v>
      </c>
      <c r="M722" s="576">
        <v>40948</v>
      </c>
      <c r="N722" s="577">
        <v>0.87664311710554499</v>
      </c>
      <c r="O722" s="577" t="str">
        <f t="shared" si="100"/>
        <v/>
      </c>
      <c r="P722" s="578">
        <v>19.600000000000001</v>
      </c>
      <c r="Q722" s="578">
        <v>26</v>
      </c>
      <c r="R722" s="579">
        <v>1.3265306122449001</v>
      </c>
      <c r="S722" s="577" t="str">
        <f t="shared" si="101"/>
        <v/>
      </c>
      <c r="T722" s="580">
        <f t="shared" si="102"/>
        <v>1</v>
      </c>
      <c r="U722" s="580">
        <f t="shared" si="103"/>
        <v>0</v>
      </c>
      <c r="V722" s="580">
        <f t="shared" si="104"/>
        <v>0</v>
      </c>
      <c r="W722" s="580">
        <f t="shared" si="105"/>
        <v>1</v>
      </c>
      <c r="X722" s="581" t="str">
        <f t="shared" si="106"/>
        <v>NO</v>
      </c>
      <c r="Y722" s="582" t="str">
        <f t="shared" si="107"/>
        <v>NO</v>
      </c>
    </row>
    <row r="723" spans="1:25" ht="30" x14ac:dyDescent="0.25">
      <c r="A723" s="572" t="s">
        <v>271</v>
      </c>
      <c r="B723" s="573" t="s">
        <v>1061</v>
      </c>
      <c r="C723" s="617">
        <v>53</v>
      </c>
      <c r="D723" s="617">
        <v>22033005300</v>
      </c>
      <c r="E723" s="574" t="s">
        <v>904</v>
      </c>
      <c r="F723" s="583">
        <v>0</v>
      </c>
      <c r="G723" s="573" t="s">
        <v>902</v>
      </c>
      <c r="H723" s="576">
        <v>152900</v>
      </c>
      <c r="I723" s="576">
        <v>162600</v>
      </c>
      <c r="J723" s="577">
        <v>1.06344015696534</v>
      </c>
      <c r="K723" s="577" t="b">
        <f t="shared" si="99"/>
        <v>1</v>
      </c>
      <c r="L723" s="576">
        <v>46710</v>
      </c>
      <c r="M723" s="576">
        <v>40948</v>
      </c>
      <c r="N723" s="577">
        <v>0.87664311710554499</v>
      </c>
      <c r="O723" s="577" t="str">
        <f t="shared" si="100"/>
        <v/>
      </c>
      <c r="P723" s="578">
        <v>19.600000000000001</v>
      </c>
      <c r="Q723" s="578">
        <v>26</v>
      </c>
      <c r="R723" s="579">
        <v>1.3265306122449001</v>
      </c>
      <c r="S723" s="577" t="str">
        <f t="shared" si="101"/>
        <v/>
      </c>
      <c r="T723" s="580">
        <f t="shared" si="102"/>
        <v>1</v>
      </c>
      <c r="U723" s="580">
        <f t="shared" si="103"/>
        <v>0</v>
      </c>
      <c r="V723" s="580">
        <f t="shared" si="104"/>
        <v>0</v>
      </c>
      <c r="W723" s="580">
        <f t="shared" si="105"/>
        <v>1</v>
      </c>
      <c r="X723" s="581" t="str">
        <f t="shared" si="106"/>
        <v>NO</v>
      </c>
      <c r="Y723" s="582" t="str">
        <f t="shared" si="107"/>
        <v>NO</v>
      </c>
    </row>
    <row r="724" spans="1:25" ht="30" x14ac:dyDescent="0.25">
      <c r="A724" s="572" t="s">
        <v>271</v>
      </c>
      <c r="B724" s="573" t="s">
        <v>1061</v>
      </c>
      <c r="C724" s="617">
        <v>53</v>
      </c>
      <c r="D724" s="617">
        <v>22033005300</v>
      </c>
      <c r="E724" s="574" t="s">
        <v>901</v>
      </c>
      <c r="F724" s="575">
        <v>1</v>
      </c>
      <c r="G724" s="573" t="s">
        <v>902</v>
      </c>
      <c r="H724" s="576">
        <v>152900</v>
      </c>
      <c r="I724" s="576">
        <v>162600</v>
      </c>
      <c r="J724" s="577">
        <v>1.06344015696534</v>
      </c>
      <c r="K724" s="577" t="b">
        <f t="shared" si="99"/>
        <v>1</v>
      </c>
      <c r="L724" s="576">
        <v>46710</v>
      </c>
      <c r="M724" s="576">
        <v>40948</v>
      </c>
      <c r="N724" s="577">
        <v>0.87664311710554499</v>
      </c>
      <c r="O724" s="577" t="str">
        <f t="shared" si="100"/>
        <v/>
      </c>
      <c r="P724" s="578">
        <v>19.600000000000001</v>
      </c>
      <c r="Q724" s="578">
        <v>26</v>
      </c>
      <c r="R724" s="579">
        <v>1.3265306122449001</v>
      </c>
      <c r="S724" s="577" t="str">
        <f t="shared" si="101"/>
        <v/>
      </c>
      <c r="T724" s="580">
        <f t="shared" si="102"/>
        <v>1</v>
      </c>
      <c r="U724" s="580">
        <f t="shared" si="103"/>
        <v>0</v>
      </c>
      <c r="V724" s="580">
        <f t="shared" si="104"/>
        <v>0</v>
      </c>
      <c r="W724" s="580">
        <f t="shared" si="105"/>
        <v>1</v>
      </c>
      <c r="X724" s="581" t="str">
        <f t="shared" si="106"/>
        <v>NO</v>
      </c>
      <c r="Y724" s="582" t="str">
        <f t="shared" si="107"/>
        <v>NO</v>
      </c>
    </row>
    <row r="725" spans="1:25" ht="30" x14ac:dyDescent="0.25">
      <c r="A725" s="572" t="s">
        <v>271</v>
      </c>
      <c r="B725" s="573" t="s">
        <v>1061</v>
      </c>
      <c r="C725" s="617">
        <v>9800</v>
      </c>
      <c r="D725" s="617">
        <v>22033980000</v>
      </c>
      <c r="E725" s="574" t="s">
        <v>901</v>
      </c>
      <c r="F725" s="575">
        <v>1</v>
      </c>
      <c r="G725" s="573" t="s">
        <v>902</v>
      </c>
      <c r="H725" s="576">
        <v>152900</v>
      </c>
      <c r="I725" s="576">
        <v>162600</v>
      </c>
      <c r="J725" s="577">
        <v>1.06344015696534</v>
      </c>
      <c r="K725" s="577" t="b">
        <f t="shared" si="99"/>
        <v>1</v>
      </c>
      <c r="L725" s="576">
        <v>46710</v>
      </c>
      <c r="M725" s="576">
        <v>40948</v>
      </c>
      <c r="N725" s="577">
        <v>0.87664311710554499</v>
      </c>
      <c r="O725" s="577" t="str">
        <f t="shared" si="100"/>
        <v/>
      </c>
      <c r="P725" s="578">
        <v>19.600000000000001</v>
      </c>
      <c r="Q725" s="578">
        <v>26</v>
      </c>
      <c r="R725" s="579">
        <v>1.3265306122449001</v>
      </c>
      <c r="S725" s="577" t="str">
        <f t="shared" si="101"/>
        <v/>
      </c>
      <c r="T725" s="580">
        <f t="shared" si="102"/>
        <v>1</v>
      </c>
      <c r="U725" s="580">
        <f t="shared" si="103"/>
        <v>0</v>
      </c>
      <c r="V725" s="580">
        <f t="shared" si="104"/>
        <v>0</v>
      </c>
      <c r="W725" s="580">
        <f t="shared" si="105"/>
        <v>1</v>
      </c>
      <c r="X725" s="581" t="str">
        <f t="shared" si="106"/>
        <v>NO</v>
      </c>
      <c r="Y725" s="582" t="str">
        <f t="shared" si="107"/>
        <v>NO</v>
      </c>
    </row>
    <row r="726" spans="1:25" ht="30" x14ac:dyDescent="0.25">
      <c r="A726" s="572" t="s">
        <v>271</v>
      </c>
      <c r="B726" s="573" t="s">
        <v>1061</v>
      </c>
      <c r="C726" s="617">
        <v>9800</v>
      </c>
      <c r="D726" s="617">
        <v>22033980000</v>
      </c>
      <c r="E726" s="574" t="s">
        <v>901</v>
      </c>
      <c r="F726" s="575">
        <v>1</v>
      </c>
      <c r="G726" s="573" t="s">
        <v>902</v>
      </c>
      <c r="H726" s="576">
        <v>152900</v>
      </c>
      <c r="I726" s="576">
        <v>162600</v>
      </c>
      <c r="J726" s="577">
        <v>1.06344015696534</v>
      </c>
      <c r="K726" s="577" t="b">
        <f t="shared" si="99"/>
        <v>1</v>
      </c>
      <c r="L726" s="576">
        <v>46710</v>
      </c>
      <c r="M726" s="576">
        <v>40948</v>
      </c>
      <c r="N726" s="577">
        <v>0.87664311710554499</v>
      </c>
      <c r="O726" s="577" t="str">
        <f t="shared" si="100"/>
        <v/>
      </c>
      <c r="P726" s="578">
        <v>19.600000000000001</v>
      </c>
      <c r="Q726" s="578">
        <v>26</v>
      </c>
      <c r="R726" s="579">
        <v>1.3265306122449001</v>
      </c>
      <c r="S726" s="577" t="str">
        <f t="shared" si="101"/>
        <v/>
      </c>
      <c r="T726" s="580">
        <f t="shared" si="102"/>
        <v>1</v>
      </c>
      <c r="U726" s="580">
        <f t="shared" si="103"/>
        <v>0</v>
      </c>
      <c r="V726" s="580">
        <f t="shared" si="104"/>
        <v>0</v>
      </c>
      <c r="W726" s="580">
        <f t="shared" si="105"/>
        <v>1</v>
      </c>
      <c r="X726" s="581" t="str">
        <f t="shared" si="106"/>
        <v>NO</v>
      </c>
      <c r="Y726" s="582" t="str">
        <f t="shared" si="107"/>
        <v>NO</v>
      </c>
    </row>
    <row r="727" spans="1:25" ht="30" x14ac:dyDescent="0.25">
      <c r="A727" s="572" t="s">
        <v>272</v>
      </c>
      <c r="B727" s="573" t="s">
        <v>1069</v>
      </c>
      <c r="C727" s="617">
        <v>1</v>
      </c>
      <c r="D727" s="617">
        <v>22035000100</v>
      </c>
      <c r="E727" s="591" t="s">
        <v>901</v>
      </c>
      <c r="F727" s="592">
        <v>1</v>
      </c>
      <c r="G727" s="573" t="s">
        <v>902</v>
      </c>
      <c r="H727" s="576">
        <v>152900</v>
      </c>
      <c r="I727" s="576">
        <v>46300</v>
      </c>
      <c r="J727" s="577">
        <v>0.30281229561805101</v>
      </c>
      <c r="K727" s="577" t="str">
        <f t="shared" si="99"/>
        <v/>
      </c>
      <c r="L727" s="576">
        <v>46710</v>
      </c>
      <c r="M727" s="576">
        <v>18713</v>
      </c>
      <c r="N727" s="577">
        <v>0.400620852065939</v>
      </c>
      <c r="O727" s="577" t="b">
        <f t="shared" si="100"/>
        <v>1</v>
      </c>
      <c r="P727" s="578">
        <v>19.600000000000001</v>
      </c>
      <c r="Q727" s="578">
        <v>53.6</v>
      </c>
      <c r="R727" s="579">
        <v>2.7346938775510199</v>
      </c>
      <c r="S727" s="577" t="b">
        <f t="shared" si="101"/>
        <v>1</v>
      </c>
      <c r="T727" s="580">
        <f t="shared" si="102"/>
        <v>0</v>
      </c>
      <c r="U727" s="580">
        <f t="shared" si="103"/>
        <v>1</v>
      </c>
      <c r="V727" s="580">
        <f t="shared" si="104"/>
        <v>1</v>
      </c>
      <c r="W727" s="580">
        <f t="shared" si="105"/>
        <v>2</v>
      </c>
      <c r="X727" s="588" t="str">
        <f t="shared" si="106"/>
        <v>YES</v>
      </c>
      <c r="Y727" s="589" t="str">
        <f t="shared" si="107"/>
        <v>YES</v>
      </c>
    </row>
    <row r="728" spans="1:25" ht="30" x14ac:dyDescent="0.25">
      <c r="A728" s="572" t="s">
        <v>272</v>
      </c>
      <c r="B728" s="573" t="s">
        <v>1069</v>
      </c>
      <c r="C728" s="617">
        <v>2</v>
      </c>
      <c r="D728" s="617">
        <v>22035000200</v>
      </c>
      <c r="E728" s="574" t="s">
        <v>904</v>
      </c>
      <c r="F728" s="583">
        <v>0</v>
      </c>
      <c r="G728" s="573" t="s">
        <v>902</v>
      </c>
      <c r="H728" s="576">
        <v>152900</v>
      </c>
      <c r="I728" s="576">
        <v>46300</v>
      </c>
      <c r="J728" s="577">
        <v>0.30281229561805101</v>
      </c>
      <c r="K728" s="577" t="str">
        <f t="shared" si="99"/>
        <v/>
      </c>
      <c r="L728" s="576">
        <v>46710</v>
      </c>
      <c r="M728" s="576">
        <v>18713</v>
      </c>
      <c r="N728" s="577">
        <v>0.400620852065939</v>
      </c>
      <c r="O728" s="577" t="b">
        <f t="shared" si="100"/>
        <v>1</v>
      </c>
      <c r="P728" s="578">
        <v>19.600000000000001</v>
      </c>
      <c r="Q728" s="578">
        <v>53.6</v>
      </c>
      <c r="R728" s="579">
        <v>2.7346938775510199</v>
      </c>
      <c r="S728" s="577" t="b">
        <f t="shared" si="101"/>
        <v>1</v>
      </c>
      <c r="T728" s="580">
        <f t="shared" si="102"/>
        <v>0</v>
      </c>
      <c r="U728" s="580">
        <f t="shared" si="103"/>
        <v>1</v>
      </c>
      <c r="V728" s="580">
        <f t="shared" si="104"/>
        <v>1</v>
      </c>
      <c r="W728" s="580">
        <f t="shared" si="105"/>
        <v>2</v>
      </c>
      <c r="X728" s="581" t="str">
        <f t="shared" si="106"/>
        <v>NO</v>
      </c>
      <c r="Y728" s="582" t="str">
        <f t="shared" si="107"/>
        <v>NO</v>
      </c>
    </row>
    <row r="729" spans="1:25" x14ac:dyDescent="0.25">
      <c r="A729" s="572" t="s">
        <v>272</v>
      </c>
      <c r="B729" s="573" t="s">
        <v>1070</v>
      </c>
      <c r="C729" s="617">
        <v>2</v>
      </c>
      <c r="D729" s="617">
        <v>22035000200</v>
      </c>
      <c r="E729" s="574" t="s">
        <v>904</v>
      </c>
      <c r="F729" s="583">
        <v>0</v>
      </c>
      <c r="G729" s="573" t="s">
        <v>902</v>
      </c>
      <c r="H729" s="576">
        <v>152900</v>
      </c>
      <c r="I729" s="576">
        <v>0</v>
      </c>
      <c r="J729" s="577">
        <v>0</v>
      </c>
      <c r="K729" s="577" t="str">
        <f t="shared" si="99"/>
        <v/>
      </c>
      <c r="L729" s="576">
        <v>46710</v>
      </c>
      <c r="M729" s="576">
        <v>0</v>
      </c>
      <c r="N729" s="577">
        <v>0</v>
      </c>
      <c r="O729" s="577" t="b">
        <f t="shared" si="100"/>
        <v>1</v>
      </c>
      <c r="P729" s="578">
        <v>19.600000000000001</v>
      </c>
      <c r="Q729" s="578">
        <v>0</v>
      </c>
      <c r="R729" s="579">
        <v>0</v>
      </c>
      <c r="S729" s="577" t="str">
        <f t="shared" si="101"/>
        <v/>
      </c>
      <c r="T729" s="580">
        <f t="shared" si="102"/>
        <v>0</v>
      </c>
      <c r="U729" s="580">
        <f t="shared" si="103"/>
        <v>1</v>
      </c>
      <c r="V729" s="580">
        <f t="shared" si="104"/>
        <v>0</v>
      </c>
      <c r="W729" s="580">
        <f t="shared" si="105"/>
        <v>1</v>
      </c>
      <c r="X729" s="581" t="str">
        <f t="shared" si="106"/>
        <v>NO</v>
      </c>
      <c r="Y729" s="582" t="str">
        <f t="shared" si="107"/>
        <v>NO</v>
      </c>
    </row>
    <row r="730" spans="1:25" x14ac:dyDescent="0.25">
      <c r="A730" s="572" t="s">
        <v>272</v>
      </c>
      <c r="B730" s="573" t="s">
        <v>1071</v>
      </c>
      <c r="C730" s="617">
        <v>2</v>
      </c>
      <c r="D730" s="617">
        <v>22035000200</v>
      </c>
      <c r="E730" s="574" t="s">
        <v>904</v>
      </c>
      <c r="F730" s="583">
        <v>0</v>
      </c>
      <c r="G730" s="573" t="s">
        <v>902</v>
      </c>
      <c r="H730" s="576">
        <v>152900</v>
      </c>
      <c r="I730" s="576">
        <v>0</v>
      </c>
      <c r="J730" s="577">
        <v>0</v>
      </c>
      <c r="K730" s="577" t="str">
        <f t="shared" si="99"/>
        <v/>
      </c>
      <c r="L730" s="576">
        <v>46710</v>
      </c>
      <c r="M730" s="576">
        <v>0</v>
      </c>
      <c r="N730" s="577">
        <v>0</v>
      </c>
      <c r="O730" s="577" t="b">
        <f t="shared" si="100"/>
        <v>1</v>
      </c>
      <c r="P730" s="578">
        <v>19.600000000000001</v>
      </c>
      <c r="Q730" s="578">
        <v>0</v>
      </c>
      <c r="R730" s="579">
        <v>0</v>
      </c>
      <c r="S730" s="577" t="str">
        <f t="shared" si="101"/>
        <v/>
      </c>
      <c r="T730" s="580">
        <f t="shared" si="102"/>
        <v>0</v>
      </c>
      <c r="U730" s="580">
        <f t="shared" si="103"/>
        <v>1</v>
      </c>
      <c r="V730" s="580">
        <f t="shared" si="104"/>
        <v>0</v>
      </c>
      <c r="W730" s="580">
        <f t="shared" si="105"/>
        <v>1</v>
      </c>
      <c r="X730" s="581" t="str">
        <f t="shared" si="106"/>
        <v>NO</v>
      </c>
      <c r="Y730" s="582" t="str">
        <f t="shared" si="107"/>
        <v>NO</v>
      </c>
    </row>
    <row r="731" spans="1:25" x14ac:dyDescent="0.25">
      <c r="A731" s="572" t="s">
        <v>316</v>
      </c>
      <c r="B731" s="573" t="s">
        <v>1072</v>
      </c>
      <c r="C731" s="617">
        <v>2</v>
      </c>
      <c r="D731" s="617">
        <v>22035000200</v>
      </c>
      <c r="E731" s="574" t="s">
        <v>904</v>
      </c>
      <c r="F731" s="583">
        <v>0</v>
      </c>
      <c r="G731" s="573" t="s">
        <v>902</v>
      </c>
      <c r="H731" s="576">
        <v>152900</v>
      </c>
      <c r="I731" s="576">
        <v>50300</v>
      </c>
      <c r="J731" s="577">
        <v>0.32897318508829299</v>
      </c>
      <c r="K731" s="577" t="str">
        <f t="shared" si="99"/>
        <v/>
      </c>
      <c r="L731" s="576">
        <v>46710</v>
      </c>
      <c r="M731" s="576">
        <v>24792</v>
      </c>
      <c r="N731" s="577">
        <v>0.53076429030186301</v>
      </c>
      <c r="O731" s="577" t="b">
        <f t="shared" si="100"/>
        <v>1</v>
      </c>
      <c r="P731" s="578">
        <v>19.600000000000001</v>
      </c>
      <c r="Q731" s="578">
        <v>22.2</v>
      </c>
      <c r="R731" s="579">
        <v>1.1326530612244901</v>
      </c>
      <c r="S731" s="577" t="str">
        <f t="shared" si="101"/>
        <v/>
      </c>
      <c r="T731" s="580">
        <f t="shared" si="102"/>
        <v>0</v>
      </c>
      <c r="U731" s="580">
        <f t="shared" si="103"/>
        <v>1</v>
      </c>
      <c r="V731" s="580">
        <f t="shared" si="104"/>
        <v>0</v>
      </c>
      <c r="W731" s="580">
        <f t="shared" si="105"/>
        <v>1</v>
      </c>
      <c r="X731" s="581" t="str">
        <f t="shared" si="106"/>
        <v>NO</v>
      </c>
      <c r="Y731" s="582" t="str">
        <f t="shared" si="107"/>
        <v>NO</v>
      </c>
    </row>
    <row r="732" spans="1:25" ht="30" x14ac:dyDescent="0.25">
      <c r="A732" s="572" t="s">
        <v>272</v>
      </c>
      <c r="B732" s="592" t="s">
        <v>1069</v>
      </c>
      <c r="C732" s="617">
        <v>3</v>
      </c>
      <c r="D732" s="617">
        <v>22035000300</v>
      </c>
      <c r="E732" s="591" t="s">
        <v>901</v>
      </c>
      <c r="F732" s="592">
        <v>1</v>
      </c>
      <c r="G732" s="573" t="s">
        <v>902</v>
      </c>
      <c r="H732" s="576">
        <v>152900</v>
      </c>
      <c r="I732" s="576">
        <v>46300</v>
      </c>
      <c r="J732" s="577">
        <v>0.30281229561805101</v>
      </c>
      <c r="K732" s="577" t="str">
        <f t="shared" si="99"/>
        <v/>
      </c>
      <c r="L732" s="576">
        <v>46710</v>
      </c>
      <c r="M732" s="576">
        <v>18713</v>
      </c>
      <c r="N732" s="577">
        <v>0.400620852065939</v>
      </c>
      <c r="O732" s="577" t="b">
        <f t="shared" si="100"/>
        <v>1</v>
      </c>
      <c r="P732" s="578">
        <v>19.600000000000001</v>
      </c>
      <c r="Q732" s="578">
        <v>53.6</v>
      </c>
      <c r="R732" s="579">
        <v>2.7346938775510199</v>
      </c>
      <c r="S732" s="577" t="b">
        <f t="shared" si="101"/>
        <v>1</v>
      </c>
      <c r="T732" s="580">
        <f t="shared" si="102"/>
        <v>0</v>
      </c>
      <c r="U732" s="580">
        <f t="shared" si="103"/>
        <v>1</v>
      </c>
      <c r="V732" s="580">
        <f t="shared" si="104"/>
        <v>1</v>
      </c>
      <c r="W732" s="580">
        <f t="shared" si="105"/>
        <v>2</v>
      </c>
      <c r="X732" s="588" t="str">
        <f t="shared" si="106"/>
        <v>YES</v>
      </c>
      <c r="Y732" s="589" t="str">
        <f t="shared" si="107"/>
        <v>YES</v>
      </c>
    </row>
    <row r="733" spans="1:25" x14ac:dyDescent="0.25">
      <c r="A733" s="572" t="s">
        <v>273</v>
      </c>
      <c r="B733" s="573" t="s">
        <v>1068</v>
      </c>
      <c r="C733" s="617">
        <v>9513</v>
      </c>
      <c r="D733" s="617">
        <v>22037951300</v>
      </c>
      <c r="E733" s="574" t="s">
        <v>904</v>
      </c>
      <c r="F733" s="583">
        <v>0</v>
      </c>
      <c r="G733" s="573" t="s">
        <v>902</v>
      </c>
      <c r="H733" s="576">
        <v>152900</v>
      </c>
      <c r="I733" s="576">
        <v>142100</v>
      </c>
      <c r="J733" s="577">
        <v>0.92936559843034705</v>
      </c>
      <c r="K733" s="577" t="b">
        <f t="shared" si="99"/>
        <v>1</v>
      </c>
      <c r="L733" s="576">
        <v>46710</v>
      </c>
      <c r="M733" s="576">
        <v>36510</v>
      </c>
      <c r="N733" s="577">
        <v>0.78163134232498399</v>
      </c>
      <c r="O733" s="577" t="str">
        <f t="shared" si="100"/>
        <v/>
      </c>
      <c r="P733" s="578">
        <v>19.600000000000001</v>
      </c>
      <c r="Q733" s="578">
        <v>19.5</v>
      </c>
      <c r="R733" s="579">
        <v>0.99489795918367296</v>
      </c>
      <c r="S733" s="577" t="str">
        <f t="shared" si="101"/>
        <v/>
      </c>
      <c r="T733" s="580">
        <f t="shared" si="102"/>
        <v>1</v>
      </c>
      <c r="U733" s="580">
        <f t="shared" si="103"/>
        <v>0</v>
      </c>
      <c r="V733" s="580">
        <f t="shared" si="104"/>
        <v>0</v>
      </c>
      <c r="W733" s="580">
        <f t="shared" si="105"/>
        <v>1</v>
      </c>
      <c r="X733" s="581" t="str">
        <f t="shared" si="106"/>
        <v>NO</v>
      </c>
      <c r="Y733" s="582" t="str">
        <f t="shared" si="107"/>
        <v>NO</v>
      </c>
    </row>
    <row r="734" spans="1:25" x14ac:dyDescent="0.25">
      <c r="A734" s="572" t="s">
        <v>273</v>
      </c>
      <c r="B734" s="573" t="s">
        <v>1073</v>
      </c>
      <c r="C734" s="617">
        <v>9513</v>
      </c>
      <c r="D734" s="617">
        <v>22037951300</v>
      </c>
      <c r="E734" s="574" t="s">
        <v>904</v>
      </c>
      <c r="F734" s="583">
        <v>0</v>
      </c>
      <c r="G734" s="573" t="s">
        <v>902</v>
      </c>
      <c r="H734" s="576">
        <v>152900</v>
      </c>
      <c r="I734" s="576">
        <v>0</v>
      </c>
      <c r="J734" s="577">
        <v>0</v>
      </c>
      <c r="K734" s="577" t="str">
        <f t="shared" si="99"/>
        <v/>
      </c>
      <c r="L734" s="576">
        <v>46710</v>
      </c>
      <c r="M734" s="576">
        <v>0</v>
      </c>
      <c r="N734" s="577">
        <v>0</v>
      </c>
      <c r="O734" s="577" t="b">
        <f t="shared" si="100"/>
        <v>1</v>
      </c>
      <c r="P734" s="578">
        <v>19.600000000000001</v>
      </c>
      <c r="Q734" s="578">
        <v>0</v>
      </c>
      <c r="R734" s="579">
        <v>0</v>
      </c>
      <c r="S734" s="577" t="str">
        <f t="shared" si="101"/>
        <v/>
      </c>
      <c r="T734" s="580">
        <f t="shared" si="102"/>
        <v>0</v>
      </c>
      <c r="U734" s="580">
        <f t="shared" si="103"/>
        <v>1</v>
      </c>
      <c r="V734" s="580">
        <f t="shared" si="104"/>
        <v>0</v>
      </c>
      <c r="W734" s="580">
        <f t="shared" si="105"/>
        <v>1</v>
      </c>
      <c r="X734" s="581" t="str">
        <f t="shared" si="106"/>
        <v>NO</v>
      </c>
      <c r="Y734" s="582" t="str">
        <f t="shared" si="107"/>
        <v>NO</v>
      </c>
    </row>
    <row r="735" spans="1:25" x14ac:dyDescent="0.25">
      <c r="A735" s="572" t="s">
        <v>273</v>
      </c>
      <c r="B735" s="573" t="s">
        <v>279</v>
      </c>
      <c r="C735" s="617">
        <v>9513</v>
      </c>
      <c r="D735" s="617">
        <v>22037951300</v>
      </c>
      <c r="E735" s="574" t="s">
        <v>904</v>
      </c>
      <c r="F735" s="583">
        <v>0</v>
      </c>
      <c r="G735" s="573" t="s">
        <v>902</v>
      </c>
      <c r="H735" s="576">
        <v>152900</v>
      </c>
      <c r="I735" s="576">
        <v>71700</v>
      </c>
      <c r="J735" s="577">
        <v>0.46893394375408798</v>
      </c>
      <c r="K735" s="577" t="str">
        <f t="shared" si="99"/>
        <v/>
      </c>
      <c r="L735" s="576">
        <v>46710</v>
      </c>
      <c r="M735" s="576">
        <v>40481</v>
      </c>
      <c r="N735" s="577">
        <v>0.86664525797473801</v>
      </c>
      <c r="O735" s="577" t="str">
        <f t="shared" si="100"/>
        <v/>
      </c>
      <c r="P735" s="578">
        <v>19.600000000000001</v>
      </c>
      <c r="Q735" s="578">
        <v>33.799999999999997</v>
      </c>
      <c r="R735" s="579">
        <v>1.72448979591837</v>
      </c>
      <c r="S735" s="577" t="b">
        <f t="shared" si="101"/>
        <v>1</v>
      </c>
      <c r="T735" s="580">
        <f t="shared" si="102"/>
        <v>0</v>
      </c>
      <c r="U735" s="580">
        <f t="shared" si="103"/>
        <v>0</v>
      </c>
      <c r="V735" s="580">
        <f t="shared" si="104"/>
        <v>1</v>
      </c>
      <c r="W735" s="580">
        <f t="shared" si="105"/>
        <v>1</v>
      </c>
      <c r="X735" s="581" t="str">
        <f t="shared" si="106"/>
        <v>NO</v>
      </c>
      <c r="Y735" s="582" t="str">
        <f t="shared" si="107"/>
        <v>NO</v>
      </c>
    </row>
    <row r="736" spans="1:25" x14ac:dyDescent="0.25">
      <c r="A736" s="572" t="s">
        <v>273</v>
      </c>
      <c r="B736" s="573" t="s">
        <v>1074</v>
      </c>
      <c r="C736" s="617">
        <v>9513</v>
      </c>
      <c r="D736" s="617">
        <v>22037951300</v>
      </c>
      <c r="E736" s="574" t="s">
        <v>901</v>
      </c>
      <c r="F736" s="575">
        <v>1</v>
      </c>
      <c r="G736" s="573" t="s">
        <v>902</v>
      </c>
      <c r="H736" s="576">
        <v>152900</v>
      </c>
      <c r="I736" s="576">
        <v>114000</v>
      </c>
      <c r="J736" s="577">
        <v>0.74558534990189695</v>
      </c>
      <c r="K736" s="577" t="b">
        <f t="shared" si="99"/>
        <v>1</v>
      </c>
      <c r="L736" s="576">
        <v>46710</v>
      </c>
      <c r="M736" s="576">
        <v>45625</v>
      </c>
      <c r="N736" s="577">
        <v>0.97677156925711806</v>
      </c>
      <c r="O736" s="577" t="str">
        <f t="shared" si="100"/>
        <v/>
      </c>
      <c r="P736" s="578">
        <v>19.600000000000001</v>
      </c>
      <c r="Q736" s="578">
        <v>14.2</v>
      </c>
      <c r="R736" s="579">
        <v>0.72448979591836704</v>
      </c>
      <c r="S736" s="577" t="str">
        <f t="shared" si="101"/>
        <v/>
      </c>
      <c r="T736" s="580">
        <f t="shared" si="102"/>
        <v>1</v>
      </c>
      <c r="U736" s="580">
        <f t="shared" si="103"/>
        <v>0</v>
      </c>
      <c r="V736" s="580">
        <f t="shared" si="104"/>
        <v>0</v>
      </c>
      <c r="W736" s="580">
        <f t="shared" si="105"/>
        <v>1</v>
      </c>
      <c r="X736" s="581" t="str">
        <f t="shared" si="106"/>
        <v>NO</v>
      </c>
      <c r="Y736" s="582" t="str">
        <f t="shared" si="107"/>
        <v>NO</v>
      </c>
    </row>
    <row r="737" spans="1:25" x14ac:dyDescent="0.25">
      <c r="A737" s="572" t="s">
        <v>273</v>
      </c>
      <c r="B737" s="573" t="s">
        <v>1075</v>
      </c>
      <c r="C737" s="617">
        <v>9513</v>
      </c>
      <c r="D737" s="617">
        <v>22037951300</v>
      </c>
      <c r="E737" s="574" t="s">
        <v>901</v>
      </c>
      <c r="F737" s="575">
        <v>1</v>
      </c>
      <c r="G737" s="573" t="s">
        <v>902</v>
      </c>
      <c r="H737" s="576">
        <v>152900</v>
      </c>
      <c r="I737" s="576">
        <v>70300</v>
      </c>
      <c r="J737" s="577">
        <v>0.45977763243950298</v>
      </c>
      <c r="K737" s="577" t="str">
        <f t="shared" si="99"/>
        <v/>
      </c>
      <c r="L737" s="576">
        <v>46710</v>
      </c>
      <c r="M737" s="576">
        <v>35577</v>
      </c>
      <c r="N737" s="577">
        <v>0.76165703275529895</v>
      </c>
      <c r="O737" s="577" t="str">
        <f t="shared" si="100"/>
        <v/>
      </c>
      <c r="P737" s="578">
        <v>19.600000000000001</v>
      </c>
      <c r="Q737" s="578">
        <v>28.2</v>
      </c>
      <c r="R737" s="579">
        <v>1.43877551020408</v>
      </c>
      <c r="S737" s="577" t="str">
        <f t="shared" si="101"/>
        <v/>
      </c>
      <c r="T737" s="580">
        <f t="shared" si="102"/>
        <v>0</v>
      </c>
      <c r="U737" s="580">
        <f t="shared" si="103"/>
        <v>0</v>
      </c>
      <c r="V737" s="580">
        <f t="shared" si="104"/>
        <v>0</v>
      </c>
      <c r="W737" s="580">
        <f t="shared" si="105"/>
        <v>0</v>
      </c>
      <c r="X737" s="581" t="str">
        <f t="shared" si="106"/>
        <v>NO</v>
      </c>
      <c r="Y737" s="582" t="str">
        <f t="shared" si="107"/>
        <v>NO</v>
      </c>
    </row>
    <row r="738" spans="1:25" x14ac:dyDescent="0.25">
      <c r="A738" s="572" t="s">
        <v>273</v>
      </c>
      <c r="B738" s="573" t="s">
        <v>1073</v>
      </c>
      <c r="C738" s="617">
        <v>9514</v>
      </c>
      <c r="D738" s="617">
        <v>22037951400</v>
      </c>
      <c r="E738" s="574" t="s">
        <v>904</v>
      </c>
      <c r="F738" s="583">
        <v>0</v>
      </c>
      <c r="G738" s="573" t="s">
        <v>902</v>
      </c>
      <c r="H738" s="576">
        <v>152900</v>
      </c>
      <c r="I738" s="576">
        <v>0</v>
      </c>
      <c r="J738" s="577">
        <v>0</v>
      </c>
      <c r="K738" s="577" t="str">
        <f t="shared" si="99"/>
        <v/>
      </c>
      <c r="L738" s="576">
        <v>46710</v>
      </c>
      <c r="M738" s="576">
        <v>0</v>
      </c>
      <c r="N738" s="577">
        <v>0</v>
      </c>
      <c r="O738" s="577" t="b">
        <f t="shared" si="100"/>
        <v>1</v>
      </c>
      <c r="P738" s="578">
        <v>19.600000000000001</v>
      </c>
      <c r="Q738" s="578">
        <v>0</v>
      </c>
      <c r="R738" s="579">
        <v>0</v>
      </c>
      <c r="S738" s="577" t="str">
        <f t="shared" si="101"/>
        <v/>
      </c>
      <c r="T738" s="580">
        <f t="shared" si="102"/>
        <v>0</v>
      </c>
      <c r="U738" s="580">
        <f t="shared" si="103"/>
        <v>1</v>
      </c>
      <c r="V738" s="580">
        <f t="shared" si="104"/>
        <v>0</v>
      </c>
      <c r="W738" s="580">
        <f t="shared" si="105"/>
        <v>1</v>
      </c>
      <c r="X738" s="581" t="str">
        <f t="shared" si="106"/>
        <v>NO</v>
      </c>
      <c r="Y738" s="582" t="str">
        <f t="shared" si="107"/>
        <v>NO</v>
      </c>
    </row>
    <row r="739" spans="1:25" x14ac:dyDescent="0.25">
      <c r="A739" s="572" t="s">
        <v>273</v>
      </c>
      <c r="B739" s="573" t="s">
        <v>279</v>
      </c>
      <c r="C739" s="617">
        <v>9514</v>
      </c>
      <c r="D739" s="617">
        <v>22037951400</v>
      </c>
      <c r="E739" s="574" t="s">
        <v>904</v>
      </c>
      <c r="F739" s="583">
        <v>0</v>
      </c>
      <c r="G739" s="573" t="s">
        <v>902</v>
      </c>
      <c r="H739" s="576">
        <v>152900</v>
      </c>
      <c r="I739" s="576">
        <v>71700</v>
      </c>
      <c r="J739" s="577">
        <v>0.46893394375408798</v>
      </c>
      <c r="K739" s="577" t="str">
        <f t="shared" si="99"/>
        <v/>
      </c>
      <c r="L739" s="576">
        <v>46710</v>
      </c>
      <c r="M739" s="576">
        <v>40481</v>
      </c>
      <c r="N739" s="577">
        <v>0.86664525797473801</v>
      </c>
      <c r="O739" s="577" t="str">
        <f t="shared" si="100"/>
        <v/>
      </c>
      <c r="P739" s="578">
        <v>19.600000000000001</v>
      </c>
      <c r="Q739" s="578">
        <v>33.799999999999997</v>
      </c>
      <c r="R739" s="579">
        <v>1.72448979591837</v>
      </c>
      <c r="S739" s="577" t="b">
        <f t="shared" si="101"/>
        <v>1</v>
      </c>
      <c r="T739" s="580">
        <f t="shared" si="102"/>
        <v>0</v>
      </c>
      <c r="U739" s="580">
        <f t="shared" si="103"/>
        <v>0</v>
      </c>
      <c r="V739" s="580">
        <f t="shared" si="104"/>
        <v>1</v>
      </c>
      <c r="W739" s="580">
        <f t="shared" si="105"/>
        <v>1</v>
      </c>
      <c r="X739" s="581" t="str">
        <f t="shared" si="106"/>
        <v>NO</v>
      </c>
      <c r="Y739" s="582" t="str">
        <f t="shared" si="107"/>
        <v>NO</v>
      </c>
    </row>
    <row r="740" spans="1:25" x14ac:dyDescent="0.25">
      <c r="A740" s="572" t="s">
        <v>273</v>
      </c>
      <c r="B740" s="573" t="s">
        <v>1075</v>
      </c>
      <c r="C740" s="617">
        <v>9514</v>
      </c>
      <c r="D740" s="617">
        <v>22037951400</v>
      </c>
      <c r="E740" s="574" t="s">
        <v>901</v>
      </c>
      <c r="F740" s="575">
        <v>1</v>
      </c>
      <c r="G740" s="573" t="s">
        <v>902</v>
      </c>
      <c r="H740" s="576">
        <v>152900</v>
      </c>
      <c r="I740" s="576">
        <v>70300</v>
      </c>
      <c r="J740" s="577">
        <v>0.45977763243950298</v>
      </c>
      <c r="K740" s="577" t="str">
        <f t="shared" si="99"/>
        <v/>
      </c>
      <c r="L740" s="576">
        <v>46710</v>
      </c>
      <c r="M740" s="576">
        <v>35577</v>
      </c>
      <c r="N740" s="577">
        <v>0.76165703275529895</v>
      </c>
      <c r="O740" s="577" t="str">
        <f t="shared" si="100"/>
        <v/>
      </c>
      <c r="P740" s="578">
        <v>19.600000000000001</v>
      </c>
      <c r="Q740" s="578">
        <v>28.2</v>
      </c>
      <c r="R740" s="579">
        <v>1.43877551020408</v>
      </c>
      <c r="S740" s="577" t="str">
        <f t="shared" si="101"/>
        <v/>
      </c>
      <c r="T740" s="580">
        <f t="shared" si="102"/>
        <v>0</v>
      </c>
      <c r="U740" s="580">
        <f t="shared" si="103"/>
        <v>0</v>
      </c>
      <c r="V740" s="580">
        <f t="shared" si="104"/>
        <v>0</v>
      </c>
      <c r="W740" s="580">
        <f t="shared" si="105"/>
        <v>0</v>
      </c>
      <c r="X740" s="581" t="str">
        <f t="shared" si="106"/>
        <v>NO</v>
      </c>
      <c r="Y740" s="582" t="str">
        <f t="shared" si="107"/>
        <v>NO</v>
      </c>
    </row>
    <row r="741" spans="1:25" ht="30" x14ac:dyDescent="0.25">
      <c r="A741" s="572" t="s">
        <v>271</v>
      </c>
      <c r="B741" s="573" t="s">
        <v>1064</v>
      </c>
      <c r="C741" s="617">
        <v>9515.01</v>
      </c>
      <c r="D741" s="617">
        <v>22037951501</v>
      </c>
      <c r="E741" s="574" t="s">
        <v>901</v>
      </c>
      <c r="F741" s="575">
        <v>1</v>
      </c>
      <c r="G741" s="573" t="s">
        <v>902</v>
      </c>
      <c r="H741" s="576">
        <v>152900</v>
      </c>
      <c r="I741" s="576">
        <v>214700</v>
      </c>
      <c r="J741" s="577">
        <v>1.40418574231524</v>
      </c>
      <c r="K741" s="577" t="b">
        <f t="shared" si="99"/>
        <v>1</v>
      </c>
      <c r="L741" s="576">
        <v>46710</v>
      </c>
      <c r="M741" s="576">
        <v>79346</v>
      </c>
      <c r="N741" s="577">
        <v>1.6986940697923401</v>
      </c>
      <c r="O741" s="577" t="str">
        <f t="shared" si="100"/>
        <v/>
      </c>
      <c r="P741" s="578">
        <v>19.600000000000001</v>
      </c>
      <c r="Q741" s="578">
        <v>7.4</v>
      </c>
      <c r="R741" s="579">
        <v>0.37755102040816302</v>
      </c>
      <c r="S741" s="577" t="str">
        <f t="shared" si="101"/>
        <v/>
      </c>
      <c r="T741" s="580">
        <f t="shared" si="102"/>
        <v>1</v>
      </c>
      <c r="U741" s="580">
        <f t="shared" si="103"/>
        <v>0</v>
      </c>
      <c r="V741" s="580">
        <f t="shared" si="104"/>
        <v>0</v>
      </c>
      <c r="W741" s="580">
        <f t="shared" si="105"/>
        <v>1</v>
      </c>
      <c r="X741" s="581" t="str">
        <f t="shared" si="106"/>
        <v>NO</v>
      </c>
      <c r="Y741" s="582" t="str">
        <f t="shared" si="107"/>
        <v>NO</v>
      </c>
    </row>
    <row r="742" spans="1:25" x14ac:dyDescent="0.25">
      <c r="A742" s="572" t="s">
        <v>273</v>
      </c>
      <c r="B742" s="573" t="s">
        <v>279</v>
      </c>
      <c r="C742" s="617">
        <v>9515.01</v>
      </c>
      <c r="D742" s="617">
        <v>22037951501</v>
      </c>
      <c r="E742" s="574" t="s">
        <v>904</v>
      </c>
      <c r="F742" s="583">
        <v>0</v>
      </c>
      <c r="G742" s="573" t="s">
        <v>902</v>
      </c>
      <c r="H742" s="576">
        <v>152900</v>
      </c>
      <c r="I742" s="576">
        <v>71700</v>
      </c>
      <c r="J742" s="577">
        <v>0.46893394375408798</v>
      </c>
      <c r="K742" s="577" t="str">
        <f t="shared" si="99"/>
        <v/>
      </c>
      <c r="L742" s="576">
        <v>46710</v>
      </c>
      <c r="M742" s="576">
        <v>40481</v>
      </c>
      <c r="N742" s="577">
        <v>0.86664525797473801</v>
      </c>
      <c r="O742" s="577" t="str">
        <f t="shared" si="100"/>
        <v/>
      </c>
      <c r="P742" s="578">
        <v>19.600000000000001</v>
      </c>
      <c r="Q742" s="578">
        <v>33.799999999999997</v>
      </c>
      <c r="R742" s="579">
        <v>1.72448979591837</v>
      </c>
      <c r="S742" s="577" t="b">
        <f t="shared" si="101"/>
        <v>1</v>
      </c>
      <c r="T742" s="580">
        <f t="shared" si="102"/>
        <v>0</v>
      </c>
      <c r="U742" s="580">
        <f t="shared" si="103"/>
        <v>0</v>
      </c>
      <c r="V742" s="580">
        <f t="shared" si="104"/>
        <v>1</v>
      </c>
      <c r="W742" s="580">
        <f t="shared" si="105"/>
        <v>1</v>
      </c>
      <c r="X742" s="581" t="str">
        <f t="shared" si="106"/>
        <v>NO</v>
      </c>
      <c r="Y742" s="582" t="str">
        <f t="shared" si="107"/>
        <v>NO</v>
      </c>
    </row>
    <row r="743" spans="1:25" x14ac:dyDescent="0.25">
      <c r="A743" s="572" t="s">
        <v>273</v>
      </c>
      <c r="B743" s="573" t="s">
        <v>1067</v>
      </c>
      <c r="C743" s="617">
        <v>9515.01</v>
      </c>
      <c r="D743" s="617">
        <v>22037951501</v>
      </c>
      <c r="E743" s="574" t="s">
        <v>901</v>
      </c>
      <c r="F743" s="575">
        <v>1</v>
      </c>
      <c r="G743" s="573" t="s">
        <v>902</v>
      </c>
      <c r="H743" s="576">
        <v>152900</v>
      </c>
      <c r="I743" s="576">
        <v>144600</v>
      </c>
      <c r="J743" s="577">
        <v>0.94571615434924805</v>
      </c>
      <c r="K743" s="577" t="b">
        <f t="shared" si="99"/>
        <v>1</v>
      </c>
      <c r="L743" s="576">
        <v>46710</v>
      </c>
      <c r="M743" s="576">
        <v>62083</v>
      </c>
      <c r="N743" s="577">
        <v>1.32911582102334</v>
      </c>
      <c r="O743" s="577" t="str">
        <f t="shared" si="100"/>
        <v/>
      </c>
      <c r="P743" s="578">
        <v>19.600000000000001</v>
      </c>
      <c r="Q743" s="578">
        <v>3.5</v>
      </c>
      <c r="R743" s="579">
        <v>0.17857142857142899</v>
      </c>
      <c r="S743" s="577" t="str">
        <f t="shared" si="101"/>
        <v/>
      </c>
      <c r="T743" s="580">
        <f t="shared" si="102"/>
        <v>1</v>
      </c>
      <c r="U743" s="580">
        <f t="shared" si="103"/>
        <v>0</v>
      </c>
      <c r="V743" s="580">
        <f t="shared" si="104"/>
        <v>0</v>
      </c>
      <c r="W743" s="580">
        <f t="shared" si="105"/>
        <v>1</v>
      </c>
      <c r="X743" s="581" t="str">
        <f t="shared" si="106"/>
        <v>NO</v>
      </c>
      <c r="Y743" s="582" t="str">
        <f t="shared" si="107"/>
        <v>NO</v>
      </c>
    </row>
    <row r="744" spans="1:25" x14ac:dyDescent="0.25">
      <c r="A744" s="572" t="s">
        <v>273</v>
      </c>
      <c r="B744" s="573" t="s">
        <v>1073</v>
      </c>
      <c r="C744" s="617">
        <v>9515.02</v>
      </c>
      <c r="D744" s="617">
        <v>22037951502</v>
      </c>
      <c r="E744" s="574" t="s">
        <v>904</v>
      </c>
      <c r="F744" s="583">
        <v>0</v>
      </c>
      <c r="G744" s="573" t="s">
        <v>902</v>
      </c>
      <c r="H744" s="576">
        <v>152900</v>
      </c>
      <c r="I744" s="576">
        <v>0</v>
      </c>
      <c r="J744" s="577">
        <v>0</v>
      </c>
      <c r="K744" s="577" t="str">
        <f t="shared" si="99"/>
        <v/>
      </c>
      <c r="L744" s="576">
        <v>46710</v>
      </c>
      <c r="M744" s="576">
        <v>0</v>
      </c>
      <c r="N744" s="577">
        <v>0</v>
      </c>
      <c r="O744" s="577" t="b">
        <f t="shared" si="100"/>
        <v>1</v>
      </c>
      <c r="P744" s="578">
        <v>19.600000000000001</v>
      </c>
      <c r="Q744" s="578">
        <v>0</v>
      </c>
      <c r="R744" s="579">
        <v>0</v>
      </c>
      <c r="S744" s="577" t="str">
        <f t="shared" si="101"/>
        <v/>
      </c>
      <c r="T744" s="580">
        <f t="shared" si="102"/>
        <v>0</v>
      </c>
      <c r="U744" s="580">
        <f t="shared" si="103"/>
        <v>1</v>
      </c>
      <c r="V744" s="580">
        <f t="shared" si="104"/>
        <v>0</v>
      </c>
      <c r="W744" s="580">
        <f t="shared" si="105"/>
        <v>1</v>
      </c>
      <c r="X744" s="581" t="str">
        <f t="shared" si="106"/>
        <v>NO</v>
      </c>
      <c r="Y744" s="582" t="str">
        <f t="shared" si="107"/>
        <v>NO</v>
      </c>
    </row>
    <row r="745" spans="1:25" x14ac:dyDescent="0.25">
      <c r="A745" s="572" t="s">
        <v>273</v>
      </c>
      <c r="B745" s="573" t="s">
        <v>279</v>
      </c>
      <c r="C745" s="617">
        <v>9515.02</v>
      </c>
      <c r="D745" s="617">
        <v>22037951502</v>
      </c>
      <c r="E745" s="574" t="s">
        <v>904</v>
      </c>
      <c r="F745" s="583">
        <v>0</v>
      </c>
      <c r="G745" s="573" t="s">
        <v>902</v>
      </c>
      <c r="H745" s="576">
        <v>152900</v>
      </c>
      <c r="I745" s="576">
        <v>71700</v>
      </c>
      <c r="J745" s="577">
        <v>0.46893394375408798</v>
      </c>
      <c r="K745" s="577" t="str">
        <f t="shared" si="99"/>
        <v/>
      </c>
      <c r="L745" s="576">
        <v>46710</v>
      </c>
      <c r="M745" s="576">
        <v>40481</v>
      </c>
      <c r="N745" s="577">
        <v>0.86664525797473801</v>
      </c>
      <c r="O745" s="577" t="str">
        <f t="shared" si="100"/>
        <v/>
      </c>
      <c r="P745" s="578">
        <v>19.600000000000001</v>
      </c>
      <c r="Q745" s="578">
        <v>33.799999999999997</v>
      </c>
      <c r="R745" s="579">
        <v>1.72448979591837</v>
      </c>
      <c r="S745" s="577" t="b">
        <f t="shared" si="101"/>
        <v>1</v>
      </c>
      <c r="T745" s="580">
        <f t="shared" si="102"/>
        <v>0</v>
      </c>
      <c r="U745" s="580">
        <f t="shared" si="103"/>
        <v>0</v>
      </c>
      <c r="V745" s="580">
        <f t="shared" si="104"/>
        <v>1</v>
      </c>
      <c r="W745" s="580">
        <f t="shared" si="105"/>
        <v>1</v>
      </c>
      <c r="X745" s="581" t="str">
        <f t="shared" si="106"/>
        <v>NO</v>
      </c>
      <c r="Y745" s="582" t="str">
        <f t="shared" si="107"/>
        <v>NO</v>
      </c>
    </row>
    <row r="746" spans="1:25" x14ac:dyDescent="0.25">
      <c r="A746" s="572" t="s">
        <v>273</v>
      </c>
      <c r="B746" s="573" t="s">
        <v>1067</v>
      </c>
      <c r="C746" s="617">
        <v>9515.02</v>
      </c>
      <c r="D746" s="617">
        <v>22037951502</v>
      </c>
      <c r="E746" s="574" t="s">
        <v>904</v>
      </c>
      <c r="F746" s="583">
        <v>0</v>
      </c>
      <c r="G746" s="573" t="s">
        <v>902</v>
      </c>
      <c r="H746" s="576">
        <v>152900</v>
      </c>
      <c r="I746" s="576">
        <v>144600</v>
      </c>
      <c r="J746" s="577">
        <v>0.94571615434924805</v>
      </c>
      <c r="K746" s="577" t="b">
        <f t="shared" si="99"/>
        <v>1</v>
      </c>
      <c r="L746" s="576">
        <v>46710</v>
      </c>
      <c r="M746" s="576">
        <v>62083</v>
      </c>
      <c r="N746" s="577">
        <v>1.32911582102334</v>
      </c>
      <c r="O746" s="577" t="str">
        <f t="shared" si="100"/>
        <v/>
      </c>
      <c r="P746" s="578">
        <v>19.600000000000001</v>
      </c>
      <c r="Q746" s="578">
        <v>3.5</v>
      </c>
      <c r="R746" s="579">
        <v>0.17857142857142899</v>
      </c>
      <c r="S746" s="577" t="str">
        <f t="shared" si="101"/>
        <v/>
      </c>
      <c r="T746" s="580">
        <f t="shared" si="102"/>
        <v>1</v>
      </c>
      <c r="U746" s="580">
        <f t="shared" si="103"/>
        <v>0</v>
      </c>
      <c r="V746" s="580">
        <f t="shared" si="104"/>
        <v>0</v>
      </c>
      <c r="W746" s="580">
        <f t="shared" si="105"/>
        <v>1</v>
      </c>
      <c r="X746" s="581" t="str">
        <f t="shared" si="106"/>
        <v>NO</v>
      </c>
      <c r="Y746" s="582" t="str">
        <f t="shared" si="107"/>
        <v>NO</v>
      </c>
    </row>
    <row r="747" spans="1:25" x14ac:dyDescent="0.25">
      <c r="A747" s="572" t="s">
        <v>273</v>
      </c>
      <c r="B747" s="573" t="s">
        <v>1068</v>
      </c>
      <c r="C747" s="617">
        <v>9516</v>
      </c>
      <c r="D747" s="617">
        <v>22037951600</v>
      </c>
      <c r="E747" s="574" t="s">
        <v>904</v>
      </c>
      <c r="F747" s="583">
        <v>0</v>
      </c>
      <c r="G747" s="573" t="s">
        <v>902</v>
      </c>
      <c r="H747" s="576">
        <v>152900</v>
      </c>
      <c r="I747" s="576">
        <v>142100</v>
      </c>
      <c r="J747" s="577">
        <v>0.92936559843034705</v>
      </c>
      <c r="K747" s="577" t="b">
        <f t="shared" si="99"/>
        <v>1</v>
      </c>
      <c r="L747" s="576">
        <v>46710</v>
      </c>
      <c r="M747" s="576">
        <v>36510</v>
      </c>
      <c r="N747" s="577">
        <v>0.78163134232498399</v>
      </c>
      <c r="O747" s="577" t="str">
        <f t="shared" si="100"/>
        <v/>
      </c>
      <c r="P747" s="578">
        <v>19.600000000000001</v>
      </c>
      <c r="Q747" s="578">
        <v>19.5</v>
      </c>
      <c r="R747" s="579">
        <v>0.99489795918367296</v>
      </c>
      <c r="S747" s="577" t="str">
        <f t="shared" si="101"/>
        <v/>
      </c>
      <c r="T747" s="580">
        <f t="shared" si="102"/>
        <v>1</v>
      </c>
      <c r="U747" s="580">
        <f t="shared" si="103"/>
        <v>0</v>
      </c>
      <c r="V747" s="580">
        <f t="shared" si="104"/>
        <v>0</v>
      </c>
      <c r="W747" s="580">
        <f t="shared" si="105"/>
        <v>1</v>
      </c>
      <c r="X747" s="581" t="str">
        <f t="shared" si="106"/>
        <v>NO</v>
      </c>
      <c r="Y747" s="582" t="str">
        <f t="shared" si="107"/>
        <v>NO</v>
      </c>
    </row>
    <row r="748" spans="1:25" x14ac:dyDescent="0.25">
      <c r="A748" s="572" t="s">
        <v>273</v>
      </c>
      <c r="B748" s="573" t="s">
        <v>1067</v>
      </c>
      <c r="C748" s="617">
        <v>9516</v>
      </c>
      <c r="D748" s="617">
        <v>22037951600</v>
      </c>
      <c r="E748" s="574" t="s">
        <v>901</v>
      </c>
      <c r="F748" s="575">
        <v>1</v>
      </c>
      <c r="G748" s="573" t="s">
        <v>902</v>
      </c>
      <c r="H748" s="576">
        <v>152900</v>
      </c>
      <c r="I748" s="576">
        <v>144600</v>
      </c>
      <c r="J748" s="577">
        <v>0.94571615434924805</v>
      </c>
      <c r="K748" s="577" t="b">
        <f t="shared" si="99"/>
        <v>1</v>
      </c>
      <c r="L748" s="576">
        <v>46710</v>
      </c>
      <c r="M748" s="576">
        <v>62083</v>
      </c>
      <c r="N748" s="577">
        <v>1.32911582102334</v>
      </c>
      <c r="O748" s="577" t="str">
        <f t="shared" si="100"/>
        <v/>
      </c>
      <c r="P748" s="578">
        <v>19.600000000000001</v>
      </c>
      <c r="Q748" s="578">
        <v>3.5</v>
      </c>
      <c r="R748" s="579">
        <v>0.17857142857142899</v>
      </c>
      <c r="S748" s="577" t="str">
        <f t="shared" si="101"/>
        <v/>
      </c>
      <c r="T748" s="580">
        <f t="shared" si="102"/>
        <v>1</v>
      </c>
      <c r="U748" s="580">
        <f t="shared" si="103"/>
        <v>0</v>
      </c>
      <c r="V748" s="580">
        <f t="shared" si="104"/>
        <v>0</v>
      </c>
      <c r="W748" s="580">
        <f t="shared" si="105"/>
        <v>1</v>
      </c>
      <c r="X748" s="581" t="str">
        <f t="shared" si="106"/>
        <v>NO</v>
      </c>
      <c r="Y748" s="582" t="str">
        <f t="shared" si="107"/>
        <v>NO</v>
      </c>
    </row>
    <row r="749" spans="1:25" x14ac:dyDescent="0.25">
      <c r="A749" s="572" t="s">
        <v>274</v>
      </c>
      <c r="B749" s="573" t="s">
        <v>1076</v>
      </c>
      <c r="C749" s="617">
        <v>9501</v>
      </c>
      <c r="D749" s="617">
        <v>22039950100</v>
      </c>
      <c r="E749" s="574" t="s">
        <v>904</v>
      </c>
      <c r="F749" s="575">
        <v>0</v>
      </c>
      <c r="G749" s="573" t="s">
        <v>902</v>
      </c>
      <c r="H749" s="576">
        <v>152900</v>
      </c>
      <c r="I749" s="576">
        <v>77700</v>
      </c>
      <c r="J749" s="577">
        <v>0.50817527795945105</v>
      </c>
      <c r="K749" s="577" t="b">
        <f t="shared" si="99"/>
        <v>1</v>
      </c>
      <c r="L749" s="576">
        <v>46710</v>
      </c>
      <c r="M749" s="576">
        <v>36726</v>
      </c>
      <c r="N749" s="577">
        <v>0.78625561978163105</v>
      </c>
      <c r="O749" s="577" t="str">
        <f t="shared" si="100"/>
        <v/>
      </c>
      <c r="P749" s="578">
        <v>19.600000000000001</v>
      </c>
      <c r="Q749" s="578">
        <v>19.8</v>
      </c>
      <c r="R749" s="579">
        <v>1.0102040816326501</v>
      </c>
      <c r="S749" s="577" t="str">
        <f t="shared" si="101"/>
        <v/>
      </c>
      <c r="T749" s="580">
        <f t="shared" si="102"/>
        <v>1</v>
      </c>
      <c r="U749" s="580">
        <f t="shared" si="103"/>
        <v>0</v>
      </c>
      <c r="V749" s="580">
        <f t="shared" si="104"/>
        <v>0</v>
      </c>
      <c r="W749" s="580">
        <f t="shared" si="105"/>
        <v>1</v>
      </c>
      <c r="X749" s="581" t="str">
        <f t="shared" si="106"/>
        <v>NO</v>
      </c>
      <c r="Y749" s="582" t="str">
        <f t="shared" si="107"/>
        <v>NO</v>
      </c>
    </row>
    <row r="750" spans="1:25" x14ac:dyDescent="0.25">
      <c r="A750" s="572" t="s">
        <v>274</v>
      </c>
      <c r="B750" s="573" t="s">
        <v>961</v>
      </c>
      <c r="C750" s="617">
        <v>9501</v>
      </c>
      <c r="D750" s="617">
        <v>22039950100</v>
      </c>
      <c r="E750" s="574" t="s">
        <v>904</v>
      </c>
      <c r="F750" s="583">
        <v>0</v>
      </c>
      <c r="G750" s="573" t="s">
        <v>902</v>
      </c>
      <c r="H750" s="576">
        <v>152900</v>
      </c>
      <c r="I750" s="576">
        <v>0</v>
      </c>
      <c r="J750" s="577">
        <v>0</v>
      </c>
      <c r="K750" s="577" t="str">
        <f t="shared" si="99"/>
        <v/>
      </c>
      <c r="L750" s="576">
        <v>46710</v>
      </c>
      <c r="M750" s="576">
        <v>0</v>
      </c>
      <c r="N750" s="577">
        <v>0</v>
      </c>
      <c r="O750" s="577" t="b">
        <f t="shared" si="100"/>
        <v>1</v>
      </c>
      <c r="P750" s="578">
        <v>19.600000000000001</v>
      </c>
      <c r="Q750" s="578">
        <v>0</v>
      </c>
      <c r="R750" s="579">
        <v>0</v>
      </c>
      <c r="S750" s="577" t="str">
        <f t="shared" si="101"/>
        <v/>
      </c>
      <c r="T750" s="580">
        <f t="shared" si="102"/>
        <v>0</v>
      </c>
      <c r="U750" s="580">
        <f t="shared" si="103"/>
        <v>1</v>
      </c>
      <c r="V750" s="580">
        <f t="shared" si="104"/>
        <v>0</v>
      </c>
      <c r="W750" s="580">
        <f t="shared" si="105"/>
        <v>1</v>
      </c>
      <c r="X750" s="581" t="str">
        <f t="shared" si="106"/>
        <v>NO</v>
      </c>
      <c r="Y750" s="582" t="str">
        <f t="shared" si="107"/>
        <v>NO</v>
      </c>
    </row>
    <row r="751" spans="1:25" x14ac:dyDescent="0.25">
      <c r="A751" s="572" t="s">
        <v>274</v>
      </c>
      <c r="B751" s="573" t="s">
        <v>1077</v>
      </c>
      <c r="C751" s="617">
        <v>9501</v>
      </c>
      <c r="D751" s="617">
        <v>22039950100</v>
      </c>
      <c r="E751" s="574" t="s">
        <v>904</v>
      </c>
      <c r="F751" s="583">
        <v>0</v>
      </c>
      <c r="G751" s="573" t="s">
        <v>902</v>
      </c>
      <c r="H751" s="576">
        <v>152900</v>
      </c>
      <c r="I751" s="576">
        <v>78800</v>
      </c>
      <c r="J751" s="577">
        <v>0.515369522563767</v>
      </c>
      <c r="K751" s="577" t="b">
        <f t="shared" si="99"/>
        <v>1</v>
      </c>
      <c r="L751" s="576">
        <v>46710</v>
      </c>
      <c r="M751" s="576">
        <v>29167</v>
      </c>
      <c r="N751" s="577">
        <v>0.62442731749090097</v>
      </c>
      <c r="O751" s="577" t="b">
        <f t="shared" si="100"/>
        <v>1</v>
      </c>
      <c r="P751" s="578">
        <v>19.600000000000001</v>
      </c>
      <c r="Q751" s="578">
        <v>25.2</v>
      </c>
      <c r="R751" s="579">
        <v>1.28571428571429</v>
      </c>
      <c r="S751" s="577" t="str">
        <f t="shared" si="101"/>
        <v/>
      </c>
      <c r="T751" s="580">
        <f t="shared" si="102"/>
        <v>1</v>
      </c>
      <c r="U751" s="580">
        <f t="shared" si="103"/>
        <v>1</v>
      </c>
      <c r="V751" s="580">
        <f t="shared" si="104"/>
        <v>0</v>
      </c>
      <c r="W751" s="580">
        <f t="shared" si="105"/>
        <v>2</v>
      </c>
      <c r="X751" s="581" t="str">
        <f t="shared" si="106"/>
        <v>NO</v>
      </c>
      <c r="Y751" s="582" t="str">
        <f t="shared" si="107"/>
        <v>NO</v>
      </c>
    </row>
    <row r="752" spans="1:25" x14ac:dyDescent="0.25">
      <c r="A752" s="572" t="s">
        <v>274</v>
      </c>
      <c r="B752" s="573" t="s">
        <v>1078</v>
      </c>
      <c r="C752" s="617">
        <v>9501</v>
      </c>
      <c r="D752" s="617">
        <v>22039950100</v>
      </c>
      <c r="E752" s="574" t="s">
        <v>904</v>
      </c>
      <c r="F752" s="583">
        <v>0</v>
      </c>
      <c r="G752" s="573" t="s">
        <v>902</v>
      </c>
      <c r="H752" s="576">
        <v>152900</v>
      </c>
      <c r="I752" s="576">
        <v>86900</v>
      </c>
      <c r="J752" s="577">
        <v>0.56834532374100699</v>
      </c>
      <c r="K752" s="577" t="b">
        <f t="shared" si="99"/>
        <v>1</v>
      </c>
      <c r="L752" s="576">
        <v>46710</v>
      </c>
      <c r="M752" s="576">
        <v>19716</v>
      </c>
      <c r="N752" s="577">
        <v>0.42209377007064902</v>
      </c>
      <c r="O752" s="577" t="b">
        <f t="shared" si="100"/>
        <v>1</v>
      </c>
      <c r="P752" s="578">
        <v>19.600000000000001</v>
      </c>
      <c r="Q752" s="578">
        <v>35.5</v>
      </c>
      <c r="R752" s="579">
        <v>1.81122448979592</v>
      </c>
      <c r="S752" s="577" t="b">
        <f t="shared" si="101"/>
        <v>1</v>
      </c>
      <c r="T752" s="580">
        <f t="shared" si="102"/>
        <v>1</v>
      </c>
      <c r="U752" s="580">
        <f t="shared" si="103"/>
        <v>1</v>
      </c>
      <c r="V752" s="580">
        <f t="shared" si="104"/>
        <v>1</v>
      </c>
      <c r="W752" s="580">
        <f t="shared" si="105"/>
        <v>3</v>
      </c>
      <c r="X752" s="581" t="str">
        <f t="shared" si="106"/>
        <v>NO</v>
      </c>
      <c r="Y752" s="582" t="str">
        <f t="shared" si="107"/>
        <v>NO</v>
      </c>
    </row>
    <row r="753" spans="1:25" x14ac:dyDescent="0.25">
      <c r="A753" s="572" t="s">
        <v>294</v>
      </c>
      <c r="B753" s="573" t="s">
        <v>1079</v>
      </c>
      <c r="C753" s="617">
        <v>9501</v>
      </c>
      <c r="D753" s="617">
        <v>22039950100</v>
      </c>
      <c r="E753" s="574" t="s">
        <v>904</v>
      </c>
      <c r="F753" s="583">
        <v>0</v>
      </c>
      <c r="G753" s="573" t="s">
        <v>902</v>
      </c>
      <c r="H753" s="576">
        <v>152900</v>
      </c>
      <c r="I753" s="576">
        <v>95000</v>
      </c>
      <c r="J753" s="577">
        <v>0.62132112491824698</v>
      </c>
      <c r="K753" s="577" t="b">
        <f t="shared" si="99"/>
        <v>1</v>
      </c>
      <c r="L753" s="576">
        <v>46710</v>
      </c>
      <c r="M753" s="576">
        <v>21080</v>
      </c>
      <c r="N753" s="577">
        <v>0.45129522586170001</v>
      </c>
      <c r="O753" s="577" t="b">
        <f t="shared" si="100"/>
        <v>1</v>
      </c>
      <c r="P753" s="578">
        <v>19.600000000000001</v>
      </c>
      <c r="Q753" s="578">
        <v>49.9</v>
      </c>
      <c r="R753" s="579">
        <v>2.5459183673469399</v>
      </c>
      <c r="S753" s="577" t="b">
        <f t="shared" si="101"/>
        <v>1</v>
      </c>
      <c r="T753" s="580">
        <f t="shared" si="102"/>
        <v>1</v>
      </c>
      <c r="U753" s="580">
        <f t="shared" si="103"/>
        <v>1</v>
      </c>
      <c r="V753" s="580">
        <f t="shared" si="104"/>
        <v>1</v>
      </c>
      <c r="W753" s="580">
        <f t="shared" si="105"/>
        <v>3</v>
      </c>
      <c r="X753" s="581" t="str">
        <f t="shared" si="106"/>
        <v>NO</v>
      </c>
      <c r="Y753" s="582" t="str">
        <f t="shared" si="107"/>
        <v>NO</v>
      </c>
    </row>
    <row r="754" spans="1:25" x14ac:dyDescent="0.25">
      <c r="A754" s="572" t="s">
        <v>256</v>
      </c>
      <c r="B754" s="573" t="s">
        <v>923</v>
      </c>
      <c r="C754" s="617">
        <v>9502</v>
      </c>
      <c r="D754" s="617">
        <v>22039950200</v>
      </c>
      <c r="E754" s="574" t="s">
        <v>904</v>
      </c>
      <c r="F754" s="583">
        <v>0</v>
      </c>
      <c r="G754" s="573" t="s">
        <v>902</v>
      </c>
      <c r="H754" s="576">
        <v>152900</v>
      </c>
      <c r="I754" s="576">
        <v>59000</v>
      </c>
      <c r="J754" s="577">
        <v>0.38587311968606902</v>
      </c>
      <c r="K754" s="577" t="str">
        <f t="shared" si="99"/>
        <v/>
      </c>
      <c r="L754" s="576">
        <v>46710</v>
      </c>
      <c r="M754" s="576">
        <v>25893</v>
      </c>
      <c r="N754" s="577">
        <v>0.55433526011560696</v>
      </c>
      <c r="O754" s="577" t="b">
        <f t="shared" si="100"/>
        <v>1</v>
      </c>
      <c r="P754" s="578">
        <v>19.600000000000001</v>
      </c>
      <c r="Q754" s="578">
        <v>32.1</v>
      </c>
      <c r="R754" s="579">
        <v>1.6377551020408201</v>
      </c>
      <c r="S754" s="577" t="b">
        <f t="shared" si="101"/>
        <v>1</v>
      </c>
      <c r="T754" s="580">
        <f t="shared" si="102"/>
        <v>0</v>
      </c>
      <c r="U754" s="580">
        <f t="shared" si="103"/>
        <v>1</v>
      </c>
      <c r="V754" s="580">
        <f t="shared" si="104"/>
        <v>1</v>
      </c>
      <c r="W754" s="580">
        <f t="shared" si="105"/>
        <v>2</v>
      </c>
      <c r="X754" s="581" t="str">
        <f t="shared" si="106"/>
        <v>NO</v>
      </c>
      <c r="Y754" s="582" t="str">
        <f t="shared" si="107"/>
        <v>NO</v>
      </c>
    </row>
    <row r="755" spans="1:25" x14ac:dyDescent="0.25">
      <c r="A755" s="572" t="s">
        <v>274</v>
      </c>
      <c r="B755" s="573" t="s">
        <v>1080</v>
      </c>
      <c r="C755" s="617">
        <v>9502</v>
      </c>
      <c r="D755" s="617">
        <v>22039950200</v>
      </c>
      <c r="E755" s="574" t="s">
        <v>904</v>
      </c>
      <c r="F755" s="583">
        <v>0</v>
      </c>
      <c r="G755" s="573" t="s">
        <v>902</v>
      </c>
      <c r="H755" s="576">
        <v>152900</v>
      </c>
      <c r="I755" s="576">
        <v>75000</v>
      </c>
      <c r="J755" s="577">
        <v>0.49051667756703698</v>
      </c>
      <c r="K755" s="577" t="str">
        <f t="shared" si="99"/>
        <v/>
      </c>
      <c r="L755" s="576">
        <v>46710</v>
      </c>
      <c r="M755" s="576">
        <v>27466</v>
      </c>
      <c r="N755" s="577">
        <v>0.58801113251980297</v>
      </c>
      <c r="O755" s="577" t="b">
        <f t="shared" si="100"/>
        <v>1</v>
      </c>
      <c r="P755" s="578">
        <v>19.600000000000001</v>
      </c>
      <c r="Q755" s="578">
        <v>39.200000000000003</v>
      </c>
      <c r="R755" s="579">
        <v>2</v>
      </c>
      <c r="S755" s="577" t="b">
        <f t="shared" si="101"/>
        <v>1</v>
      </c>
      <c r="T755" s="580">
        <f t="shared" si="102"/>
        <v>0</v>
      </c>
      <c r="U755" s="580">
        <f t="shared" si="103"/>
        <v>1</v>
      </c>
      <c r="V755" s="580">
        <f t="shared" si="104"/>
        <v>1</v>
      </c>
      <c r="W755" s="580">
        <f t="shared" si="105"/>
        <v>2</v>
      </c>
      <c r="X755" s="581" t="str">
        <f t="shared" si="106"/>
        <v>NO</v>
      </c>
      <c r="Y755" s="582" t="str">
        <f t="shared" si="107"/>
        <v>NO</v>
      </c>
    </row>
    <row r="756" spans="1:25" x14ac:dyDescent="0.25">
      <c r="A756" s="572" t="s">
        <v>274</v>
      </c>
      <c r="B756" s="573" t="s">
        <v>1078</v>
      </c>
      <c r="C756" s="617">
        <v>9502</v>
      </c>
      <c r="D756" s="617">
        <v>22039950200</v>
      </c>
      <c r="E756" s="574" t="s">
        <v>904</v>
      </c>
      <c r="F756" s="583">
        <v>0</v>
      </c>
      <c r="G756" s="573" t="s">
        <v>902</v>
      </c>
      <c r="H756" s="576">
        <v>152900</v>
      </c>
      <c r="I756" s="576">
        <v>86900</v>
      </c>
      <c r="J756" s="577">
        <v>0.56834532374100699</v>
      </c>
      <c r="K756" s="577" t="b">
        <f t="shared" si="99"/>
        <v>1</v>
      </c>
      <c r="L756" s="576">
        <v>46710</v>
      </c>
      <c r="M756" s="576">
        <v>19716</v>
      </c>
      <c r="N756" s="577">
        <v>0.42209377007064902</v>
      </c>
      <c r="O756" s="577" t="b">
        <f t="shared" si="100"/>
        <v>1</v>
      </c>
      <c r="P756" s="578">
        <v>19.600000000000001</v>
      </c>
      <c r="Q756" s="578">
        <v>35.5</v>
      </c>
      <c r="R756" s="579">
        <v>1.81122448979592</v>
      </c>
      <c r="S756" s="577" t="b">
        <f t="shared" si="101"/>
        <v>1</v>
      </c>
      <c r="T756" s="580">
        <f t="shared" si="102"/>
        <v>1</v>
      </c>
      <c r="U756" s="580">
        <f t="shared" si="103"/>
        <v>1</v>
      </c>
      <c r="V756" s="580">
        <f t="shared" si="104"/>
        <v>1</v>
      </c>
      <c r="W756" s="580">
        <f t="shared" si="105"/>
        <v>3</v>
      </c>
      <c r="X756" s="581" t="str">
        <f t="shared" si="106"/>
        <v>NO</v>
      </c>
      <c r="Y756" s="582" t="str">
        <f t="shared" si="107"/>
        <v>NO</v>
      </c>
    </row>
    <row r="757" spans="1:25" x14ac:dyDescent="0.25">
      <c r="A757" s="572" t="s">
        <v>294</v>
      </c>
      <c r="B757" s="573" t="s">
        <v>1079</v>
      </c>
      <c r="C757" s="617">
        <v>9502</v>
      </c>
      <c r="D757" s="617">
        <v>22039950200</v>
      </c>
      <c r="E757" s="574" t="s">
        <v>904</v>
      </c>
      <c r="F757" s="583">
        <v>0</v>
      </c>
      <c r="G757" s="573" t="s">
        <v>902</v>
      </c>
      <c r="H757" s="576">
        <v>152900</v>
      </c>
      <c r="I757" s="576">
        <v>95000</v>
      </c>
      <c r="J757" s="577">
        <v>0.62132112491824698</v>
      </c>
      <c r="K757" s="577" t="b">
        <f t="shared" si="99"/>
        <v>1</v>
      </c>
      <c r="L757" s="576">
        <v>46710</v>
      </c>
      <c r="M757" s="576">
        <v>21080</v>
      </c>
      <c r="N757" s="577">
        <v>0.45129522586170001</v>
      </c>
      <c r="O757" s="577" t="b">
        <f t="shared" si="100"/>
        <v>1</v>
      </c>
      <c r="P757" s="578">
        <v>19.600000000000001</v>
      </c>
      <c r="Q757" s="578">
        <v>49.9</v>
      </c>
      <c r="R757" s="579">
        <v>2.5459183673469399</v>
      </c>
      <c r="S757" s="577" t="b">
        <f t="shared" si="101"/>
        <v>1</v>
      </c>
      <c r="T757" s="580">
        <f t="shared" si="102"/>
        <v>1</v>
      </c>
      <c r="U757" s="580">
        <f t="shared" si="103"/>
        <v>1</v>
      </c>
      <c r="V757" s="580">
        <f t="shared" si="104"/>
        <v>1</v>
      </c>
      <c r="W757" s="580">
        <f t="shared" si="105"/>
        <v>3</v>
      </c>
      <c r="X757" s="581" t="str">
        <f t="shared" si="106"/>
        <v>NO</v>
      </c>
      <c r="Y757" s="582" t="str">
        <f t="shared" si="107"/>
        <v>NO</v>
      </c>
    </row>
    <row r="758" spans="1:25" x14ac:dyDescent="0.25">
      <c r="A758" s="572" t="s">
        <v>294</v>
      </c>
      <c r="B758" s="573" t="s">
        <v>928</v>
      </c>
      <c r="C758" s="617">
        <v>9502</v>
      </c>
      <c r="D758" s="617">
        <v>22039950200</v>
      </c>
      <c r="E758" s="574" t="s">
        <v>904</v>
      </c>
      <c r="F758" s="583">
        <v>0</v>
      </c>
      <c r="G758" s="573" t="s">
        <v>902</v>
      </c>
      <c r="H758" s="576">
        <v>152900</v>
      </c>
      <c r="I758" s="576">
        <v>79400</v>
      </c>
      <c r="J758" s="577">
        <v>0.51929365598430299</v>
      </c>
      <c r="K758" s="577" t="b">
        <f t="shared" si="99"/>
        <v>1</v>
      </c>
      <c r="L758" s="576">
        <v>46710</v>
      </c>
      <c r="M758" s="576">
        <v>30938</v>
      </c>
      <c r="N758" s="577">
        <v>0.66234211089702399</v>
      </c>
      <c r="O758" s="577" t="str">
        <f t="shared" si="100"/>
        <v/>
      </c>
      <c r="P758" s="578">
        <v>19.600000000000001</v>
      </c>
      <c r="Q758" s="578">
        <v>26.3</v>
      </c>
      <c r="R758" s="579">
        <v>1.34183673469388</v>
      </c>
      <c r="S758" s="577" t="str">
        <f t="shared" si="101"/>
        <v/>
      </c>
      <c r="T758" s="580">
        <f t="shared" si="102"/>
        <v>1</v>
      </c>
      <c r="U758" s="580">
        <f t="shared" si="103"/>
        <v>0</v>
      </c>
      <c r="V758" s="580">
        <f t="shared" si="104"/>
        <v>0</v>
      </c>
      <c r="W758" s="580">
        <f t="shared" si="105"/>
        <v>1</v>
      </c>
      <c r="X758" s="581" t="str">
        <f t="shared" si="106"/>
        <v>NO</v>
      </c>
      <c r="Y758" s="582" t="str">
        <f t="shared" si="107"/>
        <v>NO</v>
      </c>
    </row>
    <row r="759" spans="1:25" x14ac:dyDescent="0.25">
      <c r="A759" s="572" t="s">
        <v>255</v>
      </c>
      <c r="B759" s="573" t="s">
        <v>907</v>
      </c>
      <c r="C759" s="617">
        <v>9503</v>
      </c>
      <c r="D759" s="617">
        <v>22039950300</v>
      </c>
      <c r="E759" s="574" t="s">
        <v>904</v>
      </c>
      <c r="F759" s="583">
        <v>0</v>
      </c>
      <c r="G759" s="573" t="s">
        <v>902</v>
      </c>
      <c r="H759" s="576">
        <v>152900</v>
      </c>
      <c r="I759" s="576">
        <v>97100</v>
      </c>
      <c r="J759" s="577">
        <v>0.63505559189012395</v>
      </c>
      <c r="K759" s="577" t="b">
        <f t="shared" si="99"/>
        <v>1</v>
      </c>
      <c r="L759" s="576">
        <v>46710</v>
      </c>
      <c r="M759" s="576">
        <v>29189</v>
      </c>
      <c r="N759" s="577">
        <v>0.62489830871333796</v>
      </c>
      <c r="O759" s="577" t="b">
        <f t="shared" si="100"/>
        <v>1</v>
      </c>
      <c r="P759" s="578">
        <v>19.600000000000001</v>
      </c>
      <c r="Q759" s="578">
        <v>30.5</v>
      </c>
      <c r="R759" s="579">
        <v>1.55612244897959</v>
      </c>
      <c r="S759" s="577" t="b">
        <f t="shared" si="101"/>
        <v>1</v>
      </c>
      <c r="T759" s="580">
        <f t="shared" si="102"/>
        <v>1</v>
      </c>
      <c r="U759" s="580">
        <f t="shared" si="103"/>
        <v>1</v>
      </c>
      <c r="V759" s="580">
        <f t="shared" si="104"/>
        <v>1</v>
      </c>
      <c r="W759" s="580">
        <f t="shared" si="105"/>
        <v>3</v>
      </c>
      <c r="X759" s="581" t="str">
        <f t="shared" si="106"/>
        <v>NO</v>
      </c>
      <c r="Y759" s="582" t="str">
        <f t="shared" si="107"/>
        <v>NO</v>
      </c>
    </row>
    <row r="760" spans="1:25" x14ac:dyDescent="0.25">
      <c r="A760" s="572" t="s">
        <v>274</v>
      </c>
      <c r="B760" s="573" t="s">
        <v>1078</v>
      </c>
      <c r="C760" s="617">
        <v>9503</v>
      </c>
      <c r="D760" s="617">
        <v>22039950300</v>
      </c>
      <c r="E760" s="574" t="s">
        <v>904</v>
      </c>
      <c r="F760" s="575">
        <v>0</v>
      </c>
      <c r="G760" s="573" t="s">
        <v>902</v>
      </c>
      <c r="H760" s="576">
        <v>152900</v>
      </c>
      <c r="I760" s="576">
        <v>86900</v>
      </c>
      <c r="J760" s="577">
        <v>0.56834532374100699</v>
      </c>
      <c r="K760" s="577" t="b">
        <f t="shared" si="99"/>
        <v>1</v>
      </c>
      <c r="L760" s="576">
        <v>46710</v>
      </c>
      <c r="M760" s="576">
        <v>19716</v>
      </c>
      <c r="N760" s="577">
        <v>0.42209377007064902</v>
      </c>
      <c r="O760" s="577" t="b">
        <f t="shared" si="100"/>
        <v>1</v>
      </c>
      <c r="P760" s="578">
        <v>19.600000000000001</v>
      </c>
      <c r="Q760" s="578">
        <v>35.5</v>
      </c>
      <c r="R760" s="579">
        <v>1.81122448979592</v>
      </c>
      <c r="S760" s="577" t="b">
        <f t="shared" si="101"/>
        <v>1</v>
      </c>
      <c r="T760" s="580">
        <f t="shared" si="102"/>
        <v>1</v>
      </c>
      <c r="U760" s="580">
        <f t="shared" si="103"/>
        <v>1</v>
      </c>
      <c r="V760" s="580">
        <f t="shared" si="104"/>
        <v>1</v>
      </c>
      <c r="W760" s="580">
        <f t="shared" si="105"/>
        <v>3</v>
      </c>
      <c r="X760" s="581" t="str">
        <f t="shared" si="106"/>
        <v>NO</v>
      </c>
      <c r="Y760" s="586" t="str">
        <f t="shared" si="107"/>
        <v>NO</v>
      </c>
    </row>
    <row r="761" spans="1:25" x14ac:dyDescent="0.25">
      <c r="A761" s="572" t="s">
        <v>274</v>
      </c>
      <c r="B761" s="573" t="s">
        <v>909</v>
      </c>
      <c r="C761" s="617">
        <v>9503</v>
      </c>
      <c r="D761" s="617">
        <v>22039950300</v>
      </c>
      <c r="E761" s="574" t="s">
        <v>904</v>
      </c>
      <c r="F761" s="583">
        <v>0</v>
      </c>
      <c r="G761" s="573" t="s">
        <v>902</v>
      </c>
      <c r="H761" s="576">
        <v>152900</v>
      </c>
      <c r="I761" s="576">
        <v>54400</v>
      </c>
      <c r="J761" s="577">
        <v>0.355788096795291</v>
      </c>
      <c r="K761" s="577" t="str">
        <f t="shared" si="99"/>
        <v/>
      </c>
      <c r="L761" s="576">
        <v>46710</v>
      </c>
      <c r="M761" s="576">
        <v>26667</v>
      </c>
      <c r="N761" s="577">
        <v>0.57090558766859301</v>
      </c>
      <c r="O761" s="577" t="b">
        <f t="shared" si="100"/>
        <v>1</v>
      </c>
      <c r="P761" s="578">
        <v>19.600000000000001</v>
      </c>
      <c r="Q761" s="578">
        <v>42.8</v>
      </c>
      <c r="R761" s="579">
        <v>2.18367346938776</v>
      </c>
      <c r="S761" s="577" t="b">
        <f t="shared" si="101"/>
        <v>1</v>
      </c>
      <c r="T761" s="580">
        <f t="shared" si="102"/>
        <v>0</v>
      </c>
      <c r="U761" s="580">
        <f t="shared" si="103"/>
        <v>1</v>
      </c>
      <c r="V761" s="580">
        <f t="shared" si="104"/>
        <v>1</v>
      </c>
      <c r="W761" s="580">
        <f t="shared" si="105"/>
        <v>2</v>
      </c>
      <c r="X761" s="581" t="str">
        <f t="shared" si="106"/>
        <v>NO</v>
      </c>
      <c r="Y761" s="582" t="str">
        <f t="shared" si="107"/>
        <v>NO</v>
      </c>
    </row>
    <row r="762" spans="1:25" x14ac:dyDescent="0.25">
      <c r="A762" s="572" t="s">
        <v>274</v>
      </c>
      <c r="B762" s="573" t="s">
        <v>1080</v>
      </c>
      <c r="C762" s="617">
        <v>9503</v>
      </c>
      <c r="D762" s="617">
        <v>22039950300</v>
      </c>
      <c r="E762" s="574" t="s">
        <v>904</v>
      </c>
      <c r="F762" s="583">
        <v>0</v>
      </c>
      <c r="G762" s="573" t="s">
        <v>902</v>
      </c>
      <c r="H762" s="576">
        <v>152900</v>
      </c>
      <c r="I762" s="576">
        <v>75000</v>
      </c>
      <c r="J762" s="577">
        <v>0.49051667756703698</v>
      </c>
      <c r="K762" s="577" t="str">
        <f t="shared" si="99"/>
        <v/>
      </c>
      <c r="L762" s="576">
        <v>46710</v>
      </c>
      <c r="M762" s="576">
        <v>27466</v>
      </c>
      <c r="N762" s="577">
        <v>0.58801113251980297</v>
      </c>
      <c r="O762" s="577" t="b">
        <f t="shared" si="100"/>
        <v>1</v>
      </c>
      <c r="P762" s="578">
        <v>19.600000000000001</v>
      </c>
      <c r="Q762" s="578">
        <v>39.200000000000003</v>
      </c>
      <c r="R762" s="579">
        <v>2</v>
      </c>
      <c r="S762" s="577" t="b">
        <f t="shared" si="101"/>
        <v>1</v>
      </c>
      <c r="T762" s="580">
        <f t="shared" si="102"/>
        <v>0</v>
      </c>
      <c r="U762" s="580">
        <f t="shared" si="103"/>
        <v>1</v>
      </c>
      <c r="V762" s="580">
        <f t="shared" si="104"/>
        <v>1</v>
      </c>
      <c r="W762" s="580">
        <f t="shared" si="105"/>
        <v>2</v>
      </c>
      <c r="X762" s="581" t="str">
        <f t="shared" si="106"/>
        <v>NO</v>
      </c>
      <c r="Y762" s="582" t="str">
        <f t="shared" si="107"/>
        <v>NO</v>
      </c>
    </row>
    <row r="763" spans="1:25" x14ac:dyDescent="0.25">
      <c r="A763" s="572" t="s">
        <v>274</v>
      </c>
      <c r="B763" s="573" t="s">
        <v>1081</v>
      </c>
      <c r="C763" s="617">
        <v>9504</v>
      </c>
      <c r="D763" s="617">
        <v>22039950400</v>
      </c>
      <c r="E763" s="574" t="s">
        <v>904</v>
      </c>
      <c r="F763" s="575">
        <v>0</v>
      </c>
      <c r="G763" s="573" t="s">
        <v>902</v>
      </c>
      <c r="H763" s="576">
        <v>152900</v>
      </c>
      <c r="I763" s="576">
        <v>113300</v>
      </c>
      <c r="J763" s="577">
        <v>0.74100719424460404</v>
      </c>
      <c r="K763" s="577" t="b">
        <f t="shared" si="99"/>
        <v>1</v>
      </c>
      <c r="L763" s="576">
        <v>46710</v>
      </c>
      <c r="M763" s="576">
        <v>38316</v>
      </c>
      <c r="N763" s="577">
        <v>0.82029543994861898</v>
      </c>
      <c r="O763" s="577" t="str">
        <f t="shared" si="100"/>
        <v/>
      </c>
      <c r="P763" s="578">
        <v>19.600000000000001</v>
      </c>
      <c r="Q763" s="578">
        <v>4.9000000000000004</v>
      </c>
      <c r="R763" s="579">
        <v>0.25</v>
      </c>
      <c r="S763" s="577" t="str">
        <f t="shared" si="101"/>
        <v/>
      </c>
      <c r="T763" s="580">
        <f t="shared" si="102"/>
        <v>1</v>
      </c>
      <c r="U763" s="580">
        <f t="shared" si="103"/>
        <v>0</v>
      </c>
      <c r="V763" s="580">
        <f t="shared" si="104"/>
        <v>0</v>
      </c>
      <c r="W763" s="580">
        <f t="shared" si="105"/>
        <v>1</v>
      </c>
      <c r="X763" s="581" t="str">
        <f t="shared" si="106"/>
        <v>NO</v>
      </c>
      <c r="Y763" s="582" t="str">
        <f t="shared" si="107"/>
        <v>NO</v>
      </c>
    </row>
    <row r="764" spans="1:25" x14ac:dyDescent="0.25">
      <c r="A764" s="572" t="s">
        <v>274</v>
      </c>
      <c r="B764" s="573" t="s">
        <v>1078</v>
      </c>
      <c r="C764" s="617">
        <v>9504</v>
      </c>
      <c r="D764" s="617">
        <v>22039950400</v>
      </c>
      <c r="E764" s="574" t="s">
        <v>904</v>
      </c>
      <c r="F764" s="575">
        <v>0</v>
      </c>
      <c r="G764" s="573" t="s">
        <v>902</v>
      </c>
      <c r="H764" s="576">
        <v>152900</v>
      </c>
      <c r="I764" s="576">
        <v>86900</v>
      </c>
      <c r="J764" s="577">
        <v>0.56834532374100699</v>
      </c>
      <c r="K764" s="577" t="b">
        <f t="shared" si="99"/>
        <v>1</v>
      </c>
      <c r="L764" s="576">
        <v>46710</v>
      </c>
      <c r="M764" s="576">
        <v>19716</v>
      </c>
      <c r="N764" s="577">
        <v>0.42209377007064902</v>
      </c>
      <c r="O764" s="577" t="b">
        <f t="shared" si="100"/>
        <v>1</v>
      </c>
      <c r="P764" s="578">
        <v>19.600000000000001</v>
      </c>
      <c r="Q764" s="578">
        <v>35.5</v>
      </c>
      <c r="R764" s="579">
        <v>1.81122448979592</v>
      </c>
      <c r="S764" s="577" t="b">
        <f t="shared" si="101"/>
        <v>1</v>
      </c>
      <c r="T764" s="580">
        <f t="shared" si="102"/>
        <v>1</v>
      </c>
      <c r="U764" s="580">
        <f t="shared" si="103"/>
        <v>1</v>
      </c>
      <c r="V764" s="580">
        <f t="shared" si="104"/>
        <v>1</v>
      </c>
      <c r="W764" s="580">
        <f t="shared" si="105"/>
        <v>3</v>
      </c>
      <c r="X764" s="581" t="str">
        <f t="shared" si="106"/>
        <v>NO</v>
      </c>
      <c r="Y764" s="586" t="str">
        <f t="shared" si="107"/>
        <v>NO</v>
      </c>
    </row>
    <row r="765" spans="1:25" x14ac:dyDescent="0.25">
      <c r="A765" s="572" t="s">
        <v>274</v>
      </c>
      <c r="B765" s="573" t="s">
        <v>1080</v>
      </c>
      <c r="C765" s="617">
        <v>9504</v>
      </c>
      <c r="D765" s="617">
        <v>22039950400</v>
      </c>
      <c r="E765" s="574" t="s">
        <v>904</v>
      </c>
      <c r="F765" s="583">
        <v>0</v>
      </c>
      <c r="G765" s="573" t="s">
        <v>902</v>
      </c>
      <c r="H765" s="576">
        <v>152900</v>
      </c>
      <c r="I765" s="576">
        <v>75000</v>
      </c>
      <c r="J765" s="577">
        <v>0.49051667756703698</v>
      </c>
      <c r="K765" s="577" t="str">
        <f t="shared" si="99"/>
        <v/>
      </c>
      <c r="L765" s="576">
        <v>46710</v>
      </c>
      <c r="M765" s="576">
        <v>27466</v>
      </c>
      <c r="N765" s="577">
        <v>0.58801113251980297</v>
      </c>
      <c r="O765" s="577" t="b">
        <f t="shared" si="100"/>
        <v>1</v>
      </c>
      <c r="P765" s="578">
        <v>19.600000000000001</v>
      </c>
      <c r="Q765" s="578">
        <v>39.200000000000003</v>
      </c>
      <c r="R765" s="579">
        <v>2</v>
      </c>
      <c r="S765" s="577" t="b">
        <f t="shared" si="101"/>
        <v>1</v>
      </c>
      <c r="T765" s="580">
        <f t="shared" si="102"/>
        <v>0</v>
      </c>
      <c r="U765" s="580">
        <f t="shared" si="103"/>
        <v>1</v>
      </c>
      <c r="V765" s="580">
        <f t="shared" si="104"/>
        <v>1</v>
      </c>
      <c r="W765" s="580">
        <f t="shared" si="105"/>
        <v>2</v>
      </c>
      <c r="X765" s="581" t="str">
        <f t="shared" si="106"/>
        <v>NO</v>
      </c>
      <c r="Y765" s="582" t="str">
        <f t="shared" si="107"/>
        <v>NO</v>
      </c>
    </row>
    <row r="766" spans="1:25" x14ac:dyDescent="0.25">
      <c r="A766" s="572" t="s">
        <v>274</v>
      </c>
      <c r="B766" s="573" t="s">
        <v>1078</v>
      </c>
      <c r="C766" s="617">
        <v>9505</v>
      </c>
      <c r="D766" s="617">
        <v>22039950500</v>
      </c>
      <c r="E766" s="591" t="s">
        <v>901</v>
      </c>
      <c r="F766" s="583">
        <v>1</v>
      </c>
      <c r="G766" s="573" t="s">
        <v>902</v>
      </c>
      <c r="H766" s="576">
        <v>152900</v>
      </c>
      <c r="I766" s="576">
        <v>86900</v>
      </c>
      <c r="J766" s="577">
        <v>0.56834532374100699</v>
      </c>
      <c r="K766" s="577" t="b">
        <f t="shared" si="99"/>
        <v>1</v>
      </c>
      <c r="L766" s="576">
        <v>46710</v>
      </c>
      <c r="M766" s="576">
        <v>19716</v>
      </c>
      <c r="N766" s="577">
        <v>0.42209377007064902</v>
      </c>
      <c r="O766" s="577" t="b">
        <f t="shared" si="100"/>
        <v>1</v>
      </c>
      <c r="P766" s="578">
        <v>19.600000000000001</v>
      </c>
      <c r="Q766" s="578">
        <v>35.5</v>
      </c>
      <c r="R766" s="579">
        <v>1.81122448979592</v>
      </c>
      <c r="S766" s="577" t="b">
        <f t="shared" si="101"/>
        <v>1</v>
      </c>
      <c r="T766" s="580">
        <f t="shared" si="102"/>
        <v>1</v>
      </c>
      <c r="U766" s="580">
        <f t="shared" si="103"/>
        <v>1</v>
      </c>
      <c r="V766" s="580">
        <f t="shared" si="104"/>
        <v>1</v>
      </c>
      <c r="W766" s="580">
        <f t="shared" si="105"/>
        <v>3</v>
      </c>
      <c r="X766" s="588" t="str">
        <f t="shared" si="106"/>
        <v>YES</v>
      </c>
      <c r="Y766" s="589" t="str">
        <f t="shared" si="107"/>
        <v>YES</v>
      </c>
    </row>
    <row r="767" spans="1:25" x14ac:dyDescent="0.25">
      <c r="A767" s="572" t="s">
        <v>274</v>
      </c>
      <c r="B767" s="573" t="s">
        <v>1078</v>
      </c>
      <c r="C767" s="617">
        <v>9506</v>
      </c>
      <c r="D767" s="617">
        <v>22039950600</v>
      </c>
      <c r="E767" s="591" t="s">
        <v>901</v>
      </c>
      <c r="F767" s="583">
        <v>1</v>
      </c>
      <c r="G767" s="573" t="s">
        <v>902</v>
      </c>
      <c r="H767" s="576">
        <v>152900</v>
      </c>
      <c r="I767" s="576">
        <v>86900</v>
      </c>
      <c r="J767" s="577">
        <v>0.56834532374100699</v>
      </c>
      <c r="K767" s="577" t="b">
        <f t="shared" si="99"/>
        <v>1</v>
      </c>
      <c r="L767" s="576">
        <v>46710</v>
      </c>
      <c r="M767" s="576">
        <v>19716</v>
      </c>
      <c r="N767" s="577">
        <v>0.42209377007064902</v>
      </c>
      <c r="O767" s="577" t="b">
        <f t="shared" si="100"/>
        <v>1</v>
      </c>
      <c r="P767" s="578">
        <v>19.600000000000001</v>
      </c>
      <c r="Q767" s="578">
        <v>35.5</v>
      </c>
      <c r="R767" s="579">
        <v>1.81122448979592</v>
      </c>
      <c r="S767" s="577" t="b">
        <f t="shared" si="101"/>
        <v>1</v>
      </c>
      <c r="T767" s="580">
        <f t="shared" si="102"/>
        <v>1</v>
      </c>
      <c r="U767" s="580">
        <f t="shared" si="103"/>
        <v>1</v>
      </c>
      <c r="V767" s="580">
        <f t="shared" si="104"/>
        <v>1</v>
      </c>
      <c r="W767" s="580">
        <f t="shared" si="105"/>
        <v>3</v>
      </c>
      <c r="X767" s="588" t="str">
        <f t="shared" si="106"/>
        <v>YES</v>
      </c>
      <c r="Y767" s="589" t="str">
        <f t="shared" si="107"/>
        <v>YES</v>
      </c>
    </row>
    <row r="768" spans="1:25" x14ac:dyDescent="0.25">
      <c r="A768" s="572" t="s">
        <v>274</v>
      </c>
      <c r="B768" s="573" t="s">
        <v>1078</v>
      </c>
      <c r="C768" s="617">
        <v>9507</v>
      </c>
      <c r="D768" s="617">
        <v>22039950700</v>
      </c>
      <c r="E768" s="574" t="s">
        <v>904</v>
      </c>
      <c r="F768" s="583">
        <v>0</v>
      </c>
      <c r="G768" s="573" t="s">
        <v>902</v>
      </c>
      <c r="H768" s="576">
        <v>152900</v>
      </c>
      <c r="I768" s="576">
        <v>86900</v>
      </c>
      <c r="J768" s="577">
        <v>0.56834532374100699</v>
      </c>
      <c r="K768" s="577" t="b">
        <f t="shared" si="99"/>
        <v>1</v>
      </c>
      <c r="L768" s="576">
        <v>46710</v>
      </c>
      <c r="M768" s="576">
        <v>19716</v>
      </c>
      <c r="N768" s="577">
        <v>0.42209377007064902</v>
      </c>
      <c r="O768" s="577" t="b">
        <f t="shared" si="100"/>
        <v>1</v>
      </c>
      <c r="P768" s="578">
        <v>19.600000000000001</v>
      </c>
      <c r="Q768" s="578">
        <v>35.5</v>
      </c>
      <c r="R768" s="579">
        <v>1.81122448979592</v>
      </c>
      <c r="S768" s="577" t="b">
        <f t="shared" si="101"/>
        <v>1</v>
      </c>
      <c r="T768" s="580">
        <f t="shared" si="102"/>
        <v>1</v>
      </c>
      <c r="U768" s="580">
        <f t="shared" si="103"/>
        <v>1</v>
      </c>
      <c r="V768" s="580">
        <f t="shared" si="104"/>
        <v>1</v>
      </c>
      <c r="W768" s="580">
        <f t="shared" si="105"/>
        <v>3</v>
      </c>
      <c r="X768" s="581" t="str">
        <f t="shared" si="106"/>
        <v>NO</v>
      </c>
      <c r="Y768" s="582" t="str">
        <f t="shared" si="107"/>
        <v>NO</v>
      </c>
    </row>
    <row r="769" spans="1:25" x14ac:dyDescent="0.25">
      <c r="A769" s="572" t="s">
        <v>966</v>
      </c>
      <c r="B769" s="573" t="s">
        <v>313</v>
      </c>
      <c r="C769" s="617">
        <v>9507</v>
      </c>
      <c r="D769" s="617">
        <v>22039950700</v>
      </c>
      <c r="E769" s="574" t="s">
        <v>904</v>
      </c>
      <c r="F769" s="583">
        <v>0</v>
      </c>
      <c r="G769" s="573" t="s">
        <v>902</v>
      </c>
      <c r="H769" s="576">
        <v>152900</v>
      </c>
      <c r="I769" s="576">
        <v>110900</v>
      </c>
      <c r="J769" s="577">
        <v>0.72531066056245896</v>
      </c>
      <c r="K769" s="577" t="b">
        <f t="shared" si="99"/>
        <v>1</v>
      </c>
      <c r="L769" s="576">
        <v>46710</v>
      </c>
      <c r="M769" s="576">
        <v>21250</v>
      </c>
      <c r="N769" s="577">
        <v>0.45493470348961701</v>
      </c>
      <c r="O769" s="577" t="b">
        <f t="shared" si="100"/>
        <v>1</v>
      </c>
      <c r="P769" s="578">
        <v>19.600000000000001</v>
      </c>
      <c r="Q769" s="578">
        <v>44.7</v>
      </c>
      <c r="R769" s="579">
        <v>2.2806122448979602</v>
      </c>
      <c r="S769" s="577" t="b">
        <f t="shared" si="101"/>
        <v>1</v>
      </c>
      <c r="T769" s="580">
        <f t="shared" si="102"/>
        <v>1</v>
      </c>
      <c r="U769" s="580">
        <f t="shared" si="103"/>
        <v>1</v>
      </c>
      <c r="V769" s="580">
        <f t="shared" si="104"/>
        <v>1</v>
      </c>
      <c r="W769" s="580">
        <f t="shared" si="105"/>
        <v>3</v>
      </c>
      <c r="X769" s="581" t="str">
        <f t="shared" si="106"/>
        <v>NO</v>
      </c>
      <c r="Y769" s="582" t="str">
        <f t="shared" si="107"/>
        <v>NO</v>
      </c>
    </row>
    <row r="770" spans="1:25" x14ac:dyDescent="0.25">
      <c r="A770" s="572" t="s">
        <v>255</v>
      </c>
      <c r="B770" s="573" t="s">
        <v>907</v>
      </c>
      <c r="C770" s="617">
        <v>9508</v>
      </c>
      <c r="D770" s="617">
        <v>22039950800</v>
      </c>
      <c r="E770" s="574" t="s">
        <v>904</v>
      </c>
      <c r="F770" s="583">
        <v>0</v>
      </c>
      <c r="G770" s="573" t="s">
        <v>902</v>
      </c>
      <c r="H770" s="576">
        <v>152900</v>
      </c>
      <c r="I770" s="576">
        <v>97100</v>
      </c>
      <c r="J770" s="577">
        <v>0.63505559189012395</v>
      </c>
      <c r="K770" s="577" t="b">
        <f t="shared" si="99"/>
        <v>1</v>
      </c>
      <c r="L770" s="576">
        <v>46710</v>
      </c>
      <c r="M770" s="576">
        <v>29189</v>
      </c>
      <c r="N770" s="577">
        <v>0.62489830871333796</v>
      </c>
      <c r="O770" s="577" t="b">
        <f t="shared" si="100"/>
        <v>1</v>
      </c>
      <c r="P770" s="578">
        <v>19.600000000000001</v>
      </c>
      <c r="Q770" s="578">
        <v>30.5</v>
      </c>
      <c r="R770" s="579">
        <v>1.55612244897959</v>
      </c>
      <c r="S770" s="577" t="b">
        <f t="shared" si="101"/>
        <v>1</v>
      </c>
      <c r="T770" s="580">
        <f t="shared" si="102"/>
        <v>1</v>
      </c>
      <c r="U770" s="580">
        <f t="shared" si="103"/>
        <v>1</v>
      </c>
      <c r="V770" s="580">
        <f t="shared" si="104"/>
        <v>1</v>
      </c>
      <c r="W770" s="580">
        <f t="shared" si="105"/>
        <v>3</v>
      </c>
      <c r="X770" s="581" t="str">
        <f t="shared" si="106"/>
        <v>NO</v>
      </c>
      <c r="Y770" s="582" t="str">
        <f t="shared" si="107"/>
        <v>NO</v>
      </c>
    </row>
    <row r="771" spans="1:25" x14ac:dyDescent="0.25">
      <c r="A771" s="572" t="s">
        <v>274</v>
      </c>
      <c r="B771" s="573" t="s">
        <v>1082</v>
      </c>
      <c r="C771" s="617">
        <v>9508</v>
      </c>
      <c r="D771" s="617">
        <v>22039950800</v>
      </c>
      <c r="E771" s="574" t="s">
        <v>904</v>
      </c>
      <c r="F771" s="583">
        <v>0</v>
      </c>
      <c r="G771" s="573" t="s">
        <v>902</v>
      </c>
      <c r="H771" s="576">
        <v>152900</v>
      </c>
      <c r="I771" s="576">
        <v>66100</v>
      </c>
      <c r="J771" s="577">
        <v>0.43230869849574899</v>
      </c>
      <c r="K771" s="577" t="str">
        <f t="shared" ref="K771:K834" si="108">IF(J771&gt;=50%,TRUE,"")</f>
        <v/>
      </c>
      <c r="L771" s="576">
        <v>46710</v>
      </c>
      <c r="M771" s="576">
        <v>23542</v>
      </c>
      <c r="N771" s="577">
        <v>0.50400342539070897</v>
      </c>
      <c r="O771" s="577" t="b">
        <f t="shared" ref="O771:O834" si="109">IF(N771&lt;=65%,TRUE,"")</f>
        <v>1</v>
      </c>
      <c r="P771" s="578">
        <v>19.600000000000001</v>
      </c>
      <c r="Q771" s="578">
        <v>39.700000000000003</v>
      </c>
      <c r="R771" s="579">
        <v>2.02551020408163</v>
      </c>
      <c r="S771" s="577" t="b">
        <f t="shared" ref="S771:S834" si="110">IF(R771&gt;=1.5,TRUE,"")</f>
        <v>1</v>
      </c>
      <c r="T771" s="580">
        <f t="shared" ref="T771:T834" si="111">IF(K771=TRUE,1,0)</f>
        <v>0</v>
      </c>
      <c r="U771" s="580">
        <f t="shared" ref="U771:U834" si="112">IF(O771=TRUE,1,0)</f>
        <v>1</v>
      </c>
      <c r="V771" s="580">
        <f t="shared" ref="V771:V834" si="113">IF(S771=TRUE,1,0)</f>
        <v>1</v>
      </c>
      <c r="W771" s="580">
        <f t="shared" ref="W771:W834" si="114">SUM(T771:V771)</f>
        <v>2</v>
      </c>
      <c r="X771" s="581" t="str">
        <f t="shared" ref="X771:X834" si="115">IF(AND(E771="TRUE",W771&gt;1),"YES","NO")</f>
        <v>NO</v>
      </c>
      <c r="Y771" s="582" t="str">
        <f t="shared" ref="Y771:Y834" si="116">IF(AND(F771=1,W771&gt;1), "YES","NO")</f>
        <v>NO</v>
      </c>
    </row>
    <row r="772" spans="1:25" x14ac:dyDescent="0.25">
      <c r="A772" s="572" t="s">
        <v>274</v>
      </c>
      <c r="B772" s="573" t="s">
        <v>1080</v>
      </c>
      <c r="C772" s="617">
        <v>9508</v>
      </c>
      <c r="D772" s="617">
        <v>22039950800</v>
      </c>
      <c r="E772" s="574" t="s">
        <v>904</v>
      </c>
      <c r="F772" s="583">
        <v>0</v>
      </c>
      <c r="G772" s="573" t="s">
        <v>902</v>
      </c>
      <c r="H772" s="576">
        <v>152900</v>
      </c>
      <c r="I772" s="576">
        <v>75000</v>
      </c>
      <c r="J772" s="577">
        <v>0.49051667756703698</v>
      </c>
      <c r="K772" s="577" t="str">
        <f t="shared" si="108"/>
        <v/>
      </c>
      <c r="L772" s="576">
        <v>46710</v>
      </c>
      <c r="M772" s="576">
        <v>27466</v>
      </c>
      <c r="N772" s="577">
        <v>0.58801113251980297</v>
      </c>
      <c r="O772" s="577" t="b">
        <f t="shared" si="109"/>
        <v>1</v>
      </c>
      <c r="P772" s="578">
        <v>19.600000000000001</v>
      </c>
      <c r="Q772" s="578">
        <v>39.200000000000003</v>
      </c>
      <c r="R772" s="579">
        <v>2</v>
      </c>
      <c r="S772" s="577" t="b">
        <f t="shared" si="110"/>
        <v>1</v>
      </c>
      <c r="T772" s="580">
        <f t="shared" si="111"/>
        <v>0</v>
      </c>
      <c r="U772" s="580">
        <f t="shared" si="112"/>
        <v>1</v>
      </c>
      <c r="V772" s="580">
        <f t="shared" si="113"/>
        <v>1</v>
      </c>
      <c r="W772" s="580">
        <f t="shared" si="114"/>
        <v>2</v>
      </c>
      <c r="X772" s="581" t="str">
        <f t="shared" si="115"/>
        <v>NO</v>
      </c>
      <c r="Y772" s="582" t="str">
        <f t="shared" si="116"/>
        <v>NO</v>
      </c>
    </row>
    <row r="773" spans="1:25" x14ac:dyDescent="0.25">
      <c r="A773" s="572" t="s">
        <v>274</v>
      </c>
      <c r="B773" s="573" t="s">
        <v>1078</v>
      </c>
      <c r="C773" s="617">
        <v>9508</v>
      </c>
      <c r="D773" s="617">
        <v>22039950800</v>
      </c>
      <c r="E773" s="574" t="s">
        <v>904</v>
      </c>
      <c r="F773" s="583">
        <v>0</v>
      </c>
      <c r="G773" s="573" t="s">
        <v>902</v>
      </c>
      <c r="H773" s="576">
        <v>152900</v>
      </c>
      <c r="I773" s="576">
        <v>86900</v>
      </c>
      <c r="J773" s="577">
        <v>0.56834532374100699</v>
      </c>
      <c r="K773" s="577" t="b">
        <f t="shared" si="108"/>
        <v>1</v>
      </c>
      <c r="L773" s="576">
        <v>46710</v>
      </c>
      <c r="M773" s="576">
        <v>19716</v>
      </c>
      <c r="N773" s="577">
        <v>0.42209377007064902</v>
      </c>
      <c r="O773" s="577" t="b">
        <f t="shared" si="109"/>
        <v>1</v>
      </c>
      <c r="P773" s="578">
        <v>19.600000000000001</v>
      </c>
      <c r="Q773" s="578">
        <v>35.5</v>
      </c>
      <c r="R773" s="579">
        <v>1.81122448979592</v>
      </c>
      <c r="S773" s="577" t="b">
        <f t="shared" si="110"/>
        <v>1</v>
      </c>
      <c r="T773" s="580">
        <f t="shared" si="111"/>
        <v>1</v>
      </c>
      <c r="U773" s="580">
        <f t="shared" si="112"/>
        <v>1</v>
      </c>
      <c r="V773" s="580">
        <f t="shared" si="113"/>
        <v>1</v>
      </c>
      <c r="W773" s="580">
        <f t="shared" si="114"/>
        <v>3</v>
      </c>
      <c r="X773" s="581" t="str">
        <f t="shared" si="115"/>
        <v>NO</v>
      </c>
      <c r="Y773" s="582" t="str">
        <f t="shared" si="116"/>
        <v>NO</v>
      </c>
    </row>
    <row r="774" spans="1:25" x14ac:dyDescent="0.25">
      <c r="A774" s="572" t="s">
        <v>966</v>
      </c>
      <c r="B774" s="573" t="s">
        <v>1083</v>
      </c>
      <c r="C774" s="617">
        <v>9508</v>
      </c>
      <c r="D774" s="617">
        <v>22039950800</v>
      </c>
      <c r="E774" s="574" t="s">
        <v>904</v>
      </c>
      <c r="F774" s="583">
        <v>0</v>
      </c>
      <c r="G774" s="573" t="s">
        <v>902</v>
      </c>
      <c r="H774" s="576">
        <v>152900</v>
      </c>
      <c r="I774" s="576">
        <v>94100</v>
      </c>
      <c r="J774" s="577">
        <v>0.61543492478744299</v>
      </c>
      <c r="K774" s="577" t="b">
        <f t="shared" si="108"/>
        <v>1</v>
      </c>
      <c r="L774" s="576">
        <v>46710</v>
      </c>
      <c r="M774" s="576">
        <v>20005</v>
      </c>
      <c r="N774" s="577">
        <v>0.42828088203810699</v>
      </c>
      <c r="O774" s="577" t="b">
        <f t="shared" si="109"/>
        <v>1</v>
      </c>
      <c r="P774" s="578">
        <v>19.600000000000001</v>
      </c>
      <c r="Q774" s="578">
        <v>45.3</v>
      </c>
      <c r="R774" s="579">
        <v>2.31122448979592</v>
      </c>
      <c r="S774" s="577" t="b">
        <f t="shared" si="110"/>
        <v>1</v>
      </c>
      <c r="T774" s="580">
        <f t="shared" si="111"/>
        <v>1</v>
      </c>
      <c r="U774" s="580">
        <f t="shared" si="112"/>
        <v>1</v>
      </c>
      <c r="V774" s="580">
        <f t="shared" si="113"/>
        <v>1</v>
      </c>
      <c r="W774" s="580">
        <f t="shared" si="114"/>
        <v>3</v>
      </c>
      <c r="X774" s="581" t="str">
        <f t="shared" si="115"/>
        <v>NO</v>
      </c>
      <c r="Y774" s="582" t="str">
        <f t="shared" si="116"/>
        <v>NO</v>
      </c>
    </row>
    <row r="775" spans="1:25" x14ac:dyDescent="0.25">
      <c r="A775" s="572" t="s">
        <v>275</v>
      </c>
      <c r="B775" s="573" t="s">
        <v>1084</v>
      </c>
      <c r="C775" s="617">
        <v>9501</v>
      </c>
      <c r="D775" s="617">
        <v>22041950100</v>
      </c>
      <c r="E775" s="574" t="s">
        <v>904</v>
      </c>
      <c r="F775" s="583">
        <v>0</v>
      </c>
      <c r="G775" s="573" t="s">
        <v>902</v>
      </c>
      <c r="H775" s="576">
        <v>152900</v>
      </c>
      <c r="I775" s="576">
        <v>75000</v>
      </c>
      <c r="J775" s="577">
        <v>0.49051667756703698</v>
      </c>
      <c r="K775" s="577" t="str">
        <f t="shared" si="108"/>
        <v/>
      </c>
      <c r="L775" s="576">
        <v>46710</v>
      </c>
      <c r="M775" s="576">
        <v>38000</v>
      </c>
      <c r="N775" s="577">
        <v>0.813530293299079</v>
      </c>
      <c r="O775" s="577" t="str">
        <f t="shared" si="109"/>
        <v/>
      </c>
      <c r="P775" s="578">
        <v>19.600000000000001</v>
      </c>
      <c r="Q775" s="578">
        <v>15.2</v>
      </c>
      <c r="R775" s="579">
        <v>0.77551020408163296</v>
      </c>
      <c r="S775" s="577" t="str">
        <f t="shared" si="110"/>
        <v/>
      </c>
      <c r="T775" s="580">
        <f t="shared" si="111"/>
        <v>0</v>
      </c>
      <c r="U775" s="580">
        <f t="shared" si="112"/>
        <v>0</v>
      </c>
      <c r="V775" s="580">
        <f t="shared" si="113"/>
        <v>0</v>
      </c>
      <c r="W775" s="580">
        <f t="shared" si="114"/>
        <v>0</v>
      </c>
      <c r="X775" s="581" t="str">
        <f t="shared" si="115"/>
        <v>NO</v>
      </c>
      <c r="Y775" s="582" t="str">
        <f t="shared" si="116"/>
        <v>NO</v>
      </c>
    </row>
    <row r="776" spans="1:25" x14ac:dyDescent="0.25">
      <c r="A776" s="572" t="s">
        <v>275</v>
      </c>
      <c r="B776" s="573" t="s">
        <v>1085</v>
      </c>
      <c r="C776" s="617">
        <v>9501</v>
      </c>
      <c r="D776" s="617">
        <v>22041950100</v>
      </c>
      <c r="E776" s="574" t="s">
        <v>904</v>
      </c>
      <c r="F776" s="583">
        <v>0</v>
      </c>
      <c r="G776" s="573" t="s">
        <v>902</v>
      </c>
      <c r="H776" s="576">
        <v>152900</v>
      </c>
      <c r="I776" s="576">
        <v>0</v>
      </c>
      <c r="J776" s="577">
        <v>0</v>
      </c>
      <c r="K776" s="577" t="str">
        <f t="shared" si="108"/>
        <v/>
      </c>
      <c r="L776" s="576">
        <v>46710</v>
      </c>
      <c r="M776" s="576">
        <v>0</v>
      </c>
      <c r="N776" s="577">
        <v>0</v>
      </c>
      <c r="O776" s="577" t="b">
        <f t="shared" si="109"/>
        <v>1</v>
      </c>
      <c r="P776" s="578">
        <v>19.600000000000001</v>
      </c>
      <c r="Q776" s="578">
        <v>0</v>
      </c>
      <c r="R776" s="579">
        <v>0</v>
      </c>
      <c r="S776" s="577" t="str">
        <f t="shared" si="110"/>
        <v/>
      </c>
      <c r="T776" s="580">
        <f t="shared" si="111"/>
        <v>0</v>
      </c>
      <c r="U776" s="580">
        <f t="shared" si="112"/>
        <v>1</v>
      </c>
      <c r="V776" s="580">
        <f t="shared" si="113"/>
        <v>0</v>
      </c>
      <c r="W776" s="580">
        <f t="shared" si="114"/>
        <v>1</v>
      </c>
      <c r="X776" s="581" t="str">
        <f t="shared" si="115"/>
        <v>NO</v>
      </c>
      <c r="Y776" s="582" t="str">
        <f t="shared" si="116"/>
        <v>NO</v>
      </c>
    </row>
    <row r="777" spans="1:25" x14ac:dyDescent="0.25">
      <c r="A777" s="572" t="s">
        <v>275</v>
      </c>
      <c r="B777" s="573" t="s">
        <v>1086</v>
      </c>
      <c r="C777" s="617">
        <v>9501</v>
      </c>
      <c r="D777" s="617">
        <v>22041950100</v>
      </c>
      <c r="E777" s="574" t="s">
        <v>904</v>
      </c>
      <c r="F777" s="583">
        <v>0</v>
      </c>
      <c r="G777" s="573" t="s">
        <v>902</v>
      </c>
      <c r="H777" s="576">
        <v>152900</v>
      </c>
      <c r="I777" s="576">
        <v>77600</v>
      </c>
      <c r="J777" s="577">
        <v>0.50752125572269502</v>
      </c>
      <c r="K777" s="577" t="b">
        <f t="shared" si="108"/>
        <v>1</v>
      </c>
      <c r="L777" s="576">
        <v>46710</v>
      </c>
      <c r="M777" s="576">
        <v>19685</v>
      </c>
      <c r="N777" s="577">
        <v>0.42143010062085201</v>
      </c>
      <c r="O777" s="577" t="b">
        <f t="shared" si="109"/>
        <v>1</v>
      </c>
      <c r="P777" s="578">
        <v>19.600000000000001</v>
      </c>
      <c r="Q777" s="578">
        <v>46.6</v>
      </c>
      <c r="R777" s="579">
        <v>2.37755102040816</v>
      </c>
      <c r="S777" s="577" t="b">
        <f t="shared" si="110"/>
        <v>1</v>
      </c>
      <c r="T777" s="580">
        <f t="shared" si="111"/>
        <v>1</v>
      </c>
      <c r="U777" s="580">
        <f t="shared" si="112"/>
        <v>1</v>
      </c>
      <c r="V777" s="580">
        <f t="shared" si="113"/>
        <v>1</v>
      </c>
      <c r="W777" s="580">
        <f t="shared" si="114"/>
        <v>3</v>
      </c>
      <c r="X777" s="581" t="str">
        <f t="shared" si="115"/>
        <v>NO</v>
      </c>
      <c r="Y777" s="582" t="str">
        <f t="shared" si="116"/>
        <v>NO</v>
      </c>
    </row>
    <row r="778" spans="1:25" x14ac:dyDescent="0.25">
      <c r="A778" s="572" t="s">
        <v>296</v>
      </c>
      <c r="B778" s="573" t="s">
        <v>1087</v>
      </c>
      <c r="C778" s="617">
        <v>9501</v>
      </c>
      <c r="D778" s="617">
        <v>22041950100</v>
      </c>
      <c r="E778" s="574" t="s">
        <v>904</v>
      </c>
      <c r="F778" s="583">
        <v>0</v>
      </c>
      <c r="G778" s="573" t="s">
        <v>902</v>
      </c>
      <c r="H778" s="576">
        <v>152900</v>
      </c>
      <c r="I778" s="576">
        <v>80200</v>
      </c>
      <c r="J778" s="577">
        <v>0.52452583387835205</v>
      </c>
      <c r="K778" s="577" t="b">
        <f t="shared" si="108"/>
        <v>1</v>
      </c>
      <c r="L778" s="576">
        <v>46710</v>
      </c>
      <c r="M778" s="576">
        <v>32670</v>
      </c>
      <c r="N778" s="577">
        <v>0.699421965317919</v>
      </c>
      <c r="O778" s="577" t="str">
        <f t="shared" si="109"/>
        <v/>
      </c>
      <c r="P778" s="578">
        <v>19.600000000000001</v>
      </c>
      <c r="Q778" s="578">
        <v>30.9</v>
      </c>
      <c r="R778" s="579">
        <v>1.5765306122449001</v>
      </c>
      <c r="S778" s="577" t="b">
        <f t="shared" si="110"/>
        <v>1</v>
      </c>
      <c r="T778" s="580">
        <f t="shared" si="111"/>
        <v>1</v>
      </c>
      <c r="U778" s="580">
        <f t="shared" si="112"/>
        <v>0</v>
      </c>
      <c r="V778" s="580">
        <f t="shared" si="113"/>
        <v>1</v>
      </c>
      <c r="W778" s="580">
        <f t="shared" si="114"/>
        <v>2</v>
      </c>
      <c r="X778" s="581" t="str">
        <f t="shared" si="115"/>
        <v>NO</v>
      </c>
      <c r="Y778" s="582" t="str">
        <f t="shared" si="116"/>
        <v>NO</v>
      </c>
    </row>
    <row r="779" spans="1:25" x14ac:dyDescent="0.25">
      <c r="A779" s="572" t="s">
        <v>275</v>
      </c>
      <c r="B779" s="573" t="s">
        <v>1088</v>
      </c>
      <c r="C779" s="617">
        <v>9502</v>
      </c>
      <c r="D779" s="617">
        <v>22041950200</v>
      </c>
      <c r="E779" s="574" t="s">
        <v>904</v>
      </c>
      <c r="F779" s="583">
        <v>0</v>
      </c>
      <c r="G779" s="573" t="s">
        <v>902</v>
      </c>
      <c r="H779" s="576">
        <v>152900</v>
      </c>
      <c r="I779" s="576">
        <v>0</v>
      </c>
      <c r="J779" s="577">
        <v>0</v>
      </c>
      <c r="K779" s="577" t="str">
        <f t="shared" si="108"/>
        <v/>
      </c>
      <c r="L779" s="576">
        <v>46710</v>
      </c>
      <c r="M779" s="576">
        <v>0</v>
      </c>
      <c r="N779" s="577">
        <v>0</v>
      </c>
      <c r="O779" s="577" t="b">
        <f t="shared" si="109"/>
        <v>1</v>
      </c>
      <c r="P779" s="578">
        <v>19.600000000000001</v>
      </c>
      <c r="Q779" s="578">
        <v>0</v>
      </c>
      <c r="R779" s="579">
        <v>0</v>
      </c>
      <c r="S779" s="577" t="str">
        <f t="shared" si="110"/>
        <v/>
      </c>
      <c r="T779" s="580">
        <f t="shared" si="111"/>
        <v>0</v>
      </c>
      <c r="U779" s="580">
        <f t="shared" si="112"/>
        <v>1</v>
      </c>
      <c r="V779" s="580">
        <f t="shared" si="113"/>
        <v>0</v>
      </c>
      <c r="W779" s="580">
        <f t="shared" si="114"/>
        <v>1</v>
      </c>
      <c r="X779" s="581" t="str">
        <f t="shared" si="115"/>
        <v>NO</v>
      </c>
      <c r="Y779" s="582" t="str">
        <f t="shared" si="116"/>
        <v>NO</v>
      </c>
    </row>
    <row r="780" spans="1:25" x14ac:dyDescent="0.25">
      <c r="A780" s="572" t="s">
        <v>275</v>
      </c>
      <c r="B780" s="573" t="s">
        <v>1089</v>
      </c>
      <c r="C780" s="617">
        <v>9502</v>
      </c>
      <c r="D780" s="617">
        <v>22041950200</v>
      </c>
      <c r="E780" s="574" t="s">
        <v>904</v>
      </c>
      <c r="F780" s="583">
        <v>0</v>
      </c>
      <c r="G780" s="573" t="s">
        <v>902</v>
      </c>
      <c r="H780" s="576">
        <v>152900</v>
      </c>
      <c r="I780" s="576">
        <v>67100</v>
      </c>
      <c r="J780" s="577">
        <v>0.43884892086330901</v>
      </c>
      <c r="K780" s="577" t="str">
        <f t="shared" si="108"/>
        <v/>
      </c>
      <c r="L780" s="576">
        <v>46710</v>
      </c>
      <c r="M780" s="576">
        <v>25833</v>
      </c>
      <c r="N780" s="577">
        <v>0.55305073859987197</v>
      </c>
      <c r="O780" s="577" t="b">
        <f t="shared" si="109"/>
        <v>1</v>
      </c>
      <c r="P780" s="578">
        <v>19.600000000000001</v>
      </c>
      <c r="Q780" s="578">
        <v>28.6</v>
      </c>
      <c r="R780" s="579">
        <v>1.4591836734693899</v>
      </c>
      <c r="S780" s="577" t="str">
        <f t="shared" si="110"/>
        <v/>
      </c>
      <c r="T780" s="580">
        <f t="shared" si="111"/>
        <v>0</v>
      </c>
      <c r="U780" s="580">
        <f t="shared" si="112"/>
        <v>1</v>
      </c>
      <c r="V780" s="580">
        <f t="shared" si="113"/>
        <v>0</v>
      </c>
      <c r="W780" s="580">
        <f t="shared" si="114"/>
        <v>1</v>
      </c>
      <c r="X780" s="581" t="str">
        <f t="shared" si="115"/>
        <v>NO</v>
      </c>
      <c r="Y780" s="582" t="str">
        <f t="shared" si="116"/>
        <v>NO</v>
      </c>
    </row>
    <row r="781" spans="1:25" x14ac:dyDescent="0.25">
      <c r="A781" s="572" t="s">
        <v>275</v>
      </c>
      <c r="B781" s="573" t="s">
        <v>1086</v>
      </c>
      <c r="C781" s="617">
        <v>9502</v>
      </c>
      <c r="D781" s="617">
        <v>22041950200</v>
      </c>
      <c r="E781" s="574" t="s">
        <v>904</v>
      </c>
      <c r="F781" s="583">
        <v>0</v>
      </c>
      <c r="G781" s="573" t="s">
        <v>902</v>
      </c>
      <c r="H781" s="576">
        <v>152900</v>
      </c>
      <c r="I781" s="576">
        <v>77600</v>
      </c>
      <c r="J781" s="577">
        <v>0.50752125572269502</v>
      </c>
      <c r="K781" s="577" t="b">
        <f t="shared" si="108"/>
        <v>1</v>
      </c>
      <c r="L781" s="576">
        <v>46710</v>
      </c>
      <c r="M781" s="576">
        <v>19685</v>
      </c>
      <c r="N781" s="577">
        <v>0.42143010062085201</v>
      </c>
      <c r="O781" s="577" t="b">
        <f t="shared" si="109"/>
        <v>1</v>
      </c>
      <c r="P781" s="578">
        <v>19.600000000000001</v>
      </c>
      <c r="Q781" s="578">
        <v>46.6</v>
      </c>
      <c r="R781" s="579">
        <v>2.37755102040816</v>
      </c>
      <c r="S781" s="577" t="b">
        <f t="shared" si="110"/>
        <v>1</v>
      </c>
      <c r="T781" s="580">
        <f t="shared" si="111"/>
        <v>1</v>
      </c>
      <c r="U781" s="580">
        <f t="shared" si="112"/>
        <v>1</v>
      </c>
      <c r="V781" s="580">
        <f t="shared" si="113"/>
        <v>1</v>
      </c>
      <c r="W781" s="580">
        <f t="shared" si="114"/>
        <v>3</v>
      </c>
      <c r="X781" s="581" t="str">
        <f t="shared" si="115"/>
        <v>NO</v>
      </c>
      <c r="Y781" s="582" t="str">
        <f t="shared" si="116"/>
        <v>NO</v>
      </c>
    </row>
    <row r="782" spans="1:25" x14ac:dyDescent="0.25">
      <c r="A782" s="572" t="s">
        <v>275</v>
      </c>
      <c r="B782" s="573" t="s">
        <v>1086</v>
      </c>
      <c r="C782" s="617">
        <v>9503</v>
      </c>
      <c r="D782" s="617">
        <v>22041950300</v>
      </c>
      <c r="E782" s="591" t="s">
        <v>901</v>
      </c>
      <c r="F782" s="583">
        <v>1</v>
      </c>
      <c r="G782" s="573" t="s">
        <v>902</v>
      </c>
      <c r="H782" s="576">
        <v>152900</v>
      </c>
      <c r="I782" s="576">
        <v>77600</v>
      </c>
      <c r="J782" s="577">
        <v>0.50752125572269502</v>
      </c>
      <c r="K782" s="577" t="b">
        <f t="shared" si="108"/>
        <v>1</v>
      </c>
      <c r="L782" s="576">
        <v>46710</v>
      </c>
      <c r="M782" s="576">
        <v>19685</v>
      </c>
      <c r="N782" s="577">
        <v>0.42143010062085201</v>
      </c>
      <c r="O782" s="577" t="b">
        <f t="shared" si="109"/>
        <v>1</v>
      </c>
      <c r="P782" s="578">
        <v>19.600000000000001</v>
      </c>
      <c r="Q782" s="578">
        <v>46.6</v>
      </c>
      <c r="R782" s="579">
        <v>2.37755102040816</v>
      </c>
      <c r="S782" s="577" t="b">
        <f t="shared" si="110"/>
        <v>1</v>
      </c>
      <c r="T782" s="580">
        <f t="shared" si="111"/>
        <v>1</v>
      </c>
      <c r="U782" s="580">
        <f t="shared" si="112"/>
        <v>1</v>
      </c>
      <c r="V782" s="580">
        <f t="shared" si="113"/>
        <v>1</v>
      </c>
      <c r="W782" s="580">
        <f t="shared" si="114"/>
        <v>3</v>
      </c>
      <c r="X782" s="588" t="str">
        <f t="shared" si="115"/>
        <v>YES</v>
      </c>
      <c r="Y782" s="589" t="str">
        <f t="shared" si="116"/>
        <v>YES</v>
      </c>
    </row>
    <row r="783" spans="1:25" x14ac:dyDescent="0.25">
      <c r="A783" s="572" t="s">
        <v>275</v>
      </c>
      <c r="B783" s="573" t="s">
        <v>1089</v>
      </c>
      <c r="C783" s="617">
        <v>9504</v>
      </c>
      <c r="D783" s="617">
        <v>22041950400</v>
      </c>
      <c r="E783" s="574" t="s">
        <v>904</v>
      </c>
      <c r="F783" s="583">
        <v>0</v>
      </c>
      <c r="G783" s="573" t="s">
        <v>902</v>
      </c>
      <c r="H783" s="576">
        <v>152900</v>
      </c>
      <c r="I783" s="576">
        <v>67100</v>
      </c>
      <c r="J783" s="577">
        <v>0.43884892086330901</v>
      </c>
      <c r="K783" s="577" t="str">
        <f t="shared" si="108"/>
        <v/>
      </c>
      <c r="L783" s="576">
        <v>46710</v>
      </c>
      <c r="M783" s="576">
        <v>25833</v>
      </c>
      <c r="N783" s="577">
        <v>0.55305073859987197</v>
      </c>
      <c r="O783" s="577" t="b">
        <f t="shared" si="109"/>
        <v>1</v>
      </c>
      <c r="P783" s="578">
        <v>19.600000000000001</v>
      </c>
      <c r="Q783" s="578">
        <v>28.6</v>
      </c>
      <c r="R783" s="579">
        <v>1.4591836734693899</v>
      </c>
      <c r="S783" s="577" t="str">
        <f t="shared" si="110"/>
        <v/>
      </c>
      <c r="T783" s="580">
        <f t="shared" si="111"/>
        <v>0</v>
      </c>
      <c r="U783" s="580">
        <f t="shared" si="112"/>
        <v>1</v>
      </c>
      <c r="V783" s="580">
        <f t="shared" si="113"/>
        <v>0</v>
      </c>
      <c r="W783" s="580">
        <f t="shared" si="114"/>
        <v>1</v>
      </c>
      <c r="X783" s="581" t="str">
        <f t="shared" si="115"/>
        <v>NO</v>
      </c>
      <c r="Y783" s="582" t="str">
        <f t="shared" si="116"/>
        <v>NO</v>
      </c>
    </row>
    <row r="784" spans="1:25" x14ac:dyDescent="0.25">
      <c r="A784" s="572" t="s">
        <v>275</v>
      </c>
      <c r="B784" s="573" t="s">
        <v>1090</v>
      </c>
      <c r="C784" s="617">
        <v>9504</v>
      </c>
      <c r="D784" s="617">
        <v>22041950400</v>
      </c>
      <c r="E784" s="591" t="s">
        <v>904</v>
      </c>
      <c r="F784" s="575">
        <v>0</v>
      </c>
      <c r="G784" s="573" t="s">
        <v>902</v>
      </c>
      <c r="H784" s="576">
        <v>152900</v>
      </c>
      <c r="I784" s="576">
        <v>70000</v>
      </c>
      <c r="J784" s="577">
        <v>0.45781556572923499</v>
      </c>
      <c r="K784" s="577" t="str">
        <f t="shared" si="108"/>
        <v/>
      </c>
      <c r="L784" s="576">
        <v>46710</v>
      </c>
      <c r="M784" s="576">
        <v>18333</v>
      </c>
      <c r="N784" s="577">
        <v>0.39248554913294798</v>
      </c>
      <c r="O784" s="577" t="b">
        <f t="shared" si="109"/>
        <v>1</v>
      </c>
      <c r="P784" s="578">
        <v>19.600000000000001</v>
      </c>
      <c r="Q784" s="578">
        <v>35.799999999999997</v>
      </c>
      <c r="R784" s="579">
        <v>1.8265306122449001</v>
      </c>
      <c r="S784" s="577" t="b">
        <f t="shared" si="110"/>
        <v>1</v>
      </c>
      <c r="T784" s="580">
        <f t="shared" si="111"/>
        <v>0</v>
      </c>
      <c r="U784" s="580">
        <f t="shared" si="112"/>
        <v>1</v>
      </c>
      <c r="V784" s="580">
        <f t="shared" si="113"/>
        <v>1</v>
      </c>
      <c r="W784" s="580">
        <f t="shared" si="114"/>
        <v>2</v>
      </c>
      <c r="X784" s="581" t="str">
        <f t="shared" si="115"/>
        <v>NO</v>
      </c>
      <c r="Y784" s="586" t="str">
        <f t="shared" si="116"/>
        <v>NO</v>
      </c>
    </row>
    <row r="785" spans="1:25" x14ac:dyDescent="0.25">
      <c r="A785" s="572" t="s">
        <v>275</v>
      </c>
      <c r="B785" s="573" t="s">
        <v>1086</v>
      </c>
      <c r="C785" s="617">
        <v>9504</v>
      </c>
      <c r="D785" s="617">
        <v>22041950400</v>
      </c>
      <c r="E785" s="574" t="s">
        <v>904</v>
      </c>
      <c r="F785" s="583">
        <v>0</v>
      </c>
      <c r="G785" s="573" t="s">
        <v>902</v>
      </c>
      <c r="H785" s="576">
        <v>152900</v>
      </c>
      <c r="I785" s="576">
        <v>77600</v>
      </c>
      <c r="J785" s="577">
        <v>0.50752125572269502</v>
      </c>
      <c r="K785" s="577" t="b">
        <f t="shared" si="108"/>
        <v>1</v>
      </c>
      <c r="L785" s="576">
        <v>46710</v>
      </c>
      <c r="M785" s="576">
        <v>19685</v>
      </c>
      <c r="N785" s="577">
        <v>0.42143010062085201</v>
      </c>
      <c r="O785" s="577" t="b">
        <f t="shared" si="109"/>
        <v>1</v>
      </c>
      <c r="P785" s="578">
        <v>19.600000000000001</v>
      </c>
      <c r="Q785" s="578">
        <v>46.6</v>
      </c>
      <c r="R785" s="579">
        <v>2.37755102040816</v>
      </c>
      <c r="S785" s="577" t="b">
        <f t="shared" si="110"/>
        <v>1</v>
      </c>
      <c r="T785" s="580">
        <f t="shared" si="111"/>
        <v>1</v>
      </c>
      <c r="U785" s="580">
        <f t="shared" si="112"/>
        <v>1</v>
      </c>
      <c r="V785" s="580">
        <f t="shared" si="113"/>
        <v>1</v>
      </c>
      <c r="W785" s="580">
        <f t="shared" si="114"/>
        <v>3</v>
      </c>
      <c r="X785" s="581" t="str">
        <f t="shared" si="115"/>
        <v>NO</v>
      </c>
      <c r="Y785" s="582" t="str">
        <f t="shared" si="116"/>
        <v>NO</v>
      </c>
    </row>
    <row r="786" spans="1:25" x14ac:dyDescent="0.25">
      <c r="A786" s="572" t="s">
        <v>267</v>
      </c>
      <c r="B786" s="573" t="s">
        <v>1035</v>
      </c>
      <c r="C786" s="617">
        <v>9504</v>
      </c>
      <c r="D786" s="617">
        <v>22041950400</v>
      </c>
      <c r="E786" s="574" t="s">
        <v>904</v>
      </c>
      <c r="F786" s="583">
        <v>0</v>
      </c>
      <c r="G786" s="573" t="s">
        <v>902</v>
      </c>
      <c r="H786" s="576">
        <v>152900</v>
      </c>
      <c r="I786" s="580"/>
      <c r="J786" s="580"/>
      <c r="K786" s="577" t="str">
        <f t="shared" si="108"/>
        <v/>
      </c>
      <c r="L786" s="576">
        <v>46710</v>
      </c>
      <c r="M786" s="576">
        <v>18580</v>
      </c>
      <c r="N786" s="577">
        <v>0.39777349603939199</v>
      </c>
      <c r="O786" s="577" t="b">
        <f t="shared" si="109"/>
        <v>1</v>
      </c>
      <c r="P786" s="578">
        <v>19.600000000000001</v>
      </c>
      <c r="Q786" s="578">
        <v>52.5</v>
      </c>
      <c r="R786" s="579">
        <v>2.6785714285714302</v>
      </c>
      <c r="S786" s="577" t="b">
        <f t="shared" si="110"/>
        <v>1</v>
      </c>
      <c r="T786" s="580">
        <f t="shared" si="111"/>
        <v>0</v>
      </c>
      <c r="U786" s="580">
        <f t="shared" si="112"/>
        <v>1</v>
      </c>
      <c r="V786" s="580">
        <f t="shared" si="113"/>
        <v>1</v>
      </c>
      <c r="W786" s="580">
        <f t="shared" si="114"/>
        <v>2</v>
      </c>
      <c r="X786" s="581" t="str">
        <f t="shared" si="115"/>
        <v>NO</v>
      </c>
      <c r="Y786" s="582" t="str">
        <f t="shared" si="116"/>
        <v>NO</v>
      </c>
    </row>
    <row r="787" spans="1:25" x14ac:dyDescent="0.25">
      <c r="A787" s="572" t="s">
        <v>296</v>
      </c>
      <c r="B787" s="573" t="s">
        <v>1087</v>
      </c>
      <c r="C787" s="617">
        <v>9504</v>
      </c>
      <c r="D787" s="617">
        <v>22041950400</v>
      </c>
      <c r="E787" s="574" t="s">
        <v>904</v>
      </c>
      <c r="F787" s="583">
        <v>0</v>
      </c>
      <c r="G787" s="573" t="s">
        <v>902</v>
      </c>
      <c r="H787" s="576">
        <v>152900</v>
      </c>
      <c r="I787" s="576">
        <v>80200</v>
      </c>
      <c r="J787" s="577">
        <v>0.52452583387835205</v>
      </c>
      <c r="K787" s="577" t="b">
        <f t="shared" si="108"/>
        <v>1</v>
      </c>
      <c r="L787" s="576">
        <v>46710</v>
      </c>
      <c r="M787" s="576">
        <v>32670</v>
      </c>
      <c r="N787" s="577">
        <v>0.699421965317919</v>
      </c>
      <c r="O787" s="577" t="str">
        <f t="shared" si="109"/>
        <v/>
      </c>
      <c r="P787" s="578">
        <v>19.600000000000001</v>
      </c>
      <c r="Q787" s="578">
        <v>30.9</v>
      </c>
      <c r="R787" s="579">
        <v>1.5765306122449001</v>
      </c>
      <c r="S787" s="577" t="b">
        <f t="shared" si="110"/>
        <v>1</v>
      </c>
      <c r="T787" s="580">
        <f t="shared" si="111"/>
        <v>1</v>
      </c>
      <c r="U787" s="580">
        <f t="shared" si="112"/>
        <v>0</v>
      </c>
      <c r="V787" s="580">
        <f t="shared" si="113"/>
        <v>1</v>
      </c>
      <c r="W787" s="580">
        <f t="shared" si="114"/>
        <v>2</v>
      </c>
      <c r="X787" s="581" t="str">
        <f t="shared" si="115"/>
        <v>NO</v>
      </c>
      <c r="Y787" s="582" t="str">
        <f t="shared" si="116"/>
        <v>NO</v>
      </c>
    </row>
    <row r="788" spans="1:25" x14ac:dyDescent="0.25">
      <c r="A788" s="572" t="s">
        <v>275</v>
      </c>
      <c r="B788" s="573" t="s">
        <v>1091</v>
      </c>
      <c r="C788" s="617">
        <v>9505</v>
      </c>
      <c r="D788" s="617">
        <v>22041950500</v>
      </c>
      <c r="E788" s="574" t="s">
        <v>904</v>
      </c>
      <c r="F788" s="583">
        <v>0</v>
      </c>
      <c r="G788" s="573" t="s">
        <v>902</v>
      </c>
      <c r="H788" s="576">
        <v>152900</v>
      </c>
      <c r="I788" s="576">
        <v>0</v>
      </c>
      <c r="J788" s="577">
        <v>0</v>
      </c>
      <c r="K788" s="577" t="str">
        <f t="shared" si="108"/>
        <v/>
      </c>
      <c r="L788" s="576">
        <v>46710</v>
      </c>
      <c r="M788" s="576">
        <v>0</v>
      </c>
      <c r="N788" s="577">
        <v>0</v>
      </c>
      <c r="O788" s="577" t="b">
        <f t="shared" si="109"/>
        <v>1</v>
      </c>
      <c r="P788" s="578">
        <v>19.600000000000001</v>
      </c>
      <c r="Q788" s="578">
        <v>0</v>
      </c>
      <c r="R788" s="579">
        <v>0</v>
      </c>
      <c r="S788" s="577" t="str">
        <f t="shared" si="110"/>
        <v/>
      </c>
      <c r="T788" s="580">
        <f t="shared" si="111"/>
        <v>0</v>
      </c>
      <c r="U788" s="580">
        <f t="shared" si="112"/>
        <v>1</v>
      </c>
      <c r="V788" s="580">
        <f t="shared" si="113"/>
        <v>0</v>
      </c>
      <c r="W788" s="580">
        <f t="shared" si="114"/>
        <v>1</v>
      </c>
      <c r="X788" s="581" t="str">
        <f t="shared" si="115"/>
        <v>NO</v>
      </c>
      <c r="Y788" s="582" t="str">
        <f t="shared" si="116"/>
        <v>NO</v>
      </c>
    </row>
    <row r="789" spans="1:25" x14ac:dyDescent="0.25">
      <c r="A789" s="572" t="s">
        <v>275</v>
      </c>
      <c r="B789" s="573" t="s">
        <v>1092</v>
      </c>
      <c r="C789" s="617">
        <v>9505</v>
      </c>
      <c r="D789" s="617">
        <v>22041950500</v>
      </c>
      <c r="E789" s="574" t="s">
        <v>904</v>
      </c>
      <c r="F789" s="583">
        <v>0</v>
      </c>
      <c r="G789" s="573" t="s">
        <v>902</v>
      </c>
      <c r="H789" s="576">
        <v>152900</v>
      </c>
      <c r="I789" s="576">
        <v>0</v>
      </c>
      <c r="J789" s="577">
        <v>0</v>
      </c>
      <c r="K789" s="577" t="str">
        <f t="shared" si="108"/>
        <v/>
      </c>
      <c r="L789" s="576">
        <v>46710</v>
      </c>
      <c r="M789" s="576">
        <v>0</v>
      </c>
      <c r="N789" s="577">
        <v>0</v>
      </c>
      <c r="O789" s="577" t="b">
        <f t="shared" si="109"/>
        <v>1</v>
      </c>
      <c r="P789" s="578">
        <v>19.600000000000001</v>
      </c>
      <c r="Q789" s="578">
        <v>0</v>
      </c>
      <c r="R789" s="579">
        <v>0</v>
      </c>
      <c r="S789" s="577" t="str">
        <f t="shared" si="110"/>
        <v/>
      </c>
      <c r="T789" s="580">
        <f t="shared" si="111"/>
        <v>0</v>
      </c>
      <c r="U789" s="580">
        <f t="shared" si="112"/>
        <v>1</v>
      </c>
      <c r="V789" s="580">
        <f t="shared" si="113"/>
        <v>0</v>
      </c>
      <c r="W789" s="580">
        <f t="shared" si="114"/>
        <v>1</v>
      </c>
      <c r="X789" s="581" t="str">
        <f t="shared" si="115"/>
        <v>NO</v>
      </c>
      <c r="Y789" s="582" t="str">
        <f t="shared" si="116"/>
        <v>NO</v>
      </c>
    </row>
    <row r="790" spans="1:25" x14ac:dyDescent="0.25">
      <c r="A790" s="572" t="s">
        <v>275</v>
      </c>
      <c r="B790" s="573" t="s">
        <v>1086</v>
      </c>
      <c r="C790" s="617">
        <v>9505</v>
      </c>
      <c r="D790" s="617">
        <v>22041950500</v>
      </c>
      <c r="E790" s="574" t="s">
        <v>904</v>
      </c>
      <c r="F790" s="583">
        <v>0</v>
      </c>
      <c r="G790" s="573" t="s">
        <v>902</v>
      </c>
      <c r="H790" s="576">
        <v>152900</v>
      </c>
      <c r="I790" s="576">
        <v>77600</v>
      </c>
      <c r="J790" s="577">
        <v>0.50752125572269502</v>
      </c>
      <c r="K790" s="577" t="b">
        <f t="shared" si="108"/>
        <v>1</v>
      </c>
      <c r="L790" s="576">
        <v>46710</v>
      </c>
      <c r="M790" s="576">
        <v>19685</v>
      </c>
      <c r="N790" s="577">
        <v>0.42143010062085201</v>
      </c>
      <c r="O790" s="577" t="b">
        <f t="shared" si="109"/>
        <v>1</v>
      </c>
      <c r="P790" s="578">
        <v>19.600000000000001</v>
      </c>
      <c r="Q790" s="578">
        <v>46.6</v>
      </c>
      <c r="R790" s="579">
        <v>2.37755102040816</v>
      </c>
      <c r="S790" s="577" t="b">
        <f t="shared" si="110"/>
        <v>1</v>
      </c>
      <c r="T790" s="580">
        <f t="shared" si="111"/>
        <v>1</v>
      </c>
      <c r="U790" s="580">
        <f t="shared" si="112"/>
        <v>1</v>
      </c>
      <c r="V790" s="580">
        <f t="shared" si="113"/>
        <v>1</v>
      </c>
      <c r="W790" s="580">
        <f t="shared" si="114"/>
        <v>3</v>
      </c>
      <c r="X790" s="581" t="str">
        <f t="shared" si="115"/>
        <v>NO</v>
      </c>
      <c r="Y790" s="582" t="str">
        <f t="shared" si="116"/>
        <v>NO</v>
      </c>
    </row>
    <row r="791" spans="1:25" x14ac:dyDescent="0.25">
      <c r="A791" s="572" t="s">
        <v>275</v>
      </c>
      <c r="B791" s="573" t="s">
        <v>1089</v>
      </c>
      <c r="C791" s="617">
        <v>9506</v>
      </c>
      <c r="D791" s="617">
        <v>22041950600</v>
      </c>
      <c r="E791" s="584" t="s">
        <v>904</v>
      </c>
      <c r="F791" s="585">
        <v>0</v>
      </c>
      <c r="G791" s="573" t="s">
        <v>902</v>
      </c>
      <c r="H791" s="576">
        <v>152900</v>
      </c>
      <c r="I791" s="576">
        <v>67100</v>
      </c>
      <c r="J791" s="577">
        <v>0.43884892086330901</v>
      </c>
      <c r="K791" s="577" t="str">
        <f t="shared" si="108"/>
        <v/>
      </c>
      <c r="L791" s="576">
        <v>46710</v>
      </c>
      <c r="M791" s="576">
        <v>25833</v>
      </c>
      <c r="N791" s="577">
        <v>0.55305073859987197</v>
      </c>
      <c r="O791" s="577" t="b">
        <f t="shared" si="109"/>
        <v>1</v>
      </c>
      <c r="P791" s="578">
        <v>19.600000000000001</v>
      </c>
      <c r="Q791" s="578">
        <v>28.6</v>
      </c>
      <c r="R791" s="579">
        <v>1.4591836734693899</v>
      </c>
      <c r="S791" s="577" t="str">
        <f t="shared" si="110"/>
        <v/>
      </c>
      <c r="T791" s="580">
        <f t="shared" si="111"/>
        <v>0</v>
      </c>
      <c r="U791" s="580">
        <f t="shared" si="112"/>
        <v>1</v>
      </c>
      <c r="V791" s="580">
        <f t="shared" si="113"/>
        <v>0</v>
      </c>
      <c r="W791" s="580">
        <f t="shared" si="114"/>
        <v>1</v>
      </c>
      <c r="X791" s="581" t="str">
        <f t="shared" si="115"/>
        <v>NO</v>
      </c>
      <c r="Y791" s="582" t="str">
        <f t="shared" si="116"/>
        <v>NO</v>
      </c>
    </row>
    <row r="792" spans="1:25" x14ac:dyDescent="0.25">
      <c r="A792" s="572" t="s">
        <v>275</v>
      </c>
      <c r="B792" s="573" t="s">
        <v>1090</v>
      </c>
      <c r="C792" s="617">
        <v>9506</v>
      </c>
      <c r="D792" s="617">
        <v>22041950600</v>
      </c>
      <c r="E792" s="591" t="s">
        <v>901</v>
      </c>
      <c r="F792" s="583">
        <v>1</v>
      </c>
      <c r="G792" s="573" t="s">
        <v>902</v>
      </c>
      <c r="H792" s="576">
        <v>152900</v>
      </c>
      <c r="I792" s="576">
        <v>70000</v>
      </c>
      <c r="J792" s="577">
        <v>0.45781556572923499</v>
      </c>
      <c r="K792" s="577" t="str">
        <f t="shared" si="108"/>
        <v/>
      </c>
      <c r="L792" s="576">
        <v>46710</v>
      </c>
      <c r="M792" s="576">
        <v>18333</v>
      </c>
      <c r="N792" s="577">
        <v>0.39248554913294798</v>
      </c>
      <c r="O792" s="577" t="b">
        <f t="shared" si="109"/>
        <v>1</v>
      </c>
      <c r="P792" s="578">
        <v>19.600000000000001</v>
      </c>
      <c r="Q792" s="578">
        <v>35.799999999999997</v>
      </c>
      <c r="R792" s="579">
        <v>1.8265306122449001</v>
      </c>
      <c r="S792" s="577" t="b">
        <f t="shared" si="110"/>
        <v>1</v>
      </c>
      <c r="T792" s="580">
        <f t="shared" si="111"/>
        <v>0</v>
      </c>
      <c r="U792" s="580">
        <f t="shared" si="112"/>
        <v>1</v>
      </c>
      <c r="V792" s="580">
        <f t="shared" si="113"/>
        <v>1</v>
      </c>
      <c r="W792" s="580">
        <f t="shared" si="114"/>
        <v>2</v>
      </c>
      <c r="X792" s="588" t="str">
        <f t="shared" si="115"/>
        <v>YES</v>
      </c>
      <c r="Y792" s="589" t="str">
        <f t="shared" si="116"/>
        <v>YES</v>
      </c>
    </row>
    <row r="793" spans="1:25" x14ac:dyDescent="0.25">
      <c r="A793" s="572" t="s">
        <v>276</v>
      </c>
      <c r="B793" s="573" t="s">
        <v>1093</v>
      </c>
      <c r="C793" s="617">
        <v>201</v>
      </c>
      <c r="D793" s="617">
        <v>22043020100</v>
      </c>
      <c r="E793" s="574" t="s">
        <v>904</v>
      </c>
      <c r="F793" s="583">
        <v>0</v>
      </c>
      <c r="G793" s="573" t="s">
        <v>902</v>
      </c>
      <c r="H793" s="576">
        <v>152900</v>
      </c>
      <c r="I793" s="576">
        <v>69200</v>
      </c>
      <c r="J793" s="577">
        <v>0.45258338783518598</v>
      </c>
      <c r="K793" s="577" t="str">
        <f t="shared" si="108"/>
        <v/>
      </c>
      <c r="L793" s="576">
        <v>46710</v>
      </c>
      <c r="M793" s="576">
        <v>25321</v>
      </c>
      <c r="N793" s="577">
        <v>0.542089488332263</v>
      </c>
      <c r="O793" s="577" t="b">
        <f t="shared" si="109"/>
        <v>1</v>
      </c>
      <c r="P793" s="578">
        <v>19.600000000000001</v>
      </c>
      <c r="Q793" s="578">
        <v>46.1</v>
      </c>
      <c r="R793" s="579">
        <v>2.3520408163265301</v>
      </c>
      <c r="S793" s="577" t="b">
        <f t="shared" si="110"/>
        <v>1</v>
      </c>
      <c r="T793" s="580">
        <f t="shared" si="111"/>
        <v>0</v>
      </c>
      <c r="U793" s="580">
        <f t="shared" si="112"/>
        <v>1</v>
      </c>
      <c r="V793" s="580">
        <f t="shared" si="113"/>
        <v>1</v>
      </c>
      <c r="W793" s="580">
        <f t="shared" si="114"/>
        <v>2</v>
      </c>
      <c r="X793" s="581" t="str">
        <f t="shared" si="115"/>
        <v>NO</v>
      </c>
      <c r="Y793" s="582" t="str">
        <f t="shared" si="116"/>
        <v>NO</v>
      </c>
    </row>
    <row r="794" spans="1:25" x14ac:dyDescent="0.25">
      <c r="A794" s="572" t="s">
        <v>276</v>
      </c>
      <c r="B794" s="573" t="s">
        <v>1094</v>
      </c>
      <c r="C794" s="617">
        <v>201</v>
      </c>
      <c r="D794" s="617">
        <v>22043020100</v>
      </c>
      <c r="E794" s="574" t="s">
        <v>904</v>
      </c>
      <c r="F794" s="583">
        <v>0</v>
      </c>
      <c r="G794" s="573" t="s">
        <v>902</v>
      </c>
      <c r="H794" s="576">
        <v>152900</v>
      </c>
      <c r="I794" s="576">
        <v>101100</v>
      </c>
      <c r="J794" s="577">
        <v>0.66121648136036604</v>
      </c>
      <c r="K794" s="577" t="b">
        <f t="shared" si="108"/>
        <v>1</v>
      </c>
      <c r="L794" s="576">
        <v>46710</v>
      </c>
      <c r="M794" s="576">
        <v>30375</v>
      </c>
      <c r="N794" s="577">
        <v>0.65028901734104005</v>
      </c>
      <c r="O794" s="577" t="str">
        <f t="shared" si="109"/>
        <v/>
      </c>
      <c r="P794" s="578">
        <v>19.600000000000001</v>
      </c>
      <c r="Q794" s="578">
        <v>29.6</v>
      </c>
      <c r="R794" s="579">
        <v>1.5102040816326501</v>
      </c>
      <c r="S794" s="577" t="b">
        <f t="shared" si="110"/>
        <v>1</v>
      </c>
      <c r="T794" s="580">
        <f t="shared" si="111"/>
        <v>1</v>
      </c>
      <c r="U794" s="580">
        <f t="shared" si="112"/>
        <v>0</v>
      </c>
      <c r="V794" s="580">
        <f t="shared" si="113"/>
        <v>1</v>
      </c>
      <c r="W794" s="580">
        <f t="shared" si="114"/>
        <v>2</v>
      </c>
      <c r="X794" s="581" t="str">
        <f t="shared" si="115"/>
        <v>NO</v>
      </c>
      <c r="Y794" s="582" t="str">
        <f t="shared" si="116"/>
        <v>NO</v>
      </c>
    </row>
    <row r="795" spans="1:25" x14ac:dyDescent="0.25">
      <c r="A795" s="572" t="s">
        <v>276</v>
      </c>
      <c r="B795" s="573" t="s">
        <v>1095</v>
      </c>
      <c r="C795" s="617">
        <v>201</v>
      </c>
      <c r="D795" s="617">
        <v>22043020100</v>
      </c>
      <c r="E795" s="574" t="s">
        <v>904</v>
      </c>
      <c r="F795" s="583">
        <v>0</v>
      </c>
      <c r="G795" s="573" t="s">
        <v>902</v>
      </c>
      <c r="H795" s="576">
        <v>152900</v>
      </c>
      <c r="I795" s="576">
        <v>112500</v>
      </c>
      <c r="J795" s="577">
        <v>0.73577501635055598</v>
      </c>
      <c r="K795" s="577" t="b">
        <f t="shared" si="108"/>
        <v>1</v>
      </c>
      <c r="L795" s="576">
        <v>46710</v>
      </c>
      <c r="M795" s="576">
        <v>38571</v>
      </c>
      <c r="N795" s="577">
        <v>0.82575465639049495</v>
      </c>
      <c r="O795" s="577" t="str">
        <f t="shared" si="109"/>
        <v/>
      </c>
      <c r="P795" s="578">
        <v>19.600000000000001</v>
      </c>
      <c r="Q795" s="578">
        <v>15</v>
      </c>
      <c r="R795" s="579">
        <v>0.76530612244898</v>
      </c>
      <c r="S795" s="577" t="str">
        <f t="shared" si="110"/>
        <v/>
      </c>
      <c r="T795" s="580">
        <f t="shared" si="111"/>
        <v>1</v>
      </c>
      <c r="U795" s="580">
        <f t="shared" si="112"/>
        <v>0</v>
      </c>
      <c r="V795" s="580">
        <f t="shared" si="113"/>
        <v>0</v>
      </c>
      <c r="W795" s="580">
        <f t="shared" si="114"/>
        <v>1</v>
      </c>
      <c r="X795" s="581" t="str">
        <f t="shared" si="115"/>
        <v>NO</v>
      </c>
      <c r="Y795" s="582" t="str">
        <f t="shared" si="116"/>
        <v>NO</v>
      </c>
    </row>
    <row r="796" spans="1:25" x14ac:dyDescent="0.25">
      <c r="A796" s="572" t="s">
        <v>276</v>
      </c>
      <c r="B796" s="573" t="s">
        <v>1096</v>
      </c>
      <c r="C796" s="617">
        <v>201</v>
      </c>
      <c r="D796" s="617">
        <v>22043020100</v>
      </c>
      <c r="E796" s="574" t="s">
        <v>904</v>
      </c>
      <c r="F796" s="583">
        <v>0</v>
      </c>
      <c r="G796" s="573" t="s">
        <v>902</v>
      </c>
      <c r="H796" s="576">
        <v>152900</v>
      </c>
      <c r="I796" s="576">
        <v>0</v>
      </c>
      <c r="J796" s="577">
        <v>0</v>
      </c>
      <c r="K796" s="577" t="str">
        <f t="shared" si="108"/>
        <v/>
      </c>
      <c r="L796" s="576">
        <v>46710</v>
      </c>
      <c r="M796" s="576">
        <v>0</v>
      </c>
      <c r="N796" s="577">
        <v>0</v>
      </c>
      <c r="O796" s="577" t="b">
        <f t="shared" si="109"/>
        <v>1</v>
      </c>
      <c r="P796" s="578">
        <v>19.600000000000001</v>
      </c>
      <c r="Q796" s="578">
        <v>0</v>
      </c>
      <c r="R796" s="579">
        <v>0</v>
      </c>
      <c r="S796" s="577" t="str">
        <f t="shared" si="110"/>
        <v/>
      </c>
      <c r="T796" s="580">
        <f t="shared" si="111"/>
        <v>0</v>
      </c>
      <c r="U796" s="580">
        <f t="shared" si="112"/>
        <v>1</v>
      </c>
      <c r="V796" s="580">
        <f t="shared" si="113"/>
        <v>0</v>
      </c>
      <c r="W796" s="580">
        <f t="shared" si="114"/>
        <v>1</v>
      </c>
      <c r="X796" s="581" t="str">
        <f t="shared" si="115"/>
        <v>NO</v>
      </c>
      <c r="Y796" s="582" t="str">
        <f t="shared" si="116"/>
        <v>NO</v>
      </c>
    </row>
    <row r="797" spans="1:25" x14ac:dyDescent="0.25">
      <c r="A797" s="572" t="s">
        <v>276</v>
      </c>
      <c r="B797" s="573" t="s">
        <v>1093</v>
      </c>
      <c r="C797" s="617">
        <v>202</v>
      </c>
      <c r="D797" s="617">
        <v>22043020200</v>
      </c>
      <c r="E797" s="574" t="s">
        <v>904</v>
      </c>
      <c r="F797" s="583">
        <v>0</v>
      </c>
      <c r="G797" s="573" t="s">
        <v>902</v>
      </c>
      <c r="H797" s="576">
        <v>152900</v>
      </c>
      <c r="I797" s="576">
        <v>69200</v>
      </c>
      <c r="J797" s="577">
        <v>0.45258338783518598</v>
      </c>
      <c r="K797" s="577" t="str">
        <f t="shared" si="108"/>
        <v/>
      </c>
      <c r="L797" s="576">
        <v>46710</v>
      </c>
      <c r="M797" s="576">
        <v>25321</v>
      </c>
      <c r="N797" s="577">
        <v>0.542089488332263</v>
      </c>
      <c r="O797" s="577" t="b">
        <f t="shared" si="109"/>
        <v>1</v>
      </c>
      <c r="P797" s="578">
        <v>19.600000000000001</v>
      </c>
      <c r="Q797" s="578">
        <v>46.1</v>
      </c>
      <c r="R797" s="579">
        <v>2.3520408163265301</v>
      </c>
      <c r="S797" s="577" t="b">
        <f t="shared" si="110"/>
        <v>1</v>
      </c>
      <c r="T797" s="580">
        <f t="shared" si="111"/>
        <v>0</v>
      </c>
      <c r="U797" s="580">
        <f t="shared" si="112"/>
        <v>1</v>
      </c>
      <c r="V797" s="580">
        <f t="shared" si="113"/>
        <v>1</v>
      </c>
      <c r="W797" s="580">
        <f t="shared" si="114"/>
        <v>2</v>
      </c>
      <c r="X797" s="581" t="str">
        <f t="shared" si="115"/>
        <v>NO</v>
      </c>
      <c r="Y797" s="582" t="str">
        <f t="shared" si="116"/>
        <v>NO</v>
      </c>
    </row>
    <row r="798" spans="1:25" x14ac:dyDescent="0.25">
      <c r="A798" s="572" t="s">
        <v>276</v>
      </c>
      <c r="B798" s="573" t="s">
        <v>1095</v>
      </c>
      <c r="C798" s="617">
        <v>202</v>
      </c>
      <c r="D798" s="617">
        <v>22043020200</v>
      </c>
      <c r="E798" s="574" t="s">
        <v>904</v>
      </c>
      <c r="F798" s="583">
        <v>0</v>
      </c>
      <c r="G798" s="573" t="s">
        <v>902</v>
      </c>
      <c r="H798" s="576">
        <v>152900</v>
      </c>
      <c r="I798" s="576">
        <v>112500</v>
      </c>
      <c r="J798" s="577">
        <v>0.73577501635055598</v>
      </c>
      <c r="K798" s="577" t="b">
        <f t="shared" si="108"/>
        <v>1</v>
      </c>
      <c r="L798" s="576">
        <v>46710</v>
      </c>
      <c r="M798" s="576">
        <v>38571</v>
      </c>
      <c r="N798" s="577">
        <v>0.82575465639049495</v>
      </c>
      <c r="O798" s="577" t="str">
        <f t="shared" si="109"/>
        <v/>
      </c>
      <c r="P798" s="578">
        <v>19.600000000000001</v>
      </c>
      <c r="Q798" s="578">
        <v>15</v>
      </c>
      <c r="R798" s="579">
        <v>0.76530612244898</v>
      </c>
      <c r="S798" s="577" t="str">
        <f t="shared" si="110"/>
        <v/>
      </c>
      <c r="T798" s="580">
        <f t="shared" si="111"/>
        <v>1</v>
      </c>
      <c r="U798" s="580">
        <f t="shared" si="112"/>
        <v>0</v>
      </c>
      <c r="V798" s="580">
        <f t="shared" si="113"/>
        <v>0</v>
      </c>
      <c r="W798" s="580">
        <f t="shared" si="114"/>
        <v>1</v>
      </c>
      <c r="X798" s="581" t="str">
        <f t="shared" si="115"/>
        <v>NO</v>
      </c>
      <c r="Y798" s="582" t="str">
        <f t="shared" si="116"/>
        <v>NO</v>
      </c>
    </row>
    <row r="799" spans="1:25" x14ac:dyDescent="0.25">
      <c r="A799" s="572" t="s">
        <v>276</v>
      </c>
      <c r="B799" s="573" t="s">
        <v>1097</v>
      </c>
      <c r="C799" s="617">
        <v>202</v>
      </c>
      <c r="D799" s="617">
        <v>22043020200</v>
      </c>
      <c r="E799" s="574" t="s">
        <v>904</v>
      </c>
      <c r="F799" s="583">
        <v>0</v>
      </c>
      <c r="G799" s="573" t="s">
        <v>902</v>
      </c>
      <c r="H799" s="576">
        <v>152900</v>
      </c>
      <c r="I799" s="576">
        <v>69000</v>
      </c>
      <c r="J799" s="577">
        <v>0.45127534336167402</v>
      </c>
      <c r="K799" s="577" t="str">
        <f t="shared" si="108"/>
        <v/>
      </c>
      <c r="L799" s="576">
        <v>46710</v>
      </c>
      <c r="M799" s="576">
        <v>31250</v>
      </c>
      <c r="N799" s="577">
        <v>0.66902162277884802</v>
      </c>
      <c r="O799" s="577" t="str">
        <f t="shared" si="109"/>
        <v/>
      </c>
      <c r="P799" s="578">
        <v>19.600000000000001</v>
      </c>
      <c r="Q799" s="578">
        <v>15.5</v>
      </c>
      <c r="R799" s="579">
        <v>0.79081632653061196</v>
      </c>
      <c r="S799" s="577" t="str">
        <f t="shared" si="110"/>
        <v/>
      </c>
      <c r="T799" s="580">
        <f t="shared" si="111"/>
        <v>0</v>
      </c>
      <c r="U799" s="580">
        <f t="shared" si="112"/>
        <v>0</v>
      </c>
      <c r="V799" s="580">
        <f t="shared" si="113"/>
        <v>0</v>
      </c>
      <c r="W799" s="580">
        <f t="shared" si="114"/>
        <v>0</v>
      </c>
      <c r="X799" s="581" t="str">
        <f t="shared" si="115"/>
        <v>NO</v>
      </c>
      <c r="Y799" s="582" t="str">
        <f t="shared" si="116"/>
        <v>NO</v>
      </c>
    </row>
    <row r="800" spans="1:25" x14ac:dyDescent="0.25">
      <c r="A800" s="572" t="s">
        <v>318</v>
      </c>
      <c r="B800" s="573" t="s">
        <v>1098</v>
      </c>
      <c r="C800" s="617">
        <v>202</v>
      </c>
      <c r="D800" s="617">
        <v>22043020200</v>
      </c>
      <c r="E800" s="574" t="s">
        <v>904</v>
      </c>
      <c r="F800" s="583">
        <v>0</v>
      </c>
      <c r="G800" s="573" t="s">
        <v>902</v>
      </c>
      <c r="H800" s="576">
        <v>152900</v>
      </c>
      <c r="I800" s="576">
        <v>87000</v>
      </c>
      <c r="J800" s="577">
        <v>0.56899934597776303</v>
      </c>
      <c r="K800" s="577" t="b">
        <f t="shared" si="108"/>
        <v>1</v>
      </c>
      <c r="L800" s="576">
        <v>46710</v>
      </c>
      <c r="M800" s="576">
        <v>36250</v>
      </c>
      <c r="N800" s="577">
        <v>0.77606508242346395</v>
      </c>
      <c r="O800" s="577" t="str">
        <f t="shared" si="109"/>
        <v/>
      </c>
      <c r="P800" s="578">
        <v>19.600000000000001</v>
      </c>
      <c r="Q800" s="578">
        <v>20.399999999999999</v>
      </c>
      <c r="R800" s="579">
        <v>1.0408163265306101</v>
      </c>
      <c r="S800" s="577" t="str">
        <f t="shared" si="110"/>
        <v/>
      </c>
      <c r="T800" s="580">
        <f t="shared" si="111"/>
        <v>1</v>
      </c>
      <c r="U800" s="580">
        <f t="shared" si="112"/>
        <v>0</v>
      </c>
      <c r="V800" s="580">
        <f t="shared" si="113"/>
        <v>0</v>
      </c>
      <c r="W800" s="580">
        <f t="shared" si="114"/>
        <v>1</v>
      </c>
      <c r="X800" s="581" t="str">
        <f t="shared" si="115"/>
        <v>NO</v>
      </c>
      <c r="Y800" s="582" t="str">
        <f t="shared" si="116"/>
        <v>NO</v>
      </c>
    </row>
    <row r="801" spans="1:25" x14ac:dyDescent="0.25">
      <c r="A801" s="572" t="s">
        <v>276</v>
      </c>
      <c r="B801" s="573" t="s">
        <v>1093</v>
      </c>
      <c r="C801" s="617">
        <v>203</v>
      </c>
      <c r="D801" s="617">
        <v>22043020300</v>
      </c>
      <c r="E801" s="574" t="s">
        <v>904</v>
      </c>
      <c r="F801" s="583">
        <v>0</v>
      </c>
      <c r="G801" s="573" t="s">
        <v>902</v>
      </c>
      <c r="H801" s="576">
        <v>152900</v>
      </c>
      <c r="I801" s="576">
        <v>69200</v>
      </c>
      <c r="J801" s="577">
        <v>0.45258338783518598</v>
      </c>
      <c r="K801" s="577" t="str">
        <f t="shared" si="108"/>
        <v/>
      </c>
      <c r="L801" s="576">
        <v>46710</v>
      </c>
      <c r="M801" s="576">
        <v>25321</v>
      </c>
      <c r="N801" s="577">
        <v>0.542089488332263</v>
      </c>
      <c r="O801" s="577" t="b">
        <f t="shared" si="109"/>
        <v>1</v>
      </c>
      <c r="P801" s="578">
        <v>19.600000000000001</v>
      </c>
      <c r="Q801" s="578">
        <v>46.1</v>
      </c>
      <c r="R801" s="579">
        <v>2.3520408163265301</v>
      </c>
      <c r="S801" s="577" t="b">
        <f t="shared" si="110"/>
        <v>1</v>
      </c>
      <c r="T801" s="580">
        <f t="shared" si="111"/>
        <v>0</v>
      </c>
      <c r="U801" s="580">
        <f t="shared" si="112"/>
        <v>1</v>
      </c>
      <c r="V801" s="580">
        <f t="shared" si="113"/>
        <v>1</v>
      </c>
      <c r="W801" s="580">
        <f t="shared" si="114"/>
        <v>2</v>
      </c>
      <c r="X801" s="581" t="str">
        <f t="shared" si="115"/>
        <v>NO</v>
      </c>
      <c r="Y801" s="582" t="str">
        <f t="shared" si="116"/>
        <v>NO</v>
      </c>
    </row>
    <row r="802" spans="1:25" x14ac:dyDescent="0.25">
      <c r="A802" s="572" t="s">
        <v>276</v>
      </c>
      <c r="B802" s="573" t="s">
        <v>1095</v>
      </c>
      <c r="C802" s="617">
        <v>203</v>
      </c>
      <c r="D802" s="617">
        <v>22043020300</v>
      </c>
      <c r="E802" s="574" t="s">
        <v>904</v>
      </c>
      <c r="F802" s="583">
        <v>0</v>
      </c>
      <c r="G802" s="573" t="s">
        <v>902</v>
      </c>
      <c r="H802" s="576">
        <v>152900</v>
      </c>
      <c r="I802" s="576">
        <v>112500</v>
      </c>
      <c r="J802" s="577">
        <v>0.73577501635055598</v>
      </c>
      <c r="K802" s="577" t="b">
        <f t="shared" si="108"/>
        <v>1</v>
      </c>
      <c r="L802" s="576">
        <v>46710</v>
      </c>
      <c r="M802" s="576">
        <v>38571</v>
      </c>
      <c r="N802" s="577">
        <v>0.82575465639049495</v>
      </c>
      <c r="O802" s="577" t="str">
        <f t="shared" si="109"/>
        <v/>
      </c>
      <c r="P802" s="578">
        <v>19.600000000000001</v>
      </c>
      <c r="Q802" s="578">
        <v>15</v>
      </c>
      <c r="R802" s="579">
        <v>0.76530612244898</v>
      </c>
      <c r="S802" s="577" t="str">
        <f t="shared" si="110"/>
        <v/>
      </c>
      <c r="T802" s="580">
        <f t="shared" si="111"/>
        <v>1</v>
      </c>
      <c r="U802" s="580">
        <f t="shared" si="112"/>
        <v>0</v>
      </c>
      <c r="V802" s="580">
        <f t="shared" si="113"/>
        <v>0</v>
      </c>
      <c r="W802" s="580">
        <f t="shared" si="114"/>
        <v>1</v>
      </c>
      <c r="X802" s="581" t="str">
        <f t="shared" si="115"/>
        <v>NO</v>
      </c>
      <c r="Y802" s="582" t="str">
        <f t="shared" si="116"/>
        <v>NO</v>
      </c>
    </row>
    <row r="803" spans="1:25" x14ac:dyDescent="0.25">
      <c r="A803" s="572" t="s">
        <v>276</v>
      </c>
      <c r="B803" s="573" t="s">
        <v>1093</v>
      </c>
      <c r="C803" s="617">
        <v>204.01</v>
      </c>
      <c r="D803" s="617">
        <v>22043020401</v>
      </c>
      <c r="E803" s="574" t="s">
        <v>904</v>
      </c>
      <c r="F803" s="583">
        <v>0</v>
      </c>
      <c r="G803" s="573" t="s">
        <v>902</v>
      </c>
      <c r="H803" s="576">
        <v>152900</v>
      </c>
      <c r="I803" s="576">
        <v>69200</v>
      </c>
      <c r="J803" s="577">
        <v>0.45258338783518598</v>
      </c>
      <c r="K803" s="577" t="str">
        <f t="shared" si="108"/>
        <v/>
      </c>
      <c r="L803" s="576">
        <v>46710</v>
      </c>
      <c r="M803" s="576">
        <v>25321</v>
      </c>
      <c r="N803" s="577">
        <v>0.542089488332263</v>
      </c>
      <c r="O803" s="577" t="b">
        <f t="shared" si="109"/>
        <v>1</v>
      </c>
      <c r="P803" s="578">
        <v>19.600000000000001</v>
      </c>
      <c r="Q803" s="578">
        <v>46.1</v>
      </c>
      <c r="R803" s="579">
        <v>2.3520408163265301</v>
      </c>
      <c r="S803" s="577" t="b">
        <f t="shared" si="110"/>
        <v>1</v>
      </c>
      <c r="T803" s="580">
        <f t="shared" si="111"/>
        <v>0</v>
      </c>
      <c r="U803" s="580">
        <f t="shared" si="112"/>
        <v>1</v>
      </c>
      <c r="V803" s="580">
        <f t="shared" si="113"/>
        <v>1</v>
      </c>
      <c r="W803" s="580">
        <f t="shared" si="114"/>
        <v>2</v>
      </c>
      <c r="X803" s="581" t="str">
        <f t="shared" si="115"/>
        <v>NO</v>
      </c>
      <c r="Y803" s="582" t="str">
        <f t="shared" si="116"/>
        <v>NO</v>
      </c>
    </row>
    <row r="804" spans="1:25" x14ac:dyDescent="0.25">
      <c r="A804" s="572" t="s">
        <v>276</v>
      </c>
      <c r="B804" s="573" t="s">
        <v>1094</v>
      </c>
      <c r="C804" s="617">
        <v>204.01</v>
      </c>
      <c r="D804" s="617">
        <v>22043020401</v>
      </c>
      <c r="E804" s="574" t="s">
        <v>904</v>
      </c>
      <c r="F804" s="583">
        <v>0</v>
      </c>
      <c r="G804" s="573" t="s">
        <v>902</v>
      </c>
      <c r="H804" s="576">
        <v>152900</v>
      </c>
      <c r="I804" s="576">
        <v>101100</v>
      </c>
      <c r="J804" s="577">
        <v>0.66121648136036604</v>
      </c>
      <c r="K804" s="577" t="b">
        <f t="shared" si="108"/>
        <v>1</v>
      </c>
      <c r="L804" s="576">
        <v>46710</v>
      </c>
      <c r="M804" s="576">
        <v>30375</v>
      </c>
      <c r="N804" s="577">
        <v>0.65028901734104005</v>
      </c>
      <c r="O804" s="577" t="str">
        <f t="shared" si="109"/>
        <v/>
      </c>
      <c r="P804" s="578">
        <v>19.600000000000001</v>
      </c>
      <c r="Q804" s="578">
        <v>29.6</v>
      </c>
      <c r="R804" s="579">
        <v>1.5102040816326501</v>
      </c>
      <c r="S804" s="577" t="b">
        <f t="shared" si="110"/>
        <v>1</v>
      </c>
      <c r="T804" s="580">
        <f t="shared" si="111"/>
        <v>1</v>
      </c>
      <c r="U804" s="580">
        <f t="shared" si="112"/>
        <v>0</v>
      </c>
      <c r="V804" s="580">
        <f t="shared" si="113"/>
        <v>1</v>
      </c>
      <c r="W804" s="580">
        <f t="shared" si="114"/>
        <v>2</v>
      </c>
      <c r="X804" s="581" t="str">
        <f t="shared" si="115"/>
        <v>NO</v>
      </c>
      <c r="Y804" s="582" t="str">
        <f t="shared" si="116"/>
        <v>NO</v>
      </c>
    </row>
    <row r="805" spans="1:25" x14ac:dyDescent="0.25">
      <c r="A805" s="572" t="s">
        <v>276</v>
      </c>
      <c r="B805" s="573" t="s">
        <v>1099</v>
      </c>
      <c r="C805" s="617">
        <v>204.01</v>
      </c>
      <c r="D805" s="617">
        <v>22043020401</v>
      </c>
      <c r="E805" s="574" t="s">
        <v>904</v>
      </c>
      <c r="F805" s="583">
        <v>0</v>
      </c>
      <c r="G805" s="573" t="s">
        <v>902</v>
      </c>
      <c r="H805" s="576">
        <v>152900</v>
      </c>
      <c r="I805" s="576">
        <v>0</v>
      </c>
      <c r="J805" s="577">
        <v>0</v>
      </c>
      <c r="K805" s="577" t="str">
        <f t="shared" si="108"/>
        <v/>
      </c>
      <c r="L805" s="576">
        <v>46710</v>
      </c>
      <c r="M805" s="576">
        <v>0</v>
      </c>
      <c r="N805" s="577">
        <v>0</v>
      </c>
      <c r="O805" s="577" t="b">
        <f t="shared" si="109"/>
        <v>1</v>
      </c>
      <c r="P805" s="578">
        <v>19.600000000000001</v>
      </c>
      <c r="Q805" s="578">
        <v>0</v>
      </c>
      <c r="R805" s="579">
        <v>0</v>
      </c>
      <c r="S805" s="577" t="str">
        <f t="shared" si="110"/>
        <v/>
      </c>
      <c r="T805" s="580">
        <f t="shared" si="111"/>
        <v>0</v>
      </c>
      <c r="U805" s="580">
        <f t="shared" si="112"/>
        <v>1</v>
      </c>
      <c r="V805" s="580">
        <f t="shared" si="113"/>
        <v>0</v>
      </c>
      <c r="W805" s="580">
        <f t="shared" si="114"/>
        <v>1</v>
      </c>
      <c r="X805" s="581" t="str">
        <f t="shared" si="115"/>
        <v>NO</v>
      </c>
      <c r="Y805" s="582" t="str">
        <f t="shared" si="116"/>
        <v>NO</v>
      </c>
    </row>
    <row r="806" spans="1:25" x14ac:dyDescent="0.25">
      <c r="A806" s="572" t="s">
        <v>276</v>
      </c>
      <c r="B806" s="573" t="s">
        <v>1095</v>
      </c>
      <c r="C806" s="617">
        <v>204.01</v>
      </c>
      <c r="D806" s="617">
        <v>22043020401</v>
      </c>
      <c r="E806" s="574" t="s">
        <v>904</v>
      </c>
      <c r="F806" s="583">
        <v>0</v>
      </c>
      <c r="G806" s="573" t="s">
        <v>902</v>
      </c>
      <c r="H806" s="576">
        <v>152900</v>
      </c>
      <c r="I806" s="576">
        <v>112500</v>
      </c>
      <c r="J806" s="577">
        <v>0.73577501635055598</v>
      </c>
      <c r="K806" s="577" t="b">
        <f t="shared" si="108"/>
        <v>1</v>
      </c>
      <c r="L806" s="576">
        <v>46710</v>
      </c>
      <c r="M806" s="576">
        <v>38571</v>
      </c>
      <c r="N806" s="577">
        <v>0.82575465639049495</v>
      </c>
      <c r="O806" s="577" t="str">
        <f t="shared" si="109"/>
        <v/>
      </c>
      <c r="P806" s="578">
        <v>19.600000000000001</v>
      </c>
      <c r="Q806" s="578">
        <v>15</v>
      </c>
      <c r="R806" s="579">
        <v>0.76530612244898</v>
      </c>
      <c r="S806" s="577" t="str">
        <f t="shared" si="110"/>
        <v/>
      </c>
      <c r="T806" s="580">
        <f t="shared" si="111"/>
        <v>1</v>
      </c>
      <c r="U806" s="580">
        <f t="shared" si="112"/>
        <v>0</v>
      </c>
      <c r="V806" s="580">
        <f t="shared" si="113"/>
        <v>0</v>
      </c>
      <c r="W806" s="580">
        <f t="shared" si="114"/>
        <v>1</v>
      </c>
      <c r="X806" s="581" t="str">
        <f t="shared" si="115"/>
        <v>NO</v>
      </c>
      <c r="Y806" s="582" t="str">
        <f t="shared" si="116"/>
        <v>NO</v>
      </c>
    </row>
    <row r="807" spans="1:25" x14ac:dyDescent="0.25">
      <c r="A807" s="572" t="s">
        <v>276</v>
      </c>
      <c r="B807" s="573" t="s">
        <v>1094</v>
      </c>
      <c r="C807" s="617">
        <v>204.02</v>
      </c>
      <c r="D807" s="617">
        <v>22043020402</v>
      </c>
      <c r="E807" s="574" t="s">
        <v>904</v>
      </c>
      <c r="F807" s="583">
        <v>0</v>
      </c>
      <c r="G807" s="573" t="s">
        <v>902</v>
      </c>
      <c r="H807" s="576">
        <v>152900</v>
      </c>
      <c r="I807" s="576">
        <v>101100</v>
      </c>
      <c r="J807" s="577">
        <v>0.66121648136036604</v>
      </c>
      <c r="K807" s="577" t="b">
        <f t="shared" si="108"/>
        <v>1</v>
      </c>
      <c r="L807" s="576">
        <v>46710</v>
      </c>
      <c r="M807" s="576">
        <v>30375</v>
      </c>
      <c r="N807" s="577">
        <v>0.65028901734104005</v>
      </c>
      <c r="O807" s="577" t="str">
        <f t="shared" si="109"/>
        <v/>
      </c>
      <c r="P807" s="578">
        <v>19.600000000000001</v>
      </c>
      <c r="Q807" s="578">
        <v>29.6</v>
      </c>
      <c r="R807" s="579">
        <v>1.5102040816326501</v>
      </c>
      <c r="S807" s="577" t="b">
        <f t="shared" si="110"/>
        <v>1</v>
      </c>
      <c r="T807" s="580">
        <f t="shared" si="111"/>
        <v>1</v>
      </c>
      <c r="U807" s="580">
        <f t="shared" si="112"/>
        <v>0</v>
      </c>
      <c r="V807" s="580">
        <f t="shared" si="113"/>
        <v>1</v>
      </c>
      <c r="W807" s="580">
        <f t="shared" si="114"/>
        <v>2</v>
      </c>
      <c r="X807" s="581" t="str">
        <f t="shared" si="115"/>
        <v>NO</v>
      </c>
      <c r="Y807" s="582" t="str">
        <f t="shared" si="116"/>
        <v>NO</v>
      </c>
    </row>
    <row r="808" spans="1:25" x14ac:dyDescent="0.25">
      <c r="A808" s="572" t="s">
        <v>276</v>
      </c>
      <c r="B808" s="573" t="s">
        <v>1095</v>
      </c>
      <c r="C808" s="617">
        <v>204.02</v>
      </c>
      <c r="D808" s="617">
        <v>22043020402</v>
      </c>
      <c r="E808" s="574" t="s">
        <v>904</v>
      </c>
      <c r="F808" s="583">
        <v>0</v>
      </c>
      <c r="G808" s="573" t="s">
        <v>902</v>
      </c>
      <c r="H808" s="576">
        <v>152900</v>
      </c>
      <c r="I808" s="576">
        <v>112500</v>
      </c>
      <c r="J808" s="577">
        <v>0.73577501635055598</v>
      </c>
      <c r="K808" s="577" t="b">
        <f t="shared" si="108"/>
        <v>1</v>
      </c>
      <c r="L808" s="576">
        <v>46710</v>
      </c>
      <c r="M808" s="576">
        <v>38571</v>
      </c>
      <c r="N808" s="577">
        <v>0.82575465639049495</v>
      </c>
      <c r="O808" s="577" t="str">
        <f t="shared" si="109"/>
        <v/>
      </c>
      <c r="P808" s="578">
        <v>19.600000000000001</v>
      </c>
      <c r="Q808" s="578">
        <v>15</v>
      </c>
      <c r="R808" s="579">
        <v>0.76530612244898</v>
      </c>
      <c r="S808" s="577" t="str">
        <f t="shared" si="110"/>
        <v/>
      </c>
      <c r="T808" s="580">
        <f t="shared" si="111"/>
        <v>1</v>
      </c>
      <c r="U808" s="580">
        <f t="shared" si="112"/>
        <v>0</v>
      </c>
      <c r="V808" s="580">
        <f t="shared" si="113"/>
        <v>0</v>
      </c>
      <c r="W808" s="580">
        <f t="shared" si="114"/>
        <v>1</v>
      </c>
      <c r="X808" s="581" t="str">
        <f t="shared" si="115"/>
        <v>NO</v>
      </c>
      <c r="Y808" s="582" t="str">
        <f t="shared" si="116"/>
        <v>NO</v>
      </c>
    </row>
    <row r="809" spans="1:25" x14ac:dyDescent="0.25">
      <c r="A809" s="572" t="s">
        <v>276</v>
      </c>
      <c r="B809" s="573" t="s">
        <v>1093</v>
      </c>
      <c r="C809" s="617">
        <v>204.02</v>
      </c>
      <c r="D809" s="617">
        <v>22043020402</v>
      </c>
      <c r="E809" s="574" t="s">
        <v>901</v>
      </c>
      <c r="F809" s="575">
        <v>1</v>
      </c>
      <c r="G809" s="573" t="s">
        <v>902</v>
      </c>
      <c r="H809" s="576">
        <v>152900</v>
      </c>
      <c r="I809" s="576">
        <v>69200</v>
      </c>
      <c r="J809" s="577">
        <v>0.45258338783518598</v>
      </c>
      <c r="K809" s="577" t="str">
        <f t="shared" si="108"/>
        <v/>
      </c>
      <c r="L809" s="576">
        <v>46710</v>
      </c>
      <c r="M809" s="576">
        <v>25321</v>
      </c>
      <c r="N809" s="577">
        <v>0.542089488332263</v>
      </c>
      <c r="O809" s="577" t="b">
        <f t="shared" si="109"/>
        <v>1</v>
      </c>
      <c r="P809" s="578">
        <v>19.600000000000001</v>
      </c>
      <c r="Q809" s="578">
        <v>46.1</v>
      </c>
      <c r="R809" s="579">
        <v>2.3520408163265301</v>
      </c>
      <c r="S809" s="577" t="b">
        <f t="shared" si="110"/>
        <v>1</v>
      </c>
      <c r="T809" s="580">
        <f t="shared" si="111"/>
        <v>0</v>
      </c>
      <c r="U809" s="580">
        <f t="shared" si="112"/>
        <v>1</v>
      </c>
      <c r="V809" s="580">
        <f t="shared" si="113"/>
        <v>1</v>
      </c>
      <c r="W809" s="580">
        <f t="shared" si="114"/>
        <v>2</v>
      </c>
      <c r="X809" s="588" t="str">
        <f t="shared" si="115"/>
        <v>YES</v>
      </c>
      <c r="Y809" s="589" t="str">
        <f t="shared" si="116"/>
        <v>YES</v>
      </c>
    </row>
    <row r="810" spans="1:25" x14ac:dyDescent="0.25">
      <c r="A810" s="572" t="s">
        <v>294</v>
      </c>
      <c r="B810" s="573" t="s">
        <v>958</v>
      </c>
      <c r="C810" s="617">
        <v>204.02</v>
      </c>
      <c r="D810" s="617">
        <v>22043020402</v>
      </c>
      <c r="E810" s="574" t="s">
        <v>904</v>
      </c>
      <c r="F810" s="583">
        <v>0</v>
      </c>
      <c r="G810" s="573" t="s">
        <v>902</v>
      </c>
      <c r="H810" s="576">
        <v>152900</v>
      </c>
      <c r="I810" s="576">
        <v>142600</v>
      </c>
      <c r="J810" s="577">
        <v>0.93263570961412701</v>
      </c>
      <c r="K810" s="577" t="b">
        <f t="shared" si="108"/>
        <v>1</v>
      </c>
      <c r="L810" s="576">
        <v>46710</v>
      </c>
      <c r="M810" s="576">
        <v>42405</v>
      </c>
      <c r="N810" s="577">
        <v>0.90783558124598596</v>
      </c>
      <c r="O810" s="577" t="str">
        <f t="shared" si="109"/>
        <v/>
      </c>
      <c r="P810" s="578">
        <v>19.600000000000001</v>
      </c>
      <c r="Q810" s="578">
        <v>21.1</v>
      </c>
      <c r="R810" s="579">
        <v>1.0765306122449001</v>
      </c>
      <c r="S810" s="577" t="str">
        <f t="shared" si="110"/>
        <v/>
      </c>
      <c r="T810" s="580">
        <f t="shared" si="111"/>
        <v>1</v>
      </c>
      <c r="U810" s="580">
        <f t="shared" si="112"/>
        <v>0</v>
      </c>
      <c r="V810" s="580">
        <f t="shared" si="113"/>
        <v>0</v>
      </c>
      <c r="W810" s="580">
        <f t="shared" si="114"/>
        <v>1</v>
      </c>
      <c r="X810" s="581" t="str">
        <f t="shared" si="115"/>
        <v>NO</v>
      </c>
      <c r="Y810" s="582" t="str">
        <f t="shared" si="116"/>
        <v>NO</v>
      </c>
    </row>
    <row r="811" spans="1:25" x14ac:dyDescent="0.25">
      <c r="A811" s="572" t="s">
        <v>277</v>
      </c>
      <c r="B811" s="573" t="s">
        <v>1100</v>
      </c>
      <c r="C811" s="617">
        <v>301</v>
      </c>
      <c r="D811" s="617">
        <v>22045030100</v>
      </c>
      <c r="E811" s="574" t="s">
        <v>901</v>
      </c>
      <c r="F811" s="583">
        <v>0</v>
      </c>
      <c r="G811" s="573" t="s">
        <v>902</v>
      </c>
      <c r="H811" s="576">
        <v>152900</v>
      </c>
      <c r="I811" s="576">
        <v>73100</v>
      </c>
      <c r="J811" s="577">
        <v>0.47809025506867198</v>
      </c>
      <c r="K811" s="577" t="str">
        <f t="shared" si="108"/>
        <v/>
      </c>
      <c r="L811" s="576">
        <v>46710</v>
      </c>
      <c r="M811" s="576">
        <v>29533</v>
      </c>
      <c r="N811" s="577">
        <v>0.63226289873688701</v>
      </c>
      <c r="O811" s="577" t="b">
        <f t="shared" si="109"/>
        <v>1</v>
      </c>
      <c r="P811" s="578">
        <v>19.600000000000001</v>
      </c>
      <c r="Q811" s="578">
        <v>27.7</v>
      </c>
      <c r="R811" s="579">
        <v>1.41326530612245</v>
      </c>
      <c r="S811" s="577" t="str">
        <f t="shared" si="110"/>
        <v/>
      </c>
      <c r="T811" s="580">
        <f t="shared" si="111"/>
        <v>0</v>
      </c>
      <c r="U811" s="580">
        <f t="shared" si="112"/>
        <v>1</v>
      </c>
      <c r="V811" s="580">
        <f t="shared" si="113"/>
        <v>0</v>
      </c>
      <c r="W811" s="580">
        <f t="shared" si="114"/>
        <v>1</v>
      </c>
      <c r="X811" s="581" t="str">
        <f t="shared" si="115"/>
        <v>NO</v>
      </c>
      <c r="Y811" s="582" t="str">
        <f t="shared" si="116"/>
        <v>NO</v>
      </c>
    </row>
    <row r="812" spans="1:25" x14ac:dyDescent="0.25">
      <c r="A812" s="572" t="s">
        <v>277</v>
      </c>
      <c r="B812" s="573" t="s">
        <v>1101</v>
      </c>
      <c r="C812" s="617">
        <v>301</v>
      </c>
      <c r="D812" s="617">
        <v>22045030100</v>
      </c>
      <c r="E812" s="574" t="s">
        <v>901</v>
      </c>
      <c r="F812" s="583">
        <v>0</v>
      </c>
      <c r="G812" s="573" t="s">
        <v>902</v>
      </c>
      <c r="H812" s="576">
        <v>152900</v>
      </c>
      <c r="I812" s="576">
        <v>106100</v>
      </c>
      <c r="J812" s="577">
        <v>0.69391759319816904</v>
      </c>
      <c r="K812" s="577" t="b">
        <f t="shared" si="108"/>
        <v>1</v>
      </c>
      <c r="L812" s="576">
        <v>46710</v>
      </c>
      <c r="M812" s="576">
        <v>39059</v>
      </c>
      <c r="N812" s="577">
        <v>0.83620209805180901</v>
      </c>
      <c r="O812" s="577" t="str">
        <f t="shared" si="109"/>
        <v/>
      </c>
      <c r="P812" s="578">
        <v>19.600000000000001</v>
      </c>
      <c r="Q812" s="578">
        <v>24</v>
      </c>
      <c r="R812" s="579">
        <v>1.22448979591837</v>
      </c>
      <c r="S812" s="577" t="str">
        <f t="shared" si="110"/>
        <v/>
      </c>
      <c r="T812" s="580">
        <f t="shared" si="111"/>
        <v>1</v>
      </c>
      <c r="U812" s="580">
        <f t="shared" si="112"/>
        <v>0</v>
      </c>
      <c r="V812" s="580">
        <f t="shared" si="113"/>
        <v>0</v>
      </c>
      <c r="W812" s="580">
        <f t="shared" si="114"/>
        <v>1</v>
      </c>
      <c r="X812" s="581" t="str">
        <f t="shared" si="115"/>
        <v>NO</v>
      </c>
      <c r="Y812" s="582" t="str">
        <f t="shared" si="116"/>
        <v>NO</v>
      </c>
    </row>
    <row r="813" spans="1:25" x14ac:dyDescent="0.25">
      <c r="A813" s="572" t="s">
        <v>277</v>
      </c>
      <c r="B813" s="573" t="s">
        <v>1101</v>
      </c>
      <c r="C813" s="617">
        <v>301</v>
      </c>
      <c r="D813" s="617">
        <v>22045030100</v>
      </c>
      <c r="E813" s="574" t="s">
        <v>901</v>
      </c>
      <c r="F813" s="583">
        <v>0</v>
      </c>
      <c r="G813" s="573" t="s">
        <v>902</v>
      </c>
      <c r="H813" s="576">
        <v>152900</v>
      </c>
      <c r="I813" s="576">
        <v>106100</v>
      </c>
      <c r="J813" s="577">
        <v>0.69391759319816904</v>
      </c>
      <c r="K813" s="577" t="b">
        <f t="shared" si="108"/>
        <v>1</v>
      </c>
      <c r="L813" s="576">
        <v>46710</v>
      </c>
      <c r="M813" s="576">
        <v>39059</v>
      </c>
      <c r="N813" s="577">
        <v>0.83620209805180901</v>
      </c>
      <c r="O813" s="577" t="str">
        <f t="shared" si="109"/>
        <v/>
      </c>
      <c r="P813" s="578">
        <v>19.600000000000001</v>
      </c>
      <c r="Q813" s="578">
        <v>24</v>
      </c>
      <c r="R813" s="579">
        <v>1.22448979591837</v>
      </c>
      <c r="S813" s="577" t="str">
        <f t="shared" si="110"/>
        <v/>
      </c>
      <c r="T813" s="580">
        <f t="shared" si="111"/>
        <v>1</v>
      </c>
      <c r="U813" s="580">
        <f t="shared" si="112"/>
        <v>0</v>
      </c>
      <c r="V813" s="580">
        <f t="shared" si="113"/>
        <v>0</v>
      </c>
      <c r="W813" s="580">
        <f t="shared" si="114"/>
        <v>1</v>
      </c>
      <c r="X813" s="581" t="str">
        <f t="shared" si="115"/>
        <v>NO</v>
      </c>
      <c r="Y813" s="582" t="str">
        <f t="shared" si="116"/>
        <v>NO</v>
      </c>
    </row>
    <row r="814" spans="1:25" x14ac:dyDescent="0.25">
      <c r="A814" s="572" t="s">
        <v>277</v>
      </c>
      <c r="B814" s="573" t="s">
        <v>1102</v>
      </c>
      <c r="C814" s="617">
        <v>302</v>
      </c>
      <c r="D814" s="617">
        <v>22045030200</v>
      </c>
      <c r="E814" s="574" t="s">
        <v>904</v>
      </c>
      <c r="F814" s="583">
        <v>0</v>
      </c>
      <c r="G814" s="573" t="s">
        <v>902</v>
      </c>
      <c r="H814" s="576">
        <v>152900</v>
      </c>
      <c r="I814" s="576">
        <v>118400</v>
      </c>
      <c r="J814" s="577">
        <v>0.77436232831916296</v>
      </c>
      <c r="K814" s="577" t="b">
        <f t="shared" si="108"/>
        <v>1</v>
      </c>
      <c r="L814" s="576">
        <v>46710</v>
      </c>
      <c r="M814" s="576">
        <v>40962</v>
      </c>
      <c r="N814" s="577">
        <v>0.87694283879254997</v>
      </c>
      <c r="O814" s="577" t="str">
        <f t="shared" si="109"/>
        <v/>
      </c>
      <c r="P814" s="578">
        <v>19.600000000000001</v>
      </c>
      <c r="Q814" s="578">
        <v>28.8</v>
      </c>
      <c r="R814" s="579">
        <v>1.46938775510204</v>
      </c>
      <c r="S814" s="577" t="str">
        <f t="shared" si="110"/>
        <v/>
      </c>
      <c r="T814" s="580">
        <f t="shared" si="111"/>
        <v>1</v>
      </c>
      <c r="U814" s="580">
        <f t="shared" si="112"/>
        <v>0</v>
      </c>
      <c r="V814" s="580">
        <f t="shared" si="113"/>
        <v>0</v>
      </c>
      <c r="W814" s="580">
        <f t="shared" si="114"/>
        <v>1</v>
      </c>
      <c r="X814" s="581" t="str">
        <f t="shared" si="115"/>
        <v>NO</v>
      </c>
      <c r="Y814" s="582" t="str">
        <f t="shared" si="116"/>
        <v>NO</v>
      </c>
    </row>
    <row r="815" spans="1:25" x14ac:dyDescent="0.25">
      <c r="A815" s="572" t="s">
        <v>277</v>
      </c>
      <c r="B815" s="573" t="s">
        <v>1101</v>
      </c>
      <c r="C815" s="617">
        <v>302</v>
      </c>
      <c r="D815" s="617">
        <v>22045030200</v>
      </c>
      <c r="E815" s="574" t="s">
        <v>904</v>
      </c>
      <c r="F815" s="583">
        <v>0</v>
      </c>
      <c r="G815" s="573" t="s">
        <v>902</v>
      </c>
      <c r="H815" s="576">
        <v>152900</v>
      </c>
      <c r="I815" s="576">
        <v>106100</v>
      </c>
      <c r="J815" s="577">
        <v>0.69391759319816904</v>
      </c>
      <c r="K815" s="577" t="b">
        <f t="shared" si="108"/>
        <v>1</v>
      </c>
      <c r="L815" s="576">
        <v>46710</v>
      </c>
      <c r="M815" s="576">
        <v>39059</v>
      </c>
      <c r="N815" s="577">
        <v>0.83620209805180901</v>
      </c>
      <c r="O815" s="577" t="str">
        <f t="shared" si="109"/>
        <v/>
      </c>
      <c r="P815" s="578">
        <v>19.600000000000001</v>
      </c>
      <c r="Q815" s="578">
        <v>24</v>
      </c>
      <c r="R815" s="579">
        <v>1.22448979591837</v>
      </c>
      <c r="S815" s="577" t="str">
        <f t="shared" si="110"/>
        <v/>
      </c>
      <c r="T815" s="580">
        <f t="shared" si="111"/>
        <v>1</v>
      </c>
      <c r="U815" s="580">
        <f t="shared" si="112"/>
        <v>0</v>
      </c>
      <c r="V815" s="580">
        <f t="shared" si="113"/>
        <v>0</v>
      </c>
      <c r="W815" s="580">
        <f t="shared" si="114"/>
        <v>1</v>
      </c>
      <c r="X815" s="581" t="str">
        <f t="shared" si="115"/>
        <v>NO</v>
      </c>
      <c r="Y815" s="582" t="str">
        <f t="shared" si="116"/>
        <v>NO</v>
      </c>
    </row>
    <row r="816" spans="1:25" ht="30" x14ac:dyDescent="0.25">
      <c r="A816" s="572" t="s">
        <v>1103</v>
      </c>
      <c r="B816" s="573" t="s">
        <v>1104</v>
      </c>
      <c r="C816" s="617">
        <v>302</v>
      </c>
      <c r="D816" s="617">
        <v>22045030200</v>
      </c>
      <c r="E816" s="574" t="s">
        <v>904</v>
      </c>
      <c r="F816" s="583">
        <v>0</v>
      </c>
      <c r="G816" s="573" t="s">
        <v>902</v>
      </c>
      <c r="H816" s="576">
        <v>152900</v>
      </c>
      <c r="I816" s="576">
        <v>0</v>
      </c>
      <c r="J816" s="577">
        <v>0</v>
      </c>
      <c r="K816" s="577" t="str">
        <f t="shared" si="108"/>
        <v/>
      </c>
      <c r="L816" s="576">
        <v>46710</v>
      </c>
      <c r="M816" s="576">
        <v>0</v>
      </c>
      <c r="N816" s="577">
        <v>0</v>
      </c>
      <c r="O816" s="577" t="b">
        <f t="shared" si="109"/>
        <v>1</v>
      </c>
      <c r="P816" s="578">
        <v>19.600000000000001</v>
      </c>
      <c r="Q816" s="578">
        <v>0</v>
      </c>
      <c r="R816" s="579">
        <v>0</v>
      </c>
      <c r="S816" s="577" t="str">
        <f t="shared" si="110"/>
        <v/>
      </c>
      <c r="T816" s="580">
        <f t="shared" si="111"/>
        <v>0</v>
      </c>
      <c r="U816" s="580">
        <f t="shared" si="112"/>
        <v>1</v>
      </c>
      <c r="V816" s="580">
        <f t="shared" si="113"/>
        <v>0</v>
      </c>
      <c r="W816" s="580">
        <f t="shared" si="114"/>
        <v>1</v>
      </c>
      <c r="X816" s="581" t="str">
        <f t="shared" si="115"/>
        <v>NO</v>
      </c>
      <c r="Y816" s="582" t="str">
        <f t="shared" si="116"/>
        <v>NO</v>
      </c>
    </row>
    <row r="817" spans="1:25" x14ac:dyDescent="0.25">
      <c r="A817" s="572" t="s">
        <v>277</v>
      </c>
      <c r="B817" s="573" t="s">
        <v>1101</v>
      </c>
      <c r="C817" s="617">
        <v>303.01</v>
      </c>
      <c r="D817" s="617">
        <v>22045030301</v>
      </c>
      <c r="E817" s="574" t="s">
        <v>904</v>
      </c>
      <c r="F817" s="583">
        <v>0</v>
      </c>
      <c r="G817" s="573" t="s">
        <v>902</v>
      </c>
      <c r="H817" s="576">
        <v>152900</v>
      </c>
      <c r="I817" s="576">
        <v>106100</v>
      </c>
      <c r="J817" s="577">
        <v>0.69391759319816904</v>
      </c>
      <c r="K817" s="577" t="b">
        <f t="shared" si="108"/>
        <v>1</v>
      </c>
      <c r="L817" s="576">
        <v>46710</v>
      </c>
      <c r="M817" s="576">
        <v>39059</v>
      </c>
      <c r="N817" s="577">
        <v>0.83620209805180901</v>
      </c>
      <c r="O817" s="577" t="str">
        <f t="shared" si="109"/>
        <v/>
      </c>
      <c r="P817" s="578">
        <v>19.600000000000001</v>
      </c>
      <c r="Q817" s="578">
        <v>24</v>
      </c>
      <c r="R817" s="579">
        <v>1.22448979591837</v>
      </c>
      <c r="S817" s="577" t="str">
        <f t="shared" si="110"/>
        <v/>
      </c>
      <c r="T817" s="580">
        <f t="shared" si="111"/>
        <v>1</v>
      </c>
      <c r="U817" s="580">
        <f t="shared" si="112"/>
        <v>0</v>
      </c>
      <c r="V817" s="580">
        <f t="shared" si="113"/>
        <v>0</v>
      </c>
      <c r="W817" s="580">
        <f t="shared" si="114"/>
        <v>1</v>
      </c>
      <c r="X817" s="581" t="str">
        <f t="shared" si="115"/>
        <v>NO</v>
      </c>
      <c r="Y817" s="582" t="str">
        <f t="shared" si="116"/>
        <v>NO</v>
      </c>
    </row>
    <row r="818" spans="1:25" x14ac:dyDescent="0.25">
      <c r="A818" s="572" t="s">
        <v>277</v>
      </c>
      <c r="B818" s="573" t="s">
        <v>1101</v>
      </c>
      <c r="C818" s="617">
        <v>303.01</v>
      </c>
      <c r="D818" s="617">
        <v>22045030301</v>
      </c>
      <c r="E818" s="584" t="s">
        <v>904</v>
      </c>
      <c r="F818" s="590">
        <v>0</v>
      </c>
      <c r="G818" s="573" t="s">
        <v>902</v>
      </c>
      <c r="H818" s="576">
        <v>152900</v>
      </c>
      <c r="I818" s="576">
        <v>106100</v>
      </c>
      <c r="J818" s="577">
        <v>0.69391759319816904</v>
      </c>
      <c r="K818" s="577" t="b">
        <f t="shared" si="108"/>
        <v>1</v>
      </c>
      <c r="L818" s="576">
        <v>46710</v>
      </c>
      <c r="M818" s="576">
        <v>39059</v>
      </c>
      <c r="N818" s="577">
        <v>0.83620209805180901</v>
      </c>
      <c r="O818" s="577" t="str">
        <f t="shared" si="109"/>
        <v/>
      </c>
      <c r="P818" s="578">
        <v>19.600000000000001</v>
      </c>
      <c r="Q818" s="578">
        <v>24</v>
      </c>
      <c r="R818" s="579">
        <v>1.22448979591837</v>
      </c>
      <c r="S818" s="577" t="str">
        <f t="shared" si="110"/>
        <v/>
      </c>
      <c r="T818" s="580">
        <f t="shared" si="111"/>
        <v>1</v>
      </c>
      <c r="U818" s="580">
        <f t="shared" si="112"/>
        <v>0</v>
      </c>
      <c r="V818" s="580">
        <f t="shared" si="113"/>
        <v>0</v>
      </c>
      <c r="W818" s="580">
        <f t="shared" si="114"/>
        <v>1</v>
      </c>
      <c r="X818" s="581" t="str">
        <f t="shared" si="115"/>
        <v>NO</v>
      </c>
      <c r="Y818" s="582" t="str">
        <f t="shared" si="116"/>
        <v>NO</v>
      </c>
    </row>
    <row r="819" spans="1:25" x14ac:dyDescent="0.25">
      <c r="A819" s="572" t="s">
        <v>282</v>
      </c>
      <c r="B819" s="573" t="s">
        <v>1105</v>
      </c>
      <c r="C819" s="617">
        <v>303.01</v>
      </c>
      <c r="D819" s="617">
        <v>22045030301</v>
      </c>
      <c r="E819" s="584" t="s">
        <v>904</v>
      </c>
      <c r="F819" s="585">
        <v>0</v>
      </c>
      <c r="G819" s="573" t="s">
        <v>902</v>
      </c>
      <c r="H819" s="576">
        <v>152900</v>
      </c>
      <c r="I819" s="576">
        <v>203400</v>
      </c>
      <c r="J819" s="577">
        <v>1.3302812295618101</v>
      </c>
      <c r="K819" s="577" t="b">
        <f t="shared" si="108"/>
        <v>1</v>
      </c>
      <c r="L819" s="576">
        <v>46710</v>
      </c>
      <c r="M819" s="576">
        <v>72621</v>
      </c>
      <c r="N819" s="577">
        <v>1.55472061657033</v>
      </c>
      <c r="O819" s="577" t="str">
        <f t="shared" si="109"/>
        <v/>
      </c>
      <c r="P819" s="578">
        <v>19.600000000000001</v>
      </c>
      <c r="Q819" s="578">
        <v>8.5</v>
      </c>
      <c r="R819" s="579">
        <v>0.43367346938775497</v>
      </c>
      <c r="S819" s="577" t="str">
        <f t="shared" si="110"/>
        <v/>
      </c>
      <c r="T819" s="580">
        <f t="shared" si="111"/>
        <v>1</v>
      </c>
      <c r="U819" s="580">
        <f t="shared" si="112"/>
        <v>0</v>
      </c>
      <c r="V819" s="580">
        <f t="shared" si="113"/>
        <v>0</v>
      </c>
      <c r="W819" s="580">
        <f t="shared" si="114"/>
        <v>1</v>
      </c>
      <c r="X819" s="581" t="str">
        <f t="shared" si="115"/>
        <v>NO</v>
      </c>
      <c r="Y819" s="582" t="str">
        <f t="shared" si="116"/>
        <v>NO</v>
      </c>
    </row>
    <row r="820" spans="1:25" x14ac:dyDescent="0.25">
      <c r="A820" s="572" t="s">
        <v>277</v>
      </c>
      <c r="B820" s="573" t="s">
        <v>1106</v>
      </c>
      <c r="C820" s="617">
        <v>303.02</v>
      </c>
      <c r="D820" s="617">
        <v>22045030302</v>
      </c>
      <c r="E820" s="574" t="s">
        <v>904</v>
      </c>
      <c r="F820" s="583">
        <v>0</v>
      </c>
      <c r="G820" s="573" t="s">
        <v>902</v>
      </c>
      <c r="H820" s="576">
        <v>152900</v>
      </c>
      <c r="I820" s="576">
        <v>77900</v>
      </c>
      <c r="J820" s="577">
        <v>0.50948332243296302</v>
      </c>
      <c r="K820" s="577" t="b">
        <f t="shared" si="108"/>
        <v>1</v>
      </c>
      <c r="L820" s="576">
        <v>46710</v>
      </c>
      <c r="M820" s="576">
        <v>43750</v>
      </c>
      <c r="N820" s="577">
        <v>0.93663027189038806</v>
      </c>
      <c r="O820" s="577" t="str">
        <f t="shared" si="109"/>
        <v/>
      </c>
      <c r="P820" s="578">
        <v>19.600000000000001</v>
      </c>
      <c r="Q820" s="578">
        <v>26.2</v>
      </c>
      <c r="R820" s="579">
        <v>1.33673469387755</v>
      </c>
      <c r="S820" s="577" t="str">
        <f t="shared" si="110"/>
        <v/>
      </c>
      <c r="T820" s="580">
        <f t="shared" si="111"/>
        <v>1</v>
      </c>
      <c r="U820" s="580">
        <f t="shared" si="112"/>
        <v>0</v>
      </c>
      <c r="V820" s="580">
        <f t="shared" si="113"/>
        <v>0</v>
      </c>
      <c r="W820" s="580">
        <f t="shared" si="114"/>
        <v>1</v>
      </c>
      <c r="X820" s="581" t="str">
        <f t="shared" si="115"/>
        <v>NO</v>
      </c>
      <c r="Y820" s="582" t="str">
        <f t="shared" si="116"/>
        <v>NO</v>
      </c>
    </row>
    <row r="821" spans="1:25" x14ac:dyDescent="0.25">
      <c r="A821" s="572" t="s">
        <v>277</v>
      </c>
      <c r="B821" s="573" t="s">
        <v>1101</v>
      </c>
      <c r="C821" s="617">
        <v>303.02</v>
      </c>
      <c r="D821" s="617">
        <v>22045030302</v>
      </c>
      <c r="E821" s="574" t="s">
        <v>904</v>
      </c>
      <c r="F821" s="583">
        <v>0</v>
      </c>
      <c r="G821" s="573" t="s">
        <v>902</v>
      </c>
      <c r="H821" s="576">
        <v>152900</v>
      </c>
      <c r="I821" s="576">
        <v>106100</v>
      </c>
      <c r="J821" s="577">
        <v>0.69391759319816904</v>
      </c>
      <c r="K821" s="577" t="b">
        <f t="shared" si="108"/>
        <v>1</v>
      </c>
      <c r="L821" s="576">
        <v>46710</v>
      </c>
      <c r="M821" s="576">
        <v>39059</v>
      </c>
      <c r="N821" s="577">
        <v>0.83620209805180901</v>
      </c>
      <c r="O821" s="577" t="str">
        <f t="shared" si="109"/>
        <v/>
      </c>
      <c r="P821" s="578">
        <v>19.600000000000001</v>
      </c>
      <c r="Q821" s="578">
        <v>24</v>
      </c>
      <c r="R821" s="579">
        <v>1.22448979591837</v>
      </c>
      <c r="S821" s="577" t="str">
        <f t="shared" si="110"/>
        <v/>
      </c>
      <c r="T821" s="580">
        <f t="shared" si="111"/>
        <v>1</v>
      </c>
      <c r="U821" s="580">
        <f t="shared" si="112"/>
        <v>0</v>
      </c>
      <c r="V821" s="580">
        <f t="shared" si="113"/>
        <v>0</v>
      </c>
      <c r="W821" s="580">
        <f t="shared" si="114"/>
        <v>1</v>
      </c>
      <c r="X821" s="581" t="str">
        <f t="shared" si="115"/>
        <v>NO</v>
      </c>
      <c r="Y821" s="582" t="str">
        <f t="shared" si="116"/>
        <v>NO</v>
      </c>
    </row>
    <row r="822" spans="1:25" x14ac:dyDescent="0.25">
      <c r="A822" s="572" t="s">
        <v>282</v>
      </c>
      <c r="B822" s="573" t="s">
        <v>1105</v>
      </c>
      <c r="C822" s="617">
        <v>303.02</v>
      </c>
      <c r="D822" s="617">
        <v>22045030302</v>
      </c>
      <c r="E822" s="574" t="s">
        <v>904</v>
      </c>
      <c r="F822" s="583">
        <v>0</v>
      </c>
      <c r="G822" s="573" t="s">
        <v>902</v>
      </c>
      <c r="H822" s="576">
        <v>152900</v>
      </c>
      <c r="I822" s="576">
        <v>203400</v>
      </c>
      <c r="J822" s="577">
        <v>1.3302812295618101</v>
      </c>
      <c r="K822" s="577" t="b">
        <f t="shared" si="108"/>
        <v>1</v>
      </c>
      <c r="L822" s="576">
        <v>46710</v>
      </c>
      <c r="M822" s="576">
        <v>72621</v>
      </c>
      <c r="N822" s="577">
        <v>1.55472061657033</v>
      </c>
      <c r="O822" s="577" t="str">
        <f t="shared" si="109"/>
        <v/>
      </c>
      <c r="P822" s="578">
        <v>19.600000000000001</v>
      </c>
      <c r="Q822" s="578">
        <v>8.5</v>
      </c>
      <c r="R822" s="579">
        <v>0.43367346938775497</v>
      </c>
      <c r="S822" s="577" t="str">
        <f t="shared" si="110"/>
        <v/>
      </c>
      <c r="T822" s="580">
        <f t="shared" si="111"/>
        <v>1</v>
      </c>
      <c r="U822" s="580">
        <f t="shared" si="112"/>
        <v>0</v>
      </c>
      <c r="V822" s="580">
        <f t="shared" si="113"/>
        <v>0</v>
      </c>
      <c r="W822" s="580">
        <f t="shared" si="114"/>
        <v>1</v>
      </c>
      <c r="X822" s="581" t="str">
        <f t="shared" si="115"/>
        <v>NO</v>
      </c>
      <c r="Y822" s="582" t="str">
        <f t="shared" si="116"/>
        <v>NO</v>
      </c>
    </row>
    <row r="823" spans="1:25" x14ac:dyDescent="0.25">
      <c r="A823" s="572" t="s">
        <v>282</v>
      </c>
      <c r="B823" s="573" t="s">
        <v>1107</v>
      </c>
      <c r="C823" s="617">
        <v>303.02</v>
      </c>
      <c r="D823" s="617">
        <v>22045030302</v>
      </c>
      <c r="E823" s="574" t="s">
        <v>904</v>
      </c>
      <c r="F823" s="583">
        <v>0</v>
      </c>
      <c r="G823" s="573" t="s">
        <v>902</v>
      </c>
      <c r="H823" s="576">
        <v>152900</v>
      </c>
      <c r="I823" s="576">
        <v>220800</v>
      </c>
      <c r="J823" s="577">
        <v>1.44408109875736</v>
      </c>
      <c r="K823" s="577" t="b">
        <f t="shared" si="108"/>
        <v>1</v>
      </c>
      <c r="L823" s="576">
        <v>46710</v>
      </c>
      <c r="M823" s="576">
        <v>85208</v>
      </c>
      <c r="N823" s="577">
        <v>1.82419182187968</v>
      </c>
      <c r="O823" s="577" t="str">
        <f t="shared" si="109"/>
        <v/>
      </c>
      <c r="P823" s="578">
        <v>19.600000000000001</v>
      </c>
      <c r="Q823" s="578">
        <v>6.7</v>
      </c>
      <c r="R823" s="579">
        <v>0.34183673469387799</v>
      </c>
      <c r="S823" s="577" t="str">
        <f t="shared" si="110"/>
        <v/>
      </c>
      <c r="T823" s="580">
        <f t="shared" si="111"/>
        <v>1</v>
      </c>
      <c r="U823" s="580">
        <f t="shared" si="112"/>
        <v>0</v>
      </c>
      <c r="V823" s="580">
        <f t="shared" si="113"/>
        <v>0</v>
      </c>
      <c r="W823" s="580">
        <f t="shared" si="114"/>
        <v>1</v>
      </c>
      <c r="X823" s="581" t="str">
        <f t="shared" si="115"/>
        <v>NO</v>
      </c>
      <c r="Y823" s="582" t="str">
        <f t="shared" si="116"/>
        <v>NO</v>
      </c>
    </row>
    <row r="824" spans="1:25" x14ac:dyDescent="0.25">
      <c r="A824" s="572" t="s">
        <v>311</v>
      </c>
      <c r="B824" s="573" t="s">
        <v>1108</v>
      </c>
      <c r="C824" s="617">
        <v>303.02</v>
      </c>
      <c r="D824" s="617">
        <v>22045030302</v>
      </c>
      <c r="E824" s="574" t="s">
        <v>904</v>
      </c>
      <c r="F824" s="583">
        <v>0</v>
      </c>
      <c r="G824" s="573" t="s">
        <v>902</v>
      </c>
      <c r="H824" s="576">
        <v>152900</v>
      </c>
      <c r="I824" s="576">
        <v>82000</v>
      </c>
      <c r="J824" s="577">
        <v>0.53629823413996103</v>
      </c>
      <c r="K824" s="577" t="b">
        <f t="shared" si="108"/>
        <v>1</v>
      </c>
      <c r="L824" s="576">
        <v>46710</v>
      </c>
      <c r="M824" s="576">
        <v>37400</v>
      </c>
      <c r="N824" s="577">
        <v>0.80068507814172596</v>
      </c>
      <c r="O824" s="577" t="str">
        <f t="shared" si="109"/>
        <v/>
      </c>
      <c r="P824" s="578">
        <v>19.600000000000001</v>
      </c>
      <c r="Q824" s="578">
        <v>14.6</v>
      </c>
      <c r="R824" s="579">
        <v>0.74489795918367396</v>
      </c>
      <c r="S824" s="577" t="str">
        <f t="shared" si="110"/>
        <v/>
      </c>
      <c r="T824" s="580">
        <f t="shared" si="111"/>
        <v>1</v>
      </c>
      <c r="U824" s="580">
        <f t="shared" si="112"/>
        <v>0</v>
      </c>
      <c r="V824" s="580">
        <f t="shared" si="113"/>
        <v>0</v>
      </c>
      <c r="W824" s="580">
        <f t="shared" si="114"/>
        <v>1</v>
      </c>
      <c r="X824" s="581" t="str">
        <f t="shared" si="115"/>
        <v>NO</v>
      </c>
      <c r="Y824" s="582" t="str">
        <f t="shared" si="116"/>
        <v>NO</v>
      </c>
    </row>
    <row r="825" spans="1:25" x14ac:dyDescent="0.25">
      <c r="A825" s="572" t="s">
        <v>277</v>
      </c>
      <c r="B825" s="573" t="s">
        <v>1109</v>
      </c>
      <c r="C825" s="617">
        <v>304</v>
      </c>
      <c r="D825" s="617">
        <v>22045030400</v>
      </c>
      <c r="E825" s="574" t="s">
        <v>904</v>
      </c>
      <c r="F825" s="583">
        <v>0</v>
      </c>
      <c r="G825" s="573" t="s">
        <v>902</v>
      </c>
      <c r="H825" s="576">
        <v>152900</v>
      </c>
      <c r="I825" s="576">
        <v>0</v>
      </c>
      <c r="J825" s="577">
        <v>0</v>
      </c>
      <c r="K825" s="577" t="str">
        <f t="shared" si="108"/>
        <v/>
      </c>
      <c r="L825" s="576">
        <v>46710</v>
      </c>
      <c r="M825" s="576">
        <v>0</v>
      </c>
      <c r="N825" s="577">
        <v>0</v>
      </c>
      <c r="O825" s="577" t="b">
        <f t="shared" si="109"/>
        <v>1</v>
      </c>
      <c r="P825" s="578">
        <v>19.600000000000001</v>
      </c>
      <c r="Q825" s="578">
        <v>0</v>
      </c>
      <c r="R825" s="579">
        <v>0</v>
      </c>
      <c r="S825" s="577" t="str">
        <f t="shared" si="110"/>
        <v/>
      </c>
      <c r="T825" s="580">
        <f t="shared" si="111"/>
        <v>0</v>
      </c>
      <c r="U825" s="580">
        <f t="shared" si="112"/>
        <v>1</v>
      </c>
      <c r="V825" s="580">
        <f t="shared" si="113"/>
        <v>0</v>
      </c>
      <c r="W825" s="580">
        <f t="shared" si="114"/>
        <v>1</v>
      </c>
      <c r="X825" s="581" t="str">
        <f t="shared" si="115"/>
        <v>NO</v>
      </c>
      <c r="Y825" s="582" t="str">
        <f t="shared" si="116"/>
        <v>NO</v>
      </c>
    </row>
    <row r="826" spans="1:25" x14ac:dyDescent="0.25">
      <c r="A826" s="572" t="s">
        <v>277</v>
      </c>
      <c r="B826" s="573" t="s">
        <v>1101</v>
      </c>
      <c r="C826" s="617">
        <v>304</v>
      </c>
      <c r="D826" s="617">
        <v>22045030400</v>
      </c>
      <c r="E826" s="574" t="s">
        <v>904</v>
      </c>
      <c r="F826" s="583">
        <v>0</v>
      </c>
      <c r="G826" s="573" t="s">
        <v>902</v>
      </c>
      <c r="H826" s="576">
        <v>152900</v>
      </c>
      <c r="I826" s="576">
        <v>106100</v>
      </c>
      <c r="J826" s="577">
        <v>0.69391759319816904</v>
      </c>
      <c r="K826" s="577" t="b">
        <f t="shared" si="108"/>
        <v>1</v>
      </c>
      <c r="L826" s="576">
        <v>46710</v>
      </c>
      <c r="M826" s="576">
        <v>39059</v>
      </c>
      <c r="N826" s="577">
        <v>0.83620209805180901</v>
      </c>
      <c r="O826" s="577" t="str">
        <f t="shared" si="109"/>
        <v/>
      </c>
      <c r="P826" s="578">
        <v>19.600000000000001</v>
      </c>
      <c r="Q826" s="578">
        <v>24</v>
      </c>
      <c r="R826" s="579">
        <v>1.22448979591837</v>
      </c>
      <c r="S826" s="577" t="str">
        <f t="shared" si="110"/>
        <v/>
      </c>
      <c r="T826" s="580">
        <f t="shared" si="111"/>
        <v>1</v>
      </c>
      <c r="U826" s="580">
        <f t="shared" si="112"/>
        <v>0</v>
      </c>
      <c r="V826" s="580">
        <f t="shared" si="113"/>
        <v>0</v>
      </c>
      <c r="W826" s="580">
        <f t="shared" si="114"/>
        <v>1</v>
      </c>
      <c r="X826" s="581" t="str">
        <f t="shared" si="115"/>
        <v>NO</v>
      </c>
      <c r="Y826" s="582" t="str">
        <f t="shared" si="116"/>
        <v>NO</v>
      </c>
    </row>
    <row r="827" spans="1:25" x14ac:dyDescent="0.25">
      <c r="A827" s="572" t="s">
        <v>277</v>
      </c>
      <c r="B827" s="573" t="s">
        <v>1101</v>
      </c>
      <c r="C827" s="617">
        <v>305</v>
      </c>
      <c r="D827" s="617">
        <v>22045030500</v>
      </c>
      <c r="E827" s="574" t="s">
        <v>904</v>
      </c>
      <c r="F827" s="583">
        <v>0</v>
      </c>
      <c r="G827" s="573" t="s">
        <v>902</v>
      </c>
      <c r="H827" s="576">
        <v>152900</v>
      </c>
      <c r="I827" s="576">
        <v>106100</v>
      </c>
      <c r="J827" s="577">
        <v>0.69391759319816904</v>
      </c>
      <c r="K827" s="577" t="b">
        <f t="shared" si="108"/>
        <v>1</v>
      </c>
      <c r="L827" s="576">
        <v>46710</v>
      </c>
      <c r="M827" s="576">
        <v>39059</v>
      </c>
      <c r="N827" s="577">
        <v>0.83620209805180901</v>
      </c>
      <c r="O827" s="577" t="str">
        <f t="shared" si="109"/>
        <v/>
      </c>
      <c r="P827" s="578">
        <v>19.600000000000001</v>
      </c>
      <c r="Q827" s="578">
        <v>24</v>
      </c>
      <c r="R827" s="579">
        <v>1.22448979591837</v>
      </c>
      <c r="S827" s="577" t="str">
        <f t="shared" si="110"/>
        <v/>
      </c>
      <c r="T827" s="580">
        <f t="shared" si="111"/>
        <v>1</v>
      </c>
      <c r="U827" s="580">
        <f t="shared" si="112"/>
        <v>0</v>
      </c>
      <c r="V827" s="580">
        <f t="shared" si="113"/>
        <v>0</v>
      </c>
      <c r="W827" s="580">
        <f t="shared" si="114"/>
        <v>1</v>
      </c>
      <c r="X827" s="581" t="str">
        <f t="shared" si="115"/>
        <v>NO</v>
      </c>
      <c r="Y827" s="582" t="str">
        <f t="shared" si="116"/>
        <v>NO</v>
      </c>
    </row>
    <row r="828" spans="1:25" x14ac:dyDescent="0.25">
      <c r="A828" s="572" t="s">
        <v>277</v>
      </c>
      <c r="B828" s="573" t="s">
        <v>1101</v>
      </c>
      <c r="C828" s="617">
        <v>305</v>
      </c>
      <c r="D828" s="617">
        <v>22045030500</v>
      </c>
      <c r="E828" s="574" t="s">
        <v>904</v>
      </c>
      <c r="F828" s="583">
        <v>0</v>
      </c>
      <c r="G828" s="573" t="s">
        <v>902</v>
      </c>
      <c r="H828" s="576">
        <v>152900</v>
      </c>
      <c r="I828" s="576">
        <v>106100</v>
      </c>
      <c r="J828" s="577">
        <v>0.69391759319816904</v>
      </c>
      <c r="K828" s="577" t="b">
        <f t="shared" si="108"/>
        <v>1</v>
      </c>
      <c r="L828" s="576">
        <v>46710</v>
      </c>
      <c r="M828" s="576">
        <v>39059</v>
      </c>
      <c r="N828" s="577">
        <v>0.83620209805180901</v>
      </c>
      <c r="O828" s="577" t="str">
        <f t="shared" si="109"/>
        <v/>
      </c>
      <c r="P828" s="578">
        <v>19.600000000000001</v>
      </c>
      <c r="Q828" s="578">
        <v>24</v>
      </c>
      <c r="R828" s="579">
        <v>1.22448979591837</v>
      </c>
      <c r="S828" s="577" t="str">
        <f t="shared" si="110"/>
        <v/>
      </c>
      <c r="T828" s="580">
        <f t="shared" si="111"/>
        <v>1</v>
      </c>
      <c r="U828" s="580">
        <f t="shared" si="112"/>
        <v>0</v>
      </c>
      <c r="V828" s="580">
        <f t="shared" si="113"/>
        <v>0</v>
      </c>
      <c r="W828" s="580">
        <f t="shared" si="114"/>
        <v>1</v>
      </c>
      <c r="X828" s="581" t="str">
        <f t="shared" si="115"/>
        <v>NO</v>
      </c>
      <c r="Y828" s="582" t="str">
        <f t="shared" si="116"/>
        <v>NO</v>
      </c>
    </row>
    <row r="829" spans="1:25" x14ac:dyDescent="0.25">
      <c r="A829" s="572" t="s">
        <v>277</v>
      </c>
      <c r="B829" s="573" t="s">
        <v>1101</v>
      </c>
      <c r="C829" s="617">
        <v>306</v>
      </c>
      <c r="D829" s="617">
        <v>22045030600</v>
      </c>
      <c r="E829" s="574" t="s">
        <v>904</v>
      </c>
      <c r="F829" s="583">
        <v>0</v>
      </c>
      <c r="G829" s="573" t="s">
        <v>902</v>
      </c>
      <c r="H829" s="576">
        <v>152900</v>
      </c>
      <c r="I829" s="576">
        <v>106100</v>
      </c>
      <c r="J829" s="577">
        <v>0.69391759319816904</v>
      </c>
      <c r="K829" s="577" t="b">
        <f t="shared" si="108"/>
        <v>1</v>
      </c>
      <c r="L829" s="576">
        <v>46710</v>
      </c>
      <c r="M829" s="576">
        <v>39059</v>
      </c>
      <c r="N829" s="577">
        <v>0.83620209805180901</v>
      </c>
      <c r="O829" s="577" t="str">
        <f t="shared" si="109"/>
        <v/>
      </c>
      <c r="P829" s="578">
        <v>19.600000000000001</v>
      </c>
      <c r="Q829" s="578">
        <v>24</v>
      </c>
      <c r="R829" s="579">
        <v>1.22448979591837</v>
      </c>
      <c r="S829" s="577" t="str">
        <f t="shared" si="110"/>
        <v/>
      </c>
      <c r="T829" s="580">
        <f t="shared" si="111"/>
        <v>1</v>
      </c>
      <c r="U829" s="580">
        <f t="shared" si="112"/>
        <v>0</v>
      </c>
      <c r="V829" s="580">
        <f t="shared" si="113"/>
        <v>0</v>
      </c>
      <c r="W829" s="580">
        <f t="shared" si="114"/>
        <v>1</v>
      </c>
      <c r="X829" s="581" t="str">
        <f t="shared" si="115"/>
        <v>NO</v>
      </c>
      <c r="Y829" s="582" t="str">
        <f t="shared" si="116"/>
        <v>NO</v>
      </c>
    </row>
    <row r="830" spans="1:25" x14ac:dyDescent="0.25">
      <c r="A830" s="572" t="s">
        <v>277</v>
      </c>
      <c r="B830" s="573" t="s">
        <v>1101</v>
      </c>
      <c r="C830" s="617">
        <v>307</v>
      </c>
      <c r="D830" s="617">
        <v>22045030700</v>
      </c>
      <c r="E830" s="574" t="s">
        <v>904</v>
      </c>
      <c r="F830" s="583">
        <v>0</v>
      </c>
      <c r="G830" s="573" t="s">
        <v>902</v>
      </c>
      <c r="H830" s="576">
        <v>152900</v>
      </c>
      <c r="I830" s="576">
        <v>106100</v>
      </c>
      <c r="J830" s="577">
        <v>0.69391759319816904</v>
      </c>
      <c r="K830" s="577" t="b">
        <f t="shared" si="108"/>
        <v>1</v>
      </c>
      <c r="L830" s="576">
        <v>46710</v>
      </c>
      <c r="M830" s="576">
        <v>39059</v>
      </c>
      <c r="N830" s="577">
        <v>0.83620209805180901</v>
      </c>
      <c r="O830" s="577" t="str">
        <f t="shared" si="109"/>
        <v/>
      </c>
      <c r="P830" s="578">
        <v>19.600000000000001</v>
      </c>
      <c r="Q830" s="578">
        <v>24</v>
      </c>
      <c r="R830" s="579">
        <v>1.22448979591837</v>
      </c>
      <c r="S830" s="577" t="str">
        <f t="shared" si="110"/>
        <v/>
      </c>
      <c r="T830" s="580">
        <f t="shared" si="111"/>
        <v>1</v>
      </c>
      <c r="U830" s="580">
        <f t="shared" si="112"/>
        <v>0</v>
      </c>
      <c r="V830" s="580">
        <f t="shared" si="113"/>
        <v>0</v>
      </c>
      <c r="W830" s="580">
        <f t="shared" si="114"/>
        <v>1</v>
      </c>
      <c r="X830" s="581" t="str">
        <f t="shared" si="115"/>
        <v>NO</v>
      </c>
      <c r="Y830" s="582" t="str">
        <f t="shared" si="116"/>
        <v>NO</v>
      </c>
    </row>
    <row r="831" spans="1:25" x14ac:dyDescent="0.25">
      <c r="A831" s="572" t="s">
        <v>277</v>
      </c>
      <c r="B831" s="573" t="s">
        <v>1101</v>
      </c>
      <c r="C831" s="617">
        <v>308</v>
      </c>
      <c r="D831" s="617">
        <v>22045030800</v>
      </c>
      <c r="E831" s="574" t="s">
        <v>901</v>
      </c>
      <c r="F831" s="575">
        <v>1</v>
      </c>
      <c r="G831" s="573" t="s">
        <v>902</v>
      </c>
      <c r="H831" s="576">
        <v>152900</v>
      </c>
      <c r="I831" s="576">
        <v>106100</v>
      </c>
      <c r="J831" s="577">
        <v>0.69391759319816904</v>
      </c>
      <c r="K831" s="577" t="b">
        <f t="shared" si="108"/>
        <v>1</v>
      </c>
      <c r="L831" s="576">
        <v>46710</v>
      </c>
      <c r="M831" s="576">
        <v>39059</v>
      </c>
      <c r="N831" s="577">
        <v>0.83620209805180901</v>
      </c>
      <c r="O831" s="577" t="str">
        <f t="shared" si="109"/>
        <v/>
      </c>
      <c r="P831" s="578">
        <v>19.600000000000001</v>
      </c>
      <c r="Q831" s="578">
        <v>24</v>
      </c>
      <c r="R831" s="579">
        <v>1.22448979591837</v>
      </c>
      <c r="S831" s="577" t="str">
        <f t="shared" si="110"/>
        <v/>
      </c>
      <c r="T831" s="580">
        <f t="shared" si="111"/>
        <v>1</v>
      </c>
      <c r="U831" s="580">
        <f t="shared" si="112"/>
        <v>0</v>
      </c>
      <c r="V831" s="580">
        <f t="shared" si="113"/>
        <v>0</v>
      </c>
      <c r="W831" s="580">
        <f t="shared" si="114"/>
        <v>1</v>
      </c>
      <c r="X831" s="581" t="str">
        <f t="shared" si="115"/>
        <v>NO</v>
      </c>
      <c r="Y831" s="582" t="str">
        <f t="shared" si="116"/>
        <v>NO</v>
      </c>
    </row>
    <row r="832" spans="1:25" x14ac:dyDescent="0.25">
      <c r="A832" s="572" t="s">
        <v>277</v>
      </c>
      <c r="B832" s="573" t="s">
        <v>1101</v>
      </c>
      <c r="C832" s="617">
        <v>309</v>
      </c>
      <c r="D832" s="617">
        <v>22045030900</v>
      </c>
      <c r="E832" s="574" t="s">
        <v>901</v>
      </c>
      <c r="F832" s="587">
        <v>1</v>
      </c>
      <c r="G832" s="573" t="s">
        <v>902</v>
      </c>
      <c r="H832" s="576">
        <v>152900</v>
      </c>
      <c r="I832" s="576">
        <v>106100</v>
      </c>
      <c r="J832" s="577">
        <v>0.69391759319816904</v>
      </c>
      <c r="K832" s="577" t="b">
        <f t="shared" si="108"/>
        <v>1</v>
      </c>
      <c r="L832" s="576">
        <v>46710</v>
      </c>
      <c r="M832" s="576">
        <v>39059</v>
      </c>
      <c r="N832" s="577">
        <v>0.83620209805180901</v>
      </c>
      <c r="O832" s="577" t="str">
        <f t="shared" si="109"/>
        <v/>
      </c>
      <c r="P832" s="578">
        <v>19.600000000000001</v>
      </c>
      <c r="Q832" s="578">
        <v>24</v>
      </c>
      <c r="R832" s="579">
        <v>1.22448979591837</v>
      </c>
      <c r="S832" s="577" t="str">
        <f t="shared" si="110"/>
        <v/>
      </c>
      <c r="T832" s="580">
        <f t="shared" si="111"/>
        <v>1</v>
      </c>
      <c r="U832" s="580">
        <f t="shared" si="112"/>
        <v>0</v>
      </c>
      <c r="V832" s="580">
        <f t="shared" si="113"/>
        <v>0</v>
      </c>
      <c r="W832" s="580">
        <f t="shared" si="114"/>
        <v>1</v>
      </c>
      <c r="X832" s="581" t="str">
        <f t="shared" si="115"/>
        <v>NO</v>
      </c>
      <c r="Y832" s="582" t="str">
        <f t="shared" si="116"/>
        <v>NO</v>
      </c>
    </row>
    <row r="833" spans="1:25" x14ac:dyDescent="0.25">
      <c r="A833" s="572" t="s">
        <v>277</v>
      </c>
      <c r="B833" s="573" t="s">
        <v>1101</v>
      </c>
      <c r="C833" s="617">
        <v>310</v>
      </c>
      <c r="D833" s="617">
        <v>22045031000</v>
      </c>
      <c r="E833" s="574" t="s">
        <v>901</v>
      </c>
      <c r="F833" s="587">
        <v>1</v>
      </c>
      <c r="G833" s="573" t="s">
        <v>902</v>
      </c>
      <c r="H833" s="576">
        <v>152900</v>
      </c>
      <c r="I833" s="576">
        <v>106100</v>
      </c>
      <c r="J833" s="577">
        <v>0.69391759319816904</v>
      </c>
      <c r="K833" s="577" t="b">
        <f t="shared" si="108"/>
        <v>1</v>
      </c>
      <c r="L833" s="576">
        <v>46710</v>
      </c>
      <c r="M833" s="576">
        <v>39059</v>
      </c>
      <c r="N833" s="577">
        <v>0.83620209805180901</v>
      </c>
      <c r="O833" s="577" t="str">
        <f t="shared" si="109"/>
        <v/>
      </c>
      <c r="P833" s="578">
        <v>19.600000000000001</v>
      </c>
      <c r="Q833" s="578">
        <v>24</v>
      </c>
      <c r="R833" s="579">
        <v>1.22448979591837</v>
      </c>
      <c r="S833" s="577" t="str">
        <f t="shared" si="110"/>
        <v/>
      </c>
      <c r="T833" s="580">
        <f t="shared" si="111"/>
        <v>1</v>
      </c>
      <c r="U833" s="580">
        <f t="shared" si="112"/>
        <v>0</v>
      </c>
      <c r="V833" s="580">
        <f t="shared" si="113"/>
        <v>0</v>
      </c>
      <c r="W833" s="580">
        <f t="shared" si="114"/>
        <v>1</v>
      </c>
      <c r="X833" s="581" t="str">
        <f t="shared" si="115"/>
        <v>NO</v>
      </c>
      <c r="Y833" s="582" t="str">
        <f t="shared" si="116"/>
        <v>NO</v>
      </c>
    </row>
    <row r="834" spans="1:25" x14ac:dyDescent="0.25">
      <c r="A834" s="572" t="s">
        <v>277</v>
      </c>
      <c r="B834" s="573" t="s">
        <v>1101</v>
      </c>
      <c r="C834" s="617">
        <v>310</v>
      </c>
      <c r="D834" s="617">
        <v>22045031000</v>
      </c>
      <c r="E834" s="574" t="s">
        <v>901</v>
      </c>
      <c r="F834" s="575">
        <v>1</v>
      </c>
      <c r="G834" s="573" t="s">
        <v>902</v>
      </c>
      <c r="H834" s="576">
        <v>152900</v>
      </c>
      <c r="I834" s="576">
        <v>106100</v>
      </c>
      <c r="J834" s="577">
        <v>0.69391759319816904</v>
      </c>
      <c r="K834" s="577" t="b">
        <f t="shared" si="108"/>
        <v>1</v>
      </c>
      <c r="L834" s="576">
        <v>46710</v>
      </c>
      <c r="M834" s="576">
        <v>39059</v>
      </c>
      <c r="N834" s="577">
        <v>0.83620209805180901</v>
      </c>
      <c r="O834" s="577" t="str">
        <f t="shared" si="109"/>
        <v/>
      </c>
      <c r="P834" s="578">
        <v>19.600000000000001</v>
      </c>
      <c r="Q834" s="578">
        <v>24</v>
      </c>
      <c r="R834" s="579">
        <v>1.22448979591837</v>
      </c>
      <c r="S834" s="577" t="str">
        <f t="shared" si="110"/>
        <v/>
      </c>
      <c r="T834" s="580">
        <f t="shared" si="111"/>
        <v>1</v>
      </c>
      <c r="U834" s="580">
        <f t="shared" si="112"/>
        <v>0</v>
      </c>
      <c r="V834" s="580">
        <f t="shared" si="113"/>
        <v>0</v>
      </c>
      <c r="W834" s="580">
        <f t="shared" si="114"/>
        <v>1</v>
      </c>
      <c r="X834" s="581" t="str">
        <f t="shared" si="115"/>
        <v>NO</v>
      </c>
      <c r="Y834" s="582" t="str">
        <f t="shared" si="116"/>
        <v>NO</v>
      </c>
    </row>
    <row r="835" spans="1:25" x14ac:dyDescent="0.25">
      <c r="A835" s="572" t="s">
        <v>277</v>
      </c>
      <c r="B835" s="573" t="s">
        <v>1101</v>
      </c>
      <c r="C835" s="617">
        <v>311</v>
      </c>
      <c r="D835" s="617">
        <v>22045031100</v>
      </c>
      <c r="E835" s="574" t="s">
        <v>901</v>
      </c>
      <c r="F835" s="583">
        <v>0</v>
      </c>
      <c r="G835" s="573" t="s">
        <v>902</v>
      </c>
      <c r="H835" s="576">
        <v>152900</v>
      </c>
      <c r="I835" s="576">
        <v>106100</v>
      </c>
      <c r="J835" s="577">
        <v>0.69391759319816904</v>
      </c>
      <c r="K835" s="577" t="b">
        <f t="shared" ref="K835:K898" si="117">IF(J835&gt;=50%,TRUE,"")</f>
        <v>1</v>
      </c>
      <c r="L835" s="576">
        <v>46710</v>
      </c>
      <c r="M835" s="576">
        <v>39059</v>
      </c>
      <c r="N835" s="577">
        <v>0.83620209805180901</v>
      </c>
      <c r="O835" s="577" t="str">
        <f t="shared" ref="O835:O898" si="118">IF(N835&lt;=65%,TRUE,"")</f>
        <v/>
      </c>
      <c r="P835" s="578">
        <v>19.600000000000001</v>
      </c>
      <c r="Q835" s="578">
        <v>24</v>
      </c>
      <c r="R835" s="579">
        <v>1.22448979591837</v>
      </c>
      <c r="S835" s="577" t="str">
        <f t="shared" ref="S835:S898" si="119">IF(R835&gt;=1.5,TRUE,"")</f>
        <v/>
      </c>
      <c r="T835" s="580">
        <f t="shared" ref="T835:T898" si="120">IF(K835=TRUE,1,0)</f>
        <v>1</v>
      </c>
      <c r="U835" s="580">
        <f t="shared" ref="U835:U898" si="121">IF(O835=TRUE,1,0)</f>
        <v>0</v>
      </c>
      <c r="V835" s="580">
        <f t="shared" ref="V835:V898" si="122">IF(S835=TRUE,1,0)</f>
        <v>0</v>
      </c>
      <c r="W835" s="580">
        <f t="shared" ref="W835:W898" si="123">SUM(T835:V835)</f>
        <v>1</v>
      </c>
      <c r="X835" s="581" t="str">
        <f t="shared" ref="X835:X898" si="124">IF(AND(E835="TRUE",W835&gt;1),"YES","NO")</f>
        <v>NO</v>
      </c>
      <c r="Y835" s="582" t="str">
        <f t="shared" ref="Y835:Y898" si="125">IF(AND(F835=1,W835&gt;1), "YES","NO")</f>
        <v>NO</v>
      </c>
    </row>
    <row r="836" spans="1:25" x14ac:dyDescent="0.25">
      <c r="A836" s="572" t="s">
        <v>277</v>
      </c>
      <c r="B836" s="573" t="s">
        <v>1101</v>
      </c>
      <c r="C836" s="617">
        <v>311</v>
      </c>
      <c r="D836" s="617">
        <v>22045031100</v>
      </c>
      <c r="E836" s="574" t="s">
        <v>901</v>
      </c>
      <c r="F836" s="583">
        <v>0</v>
      </c>
      <c r="G836" s="573" t="s">
        <v>902</v>
      </c>
      <c r="H836" s="576">
        <v>152900</v>
      </c>
      <c r="I836" s="576">
        <v>106100</v>
      </c>
      <c r="J836" s="577">
        <v>0.69391759319816904</v>
      </c>
      <c r="K836" s="577" t="b">
        <f t="shared" si="117"/>
        <v>1</v>
      </c>
      <c r="L836" s="576">
        <v>46710</v>
      </c>
      <c r="M836" s="576">
        <v>39059</v>
      </c>
      <c r="N836" s="577">
        <v>0.83620209805180901</v>
      </c>
      <c r="O836" s="577" t="str">
        <f t="shared" si="118"/>
        <v/>
      </c>
      <c r="P836" s="578">
        <v>19.600000000000001</v>
      </c>
      <c r="Q836" s="578">
        <v>24</v>
      </c>
      <c r="R836" s="579">
        <v>1.22448979591837</v>
      </c>
      <c r="S836" s="577" t="str">
        <f t="shared" si="119"/>
        <v/>
      </c>
      <c r="T836" s="580">
        <f t="shared" si="120"/>
        <v>1</v>
      </c>
      <c r="U836" s="580">
        <f t="shared" si="121"/>
        <v>0</v>
      </c>
      <c r="V836" s="580">
        <f t="shared" si="122"/>
        <v>0</v>
      </c>
      <c r="W836" s="580">
        <f t="shared" si="123"/>
        <v>1</v>
      </c>
      <c r="X836" s="581" t="str">
        <f t="shared" si="124"/>
        <v>NO</v>
      </c>
      <c r="Y836" s="582" t="str">
        <f t="shared" si="125"/>
        <v>NO</v>
      </c>
    </row>
    <row r="837" spans="1:25" x14ac:dyDescent="0.25">
      <c r="A837" s="572" t="s">
        <v>277</v>
      </c>
      <c r="B837" s="573" t="s">
        <v>1101</v>
      </c>
      <c r="C837" s="617">
        <v>312</v>
      </c>
      <c r="D837" s="617">
        <v>22045031200</v>
      </c>
      <c r="E837" s="574" t="s">
        <v>904</v>
      </c>
      <c r="F837" s="583">
        <v>0</v>
      </c>
      <c r="G837" s="573" t="s">
        <v>902</v>
      </c>
      <c r="H837" s="576">
        <v>152900</v>
      </c>
      <c r="I837" s="576">
        <v>106100</v>
      </c>
      <c r="J837" s="577">
        <v>0.69391759319816904</v>
      </c>
      <c r="K837" s="577" t="b">
        <f t="shared" si="117"/>
        <v>1</v>
      </c>
      <c r="L837" s="576">
        <v>46710</v>
      </c>
      <c r="M837" s="576">
        <v>39059</v>
      </c>
      <c r="N837" s="577">
        <v>0.83620209805180901</v>
      </c>
      <c r="O837" s="577" t="str">
        <f t="shared" si="118"/>
        <v/>
      </c>
      <c r="P837" s="578">
        <v>19.600000000000001</v>
      </c>
      <c r="Q837" s="578">
        <v>24</v>
      </c>
      <c r="R837" s="579">
        <v>1.22448979591837</v>
      </c>
      <c r="S837" s="577" t="str">
        <f t="shared" si="119"/>
        <v/>
      </c>
      <c r="T837" s="580">
        <f t="shared" si="120"/>
        <v>1</v>
      </c>
      <c r="U837" s="580">
        <f t="shared" si="121"/>
        <v>0</v>
      </c>
      <c r="V837" s="580">
        <f t="shared" si="122"/>
        <v>0</v>
      </c>
      <c r="W837" s="580">
        <f t="shared" si="123"/>
        <v>1</v>
      </c>
      <c r="X837" s="581" t="str">
        <f t="shared" si="124"/>
        <v>NO</v>
      </c>
      <c r="Y837" s="582" t="str">
        <f t="shared" si="125"/>
        <v>NO</v>
      </c>
    </row>
    <row r="838" spans="1:25" x14ac:dyDescent="0.25">
      <c r="A838" s="572" t="s">
        <v>277</v>
      </c>
      <c r="B838" s="573" t="s">
        <v>1100</v>
      </c>
      <c r="C838" s="617">
        <v>313</v>
      </c>
      <c r="D838" s="617">
        <v>22045031300</v>
      </c>
      <c r="E838" s="574" t="s">
        <v>904</v>
      </c>
      <c r="F838" s="583">
        <v>0</v>
      </c>
      <c r="G838" s="573" t="s">
        <v>902</v>
      </c>
      <c r="H838" s="576">
        <v>152900</v>
      </c>
      <c r="I838" s="576">
        <v>73100</v>
      </c>
      <c r="J838" s="577">
        <v>0.47809025506867198</v>
      </c>
      <c r="K838" s="577" t="str">
        <f t="shared" si="117"/>
        <v/>
      </c>
      <c r="L838" s="576">
        <v>46710</v>
      </c>
      <c r="M838" s="576">
        <v>29533</v>
      </c>
      <c r="N838" s="577">
        <v>0.63226289873688701</v>
      </c>
      <c r="O838" s="577" t="b">
        <f t="shared" si="118"/>
        <v>1</v>
      </c>
      <c r="P838" s="578">
        <v>19.600000000000001</v>
      </c>
      <c r="Q838" s="578">
        <v>27.7</v>
      </c>
      <c r="R838" s="579">
        <v>1.41326530612245</v>
      </c>
      <c r="S838" s="577" t="str">
        <f t="shared" si="119"/>
        <v/>
      </c>
      <c r="T838" s="580">
        <f t="shared" si="120"/>
        <v>0</v>
      </c>
      <c r="U838" s="580">
        <f t="shared" si="121"/>
        <v>1</v>
      </c>
      <c r="V838" s="580">
        <f t="shared" si="122"/>
        <v>0</v>
      </c>
      <c r="W838" s="580">
        <f t="shared" si="123"/>
        <v>1</v>
      </c>
      <c r="X838" s="581" t="str">
        <f t="shared" si="124"/>
        <v>NO</v>
      </c>
      <c r="Y838" s="582" t="str">
        <f t="shared" si="125"/>
        <v>NO</v>
      </c>
    </row>
    <row r="839" spans="1:25" x14ac:dyDescent="0.25">
      <c r="A839" s="572" t="s">
        <v>277</v>
      </c>
      <c r="B839" s="573" t="s">
        <v>1110</v>
      </c>
      <c r="C839" s="617">
        <v>313</v>
      </c>
      <c r="D839" s="617">
        <v>22045031300</v>
      </c>
      <c r="E839" s="574" t="s">
        <v>904</v>
      </c>
      <c r="F839" s="583">
        <v>0</v>
      </c>
      <c r="G839" s="573" t="s">
        <v>902</v>
      </c>
      <c r="H839" s="576">
        <v>152900</v>
      </c>
      <c r="I839" s="576">
        <v>68800</v>
      </c>
      <c r="J839" s="577">
        <v>0.449967298888162</v>
      </c>
      <c r="K839" s="577" t="str">
        <f t="shared" si="117"/>
        <v/>
      </c>
      <c r="L839" s="576">
        <v>46710</v>
      </c>
      <c r="M839" s="576">
        <v>39076</v>
      </c>
      <c r="N839" s="577">
        <v>0.83656604581460103</v>
      </c>
      <c r="O839" s="577" t="str">
        <f t="shared" si="118"/>
        <v/>
      </c>
      <c r="P839" s="578">
        <v>19.600000000000001</v>
      </c>
      <c r="Q839" s="578">
        <v>23.8</v>
      </c>
      <c r="R839" s="579">
        <v>1.21428571428571</v>
      </c>
      <c r="S839" s="577" t="str">
        <f t="shared" si="119"/>
        <v/>
      </c>
      <c r="T839" s="580">
        <f t="shared" si="120"/>
        <v>0</v>
      </c>
      <c r="U839" s="580">
        <f t="shared" si="121"/>
        <v>0</v>
      </c>
      <c r="V839" s="580">
        <f t="shared" si="122"/>
        <v>0</v>
      </c>
      <c r="W839" s="580">
        <f t="shared" si="123"/>
        <v>0</v>
      </c>
      <c r="X839" s="581" t="str">
        <f t="shared" si="124"/>
        <v>NO</v>
      </c>
      <c r="Y839" s="582" t="str">
        <f t="shared" si="125"/>
        <v>NO</v>
      </c>
    </row>
    <row r="840" spans="1:25" x14ac:dyDescent="0.25">
      <c r="A840" s="572" t="s">
        <v>277</v>
      </c>
      <c r="B840" s="573" t="s">
        <v>1101</v>
      </c>
      <c r="C840" s="617">
        <v>313</v>
      </c>
      <c r="D840" s="617">
        <v>22045031300</v>
      </c>
      <c r="E840" s="584" t="s">
        <v>904</v>
      </c>
      <c r="F840" s="590">
        <v>0</v>
      </c>
      <c r="G840" s="573" t="s">
        <v>902</v>
      </c>
      <c r="H840" s="576">
        <v>152900</v>
      </c>
      <c r="I840" s="576">
        <v>106100</v>
      </c>
      <c r="J840" s="577">
        <v>0.69391759319816904</v>
      </c>
      <c r="K840" s="577" t="b">
        <f t="shared" si="117"/>
        <v>1</v>
      </c>
      <c r="L840" s="576">
        <v>46710</v>
      </c>
      <c r="M840" s="576">
        <v>39059</v>
      </c>
      <c r="N840" s="577">
        <v>0.83620209805180901</v>
      </c>
      <c r="O840" s="577" t="str">
        <f t="shared" si="118"/>
        <v/>
      </c>
      <c r="P840" s="578">
        <v>19.600000000000001</v>
      </c>
      <c r="Q840" s="578">
        <v>24</v>
      </c>
      <c r="R840" s="579">
        <v>1.22448979591837</v>
      </c>
      <c r="S840" s="577" t="str">
        <f t="shared" si="119"/>
        <v/>
      </c>
      <c r="T840" s="580">
        <f t="shared" si="120"/>
        <v>1</v>
      </c>
      <c r="U840" s="580">
        <f t="shared" si="121"/>
        <v>0</v>
      </c>
      <c r="V840" s="580">
        <f t="shared" si="122"/>
        <v>0</v>
      </c>
      <c r="W840" s="580">
        <f t="shared" si="123"/>
        <v>1</v>
      </c>
      <c r="X840" s="581" t="str">
        <f t="shared" si="124"/>
        <v>NO</v>
      </c>
      <c r="Y840" s="582" t="str">
        <f t="shared" si="125"/>
        <v>NO</v>
      </c>
    </row>
    <row r="841" spans="1:25" x14ac:dyDescent="0.25">
      <c r="A841" s="572" t="s">
        <v>277</v>
      </c>
      <c r="B841" s="573" t="s">
        <v>1100</v>
      </c>
      <c r="C841" s="617">
        <v>316</v>
      </c>
      <c r="D841" s="617">
        <v>22045031600</v>
      </c>
      <c r="E841" s="574" t="s">
        <v>904</v>
      </c>
      <c r="F841" s="583">
        <v>0</v>
      </c>
      <c r="G841" s="573" t="s">
        <v>902</v>
      </c>
      <c r="H841" s="576">
        <v>152900</v>
      </c>
      <c r="I841" s="576">
        <v>73100</v>
      </c>
      <c r="J841" s="577">
        <v>0.47809025506867198</v>
      </c>
      <c r="K841" s="577" t="str">
        <f t="shared" si="117"/>
        <v/>
      </c>
      <c r="L841" s="576">
        <v>46710</v>
      </c>
      <c r="M841" s="576">
        <v>29533</v>
      </c>
      <c r="N841" s="577">
        <v>0.63226289873688701</v>
      </c>
      <c r="O841" s="577" t="b">
        <f t="shared" si="118"/>
        <v>1</v>
      </c>
      <c r="P841" s="578">
        <v>19.600000000000001</v>
      </c>
      <c r="Q841" s="578">
        <v>27.7</v>
      </c>
      <c r="R841" s="579">
        <v>1.41326530612245</v>
      </c>
      <c r="S841" s="577" t="str">
        <f t="shared" si="119"/>
        <v/>
      </c>
      <c r="T841" s="580">
        <f t="shared" si="120"/>
        <v>0</v>
      </c>
      <c r="U841" s="580">
        <f t="shared" si="121"/>
        <v>1</v>
      </c>
      <c r="V841" s="580">
        <f t="shared" si="122"/>
        <v>0</v>
      </c>
      <c r="W841" s="580">
        <f t="shared" si="123"/>
        <v>1</v>
      </c>
      <c r="X841" s="581" t="str">
        <f t="shared" si="124"/>
        <v>NO</v>
      </c>
      <c r="Y841" s="582" t="str">
        <f t="shared" si="125"/>
        <v>NO</v>
      </c>
    </row>
    <row r="842" spans="1:25" x14ac:dyDescent="0.25">
      <c r="A842" s="572" t="s">
        <v>277</v>
      </c>
      <c r="B842" s="573" t="s">
        <v>1101</v>
      </c>
      <c r="C842" s="617">
        <v>316</v>
      </c>
      <c r="D842" s="617">
        <v>22045031600</v>
      </c>
      <c r="E842" s="574" t="s">
        <v>904</v>
      </c>
      <c r="F842" s="583">
        <v>0</v>
      </c>
      <c r="G842" s="573" t="s">
        <v>902</v>
      </c>
      <c r="H842" s="576">
        <v>152900</v>
      </c>
      <c r="I842" s="576">
        <v>106100</v>
      </c>
      <c r="J842" s="577">
        <v>0.69391759319816904</v>
      </c>
      <c r="K842" s="577" t="b">
        <f t="shared" si="117"/>
        <v>1</v>
      </c>
      <c r="L842" s="576">
        <v>46710</v>
      </c>
      <c r="M842" s="576">
        <v>39059</v>
      </c>
      <c r="N842" s="577">
        <v>0.83620209805180901</v>
      </c>
      <c r="O842" s="577" t="str">
        <f t="shared" si="118"/>
        <v/>
      </c>
      <c r="P842" s="578">
        <v>19.600000000000001</v>
      </c>
      <c r="Q842" s="578">
        <v>24</v>
      </c>
      <c r="R842" s="579">
        <v>1.22448979591837</v>
      </c>
      <c r="S842" s="577" t="str">
        <f t="shared" si="119"/>
        <v/>
      </c>
      <c r="T842" s="580">
        <f t="shared" si="120"/>
        <v>1</v>
      </c>
      <c r="U842" s="580">
        <f t="shared" si="121"/>
        <v>0</v>
      </c>
      <c r="V842" s="580">
        <f t="shared" si="122"/>
        <v>0</v>
      </c>
      <c r="W842" s="580">
        <f t="shared" si="123"/>
        <v>1</v>
      </c>
      <c r="X842" s="581" t="str">
        <f t="shared" si="124"/>
        <v>NO</v>
      </c>
      <c r="Y842" s="582" t="str">
        <f t="shared" si="125"/>
        <v>NO</v>
      </c>
    </row>
    <row r="843" spans="1:25" x14ac:dyDescent="0.25">
      <c r="A843" s="572" t="s">
        <v>278</v>
      </c>
      <c r="B843" s="573" t="s">
        <v>1111</v>
      </c>
      <c r="C843" s="617">
        <v>9526</v>
      </c>
      <c r="D843" s="617">
        <v>22047952600</v>
      </c>
      <c r="E843" s="574" t="s">
        <v>901</v>
      </c>
      <c r="F843" s="575">
        <v>1</v>
      </c>
      <c r="G843" s="573" t="s">
        <v>902</v>
      </c>
      <c r="H843" s="576">
        <v>152900</v>
      </c>
      <c r="I843" s="576">
        <v>102500</v>
      </c>
      <c r="J843" s="577">
        <v>0.67037279267495098</v>
      </c>
      <c r="K843" s="577" t="b">
        <f t="shared" si="117"/>
        <v>1</v>
      </c>
      <c r="L843" s="576">
        <v>46710</v>
      </c>
      <c r="M843" s="576">
        <v>40417</v>
      </c>
      <c r="N843" s="577">
        <v>0.86527510169128696</v>
      </c>
      <c r="O843" s="577" t="str">
        <f t="shared" si="118"/>
        <v/>
      </c>
      <c r="P843" s="578">
        <v>19.600000000000001</v>
      </c>
      <c r="Q843" s="578">
        <v>11.8</v>
      </c>
      <c r="R843" s="579">
        <v>0.60204081632653095</v>
      </c>
      <c r="S843" s="577" t="str">
        <f t="shared" si="119"/>
        <v/>
      </c>
      <c r="T843" s="580">
        <f t="shared" si="120"/>
        <v>1</v>
      </c>
      <c r="U843" s="580">
        <f t="shared" si="121"/>
        <v>0</v>
      </c>
      <c r="V843" s="580">
        <f t="shared" si="122"/>
        <v>0</v>
      </c>
      <c r="W843" s="580">
        <f t="shared" si="123"/>
        <v>1</v>
      </c>
      <c r="X843" s="581" t="str">
        <f t="shared" si="124"/>
        <v>NO</v>
      </c>
      <c r="Y843" s="582" t="str">
        <f t="shared" si="125"/>
        <v>NO</v>
      </c>
    </row>
    <row r="844" spans="1:25" x14ac:dyDescent="0.25">
      <c r="A844" s="572" t="s">
        <v>278</v>
      </c>
      <c r="B844" s="573" t="s">
        <v>1112</v>
      </c>
      <c r="C844" s="617">
        <v>9526</v>
      </c>
      <c r="D844" s="617">
        <v>22047952600</v>
      </c>
      <c r="E844" s="574" t="s">
        <v>904</v>
      </c>
      <c r="F844" s="583">
        <v>0</v>
      </c>
      <c r="G844" s="573" t="s">
        <v>902</v>
      </c>
      <c r="H844" s="576">
        <v>152900</v>
      </c>
      <c r="I844" s="576">
        <v>82200</v>
      </c>
      <c r="J844" s="577">
        <v>0.53760627861347299</v>
      </c>
      <c r="K844" s="577" t="b">
        <f t="shared" si="117"/>
        <v>1</v>
      </c>
      <c r="L844" s="576">
        <v>46710</v>
      </c>
      <c r="M844" s="576">
        <v>38750</v>
      </c>
      <c r="N844" s="577">
        <v>0.82958681224577202</v>
      </c>
      <c r="O844" s="577" t="str">
        <f t="shared" si="118"/>
        <v/>
      </c>
      <c r="P844" s="578">
        <v>19.600000000000001</v>
      </c>
      <c r="Q844" s="578">
        <v>18.100000000000001</v>
      </c>
      <c r="R844" s="579">
        <v>0.92346938775510201</v>
      </c>
      <c r="S844" s="577" t="str">
        <f t="shared" si="119"/>
        <v/>
      </c>
      <c r="T844" s="580">
        <f t="shared" si="120"/>
        <v>1</v>
      </c>
      <c r="U844" s="580">
        <f t="shared" si="121"/>
        <v>0</v>
      </c>
      <c r="V844" s="580">
        <f t="shared" si="122"/>
        <v>0</v>
      </c>
      <c r="W844" s="580">
        <f t="shared" si="123"/>
        <v>1</v>
      </c>
      <c r="X844" s="581" t="str">
        <f t="shared" si="124"/>
        <v>NO</v>
      </c>
      <c r="Y844" s="582" t="str">
        <f t="shared" si="125"/>
        <v>NO</v>
      </c>
    </row>
    <row r="845" spans="1:25" x14ac:dyDescent="0.25">
      <c r="A845" s="572" t="s">
        <v>278</v>
      </c>
      <c r="B845" s="573" t="s">
        <v>1113</v>
      </c>
      <c r="C845" s="617">
        <v>9526</v>
      </c>
      <c r="D845" s="617">
        <v>22047952600</v>
      </c>
      <c r="E845" s="574" t="s">
        <v>904</v>
      </c>
      <c r="F845" s="583">
        <v>0</v>
      </c>
      <c r="G845" s="573" t="s">
        <v>902</v>
      </c>
      <c r="H845" s="576">
        <v>152900</v>
      </c>
      <c r="I845" s="576">
        <v>112500</v>
      </c>
      <c r="J845" s="577">
        <v>0.73577501635055598</v>
      </c>
      <c r="K845" s="577" t="b">
        <f t="shared" si="117"/>
        <v>1</v>
      </c>
      <c r="L845" s="576">
        <v>46710</v>
      </c>
      <c r="M845" s="576">
        <v>38000</v>
      </c>
      <c r="N845" s="577">
        <v>0.813530293299079</v>
      </c>
      <c r="O845" s="577" t="str">
        <f t="shared" si="118"/>
        <v/>
      </c>
      <c r="P845" s="578">
        <v>19.600000000000001</v>
      </c>
      <c r="Q845" s="578">
        <v>18.899999999999999</v>
      </c>
      <c r="R845" s="579">
        <v>0.96428571428571397</v>
      </c>
      <c r="S845" s="577" t="str">
        <f t="shared" si="119"/>
        <v/>
      </c>
      <c r="T845" s="580">
        <f t="shared" si="120"/>
        <v>1</v>
      </c>
      <c r="U845" s="580">
        <f t="shared" si="121"/>
        <v>0</v>
      </c>
      <c r="V845" s="580">
        <f t="shared" si="122"/>
        <v>0</v>
      </c>
      <c r="W845" s="580">
        <f t="shared" si="123"/>
        <v>1</v>
      </c>
      <c r="X845" s="581" t="str">
        <f t="shared" si="124"/>
        <v>NO</v>
      </c>
      <c r="Y845" s="582" t="str">
        <f t="shared" si="125"/>
        <v>NO</v>
      </c>
    </row>
    <row r="846" spans="1:25" x14ac:dyDescent="0.25">
      <c r="A846" s="572" t="s">
        <v>278</v>
      </c>
      <c r="B846" s="573" t="s">
        <v>1111</v>
      </c>
      <c r="C846" s="617">
        <v>9527</v>
      </c>
      <c r="D846" s="617">
        <v>22047952700</v>
      </c>
      <c r="E846" s="574" t="s">
        <v>904</v>
      </c>
      <c r="F846" s="583">
        <v>0</v>
      </c>
      <c r="G846" s="573" t="s">
        <v>902</v>
      </c>
      <c r="H846" s="576">
        <v>152900</v>
      </c>
      <c r="I846" s="576">
        <v>102500</v>
      </c>
      <c r="J846" s="577">
        <v>0.67037279267495098</v>
      </c>
      <c r="K846" s="577" t="b">
        <f t="shared" si="117"/>
        <v>1</v>
      </c>
      <c r="L846" s="576">
        <v>46710</v>
      </c>
      <c r="M846" s="576">
        <v>40417</v>
      </c>
      <c r="N846" s="577">
        <v>0.86527510169128696</v>
      </c>
      <c r="O846" s="577" t="str">
        <f t="shared" si="118"/>
        <v/>
      </c>
      <c r="P846" s="578">
        <v>19.600000000000001</v>
      </c>
      <c r="Q846" s="578">
        <v>11.8</v>
      </c>
      <c r="R846" s="579">
        <v>0.60204081632653095</v>
      </c>
      <c r="S846" s="577" t="str">
        <f t="shared" si="119"/>
        <v/>
      </c>
      <c r="T846" s="580">
        <f t="shared" si="120"/>
        <v>1</v>
      </c>
      <c r="U846" s="580">
        <f t="shared" si="121"/>
        <v>0</v>
      </c>
      <c r="V846" s="580">
        <f t="shared" si="122"/>
        <v>0</v>
      </c>
      <c r="W846" s="580">
        <f t="shared" si="123"/>
        <v>1</v>
      </c>
      <c r="X846" s="581" t="str">
        <f t="shared" si="124"/>
        <v>NO</v>
      </c>
      <c r="Y846" s="582" t="str">
        <f t="shared" si="125"/>
        <v>NO</v>
      </c>
    </row>
    <row r="847" spans="1:25" x14ac:dyDescent="0.25">
      <c r="A847" s="572" t="s">
        <v>278</v>
      </c>
      <c r="B847" s="573" t="s">
        <v>1112</v>
      </c>
      <c r="C847" s="617">
        <v>9527</v>
      </c>
      <c r="D847" s="617">
        <v>22047952700</v>
      </c>
      <c r="E847" s="574" t="s">
        <v>904</v>
      </c>
      <c r="F847" s="583">
        <v>0</v>
      </c>
      <c r="G847" s="573" t="s">
        <v>902</v>
      </c>
      <c r="H847" s="576">
        <v>152900</v>
      </c>
      <c r="I847" s="576">
        <v>82200</v>
      </c>
      <c r="J847" s="577">
        <v>0.53760627861347299</v>
      </c>
      <c r="K847" s="577" t="b">
        <f t="shared" si="117"/>
        <v>1</v>
      </c>
      <c r="L847" s="576">
        <v>46710</v>
      </c>
      <c r="M847" s="576">
        <v>38750</v>
      </c>
      <c r="N847" s="577">
        <v>0.82958681224577202</v>
      </c>
      <c r="O847" s="577" t="str">
        <f t="shared" si="118"/>
        <v/>
      </c>
      <c r="P847" s="578">
        <v>19.600000000000001</v>
      </c>
      <c r="Q847" s="578">
        <v>18.100000000000001</v>
      </c>
      <c r="R847" s="579">
        <v>0.92346938775510201</v>
      </c>
      <c r="S847" s="577" t="str">
        <f t="shared" si="119"/>
        <v/>
      </c>
      <c r="T847" s="580">
        <f t="shared" si="120"/>
        <v>1</v>
      </c>
      <c r="U847" s="580">
        <f t="shared" si="121"/>
        <v>0</v>
      </c>
      <c r="V847" s="580">
        <f t="shared" si="122"/>
        <v>0</v>
      </c>
      <c r="W847" s="580">
        <f t="shared" si="123"/>
        <v>1</v>
      </c>
      <c r="X847" s="581" t="str">
        <f t="shared" si="124"/>
        <v>NO</v>
      </c>
      <c r="Y847" s="582" t="str">
        <f t="shared" si="125"/>
        <v>NO</v>
      </c>
    </row>
    <row r="848" spans="1:25" x14ac:dyDescent="0.25">
      <c r="A848" s="572" t="s">
        <v>278</v>
      </c>
      <c r="B848" s="573" t="s">
        <v>1114</v>
      </c>
      <c r="C848" s="617">
        <v>9527</v>
      </c>
      <c r="D848" s="617">
        <v>22047952700</v>
      </c>
      <c r="E848" s="574" t="s">
        <v>904</v>
      </c>
      <c r="F848" s="583">
        <v>0</v>
      </c>
      <c r="G848" s="573" t="s">
        <v>902</v>
      </c>
      <c r="H848" s="576">
        <v>152900</v>
      </c>
      <c r="I848" s="576">
        <v>145400</v>
      </c>
      <c r="J848" s="577">
        <v>0.950948332243296</v>
      </c>
      <c r="K848" s="577" t="b">
        <f t="shared" si="117"/>
        <v>1</v>
      </c>
      <c r="L848" s="576">
        <v>46710</v>
      </c>
      <c r="M848" s="576">
        <v>47853</v>
      </c>
      <c r="N848" s="577">
        <v>1.02447013487476</v>
      </c>
      <c r="O848" s="577" t="str">
        <f t="shared" si="118"/>
        <v/>
      </c>
      <c r="P848" s="578">
        <v>19.600000000000001</v>
      </c>
      <c r="Q848" s="578">
        <v>24.3</v>
      </c>
      <c r="R848" s="579">
        <v>1.2397959183673499</v>
      </c>
      <c r="S848" s="577" t="str">
        <f t="shared" si="119"/>
        <v/>
      </c>
      <c r="T848" s="580">
        <f t="shared" si="120"/>
        <v>1</v>
      </c>
      <c r="U848" s="580">
        <f t="shared" si="121"/>
        <v>0</v>
      </c>
      <c r="V848" s="580">
        <f t="shared" si="122"/>
        <v>0</v>
      </c>
      <c r="W848" s="580">
        <f t="shared" si="123"/>
        <v>1</v>
      </c>
      <c r="X848" s="581" t="str">
        <f t="shared" si="124"/>
        <v>NO</v>
      </c>
      <c r="Y848" s="582" t="str">
        <f t="shared" si="125"/>
        <v>NO</v>
      </c>
    </row>
    <row r="849" spans="1:25" x14ac:dyDescent="0.25">
      <c r="A849" s="572" t="s">
        <v>278</v>
      </c>
      <c r="B849" s="573" t="s">
        <v>1114</v>
      </c>
      <c r="C849" s="617">
        <v>9529</v>
      </c>
      <c r="D849" s="617">
        <v>22047952900</v>
      </c>
      <c r="E849" s="574" t="s">
        <v>904</v>
      </c>
      <c r="F849" s="583">
        <v>0</v>
      </c>
      <c r="G849" s="573" t="s">
        <v>902</v>
      </c>
      <c r="H849" s="576">
        <v>152900</v>
      </c>
      <c r="I849" s="576">
        <v>145400</v>
      </c>
      <c r="J849" s="577">
        <v>0.950948332243296</v>
      </c>
      <c r="K849" s="577" t="b">
        <f t="shared" si="117"/>
        <v>1</v>
      </c>
      <c r="L849" s="576">
        <v>46710</v>
      </c>
      <c r="M849" s="576">
        <v>47853</v>
      </c>
      <c r="N849" s="577">
        <v>1.02447013487476</v>
      </c>
      <c r="O849" s="577" t="str">
        <f t="shared" si="118"/>
        <v/>
      </c>
      <c r="P849" s="578">
        <v>19.600000000000001</v>
      </c>
      <c r="Q849" s="578">
        <v>24.3</v>
      </c>
      <c r="R849" s="579">
        <v>1.2397959183673499</v>
      </c>
      <c r="S849" s="577" t="str">
        <f t="shared" si="119"/>
        <v/>
      </c>
      <c r="T849" s="580">
        <f t="shared" si="120"/>
        <v>1</v>
      </c>
      <c r="U849" s="580">
        <f t="shared" si="121"/>
        <v>0</v>
      </c>
      <c r="V849" s="580">
        <f t="shared" si="122"/>
        <v>0</v>
      </c>
      <c r="W849" s="580">
        <f t="shared" si="123"/>
        <v>1</v>
      </c>
      <c r="X849" s="581" t="str">
        <f t="shared" si="124"/>
        <v>NO</v>
      </c>
      <c r="Y849" s="582" t="str">
        <f t="shared" si="125"/>
        <v>NO</v>
      </c>
    </row>
    <row r="850" spans="1:25" x14ac:dyDescent="0.25">
      <c r="A850" s="572" t="s">
        <v>278</v>
      </c>
      <c r="B850" s="573" t="s">
        <v>1115</v>
      </c>
      <c r="C850" s="617">
        <v>9529</v>
      </c>
      <c r="D850" s="617">
        <v>22047952900</v>
      </c>
      <c r="E850" s="574" t="s">
        <v>904</v>
      </c>
      <c r="F850" s="583">
        <v>0</v>
      </c>
      <c r="G850" s="573" t="s">
        <v>902</v>
      </c>
      <c r="H850" s="576">
        <v>152900</v>
      </c>
      <c r="I850" s="576">
        <v>89800</v>
      </c>
      <c r="J850" s="577">
        <v>0.58731196860693302</v>
      </c>
      <c r="K850" s="577" t="b">
        <f t="shared" si="117"/>
        <v>1</v>
      </c>
      <c r="L850" s="576">
        <v>46710</v>
      </c>
      <c r="M850" s="576">
        <v>28177</v>
      </c>
      <c r="N850" s="577">
        <v>0.60323271248126697</v>
      </c>
      <c r="O850" s="577" t="b">
        <f t="shared" si="118"/>
        <v>1</v>
      </c>
      <c r="P850" s="578">
        <v>19.600000000000001</v>
      </c>
      <c r="Q850" s="578">
        <v>34.5</v>
      </c>
      <c r="R850" s="579">
        <v>1.7602040816326501</v>
      </c>
      <c r="S850" s="577" t="b">
        <f t="shared" si="119"/>
        <v>1</v>
      </c>
      <c r="T850" s="580">
        <f t="shared" si="120"/>
        <v>1</v>
      </c>
      <c r="U850" s="580">
        <f t="shared" si="121"/>
        <v>1</v>
      </c>
      <c r="V850" s="580">
        <f t="shared" si="122"/>
        <v>1</v>
      </c>
      <c r="W850" s="580">
        <f t="shared" si="123"/>
        <v>3</v>
      </c>
      <c r="X850" s="581" t="str">
        <f t="shared" si="124"/>
        <v>NO</v>
      </c>
      <c r="Y850" s="582" t="str">
        <f t="shared" si="125"/>
        <v>NO</v>
      </c>
    </row>
    <row r="851" spans="1:25" x14ac:dyDescent="0.25">
      <c r="A851" s="572" t="s">
        <v>278</v>
      </c>
      <c r="B851" s="573" t="s">
        <v>1114</v>
      </c>
      <c r="C851" s="617">
        <v>9530</v>
      </c>
      <c r="D851" s="617">
        <v>22047953000</v>
      </c>
      <c r="E851" s="574" t="s">
        <v>904</v>
      </c>
      <c r="F851" s="583">
        <v>0</v>
      </c>
      <c r="G851" s="573" t="s">
        <v>902</v>
      </c>
      <c r="H851" s="576">
        <v>152900</v>
      </c>
      <c r="I851" s="576">
        <v>145400</v>
      </c>
      <c r="J851" s="577">
        <v>0.950948332243296</v>
      </c>
      <c r="K851" s="577" t="b">
        <f t="shared" si="117"/>
        <v>1</v>
      </c>
      <c r="L851" s="576">
        <v>46710</v>
      </c>
      <c r="M851" s="576">
        <v>47853</v>
      </c>
      <c r="N851" s="577">
        <v>1.02447013487476</v>
      </c>
      <c r="O851" s="577" t="str">
        <f t="shared" si="118"/>
        <v/>
      </c>
      <c r="P851" s="578">
        <v>19.600000000000001</v>
      </c>
      <c r="Q851" s="578">
        <v>24.3</v>
      </c>
      <c r="R851" s="579">
        <v>1.2397959183673499</v>
      </c>
      <c r="S851" s="577" t="str">
        <f t="shared" si="119"/>
        <v/>
      </c>
      <c r="T851" s="580">
        <f t="shared" si="120"/>
        <v>1</v>
      </c>
      <c r="U851" s="580">
        <f t="shared" si="121"/>
        <v>0</v>
      </c>
      <c r="V851" s="580">
        <f t="shared" si="122"/>
        <v>0</v>
      </c>
      <c r="W851" s="580">
        <f t="shared" si="123"/>
        <v>1</v>
      </c>
      <c r="X851" s="581" t="str">
        <f t="shared" si="124"/>
        <v>NO</v>
      </c>
      <c r="Y851" s="582" t="str">
        <f t="shared" si="125"/>
        <v>NO</v>
      </c>
    </row>
    <row r="852" spans="1:25" ht="30" x14ac:dyDescent="0.25">
      <c r="A852" s="572" t="s">
        <v>257</v>
      </c>
      <c r="B852" s="573" t="s">
        <v>941</v>
      </c>
      <c r="C852" s="617">
        <v>9530</v>
      </c>
      <c r="D852" s="617">
        <v>22047953000</v>
      </c>
      <c r="E852" s="574" t="s">
        <v>904</v>
      </c>
      <c r="F852" s="583">
        <v>0</v>
      </c>
      <c r="G852" s="573" t="s">
        <v>902</v>
      </c>
      <c r="H852" s="576">
        <v>152900</v>
      </c>
      <c r="I852" s="576">
        <v>108700</v>
      </c>
      <c r="J852" s="577">
        <v>0.71092217135382596</v>
      </c>
      <c r="K852" s="577" t="b">
        <f t="shared" si="117"/>
        <v>1</v>
      </c>
      <c r="L852" s="576">
        <v>46710</v>
      </c>
      <c r="M852" s="576">
        <v>34197</v>
      </c>
      <c r="N852" s="577">
        <v>0.732113037893385</v>
      </c>
      <c r="O852" s="577" t="str">
        <f t="shared" si="118"/>
        <v/>
      </c>
      <c r="P852" s="578">
        <v>19.600000000000001</v>
      </c>
      <c r="Q852" s="578">
        <v>31.5</v>
      </c>
      <c r="R852" s="579">
        <v>1.6071428571428601</v>
      </c>
      <c r="S852" s="577" t="b">
        <f t="shared" si="119"/>
        <v>1</v>
      </c>
      <c r="T852" s="580">
        <f t="shared" si="120"/>
        <v>1</v>
      </c>
      <c r="U852" s="580">
        <f t="shared" si="121"/>
        <v>0</v>
      </c>
      <c r="V852" s="580">
        <f t="shared" si="122"/>
        <v>1</v>
      </c>
      <c r="W852" s="580">
        <f t="shared" si="123"/>
        <v>2</v>
      </c>
      <c r="X852" s="581" t="str">
        <f t="shared" si="124"/>
        <v>NO</v>
      </c>
      <c r="Y852" s="582" t="str">
        <f t="shared" si="125"/>
        <v>NO</v>
      </c>
    </row>
    <row r="853" spans="1:25" x14ac:dyDescent="0.25">
      <c r="A853" s="572" t="s">
        <v>278</v>
      </c>
      <c r="B853" s="573" t="s">
        <v>1115</v>
      </c>
      <c r="C853" s="617">
        <v>9530</v>
      </c>
      <c r="D853" s="617">
        <v>22047953000</v>
      </c>
      <c r="E853" s="574" t="s">
        <v>904</v>
      </c>
      <c r="F853" s="583">
        <v>0</v>
      </c>
      <c r="G853" s="573" t="s">
        <v>902</v>
      </c>
      <c r="H853" s="576">
        <v>152900</v>
      </c>
      <c r="I853" s="576">
        <v>89800</v>
      </c>
      <c r="J853" s="577">
        <v>0.58731196860693302</v>
      </c>
      <c r="K853" s="577" t="b">
        <f t="shared" si="117"/>
        <v>1</v>
      </c>
      <c r="L853" s="576">
        <v>46710</v>
      </c>
      <c r="M853" s="576">
        <v>28177</v>
      </c>
      <c r="N853" s="577">
        <v>0.60323271248126697</v>
      </c>
      <c r="O853" s="577" t="b">
        <f t="shared" si="118"/>
        <v>1</v>
      </c>
      <c r="P853" s="578">
        <v>19.600000000000001</v>
      </c>
      <c r="Q853" s="578">
        <v>34.5</v>
      </c>
      <c r="R853" s="579">
        <v>1.7602040816326501</v>
      </c>
      <c r="S853" s="577" t="b">
        <f t="shared" si="119"/>
        <v>1</v>
      </c>
      <c r="T853" s="580">
        <f t="shared" si="120"/>
        <v>1</v>
      </c>
      <c r="U853" s="580">
        <f t="shared" si="121"/>
        <v>1</v>
      </c>
      <c r="V853" s="580">
        <f t="shared" si="122"/>
        <v>1</v>
      </c>
      <c r="W853" s="580">
        <f t="shared" si="123"/>
        <v>3</v>
      </c>
      <c r="X853" s="581" t="str">
        <f t="shared" si="124"/>
        <v>NO</v>
      </c>
      <c r="Y853" s="582" t="str">
        <f t="shared" si="125"/>
        <v>NO</v>
      </c>
    </row>
    <row r="854" spans="1:25" x14ac:dyDescent="0.25">
      <c r="A854" s="572" t="s">
        <v>278</v>
      </c>
      <c r="B854" s="573" t="s">
        <v>1114</v>
      </c>
      <c r="C854" s="617">
        <v>9531.01</v>
      </c>
      <c r="D854" s="617">
        <v>22047953101</v>
      </c>
      <c r="E854" s="574" t="s">
        <v>904</v>
      </c>
      <c r="F854" s="583">
        <v>0</v>
      </c>
      <c r="G854" s="573" t="s">
        <v>902</v>
      </c>
      <c r="H854" s="576">
        <v>152900</v>
      </c>
      <c r="I854" s="576">
        <v>145400</v>
      </c>
      <c r="J854" s="577">
        <v>0.950948332243296</v>
      </c>
      <c r="K854" s="577" t="b">
        <f t="shared" si="117"/>
        <v>1</v>
      </c>
      <c r="L854" s="576">
        <v>46710</v>
      </c>
      <c r="M854" s="576">
        <v>47853</v>
      </c>
      <c r="N854" s="577">
        <v>1.02447013487476</v>
      </c>
      <c r="O854" s="577" t="str">
        <f t="shared" si="118"/>
        <v/>
      </c>
      <c r="P854" s="578">
        <v>19.600000000000001</v>
      </c>
      <c r="Q854" s="578">
        <v>24.3</v>
      </c>
      <c r="R854" s="579">
        <v>1.2397959183673499</v>
      </c>
      <c r="S854" s="577" t="str">
        <f t="shared" si="119"/>
        <v/>
      </c>
      <c r="T854" s="580">
        <f t="shared" si="120"/>
        <v>1</v>
      </c>
      <c r="U854" s="580">
        <f t="shared" si="121"/>
        <v>0</v>
      </c>
      <c r="V854" s="580">
        <f t="shared" si="122"/>
        <v>0</v>
      </c>
      <c r="W854" s="580">
        <f t="shared" si="123"/>
        <v>1</v>
      </c>
      <c r="X854" s="581" t="str">
        <f t="shared" si="124"/>
        <v>NO</v>
      </c>
      <c r="Y854" s="582" t="str">
        <f t="shared" si="125"/>
        <v>NO</v>
      </c>
    </row>
    <row r="855" spans="1:25" x14ac:dyDescent="0.25">
      <c r="A855" s="572" t="s">
        <v>278</v>
      </c>
      <c r="B855" s="573" t="s">
        <v>1114</v>
      </c>
      <c r="C855" s="617">
        <v>9531.02</v>
      </c>
      <c r="D855" s="617">
        <v>22047953102</v>
      </c>
      <c r="E855" s="574" t="s">
        <v>904</v>
      </c>
      <c r="F855" s="583">
        <v>0</v>
      </c>
      <c r="G855" s="573" t="s">
        <v>902</v>
      </c>
      <c r="H855" s="576">
        <v>152900</v>
      </c>
      <c r="I855" s="576">
        <v>145400</v>
      </c>
      <c r="J855" s="577">
        <v>0.950948332243296</v>
      </c>
      <c r="K855" s="577" t="b">
        <f t="shared" si="117"/>
        <v>1</v>
      </c>
      <c r="L855" s="576">
        <v>46710</v>
      </c>
      <c r="M855" s="576">
        <v>47853</v>
      </c>
      <c r="N855" s="577">
        <v>1.02447013487476</v>
      </c>
      <c r="O855" s="577" t="str">
        <f t="shared" si="118"/>
        <v/>
      </c>
      <c r="P855" s="578">
        <v>19.600000000000001</v>
      </c>
      <c r="Q855" s="578">
        <v>24.3</v>
      </c>
      <c r="R855" s="579">
        <v>1.2397959183673499</v>
      </c>
      <c r="S855" s="577" t="str">
        <f t="shared" si="119"/>
        <v/>
      </c>
      <c r="T855" s="580">
        <f t="shared" si="120"/>
        <v>1</v>
      </c>
      <c r="U855" s="580">
        <f t="shared" si="121"/>
        <v>0</v>
      </c>
      <c r="V855" s="580">
        <f t="shared" si="122"/>
        <v>0</v>
      </c>
      <c r="W855" s="580">
        <f t="shared" si="123"/>
        <v>1</v>
      </c>
      <c r="X855" s="581" t="str">
        <f t="shared" si="124"/>
        <v>NO</v>
      </c>
      <c r="Y855" s="582" t="str">
        <f t="shared" si="125"/>
        <v>NO</v>
      </c>
    </row>
    <row r="856" spans="1:25" x14ac:dyDescent="0.25">
      <c r="A856" s="572" t="s">
        <v>278</v>
      </c>
      <c r="B856" s="573" t="s">
        <v>1116</v>
      </c>
      <c r="C856" s="617">
        <v>9532</v>
      </c>
      <c r="D856" s="617">
        <v>22047953200</v>
      </c>
      <c r="E856" s="574" t="s">
        <v>904</v>
      </c>
      <c r="F856" s="583">
        <v>0</v>
      </c>
      <c r="G856" s="573" t="s">
        <v>902</v>
      </c>
      <c r="H856" s="576">
        <v>152900</v>
      </c>
      <c r="I856" s="576">
        <v>0</v>
      </c>
      <c r="J856" s="577">
        <v>0</v>
      </c>
      <c r="K856" s="577" t="str">
        <f t="shared" si="117"/>
        <v/>
      </c>
      <c r="L856" s="576">
        <v>46710</v>
      </c>
      <c r="M856" s="576">
        <v>0</v>
      </c>
      <c r="N856" s="577">
        <v>0</v>
      </c>
      <c r="O856" s="577" t="b">
        <f t="shared" si="118"/>
        <v>1</v>
      </c>
      <c r="P856" s="578">
        <v>19.600000000000001</v>
      </c>
      <c r="Q856" s="578">
        <v>0</v>
      </c>
      <c r="R856" s="579">
        <v>0</v>
      </c>
      <c r="S856" s="577" t="str">
        <f t="shared" si="119"/>
        <v/>
      </c>
      <c r="T856" s="580">
        <f t="shared" si="120"/>
        <v>0</v>
      </c>
      <c r="U856" s="580">
        <f t="shared" si="121"/>
        <v>1</v>
      </c>
      <c r="V856" s="580">
        <f t="shared" si="122"/>
        <v>0</v>
      </c>
      <c r="W856" s="580">
        <f t="shared" si="123"/>
        <v>1</v>
      </c>
      <c r="X856" s="581" t="str">
        <f t="shared" si="124"/>
        <v>NO</v>
      </c>
      <c r="Y856" s="582" t="str">
        <f t="shared" si="125"/>
        <v>NO</v>
      </c>
    </row>
    <row r="857" spans="1:25" x14ac:dyDescent="0.25">
      <c r="A857" s="572" t="s">
        <v>278</v>
      </c>
      <c r="B857" s="573" t="s">
        <v>1117</v>
      </c>
      <c r="C857" s="617">
        <v>9532</v>
      </c>
      <c r="D857" s="617">
        <v>22047953200</v>
      </c>
      <c r="E857" s="574" t="s">
        <v>904</v>
      </c>
      <c r="F857" s="583">
        <v>0</v>
      </c>
      <c r="G857" s="573" t="s">
        <v>902</v>
      </c>
      <c r="H857" s="576">
        <v>152900</v>
      </c>
      <c r="I857" s="576">
        <v>0</v>
      </c>
      <c r="J857" s="577">
        <v>0</v>
      </c>
      <c r="K857" s="577" t="str">
        <f t="shared" si="117"/>
        <v/>
      </c>
      <c r="L857" s="576">
        <v>46710</v>
      </c>
      <c r="M857" s="576">
        <v>0</v>
      </c>
      <c r="N857" s="577">
        <v>0</v>
      </c>
      <c r="O857" s="577" t="b">
        <f t="shared" si="118"/>
        <v>1</v>
      </c>
      <c r="P857" s="578">
        <v>19.600000000000001</v>
      </c>
      <c r="Q857" s="578">
        <v>0</v>
      </c>
      <c r="R857" s="579">
        <v>0</v>
      </c>
      <c r="S857" s="577" t="str">
        <f t="shared" si="119"/>
        <v/>
      </c>
      <c r="T857" s="580">
        <f t="shared" si="120"/>
        <v>0</v>
      </c>
      <c r="U857" s="580">
        <f t="shared" si="121"/>
        <v>1</v>
      </c>
      <c r="V857" s="580">
        <f t="shared" si="122"/>
        <v>0</v>
      </c>
      <c r="W857" s="580">
        <f t="shared" si="123"/>
        <v>1</v>
      </c>
      <c r="X857" s="581" t="str">
        <f t="shared" si="124"/>
        <v>NO</v>
      </c>
      <c r="Y857" s="582" t="str">
        <f t="shared" si="125"/>
        <v>NO</v>
      </c>
    </row>
    <row r="858" spans="1:25" x14ac:dyDescent="0.25">
      <c r="A858" s="572" t="s">
        <v>278</v>
      </c>
      <c r="B858" s="573" t="s">
        <v>1118</v>
      </c>
      <c r="C858" s="617">
        <v>9532</v>
      </c>
      <c r="D858" s="617">
        <v>22047953200</v>
      </c>
      <c r="E858" s="574" t="s">
        <v>904</v>
      </c>
      <c r="F858" s="583">
        <v>0</v>
      </c>
      <c r="G858" s="573" t="s">
        <v>902</v>
      </c>
      <c r="H858" s="576">
        <v>152900</v>
      </c>
      <c r="I858" s="576">
        <v>0</v>
      </c>
      <c r="J858" s="577">
        <v>0</v>
      </c>
      <c r="K858" s="577" t="str">
        <f t="shared" si="117"/>
        <v/>
      </c>
      <c r="L858" s="576">
        <v>46710</v>
      </c>
      <c r="M858" s="576">
        <v>0</v>
      </c>
      <c r="N858" s="577">
        <v>0</v>
      </c>
      <c r="O858" s="577" t="b">
        <f t="shared" si="118"/>
        <v>1</v>
      </c>
      <c r="P858" s="578">
        <v>19.600000000000001</v>
      </c>
      <c r="Q858" s="578">
        <v>0</v>
      </c>
      <c r="R858" s="579">
        <v>0</v>
      </c>
      <c r="S858" s="577" t="str">
        <f t="shared" si="119"/>
        <v/>
      </c>
      <c r="T858" s="580">
        <f t="shared" si="120"/>
        <v>0</v>
      </c>
      <c r="U858" s="580">
        <f t="shared" si="121"/>
        <v>1</v>
      </c>
      <c r="V858" s="580">
        <f t="shared" si="122"/>
        <v>0</v>
      </c>
      <c r="W858" s="580">
        <f t="shared" si="123"/>
        <v>1</v>
      </c>
      <c r="X858" s="581" t="str">
        <f t="shared" si="124"/>
        <v>NO</v>
      </c>
      <c r="Y858" s="582" t="str">
        <f t="shared" si="125"/>
        <v>NO</v>
      </c>
    </row>
    <row r="859" spans="1:25" x14ac:dyDescent="0.25">
      <c r="A859" s="572" t="s">
        <v>265</v>
      </c>
      <c r="B859" s="573" t="s">
        <v>1024</v>
      </c>
      <c r="C859" s="617">
        <v>9701</v>
      </c>
      <c r="D859" s="617">
        <v>22049970100</v>
      </c>
      <c r="E859" s="574" t="s">
        <v>904</v>
      </c>
      <c r="F859" s="583">
        <v>0</v>
      </c>
      <c r="G859" s="573" t="s">
        <v>902</v>
      </c>
      <c r="H859" s="576">
        <v>152900</v>
      </c>
      <c r="I859" s="576">
        <v>72700</v>
      </c>
      <c r="J859" s="577">
        <v>0.475474166121648</v>
      </c>
      <c r="K859" s="577" t="str">
        <f t="shared" si="117"/>
        <v/>
      </c>
      <c r="L859" s="576">
        <v>46710</v>
      </c>
      <c r="M859" s="576">
        <v>33750</v>
      </c>
      <c r="N859" s="577">
        <v>0.72254335260115599</v>
      </c>
      <c r="O859" s="577" t="str">
        <f t="shared" si="118"/>
        <v/>
      </c>
      <c r="P859" s="578">
        <v>19.600000000000001</v>
      </c>
      <c r="Q859" s="578">
        <v>21.2</v>
      </c>
      <c r="R859" s="579">
        <v>1.0816326530612199</v>
      </c>
      <c r="S859" s="577" t="str">
        <f t="shared" si="119"/>
        <v/>
      </c>
      <c r="T859" s="580">
        <f t="shared" si="120"/>
        <v>0</v>
      </c>
      <c r="U859" s="580">
        <f t="shared" si="121"/>
        <v>0</v>
      </c>
      <c r="V859" s="580">
        <f t="shared" si="122"/>
        <v>0</v>
      </c>
      <c r="W859" s="580">
        <f t="shared" si="123"/>
        <v>0</v>
      </c>
      <c r="X859" s="581" t="str">
        <f t="shared" si="124"/>
        <v>NO</v>
      </c>
      <c r="Y859" s="582" t="str">
        <f t="shared" si="125"/>
        <v>NO</v>
      </c>
    </row>
    <row r="860" spans="1:25" x14ac:dyDescent="0.25">
      <c r="A860" s="572" t="s">
        <v>279</v>
      </c>
      <c r="B860" s="573" t="s">
        <v>987</v>
      </c>
      <c r="C860" s="617">
        <v>9701</v>
      </c>
      <c r="D860" s="617">
        <v>22049970100</v>
      </c>
      <c r="E860" s="574" t="s">
        <v>904</v>
      </c>
      <c r="F860" s="583">
        <v>0</v>
      </c>
      <c r="G860" s="573" t="s">
        <v>902</v>
      </c>
      <c r="H860" s="576">
        <v>152900</v>
      </c>
      <c r="I860" s="576">
        <v>100000</v>
      </c>
      <c r="J860" s="577">
        <v>0.65402223675604998</v>
      </c>
      <c r="K860" s="577" t="b">
        <f t="shared" si="117"/>
        <v>1</v>
      </c>
      <c r="L860" s="576">
        <v>46710</v>
      </c>
      <c r="M860" s="576">
        <v>61250</v>
      </c>
      <c r="N860" s="577">
        <v>1.3112823806465399</v>
      </c>
      <c r="O860" s="577" t="str">
        <f t="shared" si="118"/>
        <v/>
      </c>
      <c r="P860" s="578">
        <v>19.600000000000001</v>
      </c>
      <c r="Q860" s="578">
        <v>3</v>
      </c>
      <c r="R860" s="579">
        <v>0.15306122448979601</v>
      </c>
      <c r="S860" s="577" t="str">
        <f t="shared" si="119"/>
        <v/>
      </c>
      <c r="T860" s="580">
        <f t="shared" si="120"/>
        <v>1</v>
      </c>
      <c r="U860" s="580">
        <f t="shared" si="121"/>
        <v>0</v>
      </c>
      <c r="V860" s="580">
        <f t="shared" si="122"/>
        <v>0</v>
      </c>
      <c r="W860" s="580">
        <f t="shared" si="123"/>
        <v>1</v>
      </c>
      <c r="X860" s="581" t="str">
        <f t="shared" si="124"/>
        <v>NO</v>
      </c>
      <c r="Y860" s="582" t="str">
        <f t="shared" si="125"/>
        <v>NO</v>
      </c>
    </row>
    <row r="861" spans="1:25" x14ac:dyDescent="0.25">
      <c r="A861" s="572" t="s">
        <v>279</v>
      </c>
      <c r="B861" s="573" t="s">
        <v>1119</v>
      </c>
      <c r="C861" s="617">
        <v>9701</v>
      </c>
      <c r="D861" s="617">
        <v>22049970100</v>
      </c>
      <c r="E861" s="574" t="s">
        <v>904</v>
      </c>
      <c r="F861" s="583">
        <v>0</v>
      </c>
      <c r="G861" s="573" t="s">
        <v>902</v>
      </c>
      <c r="H861" s="576">
        <v>152900</v>
      </c>
      <c r="I861" s="576">
        <v>71000</v>
      </c>
      <c r="J861" s="577">
        <v>0.46435578809679501</v>
      </c>
      <c r="K861" s="577" t="str">
        <f t="shared" si="117"/>
        <v/>
      </c>
      <c r="L861" s="576">
        <v>46710</v>
      </c>
      <c r="M861" s="576">
        <v>20114</v>
      </c>
      <c r="N861" s="577">
        <v>0.43061442945835998</v>
      </c>
      <c r="O861" s="577" t="b">
        <f t="shared" si="118"/>
        <v>1</v>
      </c>
      <c r="P861" s="578">
        <v>19.600000000000001</v>
      </c>
      <c r="Q861" s="578">
        <v>39.9</v>
      </c>
      <c r="R861" s="579">
        <v>2.03571428571429</v>
      </c>
      <c r="S861" s="577" t="b">
        <f t="shared" si="119"/>
        <v>1</v>
      </c>
      <c r="T861" s="580">
        <f t="shared" si="120"/>
        <v>0</v>
      </c>
      <c r="U861" s="580">
        <f t="shared" si="121"/>
        <v>1</v>
      </c>
      <c r="V861" s="580">
        <f t="shared" si="122"/>
        <v>1</v>
      </c>
      <c r="W861" s="580">
        <f t="shared" si="123"/>
        <v>2</v>
      </c>
      <c r="X861" s="581" t="str">
        <f t="shared" si="124"/>
        <v>NO</v>
      </c>
      <c r="Y861" s="582" t="str">
        <f t="shared" si="125"/>
        <v>NO</v>
      </c>
    </row>
    <row r="862" spans="1:25" x14ac:dyDescent="0.25">
      <c r="A862" s="572" t="s">
        <v>279</v>
      </c>
      <c r="B862" s="573" t="s">
        <v>1120</v>
      </c>
      <c r="C862" s="617">
        <v>9701</v>
      </c>
      <c r="D862" s="617">
        <v>22049970100</v>
      </c>
      <c r="E862" s="574" t="s">
        <v>904</v>
      </c>
      <c r="F862" s="583">
        <v>0</v>
      </c>
      <c r="G862" s="573" t="s">
        <v>902</v>
      </c>
      <c r="H862" s="576">
        <v>152900</v>
      </c>
      <c r="I862" s="576">
        <v>82900</v>
      </c>
      <c r="J862" s="577">
        <v>0.54218443427076501</v>
      </c>
      <c r="K862" s="577" t="b">
        <f t="shared" si="117"/>
        <v>1</v>
      </c>
      <c r="L862" s="576">
        <v>46710</v>
      </c>
      <c r="M862" s="576">
        <v>33750</v>
      </c>
      <c r="N862" s="577">
        <v>0.72254335260115599</v>
      </c>
      <c r="O862" s="577" t="str">
        <f t="shared" si="118"/>
        <v/>
      </c>
      <c r="P862" s="578">
        <v>19.600000000000001</v>
      </c>
      <c r="Q862" s="578">
        <v>32</v>
      </c>
      <c r="R862" s="579">
        <v>1.6326530612244901</v>
      </c>
      <c r="S862" s="577" t="b">
        <f t="shared" si="119"/>
        <v>1</v>
      </c>
      <c r="T862" s="580">
        <f t="shared" si="120"/>
        <v>1</v>
      </c>
      <c r="U862" s="580">
        <f t="shared" si="121"/>
        <v>0</v>
      </c>
      <c r="V862" s="580">
        <f t="shared" si="122"/>
        <v>1</v>
      </c>
      <c r="W862" s="580">
        <f t="shared" si="123"/>
        <v>2</v>
      </c>
      <c r="X862" s="581" t="str">
        <f t="shared" si="124"/>
        <v>NO</v>
      </c>
      <c r="Y862" s="582" t="str">
        <f t="shared" si="125"/>
        <v>NO</v>
      </c>
    </row>
    <row r="863" spans="1:25" x14ac:dyDescent="0.25">
      <c r="A863" s="572" t="s">
        <v>291</v>
      </c>
      <c r="B863" s="592" t="s">
        <v>1121</v>
      </c>
      <c r="C863" s="617">
        <v>9701</v>
      </c>
      <c r="D863" s="617">
        <v>22049970100</v>
      </c>
      <c r="E863" s="584" t="s">
        <v>904</v>
      </c>
      <c r="F863" s="585">
        <v>0</v>
      </c>
      <c r="G863" s="573" t="s">
        <v>902</v>
      </c>
      <c r="H863" s="576">
        <v>152900</v>
      </c>
      <c r="I863" s="576">
        <v>234500</v>
      </c>
      <c r="J863" s="577">
        <v>1.5336821451929401</v>
      </c>
      <c r="K863" s="577" t="b">
        <f t="shared" si="117"/>
        <v>1</v>
      </c>
      <c r="L863" s="576">
        <v>46710</v>
      </c>
      <c r="M863" s="576">
        <v>142361</v>
      </c>
      <c r="N863" s="577">
        <v>3.04776279169343</v>
      </c>
      <c r="O863" s="577" t="str">
        <f t="shared" si="118"/>
        <v/>
      </c>
      <c r="P863" s="578">
        <v>19.600000000000001</v>
      </c>
      <c r="Q863" s="578">
        <v>11.3</v>
      </c>
      <c r="R863" s="579">
        <v>0.57653061224489799</v>
      </c>
      <c r="S863" s="577" t="str">
        <f t="shared" si="119"/>
        <v/>
      </c>
      <c r="T863" s="580">
        <f t="shared" si="120"/>
        <v>1</v>
      </c>
      <c r="U863" s="580">
        <f t="shared" si="121"/>
        <v>0</v>
      </c>
      <c r="V863" s="580">
        <f t="shared" si="122"/>
        <v>0</v>
      </c>
      <c r="W863" s="580">
        <f t="shared" si="123"/>
        <v>1</v>
      </c>
      <c r="X863" s="581" t="str">
        <f t="shared" si="124"/>
        <v>NO</v>
      </c>
      <c r="Y863" s="582" t="str">
        <f t="shared" si="125"/>
        <v>NO</v>
      </c>
    </row>
    <row r="864" spans="1:25" x14ac:dyDescent="0.25">
      <c r="A864" s="572" t="s">
        <v>285</v>
      </c>
      <c r="B864" s="573" t="s">
        <v>1122</v>
      </c>
      <c r="C864" s="617">
        <v>9701</v>
      </c>
      <c r="D864" s="617">
        <v>22049970100</v>
      </c>
      <c r="E864" s="574" t="s">
        <v>904</v>
      </c>
      <c r="F864" s="583">
        <v>0</v>
      </c>
      <c r="G864" s="573" t="s">
        <v>902</v>
      </c>
      <c r="H864" s="576">
        <v>152900</v>
      </c>
      <c r="I864" s="576">
        <v>164600</v>
      </c>
      <c r="J864" s="577">
        <v>1.07652060170046</v>
      </c>
      <c r="K864" s="577" t="b">
        <f t="shared" si="117"/>
        <v>1</v>
      </c>
      <c r="L864" s="576">
        <v>46710</v>
      </c>
      <c r="M864" s="576">
        <v>58309</v>
      </c>
      <c r="N864" s="577">
        <v>1.2483194176835799</v>
      </c>
      <c r="O864" s="577" t="str">
        <f t="shared" si="118"/>
        <v/>
      </c>
      <c r="P864" s="578">
        <v>19.600000000000001</v>
      </c>
      <c r="Q864" s="578">
        <v>11.2</v>
      </c>
      <c r="R864" s="579">
        <v>0.57142857142857195</v>
      </c>
      <c r="S864" s="577" t="str">
        <f t="shared" si="119"/>
        <v/>
      </c>
      <c r="T864" s="580">
        <f t="shared" si="120"/>
        <v>1</v>
      </c>
      <c r="U864" s="580">
        <f t="shared" si="121"/>
        <v>0</v>
      </c>
      <c r="V864" s="580">
        <f t="shared" si="122"/>
        <v>0</v>
      </c>
      <c r="W864" s="580">
        <f t="shared" si="123"/>
        <v>1</v>
      </c>
      <c r="X864" s="581" t="str">
        <f t="shared" si="124"/>
        <v>NO</v>
      </c>
      <c r="Y864" s="582" t="str">
        <f t="shared" si="125"/>
        <v>NO</v>
      </c>
    </row>
    <row r="865" spans="1:25" x14ac:dyDescent="0.25">
      <c r="A865" s="572" t="s">
        <v>285</v>
      </c>
      <c r="B865" s="573" t="s">
        <v>1123</v>
      </c>
      <c r="C865" s="617">
        <v>9701</v>
      </c>
      <c r="D865" s="617">
        <v>22049970100</v>
      </c>
      <c r="E865" s="574" t="s">
        <v>904</v>
      </c>
      <c r="F865" s="592">
        <v>0</v>
      </c>
      <c r="G865" s="573" t="s">
        <v>902</v>
      </c>
      <c r="H865" s="576">
        <v>152900</v>
      </c>
      <c r="I865" s="576">
        <v>169400</v>
      </c>
      <c r="J865" s="577">
        <v>1.10791366906475</v>
      </c>
      <c r="K865" s="577" t="b">
        <f t="shared" si="117"/>
        <v>1</v>
      </c>
      <c r="L865" s="576">
        <v>46710</v>
      </c>
      <c r="M865" s="576">
        <v>27411</v>
      </c>
      <c r="N865" s="577">
        <v>0.58683365446371205</v>
      </c>
      <c r="O865" s="577" t="b">
        <f t="shared" si="118"/>
        <v>1</v>
      </c>
      <c r="P865" s="578">
        <v>19.600000000000001</v>
      </c>
      <c r="Q865" s="578">
        <v>43.4</v>
      </c>
      <c r="R865" s="579">
        <v>2.21428571428571</v>
      </c>
      <c r="S865" s="577" t="b">
        <f t="shared" si="119"/>
        <v>1</v>
      </c>
      <c r="T865" s="580">
        <f t="shared" si="120"/>
        <v>1</v>
      </c>
      <c r="U865" s="580">
        <f t="shared" si="121"/>
        <v>1</v>
      </c>
      <c r="V865" s="580">
        <f t="shared" si="122"/>
        <v>1</v>
      </c>
      <c r="W865" s="580">
        <f t="shared" si="123"/>
        <v>3</v>
      </c>
      <c r="X865" s="581" t="str">
        <f t="shared" si="124"/>
        <v>NO</v>
      </c>
      <c r="Y865" s="586" t="str">
        <f t="shared" si="125"/>
        <v>NO</v>
      </c>
    </row>
    <row r="866" spans="1:25" x14ac:dyDescent="0.25">
      <c r="A866" s="572" t="s">
        <v>279</v>
      </c>
      <c r="B866" s="573" t="s">
        <v>1124</v>
      </c>
      <c r="C866" s="617">
        <v>9702</v>
      </c>
      <c r="D866" s="617">
        <v>22049970200</v>
      </c>
      <c r="E866" s="574" t="s">
        <v>904</v>
      </c>
      <c r="F866" s="583">
        <v>0</v>
      </c>
      <c r="G866" s="573" t="s">
        <v>902</v>
      </c>
      <c r="H866" s="576">
        <v>152900</v>
      </c>
      <c r="I866" s="576">
        <v>151400</v>
      </c>
      <c r="J866" s="577">
        <v>0.99018966644865902</v>
      </c>
      <c r="K866" s="577" t="b">
        <f t="shared" si="117"/>
        <v>1</v>
      </c>
      <c r="L866" s="576">
        <v>46710</v>
      </c>
      <c r="M866" s="576">
        <v>40208</v>
      </c>
      <c r="N866" s="577">
        <v>0.860800685078142</v>
      </c>
      <c r="O866" s="577" t="str">
        <f t="shared" si="118"/>
        <v/>
      </c>
      <c r="P866" s="578">
        <v>19.600000000000001</v>
      </c>
      <c r="Q866" s="578">
        <v>26</v>
      </c>
      <c r="R866" s="579">
        <v>1.3265306122449001</v>
      </c>
      <c r="S866" s="577" t="str">
        <f t="shared" si="119"/>
        <v/>
      </c>
      <c r="T866" s="580">
        <f t="shared" si="120"/>
        <v>1</v>
      </c>
      <c r="U866" s="580">
        <f t="shared" si="121"/>
        <v>0</v>
      </c>
      <c r="V866" s="580">
        <f t="shared" si="122"/>
        <v>0</v>
      </c>
      <c r="W866" s="580">
        <f t="shared" si="123"/>
        <v>1</v>
      </c>
      <c r="X866" s="581" t="str">
        <f t="shared" si="124"/>
        <v>NO</v>
      </c>
      <c r="Y866" s="582" t="str">
        <f t="shared" si="125"/>
        <v>NO</v>
      </c>
    </row>
    <row r="867" spans="1:25" x14ac:dyDescent="0.25">
      <c r="A867" s="572" t="s">
        <v>279</v>
      </c>
      <c r="B867" s="573" t="s">
        <v>987</v>
      </c>
      <c r="C867" s="617">
        <v>9702</v>
      </c>
      <c r="D867" s="617">
        <v>22049970200</v>
      </c>
      <c r="E867" s="574" t="s">
        <v>904</v>
      </c>
      <c r="F867" s="583">
        <v>0</v>
      </c>
      <c r="G867" s="573" t="s">
        <v>902</v>
      </c>
      <c r="H867" s="576">
        <v>152900</v>
      </c>
      <c r="I867" s="576">
        <v>100000</v>
      </c>
      <c r="J867" s="577">
        <v>0.65402223675604998</v>
      </c>
      <c r="K867" s="577" t="b">
        <f t="shared" si="117"/>
        <v>1</v>
      </c>
      <c r="L867" s="576">
        <v>46710</v>
      </c>
      <c r="M867" s="576">
        <v>61250</v>
      </c>
      <c r="N867" s="577">
        <v>1.3112823806465399</v>
      </c>
      <c r="O867" s="577" t="str">
        <f t="shared" si="118"/>
        <v/>
      </c>
      <c r="P867" s="578">
        <v>19.600000000000001</v>
      </c>
      <c r="Q867" s="578">
        <v>3</v>
      </c>
      <c r="R867" s="579">
        <v>0.15306122448979601</v>
      </c>
      <c r="S867" s="577" t="str">
        <f t="shared" si="119"/>
        <v/>
      </c>
      <c r="T867" s="580">
        <f t="shared" si="120"/>
        <v>1</v>
      </c>
      <c r="U867" s="580">
        <f t="shared" si="121"/>
        <v>0</v>
      </c>
      <c r="V867" s="580">
        <f t="shared" si="122"/>
        <v>0</v>
      </c>
      <c r="W867" s="580">
        <f t="shared" si="123"/>
        <v>1</v>
      </c>
      <c r="X867" s="581" t="str">
        <f t="shared" si="124"/>
        <v>NO</v>
      </c>
      <c r="Y867" s="582" t="str">
        <f t="shared" si="125"/>
        <v>NO</v>
      </c>
    </row>
    <row r="868" spans="1:25" x14ac:dyDescent="0.25">
      <c r="A868" s="572" t="s">
        <v>279</v>
      </c>
      <c r="B868" s="573" t="s">
        <v>989</v>
      </c>
      <c r="C868" s="617">
        <v>9702</v>
      </c>
      <c r="D868" s="617">
        <v>22049970200</v>
      </c>
      <c r="E868" s="574" t="s">
        <v>904</v>
      </c>
      <c r="F868" s="583">
        <v>0</v>
      </c>
      <c r="G868" s="573" t="s">
        <v>902</v>
      </c>
      <c r="H868" s="576">
        <v>152900</v>
      </c>
      <c r="I868" s="576">
        <v>57900</v>
      </c>
      <c r="J868" s="577">
        <v>0.37867887508175302</v>
      </c>
      <c r="K868" s="577" t="str">
        <f t="shared" si="117"/>
        <v/>
      </c>
      <c r="L868" s="576">
        <v>46710</v>
      </c>
      <c r="M868" s="576">
        <v>20164</v>
      </c>
      <c r="N868" s="577">
        <v>0.43168486405480599</v>
      </c>
      <c r="O868" s="577" t="b">
        <f t="shared" si="118"/>
        <v>1</v>
      </c>
      <c r="P868" s="578">
        <v>19.600000000000001</v>
      </c>
      <c r="Q868" s="578">
        <v>54.7</v>
      </c>
      <c r="R868" s="579">
        <v>2.7908163265306101</v>
      </c>
      <c r="S868" s="577" t="b">
        <f t="shared" si="119"/>
        <v>1</v>
      </c>
      <c r="T868" s="580">
        <f t="shared" si="120"/>
        <v>0</v>
      </c>
      <c r="U868" s="580">
        <f t="shared" si="121"/>
        <v>1</v>
      </c>
      <c r="V868" s="580">
        <f t="shared" si="122"/>
        <v>1</v>
      </c>
      <c r="W868" s="580">
        <f t="shared" si="123"/>
        <v>2</v>
      </c>
      <c r="X868" s="581" t="str">
        <f t="shared" si="124"/>
        <v>NO</v>
      </c>
      <c r="Y868" s="582" t="str">
        <f t="shared" si="125"/>
        <v>NO</v>
      </c>
    </row>
    <row r="869" spans="1:25" x14ac:dyDescent="0.25">
      <c r="A869" s="572" t="s">
        <v>285</v>
      </c>
      <c r="B869" s="573" t="s">
        <v>1123</v>
      </c>
      <c r="C869" s="617">
        <v>9702</v>
      </c>
      <c r="D869" s="617">
        <v>22049970200</v>
      </c>
      <c r="E869" s="574" t="s">
        <v>904</v>
      </c>
      <c r="F869" s="583">
        <v>0</v>
      </c>
      <c r="G869" s="573" t="s">
        <v>902</v>
      </c>
      <c r="H869" s="576">
        <v>152900</v>
      </c>
      <c r="I869" s="576">
        <v>169400</v>
      </c>
      <c r="J869" s="577">
        <v>1.10791366906475</v>
      </c>
      <c r="K869" s="577" t="b">
        <f t="shared" si="117"/>
        <v>1</v>
      </c>
      <c r="L869" s="576">
        <v>46710</v>
      </c>
      <c r="M869" s="576">
        <v>27411</v>
      </c>
      <c r="N869" s="577">
        <v>0.58683365446371205</v>
      </c>
      <c r="O869" s="577" t="b">
        <f t="shared" si="118"/>
        <v>1</v>
      </c>
      <c r="P869" s="578">
        <v>19.600000000000001</v>
      </c>
      <c r="Q869" s="578">
        <v>43.4</v>
      </c>
      <c r="R869" s="579">
        <v>2.21428571428571</v>
      </c>
      <c r="S869" s="577" t="b">
        <f t="shared" si="119"/>
        <v>1</v>
      </c>
      <c r="T869" s="580">
        <f t="shared" si="120"/>
        <v>1</v>
      </c>
      <c r="U869" s="580">
        <f t="shared" si="121"/>
        <v>1</v>
      </c>
      <c r="V869" s="580">
        <f t="shared" si="122"/>
        <v>1</v>
      </c>
      <c r="W869" s="580">
        <f t="shared" si="123"/>
        <v>3</v>
      </c>
      <c r="X869" s="581" t="str">
        <f t="shared" si="124"/>
        <v>NO</v>
      </c>
      <c r="Y869" s="582" t="str">
        <f t="shared" si="125"/>
        <v>NO</v>
      </c>
    </row>
    <row r="870" spans="1:25" x14ac:dyDescent="0.25">
      <c r="A870" s="572" t="s">
        <v>279</v>
      </c>
      <c r="B870" s="573" t="s">
        <v>987</v>
      </c>
      <c r="C870" s="617">
        <v>9703</v>
      </c>
      <c r="D870" s="617">
        <v>22049970300</v>
      </c>
      <c r="E870" s="574" t="s">
        <v>904</v>
      </c>
      <c r="F870" s="583">
        <v>0</v>
      </c>
      <c r="G870" s="573" t="s">
        <v>902</v>
      </c>
      <c r="H870" s="576">
        <v>152900</v>
      </c>
      <c r="I870" s="576">
        <v>100000</v>
      </c>
      <c r="J870" s="577">
        <v>0.65402223675604998</v>
      </c>
      <c r="K870" s="577" t="b">
        <f t="shared" si="117"/>
        <v>1</v>
      </c>
      <c r="L870" s="576">
        <v>46710</v>
      </c>
      <c r="M870" s="576">
        <v>61250</v>
      </c>
      <c r="N870" s="577">
        <v>1.3112823806465399</v>
      </c>
      <c r="O870" s="577" t="str">
        <f t="shared" si="118"/>
        <v/>
      </c>
      <c r="P870" s="578">
        <v>19.600000000000001</v>
      </c>
      <c r="Q870" s="578">
        <v>3</v>
      </c>
      <c r="R870" s="579">
        <v>0.15306122448979601</v>
      </c>
      <c r="S870" s="577" t="str">
        <f t="shared" si="119"/>
        <v/>
      </c>
      <c r="T870" s="580">
        <f t="shared" si="120"/>
        <v>1</v>
      </c>
      <c r="U870" s="580">
        <f t="shared" si="121"/>
        <v>0</v>
      </c>
      <c r="V870" s="580">
        <f t="shared" si="122"/>
        <v>0</v>
      </c>
      <c r="W870" s="580">
        <f t="shared" si="123"/>
        <v>1</v>
      </c>
      <c r="X870" s="581" t="str">
        <f t="shared" si="124"/>
        <v>NO</v>
      </c>
      <c r="Y870" s="582" t="str">
        <f t="shared" si="125"/>
        <v>NO</v>
      </c>
    </row>
    <row r="871" spans="1:25" x14ac:dyDescent="0.25">
      <c r="A871" s="572" t="s">
        <v>279</v>
      </c>
      <c r="B871" s="592" t="s">
        <v>1119</v>
      </c>
      <c r="C871" s="617">
        <v>9703</v>
      </c>
      <c r="D871" s="617">
        <v>22049970300</v>
      </c>
      <c r="E871" s="584" t="s">
        <v>904</v>
      </c>
      <c r="F871" s="585">
        <v>0</v>
      </c>
      <c r="G871" s="573" t="s">
        <v>902</v>
      </c>
      <c r="H871" s="576">
        <v>152900</v>
      </c>
      <c r="I871" s="576">
        <v>71000</v>
      </c>
      <c r="J871" s="577">
        <v>0.46435578809679501</v>
      </c>
      <c r="K871" s="577" t="str">
        <f t="shared" si="117"/>
        <v/>
      </c>
      <c r="L871" s="576">
        <v>46710</v>
      </c>
      <c r="M871" s="576">
        <v>20114</v>
      </c>
      <c r="N871" s="577">
        <v>0.43061442945835998</v>
      </c>
      <c r="O871" s="577" t="b">
        <f t="shared" si="118"/>
        <v>1</v>
      </c>
      <c r="P871" s="578">
        <v>19.600000000000001</v>
      </c>
      <c r="Q871" s="578">
        <v>39.9</v>
      </c>
      <c r="R871" s="579">
        <v>2.03571428571429</v>
      </c>
      <c r="S871" s="577" t="b">
        <f t="shared" si="119"/>
        <v>1</v>
      </c>
      <c r="T871" s="580">
        <f t="shared" si="120"/>
        <v>0</v>
      </c>
      <c r="U871" s="580">
        <f t="shared" si="121"/>
        <v>1</v>
      </c>
      <c r="V871" s="580">
        <f t="shared" si="122"/>
        <v>1</v>
      </c>
      <c r="W871" s="580">
        <f t="shared" si="123"/>
        <v>2</v>
      </c>
      <c r="X871" s="581" t="str">
        <f t="shared" si="124"/>
        <v>NO</v>
      </c>
      <c r="Y871" s="586" t="str">
        <f t="shared" si="125"/>
        <v>NO</v>
      </c>
    </row>
    <row r="872" spans="1:25" x14ac:dyDescent="0.25">
      <c r="A872" s="572" t="s">
        <v>279</v>
      </c>
      <c r="B872" s="573" t="s">
        <v>989</v>
      </c>
      <c r="C872" s="617">
        <v>9703</v>
      </c>
      <c r="D872" s="617">
        <v>22049970300</v>
      </c>
      <c r="E872" s="574" t="s">
        <v>904</v>
      </c>
      <c r="F872" s="583">
        <v>0</v>
      </c>
      <c r="G872" s="573" t="s">
        <v>902</v>
      </c>
      <c r="H872" s="576">
        <v>152900</v>
      </c>
      <c r="I872" s="576">
        <v>57900</v>
      </c>
      <c r="J872" s="577">
        <v>0.37867887508175302</v>
      </c>
      <c r="K872" s="577" t="str">
        <f t="shared" si="117"/>
        <v/>
      </c>
      <c r="L872" s="576">
        <v>46710</v>
      </c>
      <c r="M872" s="576">
        <v>20164</v>
      </c>
      <c r="N872" s="577">
        <v>0.43168486405480599</v>
      </c>
      <c r="O872" s="577" t="b">
        <f t="shared" si="118"/>
        <v>1</v>
      </c>
      <c r="P872" s="578">
        <v>19.600000000000001</v>
      </c>
      <c r="Q872" s="578">
        <v>54.7</v>
      </c>
      <c r="R872" s="579">
        <v>2.7908163265306101</v>
      </c>
      <c r="S872" s="577" t="b">
        <f t="shared" si="119"/>
        <v>1</v>
      </c>
      <c r="T872" s="580">
        <f t="shared" si="120"/>
        <v>0</v>
      </c>
      <c r="U872" s="580">
        <f t="shared" si="121"/>
        <v>1</v>
      </c>
      <c r="V872" s="580">
        <f t="shared" si="122"/>
        <v>1</v>
      </c>
      <c r="W872" s="580">
        <f t="shared" si="123"/>
        <v>2</v>
      </c>
      <c r="X872" s="581" t="str">
        <f t="shared" si="124"/>
        <v>NO</v>
      </c>
      <c r="Y872" s="582" t="str">
        <f t="shared" si="125"/>
        <v>NO</v>
      </c>
    </row>
    <row r="873" spans="1:25" x14ac:dyDescent="0.25">
      <c r="A873" s="572" t="s">
        <v>279</v>
      </c>
      <c r="B873" s="573" t="s">
        <v>989</v>
      </c>
      <c r="C873" s="617">
        <v>9704</v>
      </c>
      <c r="D873" s="617">
        <v>22049970400</v>
      </c>
      <c r="E873" s="574" t="s">
        <v>901</v>
      </c>
      <c r="F873" s="575">
        <v>1</v>
      </c>
      <c r="G873" s="573" t="s">
        <v>902</v>
      </c>
      <c r="H873" s="576">
        <v>152900</v>
      </c>
      <c r="I873" s="576">
        <v>57900</v>
      </c>
      <c r="J873" s="577">
        <v>0.37867887508175302</v>
      </c>
      <c r="K873" s="577" t="str">
        <f t="shared" si="117"/>
        <v/>
      </c>
      <c r="L873" s="576">
        <v>46710</v>
      </c>
      <c r="M873" s="576">
        <v>20164</v>
      </c>
      <c r="N873" s="577">
        <v>0.43168486405480599</v>
      </c>
      <c r="O873" s="577" t="b">
        <f t="shared" si="118"/>
        <v>1</v>
      </c>
      <c r="P873" s="578">
        <v>19.600000000000001</v>
      </c>
      <c r="Q873" s="578">
        <v>54.7</v>
      </c>
      <c r="R873" s="579">
        <v>2.7908163265306101</v>
      </c>
      <c r="S873" s="577" t="b">
        <f t="shared" si="119"/>
        <v>1</v>
      </c>
      <c r="T873" s="580">
        <f t="shared" si="120"/>
        <v>0</v>
      </c>
      <c r="U873" s="580">
        <f t="shared" si="121"/>
        <v>1</v>
      </c>
      <c r="V873" s="580">
        <f t="shared" si="122"/>
        <v>1</v>
      </c>
      <c r="W873" s="580">
        <f t="shared" si="123"/>
        <v>2</v>
      </c>
      <c r="X873" s="588" t="str">
        <f t="shared" si="124"/>
        <v>YES</v>
      </c>
      <c r="Y873" s="589" t="str">
        <f t="shared" si="125"/>
        <v>YES</v>
      </c>
    </row>
    <row r="874" spans="1:25" x14ac:dyDescent="0.25">
      <c r="A874" s="572" t="s">
        <v>279</v>
      </c>
      <c r="B874" s="573" t="s">
        <v>987</v>
      </c>
      <c r="C874" s="617">
        <v>9705</v>
      </c>
      <c r="D874" s="617">
        <v>22049970500</v>
      </c>
      <c r="E874" s="574" t="s">
        <v>904</v>
      </c>
      <c r="F874" s="583">
        <v>0</v>
      </c>
      <c r="G874" s="573" t="s">
        <v>902</v>
      </c>
      <c r="H874" s="576">
        <v>152900</v>
      </c>
      <c r="I874" s="576">
        <v>100000</v>
      </c>
      <c r="J874" s="577">
        <v>0.65402223675604998</v>
      </c>
      <c r="K874" s="577" t="b">
        <f t="shared" si="117"/>
        <v>1</v>
      </c>
      <c r="L874" s="576">
        <v>46710</v>
      </c>
      <c r="M874" s="576">
        <v>61250</v>
      </c>
      <c r="N874" s="577">
        <v>1.3112823806465399</v>
      </c>
      <c r="O874" s="577" t="str">
        <f t="shared" si="118"/>
        <v/>
      </c>
      <c r="P874" s="578">
        <v>19.600000000000001</v>
      </c>
      <c r="Q874" s="578">
        <v>3</v>
      </c>
      <c r="R874" s="579">
        <v>0.15306122448979601</v>
      </c>
      <c r="S874" s="577" t="str">
        <f t="shared" si="119"/>
        <v/>
      </c>
      <c r="T874" s="580">
        <f t="shared" si="120"/>
        <v>1</v>
      </c>
      <c r="U874" s="580">
        <f t="shared" si="121"/>
        <v>0</v>
      </c>
      <c r="V874" s="580">
        <f t="shared" si="122"/>
        <v>0</v>
      </c>
      <c r="W874" s="580">
        <f t="shared" si="123"/>
        <v>1</v>
      </c>
      <c r="X874" s="581" t="str">
        <f t="shared" si="124"/>
        <v>NO</v>
      </c>
      <c r="Y874" s="582" t="str">
        <f t="shared" si="125"/>
        <v>NO</v>
      </c>
    </row>
    <row r="875" spans="1:25" x14ac:dyDescent="0.25">
      <c r="A875" s="572" t="s">
        <v>279</v>
      </c>
      <c r="B875" s="573" t="s">
        <v>989</v>
      </c>
      <c r="C875" s="617">
        <v>9705</v>
      </c>
      <c r="D875" s="617">
        <v>22049970500</v>
      </c>
      <c r="E875" s="574" t="s">
        <v>904</v>
      </c>
      <c r="F875" s="583">
        <v>0</v>
      </c>
      <c r="G875" s="573" t="s">
        <v>902</v>
      </c>
      <c r="H875" s="576">
        <v>152900</v>
      </c>
      <c r="I875" s="576">
        <v>57900</v>
      </c>
      <c r="J875" s="577">
        <v>0.37867887508175302</v>
      </c>
      <c r="K875" s="577" t="str">
        <f t="shared" si="117"/>
        <v/>
      </c>
      <c r="L875" s="576">
        <v>46710</v>
      </c>
      <c r="M875" s="576">
        <v>20164</v>
      </c>
      <c r="N875" s="577">
        <v>0.43168486405480599</v>
      </c>
      <c r="O875" s="577" t="b">
        <f t="shared" si="118"/>
        <v>1</v>
      </c>
      <c r="P875" s="578">
        <v>19.600000000000001</v>
      </c>
      <c r="Q875" s="578">
        <v>54.7</v>
      </c>
      <c r="R875" s="579">
        <v>2.7908163265306101</v>
      </c>
      <c r="S875" s="577" t="b">
        <f t="shared" si="119"/>
        <v>1</v>
      </c>
      <c r="T875" s="580">
        <f t="shared" si="120"/>
        <v>0</v>
      </c>
      <c r="U875" s="580">
        <f t="shared" si="121"/>
        <v>1</v>
      </c>
      <c r="V875" s="580">
        <f t="shared" si="122"/>
        <v>1</v>
      </c>
      <c r="W875" s="580">
        <f t="shared" si="123"/>
        <v>2</v>
      </c>
      <c r="X875" s="581" t="str">
        <f t="shared" si="124"/>
        <v>NO</v>
      </c>
      <c r="Y875" s="582" t="str">
        <f t="shared" si="125"/>
        <v>NO</v>
      </c>
    </row>
    <row r="876" spans="1:25" x14ac:dyDescent="0.25">
      <c r="A876" s="572" t="s">
        <v>280</v>
      </c>
      <c r="B876" s="573" t="s">
        <v>1125</v>
      </c>
      <c r="C876" s="617">
        <v>201.01</v>
      </c>
      <c r="D876" s="617">
        <v>22051020101</v>
      </c>
      <c r="E876" s="574" t="s">
        <v>901</v>
      </c>
      <c r="F876" s="575">
        <v>1</v>
      </c>
      <c r="G876" s="573" t="s">
        <v>902</v>
      </c>
      <c r="H876" s="576">
        <v>152900</v>
      </c>
      <c r="I876" s="576">
        <v>223000</v>
      </c>
      <c r="J876" s="577">
        <v>1.4584695879659899</v>
      </c>
      <c r="K876" s="577" t="b">
        <f t="shared" si="117"/>
        <v>1</v>
      </c>
      <c r="L876" s="576">
        <v>46710</v>
      </c>
      <c r="M876" s="576">
        <v>55221</v>
      </c>
      <c r="N876" s="577">
        <v>1.1822093770070601</v>
      </c>
      <c r="O876" s="577" t="str">
        <f t="shared" si="118"/>
        <v/>
      </c>
      <c r="P876" s="578">
        <v>19.600000000000001</v>
      </c>
      <c r="Q876" s="578">
        <v>12.5</v>
      </c>
      <c r="R876" s="579">
        <v>0.63775510204081598</v>
      </c>
      <c r="S876" s="577" t="str">
        <f t="shared" si="119"/>
        <v/>
      </c>
      <c r="T876" s="580">
        <f t="shared" si="120"/>
        <v>1</v>
      </c>
      <c r="U876" s="580">
        <f t="shared" si="121"/>
        <v>0</v>
      </c>
      <c r="V876" s="580">
        <f t="shared" si="122"/>
        <v>0</v>
      </c>
      <c r="W876" s="580">
        <f t="shared" si="123"/>
        <v>1</v>
      </c>
      <c r="X876" s="581" t="str">
        <f t="shared" si="124"/>
        <v>NO</v>
      </c>
      <c r="Y876" s="582" t="str">
        <f t="shared" si="125"/>
        <v>NO</v>
      </c>
    </row>
    <row r="877" spans="1:25" x14ac:dyDescent="0.25">
      <c r="A877" s="572" t="s">
        <v>280</v>
      </c>
      <c r="B877" s="573" t="s">
        <v>1125</v>
      </c>
      <c r="C877" s="617">
        <v>201.02</v>
      </c>
      <c r="D877" s="617">
        <v>22051020102</v>
      </c>
      <c r="E877" s="574" t="s">
        <v>904</v>
      </c>
      <c r="F877" s="583">
        <v>0</v>
      </c>
      <c r="G877" s="573" t="s">
        <v>902</v>
      </c>
      <c r="H877" s="576">
        <v>152900</v>
      </c>
      <c r="I877" s="576">
        <v>223000</v>
      </c>
      <c r="J877" s="577">
        <v>1.4584695879659899</v>
      </c>
      <c r="K877" s="577" t="b">
        <f t="shared" si="117"/>
        <v>1</v>
      </c>
      <c r="L877" s="576">
        <v>46710</v>
      </c>
      <c r="M877" s="576">
        <v>55221</v>
      </c>
      <c r="N877" s="577">
        <v>1.1822093770070601</v>
      </c>
      <c r="O877" s="577" t="str">
        <f t="shared" si="118"/>
        <v/>
      </c>
      <c r="P877" s="578">
        <v>19.600000000000001</v>
      </c>
      <c r="Q877" s="578">
        <v>12.5</v>
      </c>
      <c r="R877" s="579">
        <v>0.63775510204081598</v>
      </c>
      <c r="S877" s="577" t="str">
        <f t="shared" si="119"/>
        <v/>
      </c>
      <c r="T877" s="580">
        <f t="shared" si="120"/>
        <v>1</v>
      </c>
      <c r="U877" s="580">
        <f t="shared" si="121"/>
        <v>0</v>
      </c>
      <c r="V877" s="580">
        <f t="shared" si="122"/>
        <v>0</v>
      </c>
      <c r="W877" s="580">
        <f t="shared" si="123"/>
        <v>1</v>
      </c>
      <c r="X877" s="581" t="str">
        <f t="shared" si="124"/>
        <v>NO</v>
      </c>
      <c r="Y877" s="582" t="str">
        <f t="shared" si="125"/>
        <v>NO</v>
      </c>
    </row>
    <row r="878" spans="1:25" x14ac:dyDescent="0.25">
      <c r="A878" s="572" t="s">
        <v>280</v>
      </c>
      <c r="B878" s="573" t="s">
        <v>1125</v>
      </c>
      <c r="C878" s="617">
        <v>201.02</v>
      </c>
      <c r="D878" s="617">
        <v>22051020102</v>
      </c>
      <c r="E878" s="574" t="s">
        <v>904</v>
      </c>
      <c r="F878" s="583">
        <v>0</v>
      </c>
      <c r="G878" s="573" t="s">
        <v>902</v>
      </c>
      <c r="H878" s="576">
        <v>152900</v>
      </c>
      <c r="I878" s="576">
        <v>223000</v>
      </c>
      <c r="J878" s="577">
        <v>1.4584695879659899</v>
      </c>
      <c r="K878" s="577" t="b">
        <f t="shared" si="117"/>
        <v>1</v>
      </c>
      <c r="L878" s="576">
        <v>46710</v>
      </c>
      <c r="M878" s="576">
        <v>55221</v>
      </c>
      <c r="N878" s="577">
        <v>1.1822093770070601</v>
      </c>
      <c r="O878" s="577" t="str">
        <f t="shared" si="118"/>
        <v/>
      </c>
      <c r="P878" s="578">
        <v>19.600000000000001</v>
      </c>
      <c r="Q878" s="578">
        <v>12.5</v>
      </c>
      <c r="R878" s="579">
        <v>0.63775510204081598</v>
      </c>
      <c r="S878" s="577" t="str">
        <f t="shared" si="119"/>
        <v/>
      </c>
      <c r="T878" s="580">
        <f t="shared" si="120"/>
        <v>1</v>
      </c>
      <c r="U878" s="580">
        <f t="shared" si="121"/>
        <v>0</v>
      </c>
      <c r="V878" s="580">
        <f t="shared" si="122"/>
        <v>0</v>
      </c>
      <c r="W878" s="580">
        <f t="shared" si="123"/>
        <v>1</v>
      </c>
      <c r="X878" s="581" t="str">
        <f t="shared" si="124"/>
        <v>NO</v>
      </c>
      <c r="Y878" s="582" t="str">
        <f t="shared" si="125"/>
        <v>NO</v>
      </c>
    </row>
    <row r="879" spans="1:25" x14ac:dyDescent="0.25">
      <c r="A879" s="572" t="s">
        <v>280</v>
      </c>
      <c r="B879" s="573" t="s">
        <v>1125</v>
      </c>
      <c r="C879" s="617">
        <v>202.01</v>
      </c>
      <c r="D879" s="617">
        <v>22051020201</v>
      </c>
      <c r="E879" s="574" t="s">
        <v>904</v>
      </c>
      <c r="F879" s="583">
        <v>0</v>
      </c>
      <c r="G879" s="573" t="s">
        <v>902</v>
      </c>
      <c r="H879" s="576">
        <v>152900</v>
      </c>
      <c r="I879" s="576">
        <v>223000</v>
      </c>
      <c r="J879" s="577">
        <v>1.4584695879659899</v>
      </c>
      <c r="K879" s="577" t="b">
        <f t="shared" si="117"/>
        <v>1</v>
      </c>
      <c r="L879" s="576">
        <v>46710</v>
      </c>
      <c r="M879" s="576">
        <v>55221</v>
      </c>
      <c r="N879" s="577">
        <v>1.1822093770070601</v>
      </c>
      <c r="O879" s="577" t="str">
        <f t="shared" si="118"/>
        <v/>
      </c>
      <c r="P879" s="578">
        <v>19.600000000000001</v>
      </c>
      <c r="Q879" s="578">
        <v>12.5</v>
      </c>
      <c r="R879" s="579">
        <v>0.63775510204081598</v>
      </c>
      <c r="S879" s="577" t="str">
        <f t="shared" si="119"/>
        <v/>
      </c>
      <c r="T879" s="580">
        <f t="shared" si="120"/>
        <v>1</v>
      </c>
      <c r="U879" s="580">
        <f t="shared" si="121"/>
        <v>0</v>
      </c>
      <c r="V879" s="580">
        <f t="shared" si="122"/>
        <v>0</v>
      </c>
      <c r="W879" s="580">
        <f t="shared" si="123"/>
        <v>1</v>
      </c>
      <c r="X879" s="581" t="str">
        <f t="shared" si="124"/>
        <v>NO</v>
      </c>
      <c r="Y879" s="582" t="str">
        <f t="shared" si="125"/>
        <v>NO</v>
      </c>
    </row>
    <row r="880" spans="1:25" x14ac:dyDescent="0.25">
      <c r="A880" s="572" t="s">
        <v>280</v>
      </c>
      <c r="B880" s="573" t="s">
        <v>1125</v>
      </c>
      <c r="C880" s="617">
        <v>202.01</v>
      </c>
      <c r="D880" s="617">
        <v>22051020201</v>
      </c>
      <c r="E880" s="574" t="s">
        <v>904</v>
      </c>
      <c r="F880" s="583">
        <v>0</v>
      </c>
      <c r="G880" s="573" t="s">
        <v>902</v>
      </c>
      <c r="H880" s="576">
        <v>152900</v>
      </c>
      <c r="I880" s="576">
        <v>223000</v>
      </c>
      <c r="J880" s="577">
        <v>1.4584695879659899</v>
      </c>
      <c r="K880" s="577" t="b">
        <f t="shared" si="117"/>
        <v>1</v>
      </c>
      <c r="L880" s="576">
        <v>46710</v>
      </c>
      <c r="M880" s="576">
        <v>55221</v>
      </c>
      <c r="N880" s="577">
        <v>1.1822093770070601</v>
      </c>
      <c r="O880" s="577" t="str">
        <f t="shared" si="118"/>
        <v/>
      </c>
      <c r="P880" s="578">
        <v>19.600000000000001</v>
      </c>
      <c r="Q880" s="578">
        <v>12.5</v>
      </c>
      <c r="R880" s="579">
        <v>0.63775510204081598</v>
      </c>
      <c r="S880" s="577" t="str">
        <f t="shared" si="119"/>
        <v/>
      </c>
      <c r="T880" s="580">
        <f t="shared" si="120"/>
        <v>1</v>
      </c>
      <c r="U880" s="580">
        <f t="shared" si="121"/>
        <v>0</v>
      </c>
      <c r="V880" s="580">
        <f t="shared" si="122"/>
        <v>0</v>
      </c>
      <c r="W880" s="580">
        <f t="shared" si="123"/>
        <v>1</v>
      </c>
      <c r="X880" s="581" t="str">
        <f t="shared" si="124"/>
        <v>NO</v>
      </c>
      <c r="Y880" s="582" t="str">
        <f t="shared" si="125"/>
        <v>NO</v>
      </c>
    </row>
    <row r="881" spans="1:25" x14ac:dyDescent="0.25">
      <c r="A881" s="572" t="s">
        <v>280</v>
      </c>
      <c r="B881" s="573" t="s">
        <v>1125</v>
      </c>
      <c r="C881" s="617">
        <v>202.01</v>
      </c>
      <c r="D881" s="617">
        <v>22051020201</v>
      </c>
      <c r="E881" s="574" t="s">
        <v>904</v>
      </c>
      <c r="F881" s="583">
        <v>0</v>
      </c>
      <c r="G881" s="573" t="s">
        <v>902</v>
      </c>
      <c r="H881" s="576">
        <v>152900</v>
      </c>
      <c r="I881" s="576">
        <v>223000</v>
      </c>
      <c r="J881" s="577">
        <v>1.4584695879659899</v>
      </c>
      <c r="K881" s="577" t="b">
        <f t="shared" si="117"/>
        <v>1</v>
      </c>
      <c r="L881" s="576">
        <v>46710</v>
      </c>
      <c r="M881" s="576">
        <v>55221</v>
      </c>
      <c r="N881" s="577">
        <v>1.1822093770070601</v>
      </c>
      <c r="O881" s="577" t="str">
        <f t="shared" si="118"/>
        <v/>
      </c>
      <c r="P881" s="578">
        <v>19.600000000000001</v>
      </c>
      <c r="Q881" s="578">
        <v>12.5</v>
      </c>
      <c r="R881" s="579">
        <v>0.63775510204081598</v>
      </c>
      <c r="S881" s="577" t="str">
        <f t="shared" si="119"/>
        <v/>
      </c>
      <c r="T881" s="580">
        <f t="shared" si="120"/>
        <v>1</v>
      </c>
      <c r="U881" s="580">
        <f t="shared" si="121"/>
        <v>0</v>
      </c>
      <c r="V881" s="580">
        <f t="shared" si="122"/>
        <v>0</v>
      </c>
      <c r="W881" s="580">
        <f t="shared" si="123"/>
        <v>1</v>
      </c>
      <c r="X881" s="581" t="str">
        <f t="shared" si="124"/>
        <v>NO</v>
      </c>
      <c r="Y881" s="582" t="str">
        <f t="shared" si="125"/>
        <v>NO</v>
      </c>
    </row>
    <row r="882" spans="1:25" x14ac:dyDescent="0.25">
      <c r="A882" s="572" t="s">
        <v>280</v>
      </c>
      <c r="B882" s="573" t="s">
        <v>1125</v>
      </c>
      <c r="C882" s="617">
        <v>202.01</v>
      </c>
      <c r="D882" s="617">
        <v>22051020201</v>
      </c>
      <c r="E882" s="574" t="s">
        <v>901</v>
      </c>
      <c r="F882" s="575">
        <v>1</v>
      </c>
      <c r="G882" s="573" t="s">
        <v>902</v>
      </c>
      <c r="H882" s="576">
        <v>152900</v>
      </c>
      <c r="I882" s="576">
        <v>223000</v>
      </c>
      <c r="J882" s="577">
        <v>1.4584695879659899</v>
      </c>
      <c r="K882" s="577" t="b">
        <f t="shared" si="117"/>
        <v>1</v>
      </c>
      <c r="L882" s="576">
        <v>46710</v>
      </c>
      <c r="M882" s="576">
        <v>55221</v>
      </c>
      <c r="N882" s="577">
        <v>1.1822093770070601</v>
      </c>
      <c r="O882" s="577" t="str">
        <f t="shared" si="118"/>
        <v/>
      </c>
      <c r="P882" s="578">
        <v>19.600000000000001</v>
      </c>
      <c r="Q882" s="578">
        <v>12.5</v>
      </c>
      <c r="R882" s="579">
        <v>0.63775510204081598</v>
      </c>
      <c r="S882" s="577" t="str">
        <f t="shared" si="119"/>
        <v/>
      </c>
      <c r="T882" s="580">
        <f t="shared" si="120"/>
        <v>1</v>
      </c>
      <c r="U882" s="580">
        <f t="shared" si="121"/>
        <v>0</v>
      </c>
      <c r="V882" s="580">
        <f t="shared" si="122"/>
        <v>0</v>
      </c>
      <c r="W882" s="580">
        <f t="shared" si="123"/>
        <v>1</v>
      </c>
      <c r="X882" s="581" t="str">
        <f t="shared" si="124"/>
        <v>NO</v>
      </c>
      <c r="Y882" s="582" t="str">
        <f t="shared" si="125"/>
        <v>NO</v>
      </c>
    </row>
    <row r="883" spans="1:25" x14ac:dyDescent="0.25">
      <c r="A883" s="572" t="s">
        <v>280</v>
      </c>
      <c r="B883" s="573" t="s">
        <v>1125</v>
      </c>
      <c r="C883" s="617">
        <v>202.02</v>
      </c>
      <c r="D883" s="617">
        <v>22051020202</v>
      </c>
      <c r="E883" s="574" t="s">
        <v>904</v>
      </c>
      <c r="F883" s="583">
        <v>0</v>
      </c>
      <c r="G883" s="573" t="s">
        <v>902</v>
      </c>
      <c r="H883" s="576">
        <v>152900</v>
      </c>
      <c r="I883" s="576">
        <v>223000</v>
      </c>
      <c r="J883" s="577">
        <v>1.4584695879659899</v>
      </c>
      <c r="K883" s="577" t="b">
        <f t="shared" si="117"/>
        <v>1</v>
      </c>
      <c r="L883" s="576">
        <v>46710</v>
      </c>
      <c r="M883" s="576">
        <v>55221</v>
      </c>
      <c r="N883" s="577">
        <v>1.1822093770070601</v>
      </c>
      <c r="O883" s="577" t="str">
        <f t="shared" si="118"/>
        <v/>
      </c>
      <c r="P883" s="578">
        <v>19.600000000000001</v>
      </c>
      <c r="Q883" s="578">
        <v>12.5</v>
      </c>
      <c r="R883" s="579">
        <v>0.63775510204081598</v>
      </c>
      <c r="S883" s="577" t="str">
        <f t="shared" si="119"/>
        <v/>
      </c>
      <c r="T883" s="580">
        <f t="shared" si="120"/>
        <v>1</v>
      </c>
      <c r="U883" s="580">
        <f t="shared" si="121"/>
        <v>0</v>
      </c>
      <c r="V883" s="580">
        <f t="shared" si="122"/>
        <v>0</v>
      </c>
      <c r="W883" s="580">
        <f t="shared" si="123"/>
        <v>1</v>
      </c>
      <c r="X883" s="581" t="str">
        <f t="shared" si="124"/>
        <v>NO</v>
      </c>
      <c r="Y883" s="582" t="str">
        <f t="shared" si="125"/>
        <v>NO</v>
      </c>
    </row>
    <row r="884" spans="1:25" x14ac:dyDescent="0.25">
      <c r="A884" s="572" t="s">
        <v>280</v>
      </c>
      <c r="B884" s="573" t="s">
        <v>1125</v>
      </c>
      <c r="C884" s="617">
        <v>202.03</v>
      </c>
      <c r="D884" s="617">
        <v>22051020203</v>
      </c>
      <c r="E884" s="574" t="s">
        <v>901</v>
      </c>
      <c r="F884" s="575">
        <v>1</v>
      </c>
      <c r="G884" s="573" t="s">
        <v>902</v>
      </c>
      <c r="H884" s="576">
        <v>152900</v>
      </c>
      <c r="I884" s="576">
        <v>223000</v>
      </c>
      <c r="J884" s="577">
        <v>1.4584695879659899</v>
      </c>
      <c r="K884" s="577" t="b">
        <f t="shared" si="117"/>
        <v>1</v>
      </c>
      <c r="L884" s="576">
        <v>46710</v>
      </c>
      <c r="M884" s="576">
        <v>55221</v>
      </c>
      <c r="N884" s="577">
        <v>1.1822093770070601</v>
      </c>
      <c r="O884" s="577" t="str">
        <f t="shared" si="118"/>
        <v/>
      </c>
      <c r="P884" s="578">
        <v>19.600000000000001</v>
      </c>
      <c r="Q884" s="578">
        <v>12.5</v>
      </c>
      <c r="R884" s="579">
        <v>0.63775510204081598</v>
      </c>
      <c r="S884" s="577" t="str">
        <f t="shared" si="119"/>
        <v/>
      </c>
      <c r="T884" s="580">
        <f t="shared" si="120"/>
        <v>1</v>
      </c>
      <c r="U884" s="580">
        <f t="shared" si="121"/>
        <v>0</v>
      </c>
      <c r="V884" s="580">
        <f t="shared" si="122"/>
        <v>0</v>
      </c>
      <c r="W884" s="580">
        <f t="shared" si="123"/>
        <v>1</v>
      </c>
      <c r="X884" s="581" t="str">
        <f t="shared" si="124"/>
        <v>NO</v>
      </c>
      <c r="Y884" s="582" t="str">
        <f t="shared" si="125"/>
        <v>NO</v>
      </c>
    </row>
    <row r="885" spans="1:25" x14ac:dyDescent="0.25">
      <c r="A885" s="572" t="s">
        <v>280</v>
      </c>
      <c r="B885" s="573" t="s">
        <v>1125</v>
      </c>
      <c r="C885" s="617">
        <v>203.01</v>
      </c>
      <c r="D885" s="617">
        <v>22051020301</v>
      </c>
      <c r="E885" s="574" t="s">
        <v>904</v>
      </c>
      <c r="F885" s="583">
        <v>0</v>
      </c>
      <c r="G885" s="573" t="s">
        <v>902</v>
      </c>
      <c r="H885" s="576">
        <v>152900</v>
      </c>
      <c r="I885" s="576">
        <v>223000</v>
      </c>
      <c r="J885" s="577">
        <v>1.4584695879659899</v>
      </c>
      <c r="K885" s="577" t="b">
        <f t="shared" si="117"/>
        <v>1</v>
      </c>
      <c r="L885" s="576">
        <v>46710</v>
      </c>
      <c r="M885" s="576">
        <v>55221</v>
      </c>
      <c r="N885" s="577">
        <v>1.1822093770070601</v>
      </c>
      <c r="O885" s="577" t="str">
        <f t="shared" si="118"/>
        <v/>
      </c>
      <c r="P885" s="578">
        <v>19.600000000000001</v>
      </c>
      <c r="Q885" s="578">
        <v>12.5</v>
      </c>
      <c r="R885" s="579">
        <v>0.63775510204081598</v>
      </c>
      <c r="S885" s="577" t="str">
        <f t="shared" si="119"/>
        <v/>
      </c>
      <c r="T885" s="580">
        <f t="shared" si="120"/>
        <v>1</v>
      </c>
      <c r="U885" s="580">
        <f t="shared" si="121"/>
        <v>0</v>
      </c>
      <c r="V885" s="580">
        <f t="shared" si="122"/>
        <v>0</v>
      </c>
      <c r="W885" s="580">
        <f t="shared" si="123"/>
        <v>1</v>
      </c>
      <c r="X885" s="581" t="str">
        <f t="shared" si="124"/>
        <v>NO</v>
      </c>
      <c r="Y885" s="582" t="str">
        <f t="shared" si="125"/>
        <v>NO</v>
      </c>
    </row>
    <row r="886" spans="1:25" x14ac:dyDescent="0.25">
      <c r="A886" s="572" t="s">
        <v>280</v>
      </c>
      <c r="B886" s="573" t="s">
        <v>1125</v>
      </c>
      <c r="C886" s="617">
        <v>203.01</v>
      </c>
      <c r="D886" s="617">
        <v>22051020301</v>
      </c>
      <c r="E886" s="574" t="s">
        <v>901</v>
      </c>
      <c r="F886" s="575">
        <v>1</v>
      </c>
      <c r="G886" s="573" t="s">
        <v>902</v>
      </c>
      <c r="H886" s="576">
        <v>152900</v>
      </c>
      <c r="I886" s="576">
        <v>223000</v>
      </c>
      <c r="J886" s="577">
        <v>1.4584695879659899</v>
      </c>
      <c r="K886" s="577" t="b">
        <f t="shared" si="117"/>
        <v>1</v>
      </c>
      <c r="L886" s="576">
        <v>46710</v>
      </c>
      <c r="M886" s="576">
        <v>55221</v>
      </c>
      <c r="N886" s="577">
        <v>1.1822093770070601</v>
      </c>
      <c r="O886" s="577" t="str">
        <f t="shared" si="118"/>
        <v/>
      </c>
      <c r="P886" s="578">
        <v>19.600000000000001</v>
      </c>
      <c r="Q886" s="578">
        <v>12.5</v>
      </c>
      <c r="R886" s="579">
        <v>0.63775510204081598</v>
      </c>
      <c r="S886" s="577" t="str">
        <f t="shared" si="119"/>
        <v/>
      </c>
      <c r="T886" s="580">
        <f t="shared" si="120"/>
        <v>1</v>
      </c>
      <c r="U886" s="580">
        <f t="shared" si="121"/>
        <v>0</v>
      </c>
      <c r="V886" s="580">
        <f t="shared" si="122"/>
        <v>0</v>
      </c>
      <c r="W886" s="580">
        <f t="shared" si="123"/>
        <v>1</v>
      </c>
      <c r="X886" s="581" t="str">
        <f t="shared" si="124"/>
        <v>NO</v>
      </c>
      <c r="Y886" s="582" t="str">
        <f t="shared" si="125"/>
        <v>NO</v>
      </c>
    </row>
    <row r="887" spans="1:25" x14ac:dyDescent="0.25">
      <c r="A887" s="572" t="s">
        <v>280</v>
      </c>
      <c r="B887" s="573" t="s">
        <v>1125</v>
      </c>
      <c r="C887" s="617">
        <v>203.02</v>
      </c>
      <c r="D887" s="617">
        <v>22051020302</v>
      </c>
      <c r="E887" s="574" t="s">
        <v>901</v>
      </c>
      <c r="F887" s="575">
        <v>1</v>
      </c>
      <c r="G887" s="573" t="s">
        <v>902</v>
      </c>
      <c r="H887" s="576">
        <v>152900</v>
      </c>
      <c r="I887" s="576">
        <v>223000</v>
      </c>
      <c r="J887" s="577">
        <v>1.4584695879659899</v>
      </c>
      <c r="K887" s="577" t="b">
        <f t="shared" si="117"/>
        <v>1</v>
      </c>
      <c r="L887" s="576">
        <v>46710</v>
      </c>
      <c r="M887" s="576">
        <v>55221</v>
      </c>
      <c r="N887" s="577">
        <v>1.1822093770070601</v>
      </c>
      <c r="O887" s="577" t="str">
        <f t="shared" si="118"/>
        <v/>
      </c>
      <c r="P887" s="578">
        <v>19.600000000000001</v>
      </c>
      <c r="Q887" s="578">
        <v>12.5</v>
      </c>
      <c r="R887" s="579">
        <v>0.63775510204081598</v>
      </c>
      <c r="S887" s="577" t="str">
        <f t="shared" si="119"/>
        <v/>
      </c>
      <c r="T887" s="580">
        <f t="shared" si="120"/>
        <v>1</v>
      </c>
      <c r="U887" s="580">
        <f t="shared" si="121"/>
        <v>0</v>
      </c>
      <c r="V887" s="580">
        <f t="shared" si="122"/>
        <v>0</v>
      </c>
      <c r="W887" s="580">
        <f t="shared" si="123"/>
        <v>1</v>
      </c>
      <c r="X887" s="581" t="str">
        <f t="shared" si="124"/>
        <v>NO</v>
      </c>
      <c r="Y887" s="582" t="str">
        <f t="shared" si="125"/>
        <v>NO</v>
      </c>
    </row>
    <row r="888" spans="1:25" x14ac:dyDescent="0.25">
      <c r="A888" s="572" t="s">
        <v>280</v>
      </c>
      <c r="B888" s="573" t="s">
        <v>1125</v>
      </c>
      <c r="C888" s="617">
        <v>203.02</v>
      </c>
      <c r="D888" s="617">
        <v>22051020302</v>
      </c>
      <c r="E888" s="574" t="s">
        <v>901</v>
      </c>
      <c r="F888" s="575">
        <v>1</v>
      </c>
      <c r="G888" s="573" t="s">
        <v>902</v>
      </c>
      <c r="H888" s="576">
        <v>152900</v>
      </c>
      <c r="I888" s="576">
        <v>223000</v>
      </c>
      <c r="J888" s="577">
        <v>1.4584695879659899</v>
      </c>
      <c r="K888" s="577" t="b">
        <f t="shared" si="117"/>
        <v>1</v>
      </c>
      <c r="L888" s="576">
        <v>46710</v>
      </c>
      <c r="M888" s="576">
        <v>55221</v>
      </c>
      <c r="N888" s="577">
        <v>1.1822093770070601</v>
      </c>
      <c r="O888" s="577" t="str">
        <f t="shared" si="118"/>
        <v/>
      </c>
      <c r="P888" s="578">
        <v>19.600000000000001</v>
      </c>
      <c r="Q888" s="578">
        <v>12.5</v>
      </c>
      <c r="R888" s="579">
        <v>0.63775510204081598</v>
      </c>
      <c r="S888" s="577" t="str">
        <f t="shared" si="119"/>
        <v/>
      </c>
      <c r="T888" s="580">
        <f t="shared" si="120"/>
        <v>1</v>
      </c>
      <c r="U888" s="580">
        <f t="shared" si="121"/>
        <v>0</v>
      </c>
      <c r="V888" s="580">
        <f t="shared" si="122"/>
        <v>0</v>
      </c>
      <c r="W888" s="580">
        <f t="shared" si="123"/>
        <v>1</v>
      </c>
      <c r="X888" s="581" t="str">
        <f t="shared" si="124"/>
        <v>NO</v>
      </c>
      <c r="Y888" s="582" t="str">
        <f t="shared" si="125"/>
        <v>NO</v>
      </c>
    </row>
    <row r="889" spans="1:25" x14ac:dyDescent="0.25">
      <c r="A889" s="572" t="s">
        <v>280</v>
      </c>
      <c r="B889" s="573" t="s">
        <v>1125</v>
      </c>
      <c r="C889" s="617">
        <v>203.03</v>
      </c>
      <c r="D889" s="617">
        <v>22051020303</v>
      </c>
      <c r="E889" s="574" t="s">
        <v>904</v>
      </c>
      <c r="F889" s="583">
        <v>0</v>
      </c>
      <c r="G889" s="573" t="s">
        <v>902</v>
      </c>
      <c r="H889" s="576">
        <v>152900</v>
      </c>
      <c r="I889" s="576">
        <v>223000</v>
      </c>
      <c r="J889" s="577">
        <v>1.4584695879659899</v>
      </c>
      <c r="K889" s="577" t="b">
        <f t="shared" si="117"/>
        <v>1</v>
      </c>
      <c r="L889" s="576">
        <v>46710</v>
      </c>
      <c r="M889" s="576">
        <v>55221</v>
      </c>
      <c r="N889" s="577">
        <v>1.1822093770070601</v>
      </c>
      <c r="O889" s="577" t="str">
        <f t="shared" si="118"/>
        <v/>
      </c>
      <c r="P889" s="578">
        <v>19.600000000000001</v>
      </c>
      <c r="Q889" s="578">
        <v>12.5</v>
      </c>
      <c r="R889" s="579">
        <v>0.63775510204081598</v>
      </c>
      <c r="S889" s="577" t="str">
        <f t="shared" si="119"/>
        <v/>
      </c>
      <c r="T889" s="580">
        <f t="shared" si="120"/>
        <v>1</v>
      </c>
      <c r="U889" s="580">
        <f t="shared" si="121"/>
        <v>0</v>
      </c>
      <c r="V889" s="580">
        <f t="shared" si="122"/>
        <v>0</v>
      </c>
      <c r="W889" s="580">
        <f t="shared" si="123"/>
        <v>1</v>
      </c>
      <c r="X889" s="581" t="str">
        <f t="shared" si="124"/>
        <v>NO</v>
      </c>
      <c r="Y889" s="582" t="str">
        <f t="shared" si="125"/>
        <v>NO</v>
      </c>
    </row>
    <row r="890" spans="1:25" x14ac:dyDescent="0.25">
      <c r="A890" s="572" t="s">
        <v>280</v>
      </c>
      <c r="B890" s="573" t="s">
        <v>1125</v>
      </c>
      <c r="C890" s="617">
        <v>203.03</v>
      </c>
      <c r="D890" s="617">
        <v>22051020303</v>
      </c>
      <c r="E890" s="574" t="s">
        <v>901</v>
      </c>
      <c r="F890" s="575">
        <v>1</v>
      </c>
      <c r="G890" s="573" t="s">
        <v>902</v>
      </c>
      <c r="H890" s="576">
        <v>152900</v>
      </c>
      <c r="I890" s="576">
        <v>223000</v>
      </c>
      <c r="J890" s="577">
        <v>1.4584695879659899</v>
      </c>
      <c r="K890" s="577" t="b">
        <f t="shared" si="117"/>
        <v>1</v>
      </c>
      <c r="L890" s="576">
        <v>46710</v>
      </c>
      <c r="M890" s="576">
        <v>55221</v>
      </c>
      <c r="N890" s="577">
        <v>1.1822093770070601</v>
      </c>
      <c r="O890" s="577" t="str">
        <f t="shared" si="118"/>
        <v/>
      </c>
      <c r="P890" s="578">
        <v>19.600000000000001</v>
      </c>
      <c r="Q890" s="578">
        <v>12.5</v>
      </c>
      <c r="R890" s="579">
        <v>0.63775510204081598</v>
      </c>
      <c r="S890" s="577" t="str">
        <f t="shared" si="119"/>
        <v/>
      </c>
      <c r="T890" s="580">
        <f t="shared" si="120"/>
        <v>1</v>
      </c>
      <c r="U890" s="580">
        <f t="shared" si="121"/>
        <v>0</v>
      </c>
      <c r="V890" s="580">
        <f t="shared" si="122"/>
        <v>0</v>
      </c>
      <c r="W890" s="580">
        <f t="shared" si="123"/>
        <v>1</v>
      </c>
      <c r="X890" s="581" t="str">
        <f t="shared" si="124"/>
        <v>NO</v>
      </c>
      <c r="Y890" s="582" t="str">
        <f t="shared" si="125"/>
        <v>NO</v>
      </c>
    </row>
    <row r="891" spans="1:25" x14ac:dyDescent="0.25">
      <c r="A891" s="572" t="s">
        <v>280</v>
      </c>
      <c r="B891" s="573" t="s">
        <v>1125</v>
      </c>
      <c r="C891" s="617">
        <v>204</v>
      </c>
      <c r="D891" s="617">
        <v>22051020400</v>
      </c>
      <c r="E891" s="574" t="s">
        <v>901</v>
      </c>
      <c r="F891" s="575">
        <v>1</v>
      </c>
      <c r="G891" s="573" t="s">
        <v>902</v>
      </c>
      <c r="H891" s="576">
        <v>152900</v>
      </c>
      <c r="I891" s="576">
        <v>223000</v>
      </c>
      <c r="J891" s="577">
        <v>1.4584695879659899</v>
      </c>
      <c r="K891" s="577" t="b">
        <f t="shared" si="117"/>
        <v>1</v>
      </c>
      <c r="L891" s="576">
        <v>46710</v>
      </c>
      <c r="M891" s="576">
        <v>55221</v>
      </c>
      <c r="N891" s="577">
        <v>1.1822093770070601</v>
      </c>
      <c r="O891" s="577" t="str">
        <f t="shared" si="118"/>
        <v/>
      </c>
      <c r="P891" s="578">
        <v>19.600000000000001</v>
      </c>
      <c r="Q891" s="578">
        <v>12.5</v>
      </c>
      <c r="R891" s="579">
        <v>0.63775510204081598</v>
      </c>
      <c r="S891" s="577" t="str">
        <f t="shared" si="119"/>
        <v/>
      </c>
      <c r="T891" s="580">
        <f t="shared" si="120"/>
        <v>1</v>
      </c>
      <c r="U891" s="580">
        <f t="shared" si="121"/>
        <v>0</v>
      </c>
      <c r="V891" s="580">
        <f t="shared" si="122"/>
        <v>0</v>
      </c>
      <c r="W891" s="580">
        <f t="shared" si="123"/>
        <v>1</v>
      </c>
      <c r="X891" s="581" t="str">
        <f t="shared" si="124"/>
        <v>NO</v>
      </c>
      <c r="Y891" s="582" t="str">
        <f t="shared" si="125"/>
        <v>NO</v>
      </c>
    </row>
    <row r="892" spans="1:25" x14ac:dyDescent="0.25">
      <c r="A892" s="572" t="s">
        <v>280</v>
      </c>
      <c r="B892" s="573" t="s">
        <v>1126</v>
      </c>
      <c r="C892" s="617">
        <v>205.02</v>
      </c>
      <c r="D892" s="617">
        <v>22051020502</v>
      </c>
      <c r="E892" s="574" t="s">
        <v>904</v>
      </c>
      <c r="F892" s="583">
        <v>0</v>
      </c>
      <c r="G892" s="573" t="s">
        <v>902</v>
      </c>
      <c r="H892" s="576">
        <v>152900</v>
      </c>
      <c r="I892" s="576">
        <v>170900</v>
      </c>
      <c r="J892" s="577">
        <v>1.11772400261609</v>
      </c>
      <c r="K892" s="577" t="b">
        <f t="shared" si="117"/>
        <v>1</v>
      </c>
      <c r="L892" s="576">
        <v>46710</v>
      </c>
      <c r="M892" s="576">
        <v>53336</v>
      </c>
      <c r="N892" s="577">
        <v>1.14185399272104</v>
      </c>
      <c r="O892" s="577" t="str">
        <f t="shared" si="118"/>
        <v/>
      </c>
      <c r="P892" s="578">
        <v>19.600000000000001</v>
      </c>
      <c r="Q892" s="578">
        <v>16</v>
      </c>
      <c r="R892" s="579">
        <v>0.81632653061224503</v>
      </c>
      <c r="S892" s="577" t="str">
        <f t="shared" si="119"/>
        <v/>
      </c>
      <c r="T892" s="580">
        <f t="shared" si="120"/>
        <v>1</v>
      </c>
      <c r="U892" s="580">
        <f t="shared" si="121"/>
        <v>0</v>
      </c>
      <c r="V892" s="580">
        <f t="shared" si="122"/>
        <v>0</v>
      </c>
      <c r="W892" s="580">
        <f t="shared" si="123"/>
        <v>1</v>
      </c>
      <c r="X892" s="581" t="str">
        <f t="shared" si="124"/>
        <v>NO</v>
      </c>
      <c r="Y892" s="582" t="str">
        <f t="shared" si="125"/>
        <v>NO</v>
      </c>
    </row>
    <row r="893" spans="1:25" x14ac:dyDescent="0.25">
      <c r="A893" s="572" t="s">
        <v>280</v>
      </c>
      <c r="B893" s="573" t="s">
        <v>1126</v>
      </c>
      <c r="C893" s="617">
        <v>205.02</v>
      </c>
      <c r="D893" s="617">
        <v>22051020502</v>
      </c>
      <c r="E893" s="574" t="s">
        <v>904</v>
      </c>
      <c r="F893" s="583">
        <v>0</v>
      </c>
      <c r="G893" s="573" t="s">
        <v>902</v>
      </c>
      <c r="H893" s="576">
        <v>152900</v>
      </c>
      <c r="I893" s="576">
        <v>170900</v>
      </c>
      <c r="J893" s="577">
        <v>1.11772400261609</v>
      </c>
      <c r="K893" s="577" t="b">
        <f t="shared" si="117"/>
        <v>1</v>
      </c>
      <c r="L893" s="576">
        <v>46710</v>
      </c>
      <c r="M893" s="576">
        <v>53336</v>
      </c>
      <c r="N893" s="577">
        <v>1.14185399272104</v>
      </c>
      <c r="O893" s="577" t="str">
        <f t="shared" si="118"/>
        <v/>
      </c>
      <c r="P893" s="578">
        <v>19.600000000000001</v>
      </c>
      <c r="Q893" s="578">
        <v>16</v>
      </c>
      <c r="R893" s="579">
        <v>0.81632653061224503</v>
      </c>
      <c r="S893" s="577" t="str">
        <f t="shared" si="119"/>
        <v/>
      </c>
      <c r="T893" s="580">
        <f t="shared" si="120"/>
        <v>1</v>
      </c>
      <c r="U893" s="580">
        <f t="shared" si="121"/>
        <v>0</v>
      </c>
      <c r="V893" s="580">
        <f t="shared" si="122"/>
        <v>0</v>
      </c>
      <c r="W893" s="580">
        <f t="shared" si="123"/>
        <v>1</v>
      </c>
      <c r="X893" s="581" t="str">
        <f t="shared" si="124"/>
        <v>NO</v>
      </c>
      <c r="Y893" s="582" t="str">
        <f t="shared" si="125"/>
        <v>NO</v>
      </c>
    </row>
    <row r="894" spans="1:25" x14ac:dyDescent="0.25">
      <c r="A894" s="572" t="s">
        <v>280</v>
      </c>
      <c r="B894" s="573" t="s">
        <v>1126</v>
      </c>
      <c r="C894" s="617">
        <v>205.05</v>
      </c>
      <c r="D894" s="617">
        <v>22051020505</v>
      </c>
      <c r="E894" s="574" t="s">
        <v>904</v>
      </c>
      <c r="F894" s="583">
        <v>0</v>
      </c>
      <c r="G894" s="573" t="s">
        <v>902</v>
      </c>
      <c r="H894" s="576">
        <v>152900</v>
      </c>
      <c r="I894" s="576">
        <v>170900</v>
      </c>
      <c r="J894" s="577">
        <v>1.11772400261609</v>
      </c>
      <c r="K894" s="577" t="b">
        <f t="shared" si="117"/>
        <v>1</v>
      </c>
      <c r="L894" s="576">
        <v>46710</v>
      </c>
      <c r="M894" s="576">
        <v>53336</v>
      </c>
      <c r="N894" s="577">
        <v>1.14185399272104</v>
      </c>
      <c r="O894" s="577" t="str">
        <f t="shared" si="118"/>
        <v/>
      </c>
      <c r="P894" s="578">
        <v>19.600000000000001</v>
      </c>
      <c r="Q894" s="578">
        <v>16</v>
      </c>
      <c r="R894" s="579">
        <v>0.81632653061224503</v>
      </c>
      <c r="S894" s="577" t="str">
        <f t="shared" si="119"/>
        <v/>
      </c>
      <c r="T894" s="580">
        <f t="shared" si="120"/>
        <v>1</v>
      </c>
      <c r="U894" s="580">
        <f t="shared" si="121"/>
        <v>0</v>
      </c>
      <c r="V894" s="580">
        <f t="shared" si="122"/>
        <v>0</v>
      </c>
      <c r="W894" s="580">
        <f t="shared" si="123"/>
        <v>1</v>
      </c>
      <c r="X894" s="581" t="str">
        <f t="shared" si="124"/>
        <v>NO</v>
      </c>
      <c r="Y894" s="582" t="str">
        <f t="shared" si="125"/>
        <v>NO</v>
      </c>
    </row>
    <row r="895" spans="1:25" x14ac:dyDescent="0.25">
      <c r="A895" s="572" t="s">
        <v>280</v>
      </c>
      <c r="B895" s="573" t="s">
        <v>1126</v>
      </c>
      <c r="C895" s="617">
        <v>205.06</v>
      </c>
      <c r="D895" s="617">
        <v>22051020506</v>
      </c>
      <c r="E895" s="574" t="s">
        <v>904</v>
      </c>
      <c r="F895" s="583">
        <v>0</v>
      </c>
      <c r="G895" s="573" t="s">
        <v>902</v>
      </c>
      <c r="H895" s="576">
        <v>152900</v>
      </c>
      <c r="I895" s="576">
        <v>170900</v>
      </c>
      <c r="J895" s="577">
        <v>1.11772400261609</v>
      </c>
      <c r="K895" s="577" t="b">
        <f t="shared" si="117"/>
        <v>1</v>
      </c>
      <c r="L895" s="576">
        <v>46710</v>
      </c>
      <c r="M895" s="576">
        <v>53336</v>
      </c>
      <c r="N895" s="577">
        <v>1.14185399272104</v>
      </c>
      <c r="O895" s="577" t="str">
        <f t="shared" si="118"/>
        <v/>
      </c>
      <c r="P895" s="578">
        <v>19.600000000000001</v>
      </c>
      <c r="Q895" s="578">
        <v>16</v>
      </c>
      <c r="R895" s="579">
        <v>0.81632653061224503</v>
      </c>
      <c r="S895" s="577" t="str">
        <f t="shared" si="119"/>
        <v/>
      </c>
      <c r="T895" s="580">
        <f t="shared" si="120"/>
        <v>1</v>
      </c>
      <c r="U895" s="580">
        <f t="shared" si="121"/>
        <v>0</v>
      </c>
      <c r="V895" s="580">
        <f t="shared" si="122"/>
        <v>0</v>
      </c>
      <c r="W895" s="580">
        <f t="shared" si="123"/>
        <v>1</v>
      </c>
      <c r="X895" s="581" t="str">
        <f t="shared" si="124"/>
        <v>NO</v>
      </c>
      <c r="Y895" s="582" t="str">
        <f t="shared" si="125"/>
        <v>NO</v>
      </c>
    </row>
    <row r="896" spans="1:25" x14ac:dyDescent="0.25">
      <c r="A896" s="572" t="s">
        <v>280</v>
      </c>
      <c r="B896" s="573" t="s">
        <v>1126</v>
      </c>
      <c r="C896" s="617">
        <v>205.06</v>
      </c>
      <c r="D896" s="617">
        <v>22051020506</v>
      </c>
      <c r="E896" s="574" t="s">
        <v>904</v>
      </c>
      <c r="F896" s="583">
        <v>0</v>
      </c>
      <c r="G896" s="573" t="s">
        <v>902</v>
      </c>
      <c r="H896" s="576">
        <v>152900</v>
      </c>
      <c r="I896" s="576">
        <v>170900</v>
      </c>
      <c r="J896" s="577">
        <v>1.11772400261609</v>
      </c>
      <c r="K896" s="577" t="b">
        <f t="shared" si="117"/>
        <v>1</v>
      </c>
      <c r="L896" s="576">
        <v>46710</v>
      </c>
      <c r="M896" s="576">
        <v>53336</v>
      </c>
      <c r="N896" s="577">
        <v>1.14185399272104</v>
      </c>
      <c r="O896" s="577" t="str">
        <f t="shared" si="118"/>
        <v/>
      </c>
      <c r="P896" s="578">
        <v>19.600000000000001</v>
      </c>
      <c r="Q896" s="578">
        <v>16</v>
      </c>
      <c r="R896" s="579">
        <v>0.81632653061224503</v>
      </c>
      <c r="S896" s="577" t="str">
        <f t="shared" si="119"/>
        <v/>
      </c>
      <c r="T896" s="580">
        <f t="shared" si="120"/>
        <v>1</v>
      </c>
      <c r="U896" s="580">
        <f t="shared" si="121"/>
        <v>0</v>
      </c>
      <c r="V896" s="580">
        <f t="shared" si="122"/>
        <v>0</v>
      </c>
      <c r="W896" s="580">
        <f t="shared" si="123"/>
        <v>1</v>
      </c>
      <c r="X896" s="581" t="str">
        <f t="shared" si="124"/>
        <v>NO</v>
      </c>
      <c r="Y896" s="582" t="str">
        <f t="shared" si="125"/>
        <v>NO</v>
      </c>
    </row>
    <row r="897" spans="1:25" x14ac:dyDescent="0.25">
      <c r="A897" s="572" t="s">
        <v>280</v>
      </c>
      <c r="B897" s="573" t="s">
        <v>1125</v>
      </c>
      <c r="C897" s="617">
        <v>205.06</v>
      </c>
      <c r="D897" s="617">
        <v>22051020506</v>
      </c>
      <c r="E897" s="574" t="s">
        <v>904</v>
      </c>
      <c r="F897" s="583">
        <v>0</v>
      </c>
      <c r="G897" s="573" t="s">
        <v>902</v>
      </c>
      <c r="H897" s="576">
        <v>152900</v>
      </c>
      <c r="I897" s="576">
        <v>223000</v>
      </c>
      <c r="J897" s="577">
        <v>1.4584695879659899</v>
      </c>
      <c r="K897" s="577" t="b">
        <f t="shared" si="117"/>
        <v>1</v>
      </c>
      <c r="L897" s="576">
        <v>46710</v>
      </c>
      <c r="M897" s="576">
        <v>55221</v>
      </c>
      <c r="N897" s="577">
        <v>1.1822093770070601</v>
      </c>
      <c r="O897" s="577" t="str">
        <f t="shared" si="118"/>
        <v/>
      </c>
      <c r="P897" s="578">
        <v>19.600000000000001</v>
      </c>
      <c r="Q897" s="578">
        <v>12.5</v>
      </c>
      <c r="R897" s="579">
        <v>0.63775510204081598</v>
      </c>
      <c r="S897" s="577" t="str">
        <f t="shared" si="119"/>
        <v/>
      </c>
      <c r="T897" s="580">
        <f t="shared" si="120"/>
        <v>1</v>
      </c>
      <c r="U897" s="580">
        <f t="shared" si="121"/>
        <v>0</v>
      </c>
      <c r="V897" s="580">
        <f t="shared" si="122"/>
        <v>0</v>
      </c>
      <c r="W897" s="580">
        <f t="shared" si="123"/>
        <v>1</v>
      </c>
      <c r="X897" s="581" t="str">
        <f t="shared" si="124"/>
        <v>NO</v>
      </c>
      <c r="Y897" s="582" t="str">
        <f t="shared" si="125"/>
        <v>NO</v>
      </c>
    </row>
    <row r="898" spans="1:25" x14ac:dyDescent="0.25">
      <c r="A898" s="572" t="s">
        <v>280</v>
      </c>
      <c r="B898" s="573" t="s">
        <v>1126</v>
      </c>
      <c r="C898" s="617">
        <v>205.07</v>
      </c>
      <c r="D898" s="617">
        <v>22051020507</v>
      </c>
      <c r="E898" s="574" t="s">
        <v>904</v>
      </c>
      <c r="F898" s="583">
        <v>0</v>
      </c>
      <c r="G898" s="573" t="s">
        <v>902</v>
      </c>
      <c r="H898" s="576">
        <v>152900</v>
      </c>
      <c r="I898" s="576">
        <v>170900</v>
      </c>
      <c r="J898" s="577">
        <v>1.11772400261609</v>
      </c>
      <c r="K898" s="577" t="b">
        <f t="shared" si="117"/>
        <v>1</v>
      </c>
      <c r="L898" s="576">
        <v>46710</v>
      </c>
      <c r="M898" s="576">
        <v>53336</v>
      </c>
      <c r="N898" s="577">
        <v>1.14185399272104</v>
      </c>
      <c r="O898" s="577" t="str">
        <f t="shared" si="118"/>
        <v/>
      </c>
      <c r="P898" s="578">
        <v>19.600000000000001</v>
      </c>
      <c r="Q898" s="578">
        <v>16</v>
      </c>
      <c r="R898" s="579">
        <v>0.81632653061224503</v>
      </c>
      <c r="S898" s="577" t="str">
        <f t="shared" si="119"/>
        <v/>
      </c>
      <c r="T898" s="580">
        <f t="shared" si="120"/>
        <v>1</v>
      </c>
      <c r="U898" s="580">
        <f t="shared" si="121"/>
        <v>0</v>
      </c>
      <c r="V898" s="580">
        <f t="shared" si="122"/>
        <v>0</v>
      </c>
      <c r="W898" s="580">
        <f t="shared" si="123"/>
        <v>1</v>
      </c>
      <c r="X898" s="581" t="str">
        <f t="shared" si="124"/>
        <v>NO</v>
      </c>
      <c r="Y898" s="582" t="str">
        <f t="shared" si="125"/>
        <v>NO</v>
      </c>
    </row>
    <row r="899" spans="1:25" x14ac:dyDescent="0.25">
      <c r="A899" s="572" t="s">
        <v>280</v>
      </c>
      <c r="B899" s="573" t="s">
        <v>1126</v>
      </c>
      <c r="C899" s="617">
        <v>205.08</v>
      </c>
      <c r="D899" s="617">
        <v>22051020508</v>
      </c>
      <c r="E899" s="574" t="s">
        <v>904</v>
      </c>
      <c r="F899" s="583">
        <v>0</v>
      </c>
      <c r="G899" s="573" t="s">
        <v>902</v>
      </c>
      <c r="H899" s="576">
        <v>152900</v>
      </c>
      <c r="I899" s="576">
        <v>170900</v>
      </c>
      <c r="J899" s="577">
        <v>1.11772400261609</v>
      </c>
      <c r="K899" s="577" t="b">
        <f t="shared" ref="K899:K962" si="126">IF(J899&gt;=50%,TRUE,"")</f>
        <v>1</v>
      </c>
      <c r="L899" s="576">
        <v>46710</v>
      </c>
      <c r="M899" s="576">
        <v>53336</v>
      </c>
      <c r="N899" s="577">
        <v>1.14185399272104</v>
      </c>
      <c r="O899" s="577" t="str">
        <f t="shared" ref="O899:O962" si="127">IF(N899&lt;=65%,TRUE,"")</f>
        <v/>
      </c>
      <c r="P899" s="578">
        <v>19.600000000000001</v>
      </c>
      <c r="Q899" s="578">
        <v>16</v>
      </c>
      <c r="R899" s="579">
        <v>0.81632653061224503</v>
      </c>
      <c r="S899" s="577" t="str">
        <f t="shared" ref="S899:S962" si="128">IF(R899&gt;=1.5,TRUE,"")</f>
        <v/>
      </c>
      <c r="T899" s="580">
        <f t="shared" ref="T899:T962" si="129">IF(K899=TRUE,1,0)</f>
        <v>1</v>
      </c>
      <c r="U899" s="580">
        <f t="shared" ref="U899:U962" si="130">IF(O899=TRUE,1,0)</f>
        <v>0</v>
      </c>
      <c r="V899" s="580">
        <f t="shared" ref="V899:V962" si="131">IF(S899=TRUE,1,0)</f>
        <v>0</v>
      </c>
      <c r="W899" s="580">
        <f t="shared" ref="W899:W962" si="132">SUM(T899:V899)</f>
        <v>1</v>
      </c>
      <c r="X899" s="581" t="str">
        <f t="shared" ref="X899:X962" si="133">IF(AND(E899="TRUE",W899&gt;1),"YES","NO")</f>
        <v>NO</v>
      </c>
      <c r="Y899" s="582" t="str">
        <f t="shared" ref="Y899:Y962" si="134">IF(AND(F899=1,W899&gt;1), "YES","NO")</f>
        <v>NO</v>
      </c>
    </row>
    <row r="900" spans="1:25" x14ac:dyDescent="0.25">
      <c r="A900" s="572" t="s">
        <v>280</v>
      </c>
      <c r="B900" s="573" t="s">
        <v>1126</v>
      </c>
      <c r="C900" s="617">
        <v>205.08</v>
      </c>
      <c r="D900" s="617">
        <v>22051020508</v>
      </c>
      <c r="E900" s="574" t="s">
        <v>904</v>
      </c>
      <c r="F900" s="583">
        <v>0</v>
      </c>
      <c r="G900" s="573" t="s">
        <v>902</v>
      </c>
      <c r="H900" s="576">
        <v>152900</v>
      </c>
      <c r="I900" s="576">
        <v>170900</v>
      </c>
      <c r="J900" s="577">
        <v>1.11772400261609</v>
      </c>
      <c r="K900" s="577" t="b">
        <f t="shared" si="126"/>
        <v>1</v>
      </c>
      <c r="L900" s="576">
        <v>46710</v>
      </c>
      <c r="M900" s="576">
        <v>53336</v>
      </c>
      <c r="N900" s="577">
        <v>1.14185399272104</v>
      </c>
      <c r="O900" s="577" t="str">
        <f t="shared" si="127"/>
        <v/>
      </c>
      <c r="P900" s="578">
        <v>19.600000000000001</v>
      </c>
      <c r="Q900" s="578">
        <v>16</v>
      </c>
      <c r="R900" s="579">
        <v>0.81632653061224503</v>
      </c>
      <c r="S900" s="577" t="str">
        <f t="shared" si="128"/>
        <v/>
      </c>
      <c r="T900" s="580">
        <f t="shared" si="129"/>
        <v>1</v>
      </c>
      <c r="U900" s="580">
        <f t="shared" si="130"/>
        <v>0</v>
      </c>
      <c r="V900" s="580">
        <f t="shared" si="131"/>
        <v>0</v>
      </c>
      <c r="W900" s="580">
        <f t="shared" si="132"/>
        <v>1</v>
      </c>
      <c r="X900" s="581" t="str">
        <f t="shared" si="133"/>
        <v>NO</v>
      </c>
      <c r="Y900" s="582" t="str">
        <f t="shared" si="134"/>
        <v>NO</v>
      </c>
    </row>
    <row r="901" spans="1:25" x14ac:dyDescent="0.25">
      <c r="A901" s="572" t="s">
        <v>280</v>
      </c>
      <c r="B901" s="573" t="s">
        <v>1126</v>
      </c>
      <c r="C901" s="617">
        <v>205.11</v>
      </c>
      <c r="D901" s="617">
        <v>22051020511</v>
      </c>
      <c r="E901" s="574" t="s">
        <v>904</v>
      </c>
      <c r="F901" s="583">
        <v>0</v>
      </c>
      <c r="G901" s="573" t="s">
        <v>902</v>
      </c>
      <c r="H901" s="576">
        <v>152900</v>
      </c>
      <c r="I901" s="576">
        <v>170900</v>
      </c>
      <c r="J901" s="577">
        <v>1.11772400261609</v>
      </c>
      <c r="K901" s="577" t="b">
        <f t="shared" si="126"/>
        <v>1</v>
      </c>
      <c r="L901" s="576">
        <v>46710</v>
      </c>
      <c r="M901" s="576">
        <v>53336</v>
      </c>
      <c r="N901" s="577">
        <v>1.14185399272104</v>
      </c>
      <c r="O901" s="577" t="str">
        <f t="shared" si="127"/>
        <v/>
      </c>
      <c r="P901" s="578">
        <v>19.600000000000001</v>
      </c>
      <c r="Q901" s="578">
        <v>16</v>
      </c>
      <c r="R901" s="579">
        <v>0.81632653061224503</v>
      </c>
      <c r="S901" s="577" t="str">
        <f t="shared" si="128"/>
        <v/>
      </c>
      <c r="T901" s="580">
        <f t="shared" si="129"/>
        <v>1</v>
      </c>
      <c r="U901" s="580">
        <f t="shared" si="130"/>
        <v>0</v>
      </c>
      <c r="V901" s="580">
        <f t="shared" si="131"/>
        <v>0</v>
      </c>
      <c r="W901" s="580">
        <f t="shared" si="132"/>
        <v>1</v>
      </c>
      <c r="X901" s="581" t="str">
        <f t="shared" si="133"/>
        <v>NO</v>
      </c>
      <c r="Y901" s="582" t="str">
        <f t="shared" si="134"/>
        <v>NO</v>
      </c>
    </row>
    <row r="902" spans="1:25" x14ac:dyDescent="0.25">
      <c r="A902" s="572" t="s">
        <v>280</v>
      </c>
      <c r="B902" s="573" t="s">
        <v>1126</v>
      </c>
      <c r="C902" s="617">
        <v>205.12</v>
      </c>
      <c r="D902" s="617">
        <v>22051020512</v>
      </c>
      <c r="E902" s="574" t="s">
        <v>904</v>
      </c>
      <c r="F902" s="583">
        <v>0</v>
      </c>
      <c r="G902" s="573" t="s">
        <v>902</v>
      </c>
      <c r="H902" s="576">
        <v>152900</v>
      </c>
      <c r="I902" s="576">
        <v>170900</v>
      </c>
      <c r="J902" s="577">
        <v>1.11772400261609</v>
      </c>
      <c r="K902" s="577" t="b">
        <f t="shared" si="126"/>
        <v>1</v>
      </c>
      <c r="L902" s="576">
        <v>46710</v>
      </c>
      <c r="M902" s="576">
        <v>53336</v>
      </c>
      <c r="N902" s="577">
        <v>1.14185399272104</v>
      </c>
      <c r="O902" s="577" t="str">
        <f t="shared" si="127"/>
        <v/>
      </c>
      <c r="P902" s="578">
        <v>19.600000000000001</v>
      </c>
      <c r="Q902" s="578">
        <v>16</v>
      </c>
      <c r="R902" s="579">
        <v>0.81632653061224503</v>
      </c>
      <c r="S902" s="577" t="str">
        <f t="shared" si="128"/>
        <v/>
      </c>
      <c r="T902" s="580">
        <f t="shared" si="129"/>
        <v>1</v>
      </c>
      <c r="U902" s="580">
        <f t="shared" si="130"/>
        <v>0</v>
      </c>
      <c r="V902" s="580">
        <f t="shared" si="131"/>
        <v>0</v>
      </c>
      <c r="W902" s="580">
        <f t="shared" si="132"/>
        <v>1</v>
      </c>
      <c r="X902" s="581" t="str">
        <f t="shared" si="133"/>
        <v>NO</v>
      </c>
      <c r="Y902" s="582" t="str">
        <f t="shared" si="134"/>
        <v>NO</v>
      </c>
    </row>
    <row r="903" spans="1:25" x14ac:dyDescent="0.25">
      <c r="A903" s="572" t="s">
        <v>280</v>
      </c>
      <c r="B903" s="573" t="s">
        <v>1126</v>
      </c>
      <c r="C903" s="617">
        <v>205.13</v>
      </c>
      <c r="D903" s="617">
        <v>22051020513</v>
      </c>
      <c r="E903" s="574" t="s">
        <v>904</v>
      </c>
      <c r="F903" s="583">
        <v>0</v>
      </c>
      <c r="G903" s="573" t="s">
        <v>902</v>
      </c>
      <c r="H903" s="576">
        <v>152900</v>
      </c>
      <c r="I903" s="576">
        <v>170900</v>
      </c>
      <c r="J903" s="577">
        <v>1.11772400261609</v>
      </c>
      <c r="K903" s="577" t="b">
        <f t="shared" si="126"/>
        <v>1</v>
      </c>
      <c r="L903" s="576">
        <v>46710</v>
      </c>
      <c r="M903" s="576">
        <v>53336</v>
      </c>
      <c r="N903" s="577">
        <v>1.14185399272104</v>
      </c>
      <c r="O903" s="577" t="str">
        <f t="shared" si="127"/>
        <v/>
      </c>
      <c r="P903" s="578">
        <v>19.600000000000001</v>
      </c>
      <c r="Q903" s="578">
        <v>16</v>
      </c>
      <c r="R903" s="579">
        <v>0.81632653061224503</v>
      </c>
      <c r="S903" s="577" t="str">
        <f t="shared" si="128"/>
        <v/>
      </c>
      <c r="T903" s="580">
        <f t="shared" si="129"/>
        <v>1</v>
      </c>
      <c r="U903" s="580">
        <f t="shared" si="130"/>
        <v>0</v>
      </c>
      <c r="V903" s="580">
        <f t="shared" si="131"/>
        <v>0</v>
      </c>
      <c r="W903" s="580">
        <f t="shared" si="132"/>
        <v>1</v>
      </c>
      <c r="X903" s="581" t="str">
        <f t="shared" si="133"/>
        <v>NO</v>
      </c>
      <c r="Y903" s="582" t="str">
        <f t="shared" si="134"/>
        <v>NO</v>
      </c>
    </row>
    <row r="904" spans="1:25" x14ac:dyDescent="0.25">
      <c r="A904" s="572" t="s">
        <v>280</v>
      </c>
      <c r="B904" s="573" t="s">
        <v>1126</v>
      </c>
      <c r="C904" s="617">
        <v>205.14</v>
      </c>
      <c r="D904" s="617">
        <v>22051020514</v>
      </c>
      <c r="E904" s="574" t="s">
        <v>904</v>
      </c>
      <c r="F904" s="583">
        <v>0</v>
      </c>
      <c r="G904" s="573" t="s">
        <v>902</v>
      </c>
      <c r="H904" s="576">
        <v>152900</v>
      </c>
      <c r="I904" s="576">
        <v>170900</v>
      </c>
      <c r="J904" s="577">
        <v>1.11772400261609</v>
      </c>
      <c r="K904" s="577" t="b">
        <f t="shared" si="126"/>
        <v>1</v>
      </c>
      <c r="L904" s="576">
        <v>46710</v>
      </c>
      <c r="M904" s="576">
        <v>53336</v>
      </c>
      <c r="N904" s="577">
        <v>1.14185399272104</v>
      </c>
      <c r="O904" s="577" t="str">
        <f t="shared" si="127"/>
        <v/>
      </c>
      <c r="P904" s="578">
        <v>19.600000000000001</v>
      </c>
      <c r="Q904" s="578">
        <v>16</v>
      </c>
      <c r="R904" s="579">
        <v>0.81632653061224503</v>
      </c>
      <c r="S904" s="577" t="str">
        <f t="shared" si="128"/>
        <v/>
      </c>
      <c r="T904" s="580">
        <f t="shared" si="129"/>
        <v>1</v>
      </c>
      <c r="U904" s="580">
        <f t="shared" si="130"/>
        <v>0</v>
      </c>
      <c r="V904" s="580">
        <f t="shared" si="131"/>
        <v>0</v>
      </c>
      <c r="W904" s="580">
        <f t="shared" si="132"/>
        <v>1</v>
      </c>
      <c r="X904" s="581" t="str">
        <f t="shared" si="133"/>
        <v>NO</v>
      </c>
      <c r="Y904" s="582" t="str">
        <f t="shared" si="134"/>
        <v>NO</v>
      </c>
    </row>
    <row r="905" spans="1:25" x14ac:dyDescent="0.25">
      <c r="A905" s="572" t="s">
        <v>280</v>
      </c>
      <c r="B905" s="573" t="s">
        <v>1125</v>
      </c>
      <c r="C905" s="617">
        <v>205.14</v>
      </c>
      <c r="D905" s="617">
        <v>22051020514</v>
      </c>
      <c r="E905" s="574" t="s">
        <v>904</v>
      </c>
      <c r="F905" s="583">
        <v>0</v>
      </c>
      <c r="G905" s="573" t="s">
        <v>902</v>
      </c>
      <c r="H905" s="576">
        <v>152900</v>
      </c>
      <c r="I905" s="576">
        <v>223000</v>
      </c>
      <c r="J905" s="577">
        <v>1.4584695879659899</v>
      </c>
      <c r="K905" s="577" t="b">
        <f t="shared" si="126"/>
        <v>1</v>
      </c>
      <c r="L905" s="576">
        <v>46710</v>
      </c>
      <c r="M905" s="576">
        <v>55221</v>
      </c>
      <c r="N905" s="577">
        <v>1.1822093770070601</v>
      </c>
      <c r="O905" s="577" t="str">
        <f t="shared" si="127"/>
        <v/>
      </c>
      <c r="P905" s="578">
        <v>19.600000000000001</v>
      </c>
      <c r="Q905" s="578">
        <v>12.5</v>
      </c>
      <c r="R905" s="579">
        <v>0.63775510204081598</v>
      </c>
      <c r="S905" s="577" t="str">
        <f t="shared" si="128"/>
        <v/>
      </c>
      <c r="T905" s="580">
        <f t="shared" si="129"/>
        <v>1</v>
      </c>
      <c r="U905" s="580">
        <f t="shared" si="130"/>
        <v>0</v>
      </c>
      <c r="V905" s="580">
        <f t="shared" si="131"/>
        <v>0</v>
      </c>
      <c r="W905" s="580">
        <f t="shared" si="132"/>
        <v>1</v>
      </c>
      <c r="X905" s="581" t="str">
        <f t="shared" si="133"/>
        <v>NO</v>
      </c>
      <c r="Y905" s="582" t="str">
        <f t="shared" si="134"/>
        <v>NO</v>
      </c>
    </row>
    <row r="906" spans="1:25" x14ac:dyDescent="0.25">
      <c r="A906" s="572" t="s">
        <v>280</v>
      </c>
      <c r="B906" s="573" t="s">
        <v>1126</v>
      </c>
      <c r="C906" s="617">
        <v>205.15</v>
      </c>
      <c r="D906" s="617">
        <v>22051020515</v>
      </c>
      <c r="E906" s="574" t="s">
        <v>904</v>
      </c>
      <c r="F906" s="583">
        <v>0</v>
      </c>
      <c r="G906" s="573" t="s">
        <v>902</v>
      </c>
      <c r="H906" s="576">
        <v>152900</v>
      </c>
      <c r="I906" s="576">
        <v>170900</v>
      </c>
      <c r="J906" s="577">
        <v>1.11772400261609</v>
      </c>
      <c r="K906" s="577" t="b">
        <f t="shared" si="126"/>
        <v>1</v>
      </c>
      <c r="L906" s="576">
        <v>46710</v>
      </c>
      <c r="M906" s="576">
        <v>53336</v>
      </c>
      <c r="N906" s="577">
        <v>1.14185399272104</v>
      </c>
      <c r="O906" s="577" t="str">
        <f t="shared" si="127"/>
        <v/>
      </c>
      <c r="P906" s="578">
        <v>19.600000000000001</v>
      </c>
      <c r="Q906" s="578">
        <v>16</v>
      </c>
      <c r="R906" s="579">
        <v>0.81632653061224503</v>
      </c>
      <c r="S906" s="577" t="str">
        <f t="shared" si="128"/>
        <v/>
      </c>
      <c r="T906" s="580">
        <f t="shared" si="129"/>
        <v>1</v>
      </c>
      <c r="U906" s="580">
        <f t="shared" si="130"/>
        <v>0</v>
      </c>
      <c r="V906" s="580">
        <f t="shared" si="131"/>
        <v>0</v>
      </c>
      <c r="W906" s="580">
        <f t="shared" si="132"/>
        <v>1</v>
      </c>
      <c r="X906" s="581" t="str">
        <f t="shared" si="133"/>
        <v>NO</v>
      </c>
      <c r="Y906" s="582" t="str">
        <f t="shared" si="134"/>
        <v>NO</v>
      </c>
    </row>
    <row r="907" spans="1:25" x14ac:dyDescent="0.25">
      <c r="A907" s="572" t="s">
        <v>280</v>
      </c>
      <c r="B907" s="573" t="s">
        <v>1126</v>
      </c>
      <c r="C907" s="617">
        <v>205.16</v>
      </c>
      <c r="D907" s="617">
        <v>22051020516</v>
      </c>
      <c r="E907" s="574" t="s">
        <v>904</v>
      </c>
      <c r="F907" s="583">
        <v>0</v>
      </c>
      <c r="G907" s="573" t="s">
        <v>902</v>
      </c>
      <c r="H907" s="576">
        <v>152900</v>
      </c>
      <c r="I907" s="576">
        <v>170900</v>
      </c>
      <c r="J907" s="577">
        <v>1.11772400261609</v>
      </c>
      <c r="K907" s="577" t="b">
        <f t="shared" si="126"/>
        <v>1</v>
      </c>
      <c r="L907" s="576">
        <v>46710</v>
      </c>
      <c r="M907" s="576">
        <v>53336</v>
      </c>
      <c r="N907" s="577">
        <v>1.14185399272104</v>
      </c>
      <c r="O907" s="577" t="str">
        <f t="shared" si="127"/>
        <v/>
      </c>
      <c r="P907" s="578">
        <v>19.600000000000001</v>
      </c>
      <c r="Q907" s="578">
        <v>16</v>
      </c>
      <c r="R907" s="579">
        <v>0.81632653061224503</v>
      </c>
      <c r="S907" s="577" t="str">
        <f t="shared" si="128"/>
        <v/>
      </c>
      <c r="T907" s="580">
        <f t="shared" si="129"/>
        <v>1</v>
      </c>
      <c r="U907" s="580">
        <f t="shared" si="130"/>
        <v>0</v>
      </c>
      <c r="V907" s="580">
        <f t="shared" si="131"/>
        <v>0</v>
      </c>
      <c r="W907" s="580">
        <f t="shared" si="132"/>
        <v>1</v>
      </c>
      <c r="X907" s="581" t="str">
        <f t="shared" si="133"/>
        <v>NO</v>
      </c>
      <c r="Y907" s="582" t="str">
        <f t="shared" si="134"/>
        <v>NO</v>
      </c>
    </row>
    <row r="908" spans="1:25" x14ac:dyDescent="0.25">
      <c r="A908" s="572" t="s">
        <v>280</v>
      </c>
      <c r="B908" s="573" t="s">
        <v>1126</v>
      </c>
      <c r="C908" s="617">
        <v>205.17</v>
      </c>
      <c r="D908" s="617">
        <v>22051020517</v>
      </c>
      <c r="E908" s="574" t="s">
        <v>904</v>
      </c>
      <c r="F908" s="583">
        <v>0</v>
      </c>
      <c r="G908" s="573" t="s">
        <v>902</v>
      </c>
      <c r="H908" s="576">
        <v>152900</v>
      </c>
      <c r="I908" s="576">
        <v>170900</v>
      </c>
      <c r="J908" s="577">
        <v>1.11772400261609</v>
      </c>
      <c r="K908" s="577" t="b">
        <f t="shared" si="126"/>
        <v>1</v>
      </c>
      <c r="L908" s="576">
        <v>46710</v>
      </c>
      <c r="M908" s="576">
        <v>53336</v>
      </c>
      <c r="N908" s="577">
        <v>1.14185399272104</v>
      </c>
      <c r="O908" s="577" t="str">
        <f t="shared" si="127"/>
        <v/>
      </c>
      <c r="P908" s="578">
        <v>19.600000000000001</v>
      </c>
      <c r="Q908" s="578">
        <v>16</v>
      </c>
      <c r="R908" s="579">
        <v>0.81632653061224503</v>
      </c>
      <c r="S908" s="577" t="str">
        <f t="shared" si="128"/>
        <v/>
      </c>
      <c r="T908" s="580">
        <f t="shared" si="129"/>
        <v>1</v>
      </c>
      <c r="U908" s="580">
        <f t="shared" si="130"/>
        <v>0</v>
      </c>
      <c r="V908" s="580">
        <f t="shared" si="131"/>
        <v>0</v>
      </c>
      <c r="W908" s="580">
        <f t="shared" si="132"/>
        <v>1</v>
      </c>
      <c r="X908" s="581" t="str">
        <f t="shared" si="133"/>
        <v>NO</v>
      </c>
      <c r="Y908" s="582" t="str">
        <f t="shared" si="134"/>
        <v>NO</v>
      </c>
    </row>
    <row r="909" spans="1:25" x14ac:dyDescent="0.25">
      <c r="A909" s="572" t="s">
        <v>280</v>
      </c>
      <c r="B909" s="573" t="s">
        <v>1126</v>
      </c>
      <c r="C909" s="617">
        <v>206</v>
      </c>
      <c r="D909" s="617">
        <v>22051020600</v>
      </c>
      <c r="E909" s="574" t="s">
        <v>901</v>
      </c>
      <c r="F909" s="583">
        <v>0</v>
      </c>
      <c r="G909" s="573" t="s">
        <v>902</v>
      </c>
      <c r="H909" s="576">
        <v>152900</v>
      </c>
      <c r="I909" s="576">
        <v>170900</v>
      </c>
      <c r="J909" s="577">
        <v>1.11772400261609</v>
      </c>
      <c r="K909" s="577" t="b">
        <f t="shared" si="126"/>
        <v>1</v>
      </c>
      <c r="L909" s="576">
        <v>46710</v>
      </c>
      <c r="M909" s="576">
        <v>53336</v>
      </c>
      <c r="N909" s="577">
        <v>1.14185399272104</v>
      </c>
      <c r="O909" s="577" t="str">
        <f t="shared" si="127"/>
        <v/>
      </c>
      <c r="P909" s="578">
        <v>19.600000000000001</v>
      </c>
      <c r="Q909" s="578">
        <v>16</v>
      </c>
      <c r="R909" s="579">
        <v>0.81632653061224503</v>
      </c>
      <c r="S909" s="577" t="str">
        <f t="shared" si="128"/>
        <v/>
      </c>
      <c r="T909" s="580">
        <f t="shared" si="129"/>
        <v>1</v>
      </c>
      <c r="U909" s="580">
        <f t="shared" si="130"/>
        <v>0</v>
      </c>
      <c r="V909" s="580">
        <f t="shared" si="131"/>
        <v>0</v>
      </c>
      <c r="W909" s="580">
        <f t="shared" si="132"/>
        <v>1</v>
      </c>
      <c r="X909" s="581" t="str">
        <f t="shared" si="133"/>
        <v>NO</v>
      </c>
      <c r="Y909" s="582" t="str">
        <f t="shared" si="134"/>
        <v>NO</v>
      </c>
    </row>
    <row r="910" spans="1:25" x14ac:dyDescent="0.25">
      <c r="A910" s="572" t="s">
        <v>280</v>
      </c>
      <c r="B910" s="573" t="s">
        <v>1126</v>
      </c>
      <c r="C910" s="617">
        <v>207</v>
      </c>
      <c r="D910" s="617">
        <v>22051020700</v>
      </c>
      <c r="E910" s="574" t="s">
        <v>901</v>
      </c>
      <c r="F910" s="583">
        <v>0</v>
      </c>
      <c r="G910" s="573" t="s">
        <v>902</v>
      </c>
      <c r="H910" s="576">
        <v>152900</v>
      </c>
      <c r="I910" s="576">
        <v>170900</v>
      </c>
      <c r="J910" s="577">
        <v>1.11772400261609</v>
      </c>
      <c r="K910" s="577" t="b">
        <f t="shared" si="126"/>
        <v>1</v>
      </c>
      <c r="L910" s="576">
        <v>46710</v>
      </c>
      <c r="M910" s="576">
        <v>53336</v>
      </c>
      <c r="N910" s="577">
        <v>1.14185399272104</v>
      </c>
      <c r="O910" s="577" t="str">
        <f t="shared" si="127"/>
        <v/>
      </c>
      <c r="P910" s="578">
        <v>19.600000000000001</v>
      </c>
      <c r="Q910" s="578">
        <v>16</v>
      </c>
      <c r="R910" s="579">
        <v>0.81632653061224503</v>
      </c>
      <c r="S910" s="577" t="str">
        <f t="shared" si="128"/>
        <v/>
      </c>
      <c r="T910" s="580">
        <f t="shared" si="129"/>
        <v>1</v>
      </c>
      <c r="U910" s="580">
        <f t="shared" si="130"/>
        <v>0</v>
      </c>
      <c r="V910" s="580">
        <f t="shared" si="131"/>
        <v>0</v>
      </c>
      <c r="W910" s="580">
        <f t="shared" si="132"/>
        <v>1</v>
      </c>
      <c r="X910" s="581" t="str">
        <f t="shared" si="133"/>
        <v>NO</v>
      </c>
      <c r="Y910" s="582" t="str">
        <f t="shared" si="134"/>
        <v>NO</v>
      </c>
    </row>
    <row r="911" spans="1:25" x14ac:dyDescent="0.25">
      <c r="A911" s="572" t="s">
        <v>280</v>
      </c>
      <c r="B911" s="573" t="s">
        <v>1126</v>
      </c>
      <c r="C911" s="617">
        <v>210</v>
      </c>
      <c r="D911" s="617">
        <v>22051021000</v>
      </c>
      <c r="E911" s="574" t="s">
        <v>904</v>
      </c>
      <c r="F911" s="583">
        <v>0</v>
      </c>
      <c r="G911" s="573" t="s">
        <v>902</v>
      </c>
      <c r="H911" s="576">
        <v>152900</v>
      </c>
      <c r="I911" s="576">
        <v>170900</v>
      </c>
      <c r="J911" s="577">
        <v>1.11772400261609</v>
      </c>
      <c r="K911" s="577" t="b">
        <f t="shared" si="126"/>
        <v>1</v>
      </c>
      <c r="L911" s="576">
        <v>46710</v>
      </c>
      <c r="M911" s="576">
        <v>53336</v>
      </c>
      <c r="N911" s="577">
        <v>1.14185399272104</v>
      </c>
      <c r="O911" s="577" t="str">
        <f t="shared" si="127"/>
        <v/>
      </c>
      <c r="P911" s="578">
        <v>19.600000000000001</v>
      </c>
      <c r="Q911" s="578">
        <v>16</v>
      </c>
      <c r="R911" s="579">
        <v>0.81632653061224503</v>
      </c>
      <c r="S911" s="577" t="str">
        <f t="shared" si="128"/>
        <v/>
      </c>
      <c r="T911" s="580">
        <f t="shared" si="129"/>
        <v>1</v>
      </c>
      <c r="U911" s="580">
        <f t="shared" si="130"/>
        <v>0</v>
      </c>
      <c r="V911" s="580">
        <f t="shared" si="131"/>
        <v>0</v>
      </c>
      <c r="W911" s="580">
        <f t="shared" si="132"/>
        <v>1</v>
      </c>
      <c r="X911" s="581" t="str">
        <f t="shared" si="133"/>
        <v>NO</v>
      </c>
      <c r="Y911" s="582" t="str">
        <f t="shared" si="134"/>
        <v>NO</v>
      </c>
    </row>
    <row r="912" spans="1:25" x14ac:dyDescent="0.25">
      <c r="A912" s="572" t="s">
        <v>280</v>
      </c>
      <c r="B912" s="573" t="s">
        <v>1126</v>
      </c>
      <c r="C912" s="617">
        <v>211</v>
      </c>
      <c r="D912" s="617">
        <v>22051021100</v>
      </c>
      <c r="E912" s="574" t="s">
        <v>904</v>
      </c>
      <c r="F912" s="583">
        <v>0</v>
      </c>
      <c r="G912" s="573" t="s">
        <v>902</v>
      </c>
      <c r="H912" s="576">
        <v>152900</v>
      </c>
      <c r="I912" s="576">
        <v>170900</v>
      </c>
      <c r="J912" s="577">
        <v>1.11772400261609</v>
      </c>
      <c r="K912" s="577" t="b">
        <f t="shared" si="126"/>
        <v>1</v>
      </c>
      <c r="L912" s="576">
        <v>46710</v>
      </c>
      <c r="M912" s="576">
        <v>53336</v>
      </c>
      <c r="N912" s="577">
        <v>1.14185399272104</v>
      </c>
      <c r="O912" s="577" t="str">
        <f t="shared" si="127"/>
        <v/>
      </c>
      <c r="P912" s="578">
        <v>19.600000000000001</v>
      </c>
      <c r="Q912" s="578">
        <v>16</v>
      </c>
      <c r="R912" s="579">
        <v>0.81632653061224503</v>
      </c>
      <c r="S912" s="577" t="str">
        <f t="shared" si="128"/>
        <v/>
      </c>
      <c r="T912" s="580">
        <f t="shared" si="129"/>
        <v>1</v>
      </c>
      <c r="U912" s="580">
        <f t="shared" si="130"/>
        <v>0</v>
      </c>
      <c r="V912" s="580">
        <f t="shared" si="131"/>
        <v>0</v>
      </c>
      <c r="W912" s="580">
        <f t="shared" si="132"/>
        <v>1</v>
      </c>
      <c r="X912" s="581" t="str">
        <f t="shared" si="133"/>
        <v>NO</v>
      </c>
      <c r="Y912" s="582" t="str">
        <f t="shared" si="134"/>
        <v>NO</v>
      </c>
    </row>
    <row r="913" spans="1:25" x14ac:dyDescent="0.25">
      <c r="A913" s="572" t="s">
        <v>280</v>
      </c>
      <c r="B913" s="573" t="s">
        <v>1126</v>
      </c>
      <c r="C913" s="617">
        <v>212</v>
      </c>
      <c r="D913" s="617">
        <v>22051021200</v>
      </c>
      <c r="E913" s="574" t="s">
        <v>904</v>
      </c>
      <c r="F913" s="583">
        <v>0</v>
      </c>
      <c r="G913" s="573" t="s">
        <v>902</v>
      </c>
      <c r="H913" s="576">
        <v>152900</v>
      </c>
      <c r="I913" s="576">
        <v>170900</v>
      </c>
      <c r="J913" s="577">
        <v>1.11772400261609</v>
      </c>
      <c r="K913" s="577" t="b">
        <f t="shared" si="126"/>
        <v>1</v>
      </c>
      <c r="L913" s="576">
        <v>46710</v>
      </c>
      <c r="M913" s="576">
        <v>53336</v>
      </c>
      <c r="N913" s="577">
        <v>1.14185399272104</v>
      </c>
      <c r="O913" s="577" t="str">
        <f t="shared" si="127"/>
        <v/>
      </c>
      <c r="P913" s="578">
        <v>19.600000000000001</v>
      </c>
      <c r="Q913" s="578">
        <v>16</v>
      </c>
      <c r="R913" s="579">
        <v>0.81632653061224503</v>
      </c>
      <c r="S913" s="577" t="str">
        <f t="shared" si="128"/>
        <v/>
      </c>
      <c r="T913" s="580">
        <f t="shared" si="129"/>
        <v>1</v>
      </c>
      <c r="U913" s="580">
        <f t="shared" si="130"/>
        <v>0</v>
      </c>
      <c r="V913" s="580">
        <f t="shared" si="131"/>
        <v>0</v>
      </c>
      <c r="W913" s="580">
        <f t="shared" si="132"/>
        <v>1</v>
      </c>
      <c r="X913" s="581" t="str">
        <f t="shared" si="133"/>
        <v>NO</v>
      </c>
      <c r="Y913" s="582" t="str">
        <f t="shared" si="134"/>
        <v>NO</v>
      </c>
    </row>
    <row r="914" spans="1:25" x14ac:dyDescent="0.25">
      <c r="A914" s="572" t="s">
        <v>280</v>
      </c>
      <c r="B914" s="573" t="s">
        <v>1126</v>
      </c>
      <c r="C914" s="617">
        <v>212</v>
      </c>
      <c r="D914" s="617">
        <v>22051021200</v>
      </c>
      <c r="E914" s="574" t="s">
        <v>904</v>
      </c>
      <c r="F914" s="583">
        <v>0</v>
      </c>
      <c r="G914" s="573" t="s">
        <v>902</v>
      </c>
      <c r="H914" s="576">
        <v>152900</v>
      </c>
      <c r="I914" s="576">
        <v>170900</v>
      </c>
      <c r="J914" s="577">
        <v>1.11772400261609</v>
      </c>
      <c r="K914" s="577" t="b">
        <f t="shared" si="126"/>
        <v>1</v>
      </c>
      <c r="L914" s="576">
        <v>46710</v>
      </c>
      <c r="M914" s="576">
        <v>53336</v>
      </c>
      <c r="N914" s="577">
        <v>1.14185399272104</v>
      </c>
      <c r="O914" s="577" t="str">
        <f t="shared" si="127"/>
        <v/>
      </c>
      <c r="P914" s="578">
        <v>19.600000000000001</v>
      </c>
      <c r="Q914" s="578">
        <v>16</v>
      </c>
      <c r="R914" s="579">
        <v>0.81632653061224503</v>
      </c>
      <c r="S914" s="577" t="str">
        <f t="shared" si="128"/>
        <v/>
      </c>
      <c r="T914" s="580">
        <f t="shared" si="129"/>
        <v>1</v>
      </c>
      <c r="U914" s="580">
        <f t="shared" si="130"/>
        <v>0</v>
      </c>
      <c r="V914" s="580">
        <f t="shared" si="131"/>
        <v>0</v>
      </c>
      <c r="W914" s="580">
        <f t="shared" si="132"/>
        <v>1</v>
      </c>
      <c r="X914" s="581" t="str">
        <f t="shared" si="133"/>
        <v>NO</v>
      </c>
      <c r="Y914" s="582" t="str">
        <f t="shared" si="134"/>
        <v>NO</v>
      </c>
    </row>
    <row r="915" spans="1:25" x14ac:dyDescent="0.25">
      <c r="A915" s="572" t="s">
        <v>280</v>
      </c>
      <c r="B915" s="573" t="s">
        <v>1126</v>
      </c>
      <c r="C915" s="617">
        <v>212</v>
      </c>
      <c r="D915" s="617">
        <v>22051021200</v>
      </c>
      <c r="E915" s="574" t="s">
        <v>904</v>
      </c>
      <c r="F915" s="583">
        <v>0</v>
      </c>
      <c r="G915" s="573" t="s">
        <v>902</v>
      </c>
      <c r="H915" s="576">
        <v>152900</v>
      </c>
      <c r="I915" s="576">
        <v>170900</v>
      </c>
      <c r="J915" s="577">
        <v>1.11772400261609</v>
      </c>
      <c r="K915" s="577" t="b">
        <f t="shared" si="126"/>
        <v>1</v>
      </c>
      <c r="L915" s="576">
        <v>46710</v>
      </c>
      <c r="M915" s="576">
        <v>53336</v>
      </c>
      <c r="N915" s="577">
        <v>1.14185399272104</v>
      </c>
      <c r="O915" s="577" t="str">
        <f t="shared" si="127"/>
        <v/>
      </c>
      <c r="P915" s="578">
        <v>19.600000000000001</v>
      </c>
      <c r="Q915" s="578">
        <v>16</v>
      </c>
      <c r="R915" s="579">
        <v>0.81632653061224503</v>
      </c>
      <c r="S915" s="577" t="str">
        <f t="shared" si="128"/>
        <v/>
      </c>
      <c r="T915" s="580">
        <f t="shared" si="129"/>
        <v>1</v>
      </c>
      <c r="U915" s="580">
        <f t="shared" si="130"/>
        <v>0</v>
      </c>
      <c r="V915" s="580">
        <f t="shared" si="131"/>
        <v>0</v>
      </c>
      <c r="W915" s="580">
        <f t="shared" si="132"/>
        <v>1</v>
      </c>
      <c r="X915" s="581" t="str">
        <f t="shared" si="133"/>
        <v>NO</v>
      </c>
      <c r="Y915" s="582" t="str">
        <f t="shared" si="134"/>
        <v>NO</v>
      </c>
    </row>
    <row r="916" spans="1:25" x14ac:dyDescent="0.25">
      <c r="A916" s="572" t="s">
        <v>280</v>
      </c>
      <c r="B916" s="573" t="s">
        <v>1125</v>
      </c>
      <c r="C916" s="617">
        <v>212</v>
      </c>
      <c r="D916" s="617">
        <v>22051021200</v>
      </c>
      <c r="E916" s="574" t="s">
        <v>901</v>
      </c>
      <c r="F916" s="575">
        <v>1</v>
      </c>
      <c r="G916" s="573" t="s">
        <v>902</v>
      </c>
      <c r="H916" s="576">
        <v>152900</v>
      </c>
      <c r="I916" s="576">
        <v>223000</v>
      </c>
      <c r="J916" s="577">
        <v>1.4584695879659899</v>
      </c>
      <c r="K916" s="577" t="b">
        <f t="shared" si="126"/>
        <v>1</v>
      </c>
      <c r="L916" s="576">
        <v>46710</v>
      </c>
      <c r="M916" s="576">
        <v>55221</v>
      </c>
      <c r="N916" s="577">
        <v>1.1822093770070601</v>
      </c>
      <c r="O916" s="577" t="str">
        <f t="shared" si="127"/>
        <v/>
      </c>
      <c r="P916" s="578">
        <v>19.600000000000001</v>
      </c>
      <c r="Q916" s="578">
        <v>12.5</v>
      </c>
      <c r="R916" s="579">
        <v>0.63775510204081598</v>
      </c>
      <c r="S916" s="577" t="str">
        <f t="shared" si="128"/>
        <v/>
      </c>
      <c r="T916" s="580">
        <f t="shared" si="129"/>
        <v>1</v>
      </c>
      <c r="U916" s="580">
        <f t="shared" si="130"/>
        <v>0</v>
      </c>
      <c r="V916" s="580">
        <f t="shared" si="131"/>
        <v>0</v>
      </c>
      <c r="W916" s="580">
        <f t="shared" si="132"/>
        <v>1</v>
      </c>
      <c r="X916" s="581" t="str">
        <f t="shared" si="133"/>
        <v>NO</v>
      </c>
      <c r="Y916" s="582" t="str">
        <f t="shared" si="134"/>
        <v>NO</v>
      </c>
    </row>
    <row r="917" spans="1:25" x14ac:dyDescent="0.25">
      <c r="A917" s="572" t="s">
        <v>280</v>
      </c>
      <c r="B917" s="573" t="s">
        <v>1126</v>
      </c>
      <c r="C917" s="617">
        <v>213</v>
      </c>
      <c r="D917" s="617">
        <v>22051021300</v>
      </c>
      <c r="E917" s="574" t="s">
        <v>904</v>
      </c>
      <c r="F917" s="583">
        <v>0</v>
      </c>
      <c r="G917" s="573" t="s">
        <v>902</v>
      </c>
      <c r="H917" s="576">
        <v>152900</v>
      </c>
      <c r="I917" s="576">
        <v>170900</v>
      </c>
      <c r="J917" s="577">
        <v>1.11772400261609</v>
      </c>
      <c r="K917" s="577" t="b">
        <f t="shared" si="126"/>
        <v>1</v>
      </c>
      <c r="L917" s="576">
        <v>46710</v>
      </c>
      <c r="M917" s="576">
        <v>53336</v>
      </c>
      <c r="N917" s="577">
        <v>1.14185399272104</v>
      </c>
      <c r="O917" s="577" t="str">
        <f t="shared" si="127"/>
        <v/>
      </c>
      <c r="P917" s="578">
        <v>19.600000000000001</v>
      </c>
      <c r="Q917" s="578">
        <v>16</v>
      </c>
      <c r="R917" s="579">
        <v>0.81632653061224503</v>
      </c>
      <c r="S917" s="577" t="str">
        <f t="shared" si="128"/>
        <v/>
      </c>
      <c r="T917" s="580">
        <f t="shared" si="129"/>
        <v>1</v>
      </c>
      <c r="U917" s="580">
        <f t="shared" si="130"/>
        <v>0</v>
      </c>
      <c r="V917" s="580">
        <f t="shared" si="131"/>
        <v>0</v>
      </c>
      <c r="W917" s="580">
        <f t="shared" si="132"/>
        <v>1</v>
      </c>
      <c r="X917" s="581" t="str">
        <f t="shared" si="133"/>
        <v>NO</v>
      </c>
      <c r="Y917" s="582" t="str">
        <f t="shared" si="134"/>
        <v>NO</v>
      </c>
    </row>
    <row r="918" spans="1:25" x14ac:dyDescent="0.25">
      <c r="A918" s="572" t="s">
        <v>280</v>
      </c>
      <c r="B918" s="573" t="s">
        <v>1126</v>
      </c>
      <c r="C918" s="617">
        <v>213</v>
      </c>
      <c r="D918" s="617">
        <v>22051021300</v>
      </c>
      <c r="E918" s="574" t="s">
        <v>904</v>
      </c>
      <c r="F918" s="583">
        <v>0</v>
      </c>
      <c r="G918" s="573" t="s">
        <v>902</v>
      </c>
      <c r="H918" s="576">
        <v>152900</v>
      </c>
      <c r="I918" s="576">
        <v>170900</v>
      </c>
      <c r="J918" s="577">
        <v>1.11772400261609</v>
      </c>
      <c r="K918" s="577" t="b">
        <f t="shared" si="126"/>
        <v>1</v>
      </c>
      <c r="L918" s="576">
        <v>46710</v>
      </c>
      <c r="M918" s="576">
        <v>53336</v>
      </c>
      <c r="N918" s="577">
        <v>1.14185399272104</v>
      </c>
      <c r="O918" s="577" t="str">
        <f t="shared" si="127"/>
        <v/>
      </c>
      <c r="P918" s="578">
        <v>19.600000000000001</v>
      </c>
      <c r="Q918" s="578">
        <v>16</v>
      </c>
      <c r="R918" s="579">
        <v>0.81632653061224503</v>
      </c>
      <c r="S918" s="577" t="str">
        <f t="shared" si="128"/>
        <v/>
      </c>
      <c r="T918" s="580">
        <f t="shared" si="129"/>
        <v>1</v>
      </c>
      <c r="U918" s="580">
        <f t="shared" si="130"/>
        <v>0</v>
      </c>
      <c r="V918" s="580">
        <f t="shared" si="131"/>
        <v>0</v>
      </c>
      <c r="W918" s="580">
        <f t="shared" si="132"/>
        <v>1</v>
      </c>
      <c r="X918" s="581" t="str">
        <f t="shared" si="133"/>
        <v>NO</v>
      </c>
      <c r="Y918" s="582" t="str">
        <f t="shared" si="134"/>
        <v>NO</v>
      </c>
    </row>
    <row r="919" spans="1:25" x14ac:dyDescent="0.25">
      <c r="A919" s="572" t="s">
        <v>280</v>
      </c>
      <c r="B919" s="573" t="s">
        <v>1125</v>
      </c>
      <c r="C919" s="617">
        <v>213</v>
      </c>
      <c r="D919" s="617">
        <v>22051021300</v>
      </c>
      <c r="E919" s="574" t="s">
        <v>901</v>
      </c>
      <c r="F919" s="575">
        <v>1</v>
      </c>
      <c r="G919" s="573" t="s">
        <v>902</v>
      </c>
      <c r="H919" s="576">
        <v>152900</v>
      </c>
      <c r="I919" s="576">
        <v>223000</v>
      </c>
      <c r="J919" s="577">
        <v>1.4584695879659899</v>
      </c>
      <c r="K919" s="577" t="b">
        <f t="shared" si="126"/>
        <v>1</v>
      </c>
      <c r="L919" s="576">
        <v>46710</v>
      </c>
      <c r="M919" s="576">
        <v>55221</v>
      </c>
      <c r="N919" s="577">
        <v>1.1822093770070601</v>
      </c>
      <c r="O919" s="577" t="str">
        <f t="shared" si="127"/>
        <v/>
      </c>
      <c r="P919" s="578">
        <v>19.600000000000001</v>
      </c>
      <c r="Q919" s="578">
        <v>12.5</v>
      </c>
      <c r="R919" s="579">
        <v>0.63775510204081598</v>
      </c>
      <c r="S919" s="577" t="str">
        <f t="shared" si="128"/>
        <v/>
      </c>
      <c r="T919" s="580">
        <f t="shared" si="129"/>
        <v>1</v>
      </c>
      <c r="U919" s="580">
        <f t="shared" si="130"/>
        <v>0</v>
      </c>
      <c r="V919" s="580">
        <f t="shared" si="131"/>
        <v>0</v>
      </c>
      <c r="W919" s="580">
        <f t="shared" si="132"/>
        <v>1</v>
      </c>
      <c r="X919" s="581" t="str">
        <f t="shared" si="133"/>
        <v>NO</v>
      </c>
      <c r="Y919" s="582" t="str">
        <f t="shared" si="134"/>
        <v>NO</v>
      </c>
    </row>
    <row r="920" spans="1:25" x14ac:dyDescent="0.25">
      <c r="A920" s="572" t="s">
        <v>280</v>
      </c>
      <c r="B920" s="573" t="s">
        <v>1125</v>
      </c>
      <c r="C920" s="617">
        <v>213</v>
      </c>
      <c r="D920" s="617">
        <v>22051021300</v>
      </c>
      <c r="E920" s="574" t="s">
        <v>904</v>
      </c>
      <c r="F920" s="583">
        <v>0</v>
      </c>
      <c r="G920" s="573" t="s">
        <v>902</v>
      </c>
      <c r="H920" s="576">
        <v>152900</v>
      </c>
      <c r="I920" s="576">
        <v>223000</v>
      </c>
      <c r="J920" s="577">
        <v>1.4584695879659899</v>
      </c>
      <c r="K920" s="577" t="b">
        <f t="shared" si="126"/>
        <v>1</v>
      </c>
      <c r="L920" s="576">
        <v>46710</v>
      </c>
      <c r="M920" s="576">
        <v>55221</v>
      </c>
      <c r="N920" s="577">
        <v>1.1822093770070601</v>
      </c>
      <c r="O920" s="577" t="str">
        <f t="shared" si="127"/>
        <v/>
      </c>
      <c r="P920" s="578">
        <v>19.600000000000001</v>
      </c>
      <c r="Q920" s="578">
        <v>12.5</v>
      </c>
      <c r="R920" s="579">
        <v>0.63775510204081598</v>
      </c>
      <c r="S920" s="577" t="str">
        <f t="shared" si="128"/>
        <v/>
      </c>
      <c r="T920" s="580">
        <f t="shared" si="129"/>
        <v>1</v>
      </c>
      <c r="U920" s="580">
        <f t="shared" si="130"/>
        <v>0</v>
      </c>
      <c r="V920" s="580">
        <f t="shared" si="131"/>
        <v>0</v>
      </c>
      <c r="W920" s="580">
        <f t="shared" si="132"/>
        <v>1</v>
      </c>
      <c r="X920" s="581" t="str">
        <f t="shared" si="133"/>
        <v>NO</v>
      </c>
      <c r="Y920" s="582" t="str">
        <f t="shared" si="134"/>
        <v>NO</v>
      </c>
    </row>
    <row r="921" spans="1:25" x14ac:dyDescent="0.25">
      <c r="A921" s="572" t="s">
        <v>280</v>
      </c>
      <c r="B921" s="573" t="s">
        <v>1125</v>
      </c>
      <c r="C921" s="617">
        <v>214</v>
      </c>
      <c r="D921" s="617">
        <v>22051021400</v>
      </c>
      <c r="E921" s="574" t="s">
        <v>904</v>
      </c>
      <c r="F921" s="583">
        <v>0</v>
      </c>
      <c r="G921" s="573" t="s">
        <v>902</v>
      </c>
      <c r="H921" s="576">
        <v>152900</v>
      </c>
      <c r="I921" s="576">
        <v>223000</v>
      </c>
      <c r="J921" s="577">
        <v>1.4584695879659899</v>
      </c>
      <c r="K921" s="577" t="b">
        <f t="shared" si="126"/>
        <v>1</v>
      </c>
      <c r="L921" s="576">
        <v>46710</v>
      </c>
      <c r="M921" s="576">
        <v>55221</v>
      </c>
      <c r="N921" s="577">
        <v>1.1822093770070601</v>
      </c>
      <c r="O921" s="577" t="str">
        <f t="shared" si="127"/>
        <v/>
      </c>
      <c r="P921" s="578">
        <v>19.600000000000001</v>
      </c>
      <c r="Q921" s="578">
        <v>12.5</v>
      </c>
      <c r="R921" s="579">
        <v>0.63775510204081598</v>
      </c>
      <c r="S921" s="577" t="str">
        <f t="shared" si="128"/>
        <v/>
      </c>
      <c r="T921" s="580">
        <f t="shared" si="129"/>
        <v>1</v>
      </c>
      <c r="U921" s="580">
        <f t="shared" si="130"/>
        <v>0</v>
      </c>
      <c r="V921" s="580">
        <f t="shared" si="131"/>
        <v>0</v>
      </c>
      <c r="W921" s="580">
        <f t="shared" si="132"/>
        <v>1</v>
      </c>
      <c r="X921" s="581" t="str">
        <f t="shared" si="133"/>
        <v>NO</v>
      </c>
      <c r="Y921" s="582" t="str">
        <f t="shared" si="134"/>
        <v>NO</v>
      </c>
    </row>
    <row r="922" spans="1:25" x14ac:dyDescent="0.25">
      <c r="A922" s="572" t="s">
        <v>280</v>
      </c>
      <c r="B922" s="573" t="s">
        <v>1125</v>
      </c>
      <c r="C922" s="617">
        <v>215</v>
      </c>
      <c r="D922" s="617">
        <v>22051021500</v>
      </c>
      <c r="E922" s="574" t="s">
        <v>901</v>
      </c>
      <c r="F922" s="583">
        <v>0</v>
      </c>
      <c r="G922" s="573" t="s">
        <v>902</v>
      </c>
      <c r="H922" s="576">
        <v>152900</v>
      </c>
      <c r="I922" s="576">
        <v>223000</v>
      </c>
      <c r="J922" s="577">
        <v>1.4584695879659899</v>
      </c>
      <c r="K922" s="577" t="b">
        <f t="shared" si="126"/>
        <v>1</v>
      </c>
      <c r="L922" s="576">
        <v>46710</v>
      </c>
      <c r="M922" s="576">
        <v>55221</v>
      </c>
      <c r="N922" s="577">
        <v>1.1822093770070601</v>
      </c>
      <c r="O922" s="577" t="str">
        <f t="shared" si="127"/>
        <v/>
      </c>
      <c r="P922" s="578">
        <v>19.600000000000001</v>
      </c>
      <c r="Q922" s="578">
        <v>12.5</v>
      </c>
      <c r="R922" s="579">
        <v>0.63775510204081598</v>
      </c>
      <c r="S922" s="577" t="str">
        <f t="shared" si="128"/>
        <v/>
      </c>
      <c r="T922" s="580">
        <f t="shared" si="129"/>
        <v>1</v>
      </c>
      <c r="U922" s="580">
        <f t="shared" si="130"/>
        <v>0</v>
      </c>
      <c r="V922" s="580">
        <f t="shared" si="131"/>
        <v>0</v>
      </c>
      <c r="W922" s="580">
        <f t="shared" si="132"/>
        <v>1</v>
      </c>
      <c r="X922" s="581" t="str">
        <f t="shared" si="133"/>
        <v>NO</v>
      </c>
      <c r="Y922" s="582" t="str">
        <f t="shared" si="134"/>
        <v>NO</v>
      </c>
    </row>
    <row r="923" spans="1:25" x14ac:dyDescent="0.25">
      <c r="A923" s="572" t="s">
        <v>280</v>
      </c>
      <c r="B923" s="573" t="s">
        <v>1125</v>
      </c>
      <c r="C923" s="617">
        <v>216</v>
      </c>
      <c r="D923" s="617">
        <v>22051021600</v>
      </c>
      <c r="E923" s="574" t="s">
        <v>901</v>
      </c>
      <c r="F923" s="575">
        <v>1</v>
      </c>
      <c r="G923" s="573" t="s">
        <v>902</v>
      </c>
      <c r="H923" s="576">
        <v>152900</v>
      </c>
      <c r="I923" s="576">
        <v>223000</v>
      </c>
      <c r="J923" s="577">
        <v>1.4584695879659899</v>
      </c>
      <c r="K923" s="577" t="b">
        <f t="shared" si="126"/>
        <v>1</v>
      </c>
      <c r="L923" s="576">
        <v>46710</v>
      </c>
      <c r="M923" s="576">
        <v>55221</v>
      </c>
      <c r="N923" s="577">
        <v>1.1822093770070601</v>
      </c>
      <c r="O923" s="577" t="str">
        <f t="shared" si="127"/>
        <v/>
      </c>
      <c r="P923" s="578">
        <v>19.600000000000001</v>
      </c>
      <c r="Q923" s="578">
        <v>12.5</v>
      </c>
      <c r="R923" s="579">
        <v>0.63775510204081598</v>
      </c>
      <c r="S923" s="577" t="str">
        <f t="shared" si="128"/>
        <v/>
      </c>
      <c r="T923" s="580">
        <f t="shared" si="129"/>
        <v>1</v>
      </c>
      <c r="U923" s="580">
        <f t="shared" si="130"/>
        <v>0</v>
      </c>
      <c r="V923" s="580">
        <f t="shared" si="131"/>
        <v>0</v>
      </c>
      <c r="W923" s="580">
        <f t="shared" si="132"/>
        <v>1</v>
      </c>
      <c r="X923" s="581" t="str">
        <f t="shared" si="133"/>
        <v>NO</v>
      </c>
      <c r="Y923" s="582" t="str">
        <f t="shared" si="134"/>
        <v>NO</v>
      </c>
    </row>
    <row r="924" spans="1:25" x14ac:dyDescent="0.25">
      <c r="A924" s="572" t="s">
        <v>280</v>
      </c>
      <c r="B924" s="573" t="s">
        <v>1125</v>
      </c>
      <c r="C924" s="617">
        <v>216</v>
      </c>
      <c r="D924" s="617">
        <v>22051021600</v>
      </c>
      <c r="E924" s="574" t="s">
        <v>904</v>
      </c>
      <c r="F924" s="583">
        <v>0</v>
      </c>
      <c r="G924" s="573" t="s">
        <v>902</v>
      </c>
      <c r="H924" s="576">
        <v>152900</v>
      </c>
      <c r="I924" s="576">
        <v>223000</v>
      </c>
      <c r="J924" s="577">
        <v>1.4584695879659899</v>
      </c>
      <c r="K924" s="577" t="b">
        <f t="shared" si="126"/>
        <v>1</v>
      </c>
      <c r="L924" s="576">
        <v>46710</v>
      </c>
      <c r="M924" s="576">
        <v>55221</v>
      </c>
      <c r="N924" s="577">
        <v>1.1822093770070601</v>
      </c>
      <c r="O924" s="577" t="str">
        <f t="shared" si="127"/>
        <v/>
      </c>
      <c r="P924" s="578">
        <v>19.600000000000001</v>
      </c>
      <c r="Q924" s="578">
        <v>12.5</v>
      </c>
      <c r="R924" s="579">
        <v>0.63775510204081598</v>
      </c>
      <c r="S924" s="577" t="str">
        <f t="shared" si="128"/>
        <v/>
      </c>
      <c r="T924" s="580">
        <f t="shared" si="129"/>
        <v>1</v>
      </c>
      <c r="U924" s="580">
        <f t="shared" si="130"/>
        <v>0</v>
      </c>
      <c r="V924" s="580">
        <f t="shared" si="131"/>
        <v>0</v>
      </c>
      <c r="W924" s="580">
        <f t="shared" si="132"/>
        <v>1</v>
      </c>
      <c r="X924" s="581" t="str">
        <f t="shared" si="133"/>
        <v>NO</v>
      </c>
      <c r="Y924" s="582" t="str">
        <f t="shared" si="134"/>
        <v>NO</v>
      </c>
    </row>
    <row r="925" spans="1:25" x14ac:dyDescent="0.25">
      <c r="A925" s="572" t="s">
        <v>280</v>
      </c>
      <c r="B925" s="573" t="s">
        <v>1125</v>
      </c>
      <c r="C925" s="617">
        <v>216</v>
      </c>
      <c r="D925" s="617">
        <v>22051021600</v>
      </c>
      <c r="E925" s="574" t="s">
        <v>904</v>
      </c>
      <c r="F925" s="583">
        <v>0</v>
      </c>
      <c r="G925" s="573" t="s">
        <v>902</v>
      </c>
      <c r="H925" s="576">
        <v>152900</v>
      </c>
      <c r="I925" s="576">
        <v>223000</v>
      </c>
      <c r="J925" s="577">
        <v>1.4584695879659899</v>
      </c>
      <c r="K925" s="577" t="b">
        <f t="shared" si="126"/>
        <v>1</v>
      </c>
      <c r="L925" s="576">
        <v>46710</v>
      </c>
      <c r="M925" s="576">
        <v>55221</v>
      </c>
      <c r="N925" s="577">
        <v>1.1822093770070601</v>
      </c>
      <c r="O925" s="577" t="str">
        <f t="shared" si="127"/>
        <v/>
      </c>
      <c r="P925" s="578">
        <v>19.600000000000001</v>
      </c>
      <c r="Q925" s="578">
        <v>12.5</v>
      </c>
      <c r="R925" s="579">
        <v>0.63775510204081598</v>
      </c>
      <c r="S925" s="577" t="str">
        <f t="shared" si="128"/>
        <v/>
      </c>
      <c r="T925" s="580">
        <f t="shared" si="129"/>
        <v>1</v>
      </c>
      <c r="U925" s="580">
        <f t="shared" si="130"/>
        <v>0</v>
      </c>
      <c r="V925" s="580">
        <f t="shared" si="131"/>
        <v>0</v>
      </c>
      <c r="W925" s="580">
        <f t="shared" si="132"/>
        <v>1</v>
      </c>
      <c r="X925" s="581" t="str">
        <f t="shared" si="133"/>
        <v>NO</v>
      </c>
      <c r="Y925" s="582" t="str">
        <f t="shared" si="134"/>
        <v>NO</v>
      </c>
    </row>
    <row r="926" spans="1:25" x14ac:dyDescent="0.25">
      <c r="A926" s="572" t="s">
        <v>280</v>
      </c>
      <c r="B926" s="573" t="s">
        <v>1125</v>
      </c>
      <c r="C926" s="617">
        <v>217</v>
      </c>
      <c r="D926" s="617">
        <v>22051021700</v>
      </c>
      <c r="E926" s="574" t="s">
        <v>904</v>
      </c>
      <c r="F926" s="583">
        <v>0</v>
      </c>
      <c r="G926" s="573" t="s">
        <v>902</v>
      </c>
      <c r="H926" s="576">
        <v>152900</v>
      </c>
      <c r="I926" s="576">
        <v>223000</v>
      </c>
      <c r="J926" s="577">
        <v>1.4584695879659899</v>
      </c>
      <c r="K926" s="577" t="b">
        <f t="shared" si="126"/>
        <v>1</v>
      </c>
      <c r="L926" s="576">
        <v>46710</v>
      </c>
      <c r="M926" s="576">
        <v>55221</v>
      </c>
      <c r="N926" s="577">
        <v>1.1822093770070601</v>
      </c>
      <c r="O926" s="577" t="str">
        <f t="shared" si="127"/>
        <v/>
      </c>
      <c r="P926" s="578">
        <v>19.600000000000001</v>
      </c>
      <c r="Q926" s="578">
        <v>12.5</v>
      </c>
      <c r="R926" s="579">
        <v>0.63775510204081598</v>
      </c>
      <c r="S926" s="577" t="str">
        <f t="shared" si="128"/>
        <v/>
      </c>
      <c r="T926" s="580">
        <f t="shared" si="129"/>
        <v>1</v>
      </c>
      <c r="U926" s="580">
        <f t="shared" si="130"/>
        <v>0</v>
      </c>
      <c r="V926" s="580">
        <f t="shared" si="131"/>
        <v>0</v>
      </c>
      <c r="W926" s="580">
        <f t="shared" si="132"/>
        <v>1</v>
      </c>
      <c r="X926" s="581" t="str">
        <f t="shared" si="133"/>
        <v>NO</v>
      </c>
      <c r="Y926" s="582" t="str">
        <f t="shared" si="134"/>
        <v>NO</v>
      </c>
    </row>
    <row r="927" spans="1:25" x14ac:dyDescent="0.25">
      <c r="A927" s="572" t="s">
        <v>280</v>
      </c>
      <c r="B927" s="573" t="s">
        <v>1125</v>
      </c>
      <c r="C927" s="617">
        <v>217</v>
      </c>
      <c r="D927" s="617">
        <v>22051021700</v>
      </c>
      <c r="E927" s="574" t="s">
        <v>904</v>
      </c>
      <c r="F927" s="583">
        <v>0</v>
      </c>
      <c r="G927" s="573" t="s">
        <v>902</v>
      </c>
      <c r="H927" s="576">
        <v>152900</v>
      </c>
      <c r="I927" s="576">
        <v>223000</v>
      </c>
      <c r="J927" s="577">
        <v>1.4584695879659899</v>
      </c>
      <c r="K927" s="577" t="b">
        <f t="shared" si="126"/>
        <v>1</v>
      </c>
      <c r="L927" s="576">
        <v>46710</v>
      </c>
      <c r="M927" s="576">
        <v>55221</v>
      </c>
      <c r="N927" s="577">
        <v>1.1822093770070601</v>
      </c>
      <c r="O927" s="577" t="str">
        <f t="shared" si="127"/>
        <v/>
      </c>
      <c r="P927" s="578">
        <v>19.600000000000001</v>
      </c>
      <c r="Q927" s="578">
        <v>12.5</v>
      </c>
      <c r="R927" s="579">
        <v>0.63775510204081598</v>
      </c>
      <c r="S927" s="577" t="str">
        <f t="shared" si="128"/>
        <v/>
      </c>
      <c r="T927" s="580">
        <f t="shared" si="129"/>
        <v>1</v>
      </c>
      <c r="U927" s="580">
        <f t="shared" si="130"/>
        <v>0</v>
      </c>
      <c r="V927" s="580">
        <f t="shared" si="131"/>
        <v>0</v>
      </c>
      <c r="W927" s="580">
        <f t="shared" si="132"/>
        <v>1</v>
      </c>
      <c r="X927" s="581" t="str">
        <f t="shared" si="133"/>
        <v>NO</v>
      </c>
      <c r="Y927" s="582" t="str">
        <f t="shared" si="134"/>
        <v>NO</v>
      </c>
    </row>
    <row r="928" spans="1:25" x14ac:dyDescent="0.25">
      <c r="A928" s="572" t="s">
        <v>280</v>
      </c>
      <c r="B928" s="573" t="s">
        <v>1125</v>
      </c>
      <c r="C928" s="617">
        <v>218.01</v>
      </c>
      <c r="D928" s="617">
        <v>22051021801</v>
      </c>
      <c r="E928" s="574" t="s">
        <v>904</v>
      </c>
      <c r="F928" s="583">
        <v>0</v>
      </c>
      <c r="G928" s="573" t="s">
        <v>902</v>
      </c>
      <c r="H928" s="576">
        <v>152900</v>
      </c>
      <c r="I928" s="576">
        <v>223000</v>
      </c>
      <c r="J928" s="577">
        <v>1.4584695879659899</v>
      </c>
      <c r="K928" s="577" t="b">
        <f t="shared" si="126"/>
        <v>1</v>
      </c>
      <c r="L928" s="576">
        <v>46710</v>
      </c>
      <c r="M928" s="576">
        <v>55221</v>
      </c>
      <c r="N928" s="577">
        <v>1.1822093770070601</v>
      </c>
      <c r="O928" s="577" t="str">
        <f t="shared" si="127"/>
        <v/>
      </c>
      <c r="P928" s="578">
        <v>19.600000000000001</v>
      </c>
      <c r="Q928" s="578">
        <v>12.5</v>
      </c>
      <c r="R928" s="579">
        <v>0.63775510204081598</v>
      </c>
      <c r="S928" s="577" t="str">
        <f t="shared" si="128"/>
        <v/>
      </c>
      <c r="T928" s="580">
        <f t="shared" si="129"/>
        <v>1</v>
      </c>
      <c r="U928" s="580">
        <f t="shared" si="130"/>
        <v>0</v>
      </c>
      <c r="V928" s="580">
        <f t="shared" si="131"/>
        <v>0</v>
      </c>
      <c r="W928" s="580">
        <f t="shared" si="132"/>
        <v>1</v>
      </c>
      <c r="X928" s="581" t="str">
        <f t="shared" si="133"/>
        <v>NO</v>
      </c>
      <c r="Y928" s="582" t="str">
        <f t="shared" si="134"/>
        <v>NO</v>
      </c>
    </row>
    <row r="929" spans="1:25" x14ac:dyDescent="0.25">
      <c r="A929" s="572" t="s">
        <v>280</v>
      </c>
      <c r="B929" s="573" t="s">
        <v>1125</v>
      </c>
      <c r="C929" s="617">
        <v>218.01</v>
      </c>
      <c r="D929" s="617">
        <v>22051021801</v>
      </c>
      <c r="E929" s="574" t="s">
        <v>904</v>
      </c>
      <c r="F929" s="583">
        <v>0</v>
      </c>
      <c r="G929" s="573" t="s">
        <v>902</v>
      </c>
      <c r="H929" s="576">
        <v>152900</v>
      </c>
      <c r="I929" s="576">
        <v>223000</v>
      </c>
      <c r="J929" s="577">
        <v>1.4584695879659899</v>
      </c>
      <c r="K929" s="577" t="b">
        <f t="shared" si="126"/>
        <v>1</v>
      </c>
      <c r="L929" s="576">
        <v>46710</v>
      </c>
      <c r="M929" s="576">
        <v>55221</v>
      </c>
      <c r="N929" s="577">
        <v>1.1822093770070601</v>
      </c>
      <c r="O929" s="577" t="str">
        <f t="shared" si="127"/>
        <v/>
      </c>
      <c r="P929" s="578">
        <v>19.600000000000001</v>
      </c>
      <c r="Q929" s="578">
        <v>12.5</v>
      </c>
      <c r="R929" s="579">
        <v>0.63775510204081598</v>
      </c>
      <c r="S929" s="577" t="str">
        <f t="shared" si="128"/>
        <v/>
      </c>
      <c r="T929" s="580">
        <f t="shared" si="129"/>
        <v>1</v>
      </c>
      <c r="U929" s="580">
        <f t="shared" si="130"/>
        <v>0</v>
      </c>
      <c r="V929" s="580">
        <f t="shared" si="131"/>
        <v>0</v>
      </c>
      <c r="W929" s="580">
        <f t="shared" si="132"/>
        <v>1</v>
      </c>
      <c r="X929" s="581" t="str">
        <f t="shared" si="133"/>
        <v>NO</v>
      </c>
      <c r="Y929" s="582" t="str">
        <f t="shared" si="134"/>
        <v>NO</v>
      </c>
    </row>
    <row r="930" spans="1:25" x14ac:dyDescent="0.25">
      <c r="A930" s="572" t="s">
        <v>280</v>
      </c>
      <c r="B930" s="573" t="s">
        <v>1125</v>
      </c>
      <c r="C930" s="617">
        <v>218.03</v>
      </c>
      <c r="D930" s="617">
        <v>22051021803</v>
      </c>
      <c r="E930" s="574" t="s">
        <v>901</v>
      </c>
      <c r="F930" s="575">
        <v>1</v>
      </c>
      <c r="G930" s="573" t="s">
        <v>902</v>
      </c>
      <c r="H930" s="576">
        <v>152900</v>
      </c>
      <c r="I930" s="576">
        <v>223000</v>
      </c>
      <c r="J930" s="577">
        <v>1.4584695879659899</v>
      </c>
      <c r="K930" s="577" t="b">
        <f t="shared" si="126"/>
        <v>1</v>
      </c>
      <c r="L930" s="576">
        <v>46710</v>
      </c>
      <c r="M930" s="576">
        <v>55221</v>
      </c>
      <c r="N930" s="577">
        <v>1.1822093770070601</v>
      </c>
      <c r="O930" s="577" t="str">
        <f t="shared" si="127"/>
        <v/>
      </c>
      <c r="P930" s="578">
        <v>19.600000000000001</v>
      </c>
      <c r="Q930" s="578">
        <v>12.5</v>
      </c>
      <c r="R930" s="579">
        <v>0.63775510204081598</v>
      </c>
      <c r="S930" s="577" t="str">
        <f t="shared" si="128"/>
        <v/>
      </c>
      <c r="T930" s="580">
        <f t="shared" si="129"/>
        <v>1</v>
      </c>
      <c r="U930" s="580">
        <f t="shared" si="130"/>
        <v>0</v>
      </c>
      <c r="V930" s="580">
        <f t="shared" si="131"/>
        <v>0</v>
      </c>
      <c r="W930" s="580">
        <f t="shared" si="132"/>
        <v>1</v>
      </c>
      <c r="X930" s="581" t="str">
        <f t="shared" si="133"/>
        <v>NO</v>
      </c>
      <c r="Y930" s="582" t="str">
        <f t="shared" si="134"/>
        <v>NO</v>
      </c>
    </row>
    <row r="931" spans="1:25" x14ac:dyDescent="0.25">
      <c r="A931" s="572" t="s">
        <v>280</v>
      </c>
      <c r="B931" s="573" t="s">
        <v>1125</v>
      </c>
      <c r="C931" s="617">
        <v>218.04</v>
      </c>
      <c r="D931" s="617">
        <v>22051021804</v>
      </c>
      <c r="E931" s="574" t="s">
        <v>904</v>
      </c>
      <c r="F931" s="583">
        <v>0</v>
      </c>
      <c r="G931" s="573" t="s">
        <v>902</v>
      </c>
      <c r="H931" s="576">
        <v>152900</v>
      </c>
      <c r="I931" s="576">
        <v>223000</v>
      </c>
      <c r="J931" s="577">
        <v>1.4584695879659899</v>
      </c>
      <c r="K931" s="577" t="b">
        <f t="shared" si="126"/>
        <v>1</v>
      </c>
      <c r="L931" s="576">
        <v>46710</v>
      </c>
      <c r="M931" s="576">
        <v>55221</v>
      </c>
      <c r="N931" s="577">
        <v>1.1822093770070601</v>
      </c>
      <c r="O931" s="577" t="str">
        <f t="shared" si="127"/>
        <v/>
      </c>
      <c r="P931" s="578">
        <v>19.600000000000001</v>
      </c>
      <c r="Q931" s="578">
        <v>12.5</v>
      </c>
      <c r="R931" s="579">
        <v>0.63775510204081598</v>
      </c>
      <c r="S931" s="577" t="str">
        <f t="shared" si="128"/>
        <v/>
      </c>
      <c r="T931" s="580">
        <f t="shared" si="129"/>
        <v>1</v>
      </c>
      <c r="U931" s="580">
        <f t="shared" si="130"/>
        <v>0</v>
      </c>
      <c r="V931" s="580">
        <f t="shared" si="131"/>
        <v>0</v>
      </c>
      <c r="W931" s="580">
        <f t="shared" si="132"/>
        <v>1</v>
      </c>
      <c r="X931" s="581" t="str">
        <f t="shared" si="133"/>
        <v>NO</v>
      </c>
      <c r="Y931" s="582" t="str">
        <f t="shared" si="134"/>
        <v>NO</v>
      </c>
    </row>
    <row r="932" spans="1:25" x14ac:dyDescent="0.25">
      <c r="A932" s="572" t="s">
        <v>280</v>
      </c>
      <c r="B932" s="573" t="s">
        <v>1125</v>
      </c>
      <c r="C932" s="617">
        <v>218.04</v>
      </c>
      <c r="D932" s="617">
        <v>22051021804</v>
      </c>
      <c r="E932" s="574" t="s">
        <v>901</v>
      </c>
      <c r="F932" s="575">
        <v>1</v>
      </c>
      <c r="G932" s="573" t="s">
        <v>902</v>
      </c>
      <c r="H932" s="576">
        <v>152900</v>
      </c>
      <c r="I932" s="576">
        <v>223000</v>
      </c>
      <c r="J932" s="577">
        <v>1.4584695879659899</v>
      </c>
      <c r="K932" s="577" t="b">
        <f t="shared" si="126"/>
        <v>1</v>
      </c>
      <c r="L932" s="576">
        <v>46710</v>
      </c>
      <c r="M932" s="576">
        <v>55221</v>
      </c>
      <c r="N932" s="577">
        <v>1.1822093770070601</v>
      </c>
      <c r="O932" s="577" t="str">
        <f t="shared" si="127"/>
        <v/>
      </c>
      <c r="P932" s="578">
        <v>19.600000000000001</v>
      </c>
      <c r="Q932" s="578">
        <v>12.5</v>
      </c>
      <c r="R932" s="579">
        <v>0.63775510204081598</v>
      </c>
      <c r="S932" s="577" t="str">
        <f t="shared" si="128"/>
        <v/>
      </c>
      <c r="T932" s="580">
        <f t="shared" si="129"/>
        <v>1</v>
      </c>
      <c r="U932" s="580">
        <f t="shared" si="130"/>
        <v>0</v>
      </c>
      <c r="V932" s="580">
        <f t="shared" si="131"/>
        <v>0</v>
      </c>
      <c r="W932" s="580">
        <f t="shared" si="132"/>
        <v>1</v>
      </c>
      <c r="X932" s="581" t="str">
        <f t="shared" si="133"/>
        <v>NO</v>
      </c>
      <c r="Y932" s="582" t="str">
        <f t="shared" si="134"/>
        <v>NO</v>
      </c>
    </row>
    <row r="933" spans="1:25" x14ac:dyDescent="0.25">
      <c r="A933" s="572" t="s">
        <v>280</v>
      </c>
      <c r="B933" s="573" t="s">
        <v>1125</v>
      </c>
      <c r="C933" s="617">
        <v>219</v>
      </c>
      <c r="D933" s="617">
        <v>22051021900</v>
      </c>
      <c r="E933" s="574" t="s">
        <v>904</v>
      </c>
      <c r="F933" s="583">
        <v>0</v>
      </c>
      <c r="G933" s="573" t="s">
        <v>902</v>
      </c>
      <c r="H933" s="576">
        <v>152900</v>
      </c>
      <c r="I933" s="576">
        <v>223000</v>
      </c>
      <c r="J933" s="577">
        <v>1.4584695879659899</v>
      </c>
      <c r="K933" s="577" t="b">
        <f t="shared" si="126"/>
        <v>1</v>
      </c>
      <c r="L933" s="576">
        <v>46710</v>
      </c>
      <c r="M933" s="576">
        <v>55221</v>
      </c>
      <c r="N933" s="577">
        <v>1.1822093770070601</v>
      </c>
      <c r="O933" s="577" t="str">
        <f t="shared" si="127"/>
        <v/>
      </c>
      <c r="P933" s="578">
        <v>19.600000000000001</v>
      </c>
      <c r="Q933" s="578">
        <v>12.5</v>
      </c>
      <c r="R933" s="579">
        <v>0.63775510204081598</v>
      </c>
      <c r="S933" s="577" t="str">
        <f t="shared" si="128"/>
        <v/>
      </c>
      <c r="T933" s="580">
        <f t="shared" si="129"/>
        <v>1</v>
      </c>
      <c r="U933" s="580">
        <f t="shared" si="130"/>
        <v>0</v>
      </c>
      <c r="V933" s="580">
        <f t="shared" si="131"/>
        <v>0</v>
      </c>
      <c r="W933" s="580">
        <f t="shared" si="132"/>
        <v>1</v>
      </c>
      <c r="X933" s="581" t="str">
        <f t="shared" si="133"/>
        <v>NO</v>
      </c>
      <c r="Y933" s="582" t="str">
        <f t="shared" si="134"/>
        <v>NO</v>
      </c>
    </row>
    <row r="934" spans="1:25" x14ac:dyDescent="0.25">
      <c r="A934" s="572" t="s">
        <v>280</v>
      </c>
      <c r="B934" s="573" t="s">
        <v>1125</v>
      </c>
      <c r="C934" s="617">
        <v>220.01</v>
      </c>
      <c r="D934" s="617">
        <v>22051022001</v>
      </c>
      <c r="E934" s="574" t="s">
        <v>904</v>
      </c>
      <c r="F934" s="583">
        <v>0</v>
      </c>
      <c r="G934" s="573" t="s">
        <v>902</v>
      </c>
      <c r="H934" s="576">
        <v>152900</v>
      </c>
      <c r="I934" s="576">
        <v>223000</v>
      </c>
      <c r="J934" s="577">
        <v>1.4584695879659899</v>
      </c>
      <c r="K934" s="577" t="b">
        <f t="shared" si="126"/>
        <v>1</v>
      </c>
      <c r="L934" s="576">
        <v>46710</v>
      </c>
      <c r="M934" s="576">
        <v>55221</v>
      </c>
      <c r="N934" s="577">
        <v>1.1822093770070601</v>
      </c>
      <c r="O934" s="577" t="str">
        <f t="shared" si="127"/>
        <v/>
      </c>
      <c r="P934" s="578">
        <v>19.600000000000001</v>
      </c>
      <c r="Q934" s="578">
        <v>12.5</v>
      </c>
      <c r="R934" s="579">
        <v>0.63775510204081598</v>
      </c>
      <c r="S934" s="577" t="str">
        <f t="shared" si="128"/>
        <v/>
      </c>
      <c r="T934" s="580">
        <f t="shared" si="129"/>
        <v>1</v>
      </c>
      <c r="U934" s="580">
        <f t="shared" si="130"/>
        <v>0</v>
      </c>
      <c r="V934" s="580">
        <f t="shared" si="131"/>
        <v>0</v>
      </c>
      <c r="W934" s="580">
        <f t="shared" si="132"/>
        <v>1</v>
      </c>
      <c r="X934" s="581" t="str">
        <f t="shared" si="133"/>
        <v>NO</v>
      </c>
      <c r="Y934" s="582" t="str">
        <f t="shared" si="134"/>
        <v>NO</v>
      </c>
    </row>
    <row r="935" spans="1:25" x14ac:dyDescent="0.25">
      <c r="A935" s="572" t="s">
        <v>280</v>
      </c>
      <c r="B935" s="573" t="s">
        <v>1125</v>
      </c>
      <c r="C935" s="617">
        <v>220.01</v>
      </c>
      <c r="D935" s="617">
        <v>22051022001</v>
      </c>
      <c r="E935" s="574" t="s">
        <v>901</v>
      </c>
      <c r="F935" s="575">
        <v>1</v>
      </c>
      <c r="G935" s="573" t="s">
        <v>902</v>
      </c>
      <c r="H935" s="576">
        <v>152900</v>
      </c>
      <c r="I935" s="576">
        <v>223000</v>
      </c>
      <c r="J935" s="577">
        <v>1.4584695879659899</v>
      </c>
      <c r="K935" s="577" t="b">
        <f t="shared" si="126"/>
        <v>1</v>
      </c>
      <c r="L935" s="576">
        <v>46710</v>
      </c>
      <c r="M935" s="576">
        <v>55221</v>
      </c>
      <c r="N935" s="577">
        <v>1.1822093770070601</v>
      </c>
      <c r="O935" s="577" t="str">
        <f t="shared" si="127"/>
        <v/>
      </c>
      <c r="P935" s="578">
        <v>19.600000000000001</v>
      </c>
      <c r="Q935" s="578">
        <v>12.5</v>
      </c>
      <c r="R935" s="579">
        <v>0.63775510204081598</v>
      </c>
      <c r="S935" s="577" t="str">
        <f t="shared" si="128"/>
        <v/>
      </c>
      <c r="T935" s="580">
        <f t="shared" si="129"/>
        <v>1</v>
      </c>
      <c r="U935" s="580">
        <f t="shared" si="130"/>
        <v>0</v>
      </c>
      <c r="V935" s="580">
        <f t="shared" si="131"/>
        <v>0</v>
      </c>
      <c r="W935" s="580">
        <f t="shared" si="132"/>
        <v>1</v>
      </c>
      <c r="X935" s="581" t="str">
        <f t="shared" si="133"/>
        <v>NO</v>
      </c>
      <c r="Y935" s="582" t="str">
        <f t="shared" si="134"/>
        <v>NO</v>
      </c>
    </row>
    <row r="936" spans="1:25" x14ac:dyDescent="0.25">
      <c r="A936" s="572" t="s">
        <v>280</v>
      </c>
      <c r="B936" s="573" t="s">
        <v>1125</v>
      </c>
      <c r="C936" s="617">
        <v>220.02</v>
      </c>
      <c r="D936" s="617">
        <v>22051022002</v>
      </c>
      <c r="E936" s="574" t="s">
        <v>901</v>
      </c>
      <c r="F936" s="575">
        <v>1</v>
      </c>
      <c r="G936" s="573" t="s">
        <v>902</v>
      </c>
      <c r="H936" s="576">
        <v>152900</v>
      </c>
      <c r="I936" s="576">
        <v>223000</v>
      </c>
      <c r="J936" s="577">
        <v>1.4584695879659899</v>
      </c>
      <c r="K936" s="577" t="b">
        <f t="shared" si="126"/>
        <v>1</v>
      </c>
      <c r="L936" s="576">
        <v>46710</v>
      </c>
      <c r="M936" s="576">
        <v>55221</v>
      </c>
      <c r="N936" s="577">
        <v>1.1822093770070601</v>
      </c>
      <c r="O936" s="577" t="str">
        <f t="shared" si="127"/>
        <v/>
      </c>
      <c r="P936" s="578">
        <v>19.600000000000001</v>
      </c>
      <c r="Q936" s="578">
        <v>12.5</v>
      </c>
      <c r="R936" s="579">
        <v>0.63775510204081598</v>
      </c>
      <c r="S936" s="577" t="str">
        <f t="shared" si="128"/>
        <v/>
      </c>
      <c r="T936" s="580">
        <f t="shared" si="129"/>
        <v>1</v>
      </c>
      <c r="U936" s="580">
        <f t="shared" si="130"/>
        <v>0</v>
      </c>
      <c r="V936" s="580">
        <f t="shared" si="131"/>
        <v>0</v>
      </c>
      <c r="W936" s="580">
        <f t="shared" si="132"/>
        <v>1</v>
      </c>
      <c r="X936" s="581" t="str">
        <f t="shared" si="133"/>
        <v>NO</v>
      </c>
      <c r="Y936" s="582" t="str">
        <f t="shared" si="134"/>
        <v>NO</v>
      </c>
    </row>
    <row r="937" spans="1:25" x14ac:dyDescent="0.25">
      <c r="A937" s="572" t="s">
        <v>280</v>
      </c>
      <c r="B937" s="573" t="s">
        <v>1125</v>
      </c>
      <c r="C937" s="617">
        <v>221.01</v>
      </c>
      <c r="D937" s="617">
        <v>22051022101</v>
      </c>
      <c r="E937" s="574" t="s">
        <v>901</v>
      </c>
      <c r="F937" s="575">
        <v>1</v>
      </c>
      <c r="G937" s="573" t="s">
        <v>902</v>
      </c>
      <c r="H937" s="576">
        <v>152900</v>
      </c>
      <c r="I937" s="576">
        <v>223000</v>
      </c>
      <c r="J937" s="577">
        <v>1.4584695879659899</v>
      </c>
      <c r="K937" s="577" t="b">
        <f t="shared" si="126"/>
        <v>1</v>
      </c>
      <c r="L937" s="576">
        <v>46710</v>
      </c>
      <c r="M937" s="576">
        <v>55221</v>
      </c>
      <c r="N937" s="577">
        <v>1.1822093770070601</v>
      </c>
      <c r="O937" s="577" t="str">
        <f t="shared" si="127"/>
        <v/>
      </c>
      <c r="P937" s="578">
        <v>19.600000000000001</v>
      </c>
      <c r="Q937" s="578">
        <v>12.5</v>
      </c>
      <c r="R937" s="579">
        <v>0.63775510204081598</v>
      </c>
      <c r="S937" s="577" t="str">
        <f t="shared" si="128"/>
        <v/>
      </c>
      <c r="T937" s="580">
        <f t="shared" si="129"/>
        <v>1</v>
      </c>
      <c r="U937" s="580">
        <f t="shared" si="130"/>
        <v>0</v>
      </c>
      <c r="V937" s="580">
        <f t="shared" si="131"/>
        <v>0</v>
      </c>
      <c r="W937" s="580">
        <f t="shared" si="132"/>
        <v>1</v>
      </c>
      <c r="X937" s="581" t="str">
        <f t="shared" si="133"/>
        <v>NO</v>
      </c>
      <c r="Y937" s="582" t="str">
        <f t="shared" si="134"/>
        <v>NO</v>
      </c>
    </row>
    <row r="938" spans="1:25" x14ac:dyDescent="0.25">
      <c r="A938" s="572" t="s">
        <v>280</v>
      </c>
      <c r="B938" s="573" t="s">
        <v>1125</v>
      </c>
      <c r="C938" s="617">
        <v>221.02</v>
      </c>
      <c r="D938" s="617">
        <v>22051022102</v>
      </c>
      <c r="E938" s="574" t="s">
        <v>904</v>
      </c>
      <c r="F938" s="583">
        <v>0</v>
      </c>
      <c r="G938" s="573" t="s">
        <v>902</v>
      </c>
      <c r="H938" s="576">
        <v>152900</v>
      </c>
      <c r="I938" s="576">
        <v>223000</v>
      </c>
      <c r="J938" s="577">
        <v>1.4584695879659899</v>
      </c>
      <c r="K938" s="577" t="b">
        <f t="shared" si="126"/>
        <v>1</v>
      </c>
      <c r="L938" s="576">
        <v>46710</v>
      </c>
      <c r="M938" s="576">
        <v>55221</v>
      </c>
      <c r="N938" s="577">
        <v>1.1822093770070601</v>
      </c>
      <c r="O938" s="577" t="str">
        <f t="shared" si="127"/>
        <v/>
      </c>
      <c r="P938" s="578">
        <v>19.600000000000001</v>
      </c>
      <c r="Q938" s="578">
        <v>12.5</v>
      </c>
      <c r="R938" s="579">
        <v>0.63775510204081598</v>
      </c>
      <c r="S938" s="577" t="str">
        <f t="shared" si="128"/>
        <v/>
      </c>
      <c r="T938" s="580">
        <f t="shared" si="129"/>
        <v>1</v>
      </c>
      <c r="U938" s="580">
        <f t="shared" si="130"/>
        <v>0</v>
      </c>
      <c r="V938" s="580">
        <f t="shared" si="131"/>
        <v>0</v>
      </c>
      <c r="W938" s="580">
        <f t="shared" si="132"/>
        <v>1</v>
      </c>
      <c r="X938" s="581" t="str">
        <f t="shared" si="133"/>
        <v>NO</v>
      </c>
      <c r="Y938" s="582" t="str">
        <f t="shared" si="134"/>
        <v>NO</v>
      </c>
    </row>
    <row r="939" spans="1:25" x14ac:dyDescent="0.25">
      <c r="A939" s="572" t="s">
        <v>280</v>
      </c>
      <c r="B939" s="573" t="s">
        <v>1125</v>
      </c>
      <c r="C939" s="617">
        <v>221.02</v>
      </c>
      <c r="D939" s="617">
        <v>22051022102</v>
      </c>
      <c r="E939" s="574" t="s">
        <v>904</v>
      </c>
      <c r="F939" s="583">
        <v>0</v>
      </c>
      <c r="G939" s="573" t="s">
        <v>902</v>
      </c>
      <c r="H939" s="576">
        <v>152900</v>
      </c>
      <c r="I939" s="576">
        <v>223000</v>
      </c>
      <c r="J939" s="577">
        <v>1.4584695879659899</v>
      </c>
      <c r="K939" s="577" t="b">
        <f t="shared" si="126"/>
        <v>1</v>
      </c>
      <c r="L939" s="576">
        <v>46710</v>
      </c>
      <c r="M939" s="576">
        <v>55221</v>
      </c>
      <c r="N939" s="577">
        <v>1.1822093770070601</v>
      </c>
      <c r="O939" s="577" t="str">
        <f t="shared" si="127"/>
        <v/>
      </c>
      <c r="P939" s="578">
        <v>19.600000000000001</v>
      </c>
      <c r="Q939" s="578">
        <v>12.5</v>
      </c>
      <c r="R939" s="579">
        <v>0.63775510204081598</v>
      </c>
      <c r="S939" s="577" t="str">
        <f t="shared" si="128"/>
        <v/>
      </c>
      <c r="T939" s="580">
        <f t="shared" si="129"/>
        <v>1</v>
      </c>
      <c r="U939" s="580">
        <f t="shared" si="130"/>
        <v>0</v>
      </c>
      <c r="V939" s="580">
        <f t="shared" si="131"/>
        <v>0</v>
      </c>
      <c r="W939" s="580">
        <f t="shared" si="132"/>
        <v>1</v>
      </c>
      <c r="X939" s="581" t="str">
        <f t="shared" si="133"/>
        <v>NO</v>
      </c>
      <c r="Y939" s="582" t="str">
        <f t="shared" si="134"/>
        <v>NO</v>
      </c>
    </row>
    <row r="940" spans="1:25" x14ac:dyDescent="0.25">
      <c r="A940" s="572" t="s">
        <v>280</v>
      </c>
      <c r="B940" s="573" t="s">
        <v>1125</v>
      </c>
      <c r="C940" s="617">
        <v>222</v>
      </c>
      <c r="D940" s="617">
        <v>22051022200</v>
      </c>
      <c r="E940" s="574" t="s">
        <v>904</v>
      </c>
      <c r="F940" s="583">
        <v>0</v>
      </c>
      <c r="G940" s="573" t="s">
        <v>902</v>
      </c>
      <c r="H940" s="576">
        <v>152900</v>
      </c>
      <c r="I940" s="576">
        <v>223000</v>
      </c>
      <c r="J940" s="577">
        <v>1.4584695879659899</v>
      </c>
      <c r="K940" s="577" t="b">
        <f t="shared" si="126"/>
        <v>1</v>
      </c>
      <c r="L940" s="576">
        <v>46710</v>
      </c>
      <c r="M940" s="576">
        <v>55221</v>
      </c>
      <c r="N940" s="577">
        <v>1.1822093770070601</v>
      </c>
      <c r="O940" s="577" t="str">
        <f t="shared" si="127"/>
        <v/>
      </c>
      <c r="P940" s="578">
        <v>19.600000000000001</v>
      </c>
      <c r="Q940" s="578">
        <v>12.5</v>
      </c>
      <c r="R940" s="579">
        <v>0.63775510204081598</v>
      </c>
      <c r="S940" s="577" t="str">
        <f t="shared" si="128"/>
        <v/>
      </c>
      <c r="T940" s="580">
        <f t="shared" si="129"/>
        <v>1</v>
      </c>
      <c r="U940" s="580">
        <f t="shared" si="130"/>
        <v>0</v>
      </c>
      <c r="V940" s="580">
        <f t="shared" si="131"/>
        <v>0</v>
      </c>
      <c r="W940" s="580">
        <f t="shared" si="132"/>
        <v>1</v>
      </c>
      <c r="X940" s="581" t="str">
        <f t="shared" si="133"/>
        <v>NO</v>
      </c>
      <c r="Y940" s="582" t="str">
        <f t="shared" si="134"/>
        <v>NO</v>
      </c>
    </row>
    <row r="941" spans="1:25" x14ac:dyDescent="0.25">
      <c r="A941" s="572" t="s">
        <v>280</v>
      </c>
      <c r="B941" s="573" t="s">
        <v>1125</v>
      </c>
      <c r="C941" s="617">
        <v>223.01</v>
      </c>
      <c r="D941" s="617">
        <v>22051022301</v>
      </c>
      <c r="E941" s="574" t="s">
        <v>904</v>
      </c>
      <c r="F941" s="583">
        <v>0</v>
      </c>
      <c r="G941" s="573" t="s">
        <v>902</v>
      </c>
      <c r="H941" s="576">
        <v>152900</v>
      </c>
      <c r="I941" s="576">
        <v>223000</v>
      </c>
      <c r="J941" s="577">
        <v>1.4584695879659899</v>
      </c>
      <c r="K941" s="577" t="b">
        <f t="shared" si="126"/>
        <v>1</v>
      </c>
      <c r="L941" s="576">
        <v>46710</v>
      </c>
      <c r="M941" s="576">
        <v>55221</v>
      </c>
      <c r="N941" s="577">
        <v>1.1822093770070601</v>
      </c>
      <c r="O941" s="577" t="str">
        <f t="shared" si="127"/>
        <v/>
      </c>
      <c r="P941" s="578">
        <v>19.600000000000001</v>
      </c>
      <c r="Q941" s="578">
        <v>12.5</v>
      </c>
      <c r="R941" s="579">
        <v>0.63775510204081598</v>
      </c>
      <c r="S941" s="577" t="str">
        <f t="shared" si="128"/>
        <v/>
      </c>
      <c r="T941" s="580">
        <f t="shared" si="129"/>
        <v>1</v>
      </c>
      <c r="U941" s="580">
        <f t="shared" si="130"/>
        <v>0</v>
      </c>
      <c r="V941" s="580">
        <f t="shared" si="131"/>
        <v>0</v>
      </c>
      <c r="W941" s="580">
        <f t="shared" si="132"/>
        <v>1</v>
      </c>
      <c r="X941" s="581" t="str">
        <f t="shared" si="133"/>
        <v>NO</v>
      </c>
      <c r="Y941" s="582" t="str">
        <f t="shared" si="134"/>
        <v>NO</v>
      </c>
    </row>
    <row r="942" spans="1:25" x14ac:dyDescent="0.25">
      <c r="A942" s="572" t="s">
        <v>280</v>
      </c>
      <c r="B942" s="573" t="s">
        <v>1125</v>
      </c>
      <c r="C942" s="617">
        <v>223.02</v>
      </c>
      <c r="D942" s="617">
        <v>22051022302</v>
      </c>
      <c r="E942" s="574" t="s">
        <v>904</v>
      </c>
      <c r="F942" s="583">
        <v>0</v>
      </c>
      <c r="G942" s="573" t="s">
        <v>902</v>
      </c>
      <c r="H942" s="576">
        <v>152900</v>
      </c>
      <c r="I942" s="576">
        <v>223000</v>
      </c>
      <c r="J942" s="577">
        <v>1.4584695879659899</v>
      </c>
      <c r="K942" s="577" t="b">
        <f t="shared" si="126"/>
        <v>1</v>
      </c>
      <c r="L942" s="576">
        <v>46710</v>
      </c>
      <c r="M942" s="576">
        <v>55221</v>
      </c>
      <c r="N942" s="577">
        <v>1.1822093770070601</v>
      </c>
      <c r="O942" s="577" t="str">
        <f t="shared" si="127"/>
        <v/>
      </c>
      <c r="P942" s="578">
        <v>19.600000000000001</v>
      </c>
      <c r="Q942" s="578">
        <v>12.5</v>
      </c>
      <c r="R942" s="579">
        <v>0.63775510204081598</v>
      </c>
      <c r="S942" s="577" t="str">
        <f t="shared" si="128"/>
        <v/>
      </c>
      <c r="T942" s="580">
        <f t="shared" si="129"/>
        <v>1</v>
      </c>
      <c r="U942" s="580">
        <f t="shared" si="130"/>
        <v>0</v>
      </c>
      <c r="V942" s="580">
        <f t="shared" si="131"/>
        <v>0</v>
      </c>
      <c r="W942" s="580">
        <f t="shared" si="132"/>
        <v>1</v>
      </c>
      <c r="X942" s="581" t="str">
        <f t="shared" si="133"/>
        <v>NO</v>
      </c>
      <c r="Y942" s="582" t="str">
        <f t="shared" si="134"/>
        <v>NO</v>
      </c>
    </row>
    <row r="943" spans="1:25" x14ac:dyDescent="0.25">
      <c r="A943" s="572" t="s">
        <v>280</v>
      </c>
      <c r="B943" s="573" t="s">
        <v>1125</v>
      </c>
      <c r="C943" s="617">
        <v>223.03</v>
      </c>
      <c r="D943" s="617">
        <v>22051022303</v>
      </c>
      <c r="E943" s="574" t="s">
        <v>904</v>
      </c>
      <c r="F943" s="583">
        <v>0</v>
      </c>
      <c r="G943" s="573" t="s">
        <v>902</v>
      </c>
      <c r="H943" s="576">
        <v>152900</v>
      </c>
      <c r="I943" s="576">
        <v>223000</v>
      </c>
      <c r="J943" s="577">
        <v>1.4584695879659899</v>
      </c>
      <c r="K943" s="577" t="b">
        <f t="shared" si="126"/>
        <v>1</v>
      </c>
      <c r="L943" s="576">
        <v>46710</v>
      </c>
      <c r="M943" s="576">
        <v>55221</v>
      </c>
      <c r="N943" s="577">
        <v>1.1822093770070601</v>
      </c>
      <c r="O943" s="577" t="str">
        <f t="shared" si="127"/>
        <v/>
      </c>
      <c r="P943" s="578">
        <v>19.600000000000001</v>
      </c>
      <c r="Q943" s="578">
        <v>12.5</v>
      </c>
      <c r="R943" s="579">
        <v>0.63775510204081598</v>
      </c>
      <c r="S943" s="577" t="str">
        <f t="shared" si="128"/>
        <v/>
      </c>
      <c r="T943" s="580">
        <f t="shared" si="129"/>
        <v>1</v>
      </c>
      <c r="U943" s="580">
        <f t="shared" si="130"/>
        <v>0</v>
      </c>
      <c r="V943" s="580">
        <f t="shared" si="131"/>
        <v>0</v>
      </c>
      <c r="W943" s="580">
        <f t="shared" si="132"/>
        <v>1</v>
      </c>
      <c r="X943" s="581" t="str">
        <f t="shared" si="133"/>
        <v>NO</v>
      </c>
      <c r="Y943" s="582" t="str">
        <f t="shared" si="134"/>
        <v>NO</v>
      </c>
    </row>
    <row r="944" spans="1:25" x14ac:dyDescent="0.25">
      <c r="A944" s="572" t="s">
        <v>280</v>
      </c>
      <c r="B944" s="573" t="s">
        <v>1125</v>
      </c>
      <c r="C944" s="617">
        <v>224</v>
      </c>
      <c r="D944" s="617">
        <v>22051022400</v>
      </c>
      <c r="E944" s="574" t="s">
        <v>904</v>
      </c>
      <c r="F944" s="583">
        <v>0</v>
      </c>
      <c r="G944" s="573" t="s">
        <v>902</v>
      </c>
      <c r="H944" s="576">
        <v>152900</v>
      </c>
      <c r="I944" s="576">
        <v>223000</v>
      </c>
      <c r="J944" s="577">
        <v>1.4584695879659899</v>
      </c>
      <c r="K944" s="577" t="b">
        <f t="shared" si="126"/>
        <v>1</v>
      </c>
      <c r="L944" s="576">
        <v>46710</v>
      </c>
      <c r="M944" s="576">
        <v>55221</v>
      </c>
      <c r="N944" s="577">
        <v>1.1822093770070601</v>
      </c>
      <c r="O944" s="577" t="str">
        <f t="shared" si="127"/>
        <v/>
      </c>
      <c r="P944" s="578">
        <v>19.600000000000001</v>
      </c>
      <c r="Q944" s="578">
        <v>12.5</v>
      </c>
      <c r="R944" s="579">
        <v>0.63775510204081598</v>
      </c>
      <c r="S944" s="577" t="str">
        <f t="shared" si="128"/>
        <v/>
      </c>
      <c r="T944" s="580">
        <f t="shared" si="129"/>
        <v>1</v>
      </c>
      <c r="U944" s="580">
        <f t="shared" si="130"/>
        <v>0</v>
      </c>
      <c r="V944" s="580">
        <f t="shared" si="131"/>
        <v>0</v>
      </c>
      <c r="W944" s="580">
        <f t="shared" si="132"/>
        <v>1</v>
      </c>
      <c r="X944" s="581" t="str">
        <f t="shared" si="133"/>
        <v>NO</v>
      </c>
      <c r="Y944" s="582" t="str">
        <f t="shared" si="134"/>
        <v>NO</v>
      </c>
    </row>
    <row r="945" spans="1:25" x14ac:dyDescent="0.25">
      <c r="A945" s="572" t="s">
        <v>280</v>
      </c>
      <c r="B945" s="573" t="s">
        <v>1125</v>
      </c>
      <c r="C945" s="617">
        <v>224</v>
      </c>
      <c r="D945" s="617">
        <v>22051022400</v>
      </c>
      <c r="E945" s="574" t="s">
        <v>904</v>
      </c>
      <c r="F945" s="583">
        <v>0</v>
      </c>
      <c r="G945" s="573" t="s">
        <v>902</v>
      </c>
      <c r="H945" s="576">
        <v>152900</v>
      </c>
      <c r="I945" s="576">
        <v>223000</v>
      </c>
      <c r="J945" s="577">
        <v>1.4584695879659899</v>
      </c>
      <c r="K945" s="577" t="b">
        <f t="shared" si="126"/>
        <v>1</v>
      </c>
      <c r="L945" s="576">
        <v>46710</v>
      </c>
      <c r="M945" s="576">
        <v>55221</v>
      </c>
      <c r="N945" s="577">
        <v>1.1822093770070601</v>
      </c>
      <c r="O945" s="577" t="str">
        <f t="shared" si="127"/>
        <v/>
      </c>
      <c r="P945" s="578">
        <v>19.600000000000001</v>
      </c>
      <c r="Q945" s="578">
        <v>12.5</v>
      </c>
      <c r="R945" s="579">
        <v>0.63775510204081598</v>
      </c>
      <c r="S945" s="577" t="str">
        <f t="shared" si="128"/>
        <v/>
      </c>
      <c r="T945" s="580">
        <f t="shared" si="129"/>
        <v>1</v>
      </c>
      <c r="U945" s="580">
        <f t="shared" si="130"/>
        <v>0</v>
      </c>
      <c r="V945" s="580">
        <f t="shared" si="131"/>
        <v>0</v>
      </c>
      <c r="W945" s="580">
        <f t="shared" si="132"/>
        <v>1</v>
      </c>
      <c r="X945" s="581" t="str">
        <f t="shared" si="133"/>
        <v>NO</v>
      </c>
      <c r="Y945" s="582" t="str">
        <f t="shared" si="134"/>
        <v>NO</v>
      </c>
    </row>
    <row r="946" spans="1:25" x14ac:dyDescent="0.25">
      <c r="A946" s="572" t="s">
        <v>280</v>
      </c>
      <c r="B946" s="573" t="s">
        <v>1125</v>
      </c>
      <c r="C946" s="617">
        <v>225</v>
      </c>
      <c r="D946" s="617">
        <v>22051022500</v>
      </c>
      <c r="E946" s="574" t="s">
        <v>904</v>
      </c>
      <c r="F946" s="583">
        <v>0</v>
      </c>
      <c r="G946" s="573" t="s">
        <v>902</v>
      </c>
      <c r="H946" s="576">
        <v>152900</v>
      </c>
      <c r="I946" s="576">
        <v>223000</v>
      </c>
      <c r="J946" s="577">
        <v>1.4584695879659899</v>
      </c>
      <c r="K946" s="577" t="b">
        <f t="shared" si="126"/>
        <v>1</v>
      </c>
      <c r="L946" s="576">
        <v>46710</v>
      </c>
      <c r="M946" s="576">
        <v>55221</v>
      </c>
      <c r="N946" s="577">
        <v>1.1822093770070601</v>
      </c>
      <c r="O946" s="577" t="str">
        <f t="shared" si="127"/>
        <v/>
      </c>
      <c r="P946" s="578">
        <v>19.600000000000001</v>
      </c>
      <c r="Q946" s="578">
        <v>12.5</v>
      </c>
      <c r="R946" s="579">
        <v>0.63775510204081598</v>
      </c>
      <c r="S946" s="577" t="str">
        <f t="shared" si="128"/>
        <v/>
      </c>
      <c r="T946" s="580">
        <f t="shared" si="129"/>
        <v>1</v>
      </c>
      <c r="U946" s="580">
        <f t="shared" si="130"/>
        <v>0</v>
      </c>
      <c r="V946" s="580">
        <f t="shared" si="131"/>
        <v>0</v>
      </c>
      <c r="W946" s="580">
        <f t="shared" si="132"/>
        <v>1</v>
      </c>
      <c r="X946" s="581" t="str">
        <f t="shared" si="133"/>
        <v>NO</v>
      </c>
      <c r="Y946" s="582" t="str">
        <f t="shared" si="134"/>
        <v>NO</v>
      </c>
    </row>
    <row r="947" spans="1:25" x14ac:dyDescent="0.25">
      <c r="A947" s="572" t="s">
        <v>280</v>
      </c>
      <c r="B947" s="573" t="s">
        <v>1125</v>
      </c>
      <c r="C947" s="617">
        <v>226</v>
      </c>
      <c r="D947" s="617">
        <v>22051022600</v>
      </c>
      <c r="E947" s="574" t="s">
        <v>904</v>
      </c>
      <c r="F947" s="583">
        <v>0</v>
      </c>
      <c r="G947" s="573" t="s">
        <v>902</v>
      </c>
      <c r="H947" s="576">
        <v>152900</v>
      </c>
      <c r="I947" s="576">
        <v>223000</v>
      </c>
      <c r="J947" s="577">
        <v>1.4584695879659899</v>
      </c>
      <c r="K947" s="577" t="b">
        <f t="shared" si="126"/>
        <v>1</v>
      </c>
      <c r="L947" s="576">
        <v>46710</v>
      </c>
      <c r="M947" s="576">
        <v>55221</v>
      </c>
      <c r="N947" s="577">
        <v>1.1822093770070601</v>
      </c>
      <c r="O947" s="577" t="str">
        <f t="shared" si="127"/>
        <v/>
      </c>
      <c r="P947" s="578">
        <v>19.600000000000001</v>
      </c>
      <c r="Q947" s="578">
        <v>12.5</v>
      </c>
      <c r="R947" s="579">
        <v>0.63775510204081598</v>
      </c>
      <c r="S947" s="577" t="str">
        <f t="shared" si="128"/>
        <v/>
      </c>
      <c r="T947" s="580">
        <f t="shared" si="129"/>
        <v>1</v>
      </c>
      <c r="U947" s="580">
        <f t="shared" si="130"/>
        <v>0</v>
      </c>
      <c r="V947" s="580">
        <f t="shared" si="131"/>
        <v>0</v>
      </c>
      <c r="W947" s="580">
        <f t="shared" si="132"/>
        <v>1</v>
      </c>
      <c r="X947" s="581" t="str">
        <f t="shared" si="133"/>
        <v>NO</v>
      </c>
      <c r="Y947" s="582" t="str">
        <f t="shared" si="134"/>
        <v>NO</v>
      </c>
    </row>
    <row r="948" spans="1:25" x14ac:dyDescent="0.25">
      <c r="A948" s="572" t="s">
        <v>280</v>
      </c>
      <c r="B948" s="573" t="s">
        <v>1125</v>
      </c>
      <c r="C948" s="617">
        <v>226</v>
      </c>
      <c r="D948" s="617">
        <v>22051022600</v>
      </c>
      <c r="E948" s="574" t="s">
        <v>904</v>
      </c>
      <c r="F948" s="583">
        <v>0</v>
      </c>
      <c r="G948" s="573" t="s">
        <v>902</v>
      </c>
      <c r="H948" s="576">
        <v>152900</v>
      </c>
      <c r="I948" s="576">
        <v>223000</v>
      </c>
      <c r="J948" s="577">
        <v>1.4584695879659899</v>
      </c>
      <c r="K948" s="577" t="b">
        <f t="shared" si="126"/>
        <v>1</v>
      </c>
      <c r="L948" s="576">
        <v>46710</v>
      </c>
      <c r="M948" s="576">
        <v>55221</v>
      </c>
      <c r="N948" s="577">
        <v>1.1822093770070601</v>
      </c>
      <c r="O948" s="577" t="str">
        <f t="shared" si="127"/>
        <v/>
      </c>
      <c r="P948" s="578">
        <v>19.600000000000001</v>
      </c>
      <c r="Q948" s="578">
        <v>12.5</v>
      </c>
      <c r="R948" s="579">
        <v>0.63775510204081598</v>
      </c>
      <c r="S948" s="577" t="str">
        <f t="shared" si="128"/>
        <v/>
      </c>
      <c r="T948" s="580">
        <f t="shared" si="129"/>
        <v>1</v>
      </c>
      <c r="U948" s="580">
        <f t="shared" si="130"/>
        <v>0</v>
      </c>
      <c r="V948" s="580">
        <f t="shared" si="131"/>
        <v>0</v>
      </c>
      <c r="W948" s="580">
        <f t="shared" si="132"/>
        <v>1</v>
      </c>
      <c r="X948" s="581" t="str">
        <f t="shared" si="133"/>
        <v>NO</v>
      </c>
      <c r="Y948" s="582" t="str">
        <f t="shared" si="134"/>
        <v>NO</v>
      </c>
    </row>
    <row r="949" spans="1:25" x14ac:dyDescent="0.25">
      <c r="A949" s="572" t="s">
        <v>280</v>
      </c>
      <c r="B949" s="573" t="s">
        <v>1125</v>
      </c>
      <c r="C949" s="617">
        <v>227</v>
      </c>
      <c r="D949" s="617">
        <v>22051022700</v>
      </c>
      <c r="E949" s="574" t="s">
        <v>904</v>
      </c>
      <c r="F949" s="583">
        <v>0</v>
      </c>
      <c r="G949" s="573" t="s">
        <v>902</v>
      </c>
      <c r="H949" s="576">
        <v>152900</v>
      </c>
      <c r="I949" s="576">
        <v>223000</v>
      </c>
      <c r="J949" s="577">
        <v>1.4584695879659899</v>
      </c>
      <c r="K949" s="577" t="b">
        <f t="shared" si="126"/>
        <v>1</v>
      </c>
      <c r="L949" s="576">
        <v>46710</v>
      </c>
      <c r="M949" s="576">
        <v>55221</v>
      </c>
      <c r="N949" s="577">
        <v>1.1822093770070601</v>
      </c>
      <c r="O949" s="577" t="str">
        <f t="shared" si="127"/>
        <v/>
      </c>
      <c r="P949" s="578">
        <v>19.600000000000001</v>
      </c>
      <c r="Q949" s="578">
        <v>12.5</v>
      </c>
      <c r="R949" s="579">
        <v>0.63775510204081598</v>
      </c>
      <c r="S949" s="577" t="str">
        <f t="shared" si="128"/>
        <v/>
      </c>
      <c r="T949" s="580">
        <f t="shared" si="129"/>
        <v>1</v>
      </c>
      <c r="U949" s="580">
        <f t="shared" si="130"/>
        <v>0</v>
      </c>
      <c r="V949" s="580">
        <f t="shared" si="131"/>
        <v>0</v>
      </c>
      <c r="W949" s="580">
        <f t="shared" si="132"/>
        <v>1</v>
      </c>
      <c r="X949" s="581" t="str">
        <f t="shared" si="133"/>
        <v>NO</v>
      </c>
      <c r="Y949" s="582" t="str">
        <f t="shared" si="134"/>
        <v>NO</v>
      </c>
    </row>
    <row r="950" spans="1:25" x14ac:dyDescent="0.25">
      <c r="A950" s="572" t="s">
        <v>280</v>
      </c>
      <c r="B950" s="573" t="s">
        <v>1125</v>
      </c>
      <c r="C950" s="617">
        <v>228</v>
      </c>
      <c r="D950" s="617">
        <v>22051022800</v>
      </c>
      <c r="E950" s="574" t="s">
        <v>904</v>
      </c>
      <c r="F950" s="583">
        <v>0</v>
      </c>
      <c r="G950" s="573" t="s">
        <v>902</v>
      </c>
      <c r="H950" s="576">
        <v>152900</v>
      </c>
      <c r="I950" s="576">
        <v>223000</v>
      </c>
      <c r="J950" s="577">
        <v>1.4584695879659899</v>
      </c>
      <c r="K950" s="577" t="b">
        <f t="shared" si="126"/>
        <v>1</v>
      </c>
      <c r="L950" s="576">
        <v>46710</v>
      </c>
      <c r="M950" s="576">
        <v>55221</v>
      </c>
      <c r="N950" s="577">
        <v>1.1822093770070601</v>
      </c>
      <c r="O950" s="577" t="str">
        <f t="shared" si="127"/>
        <v/>
      </c>
      <c r="P950" s="578">
        <v>19.600000000000001</v>
      </c>
      <c r="Q950" s="578">
        <v>12.5</v>
      </c>
      <c r="R950" s="579">
        <v>0.63775510204081598</v>
      </c>
      <c r="S950" s="577" t="str">
        <f t="shared" si="128"/>
        <v/>
      </c>
      <c r="T950" s="580">
        <f t="shared" si="129"/>
        <v>1</v>
      </c>
      <c r="U950" s="580">
        <f t="shared" si="130"/>
        <v>0</v>
      </c>
      <c r="V950" s="580">
        <f t="shared" si="131"/>
        <v>0</v>
      </c>
      <c r="W950" s="580">
        <f t="shared" si="132"/>
        <v>1</v>
      </c>
      <c r="X950" s="581" t="str">
        <f t="shared" si="133"/>
        <v>NO</v>
      </c>
      <c r="Y950" s="582" t="str">
        <f t="shared" si="134"/>
        <v>NO</v>
      </c>
    </row>
    <row r="951" spans="1:25" x14ac:dyDescent="0.25">
      <c r="A951" s="572" t="s">
        <v>280</v>
      </c>
      <c r="B951" s="573" t="s">
        <v>1125</v>
      </c>
      <c r="C951" s="617">
        <v>228</v>
      </c>
      <c r="D951" s="617">
        <v>22051022800</v>
      </c>
      <c r="E951" s="574" t="s">
        <v>904</v>
      </c>
      <c r="F951" s="583">
        <v>0</v>
      </c>
      <c r="G951" s="573" t="s">
        <v>902</v>
      </c>
      <c r="H951" s="576">
        <v>152900</v>
      </c>
      <c r="I951" s="576">
        <v>223000</v>
      </c>
      <c r="J951" s="577">
        <v>1.4584695879659899</v>
      </c>
      <c r="K951" s="577" t="b">
        <f t="shared" si="126"/>
        <v>1</v>
      </c>
      <c r="L951" s="576">
        <v>46710</v>
      </c>
      <c r="M951" s="576">
        <v>55221</v>
      </c>
      <c r="N951" s="577">
        <v>1.1822093770070601</v>
      </c>
      <c r="O951" s="577" t="str">
        <f t="shared" si="127"/>
        <v/>
      </c>
      <c r="P951" s="578">
        <v>19.600000000000001</v>
      </c>
      <c r="Q951" s="578">
        <v>12.5</v>
      </c>
      <c r="R951" s="579">
        <v>0.63775510204081598</v>
      </c>
      <c r="S951" s="577" t="str">
        <f t="shared" si="128"/>
        <v/>
      </c>
      <c r="T951" s="580">
        <f t="shared" si="129"/>
        <v>1</v>
      </c>
      <c r="U951" s="580">
        <f t="shared" si="130"/>
        <v>0</v>
      </c>
      <c r="V951" s="580">
        <f t="shared" si="131"/>
        <v>0</v>
      </c>
      <c r="W951" s="580">
        <f t="shared" si="132"/>
        <v>1</v>
      </c>
      <c r="X951" s="581" t="str">
        <f t="shared" si="133"/>
        <v>NO</v>
      </c>
      <c r="Y951" s="582" t="str">
        <f t="shared" si="134"/>
        <v>NO</v>
      </c>
    </row>
    <row r="952" spans="1:25" x14ac:dyDescent="0.25">
      <c r="A952" s="572" t="s">
        <v>280</v>
      </c>
      <c r="B952" s="573" t="s">
        <v>1125</v>
      </c>
      <c r="C952" s="617">
        <v>229</v>
      </c>
      <c r="D952" s="617">
        <v>22051022900</v>
      </c>
      <c r="E952" s="574" t="s">
        <v>904</v>
      </c>
      <c r="F952" s="583">
        <v>0</v>
      </c>
      <c r="G952" s="573" t="s">
        <v>902</v>
      </c>
      <c r="H952" s="576">
        <v>152900</v>
      </c>
      <c r="I952" s="576">
        <v>223000</v>
      </c>
      <c r="J952" s="577">
        <v>1.4584695879659899</v>
      </c>
      <c r="K952" s="577" t="b">
        <f t="shared" si="126"/>
        <v>1</v>
      </c>
      <c r="L952" s="576">
        <v>46710</v>
      </c>
      <c r="M952" s="576">
        <v>55221</v>
      </c>
      <c r="N952" s="577">
        <v>1.1822093770070601</v>
      </c>
      <c r="O952" s="577" t="str">
        <f t="shared" si="127"/>
        <v/>
      </c>
      <c r="P952" s="578">
        <v>19.600000000000001</v>
      </c>
      <c r="Q952" s="578">
        <v>12.5</v>
      </c>
      <c r="R952" s="579">
        <v>0.63775510204081598</v>
      </c>
      <c r="S952" s="577" t="str">
        <f t="shared" si="128"/>
        <v/>
      </c>
      <c r="T952" s="580">
        <f t="shared" si="129"/>
        <v>1</v>
      </c>
      <c r="U952" s="580">
        <f t="shared" si="130"/>
        <v>0</v>
      </c>
      <c r="V952" s="580">
        <f t="shared" si="131"/>
        <v>0</v>
      </c>
      <c r="W952" s="580">
        <f t="shared" si="132"/>
        <v>1</v>
      </c>
      <c r="X952" s="581" t="str">
        <f t="shared" si="133"/>
        <v>NO</v>
      </c>
      <c r="Y952" s="582" t="str">
        <f t="shared" si="134"/>
        <v>NO</v>
      </c>
    </row>
    <row r="953" spans="1:25" x14ac:dyDescent="0.25">
      <c r="A953" s="572" t="s">
        <v>280</v>
      </c>
      <c r="B953" s="573" t="s">
        <v>1125</v>
      </c>
      <c r="C953" s="617">
        <v>230.01</v>
      </c>
      <c r="D953" s="617">
        <v>22051023001</v>
      </c>
      <c r="E953" s="574" t="s">
        <v>901</v>
      </c>
      <c r="F953" s="575">
        <v>1</v>
      </c>
      <c r="G953" s="573" t="s">
        <v>902</v>
      </c>
      <c r="H953" s="576">
        <v>152900</v>
      </c>
      <c r="I953" s="576">
        <v>223000</v>
      </c>
      <c r="J953" s="577">
        <v>1.4584695879659899</v>
      </c>
      <c r="K953" s="577" t="b">
        <f t="shared" si="126"/>
        <v>1</v>
      </c>
      <c r="L953" s="576">
        <v>46710</v>
      </c>
      <c r="M953" s="576">
        <v>55221</v>
      </c>
      <c r="N953" s="577">
        <v>1.1822093770070601</v>
      </c>
      <c r="O953" s="577" t="str">
        <f t="shared" si="127"/>
        <v/>
      </c>
      <c r="P953" s="578">
        <v>19.600000000000001</v>
      </c>
      <c r="Q953" s="578">
        <v>12.5</v>
      </c>
      <c r="R953" s="579">
        <v>0.63775510204081598</v>
      </c>
      <c r="S953" s="577" t="str">
        <f t="shared" si="128"/>
        <v/>
      </c>
      <c r="T953" s="580">
        <f t="shared" si="129"/>
        <v>1</v>
      </c>
      <c r="U953" s="580">
        <f t="shared" si="130"/>
        <v>0</v>
      </c>
      <c r="V953" s="580">
        <f t="shared" si="131"/>
        <v>0</v>
      </c>
      <c r="W953" s="580">
        <f t="shared" si="132"/>
        <v>1</v>
      </c>
      <c r="X953" s="581" t="str">
        <f t="shared" si="133"/>
        <v>NO</v>
      </c>
      <c r="Y953" s="582" t="str">
        <f t="shared" si="134"/>
        <v>NO</v>
      </c>
    </row>
    <row r="954" spans="1:25" x14ac:dyDescent="0.25">
      <c r="A954" s="572" t="s">
        <v>280</v>
      </c>
      <c r="B954" s="573" t="s">
        <v>1125</v>
      </c>
      <c r="C954" s="617">
        <v>230.02</v>
      </c>
      <c r="D954" s="617">
        <v>22051023002</v>
      </c>
      <c r="E954" s="574" t="s">
        <v>904</v>
      </c>
      <c r="F954" s="583">
        <v>0</v>
      </c>
      <c r="G954" s="573" t="s">
        <v>902</v>
      </c>
      <c r="H954" s="576">
        <v>152900</v>
      </c>
      <c r="I954" s="576">
        <v>223000</v>
      </c>
      <c r="J954" s="577">
        <v>1.4584695879659899</v>
      </c>
      <c r="K954" s="577" t="b">
        <f t="shared" si="126"/>
        <v>1</v>
      </c>
      <c r="L954" s="576">
        <v>46710</v>
      </c>
      <c r="M954" s="576">
        <v>55221</v>
      </c>
      <c r="N954" s="577">
        <v>1.1822093770070601</v>
      </c>
      <c r="O954" s="577" t="str">
        <f t="shared" si="127"/>
        <v/>
      </c>
      <c r="P954" s="578">
        <v>19.600000000000001</v>
      </c>
      <c r="Q954" s="578">
        <v>12.5</v>
      </c>
      <c r="R954" s="579">
        <v>0.63775510204081598</v>
      </c>
      <c r="S954" s="577" t="str">
        <f t="shared" si="128"/>
        <v/>
      </c>
      <c r="T954" s="580">
        <f t="shared" si="129"/>
        <v>1</v>
      </c>
      <c r="U954" s="580">
        <f t="shared" si="130"/>
        <v>0</v>
      </c>
      <c r="V954" s="580">
        <f t="shared" si="131"/>
        <v>0</v>
      </c>
      <c r="W954" s="580">
        <f t="shared" si="132"/>
        <v>1</v>
      </c>
      <c r="X954" s="581" t="str">
        <f t="shared" si="133"/>
        <v>NO</v>
      </c>
      <c r="Y954" s="582" t="str">
        <f t="shared" si="134"/>
        <v>NO</v>
      </c>
    </row>
    <row r="955" spans="1:25" x14ac:dyDescent="0.25">
      <c r="A955" s="572" t="s">
        <v>280</v>
      </c>
      <c r="B955" s="573" t="s">
        <v>1125</v>
      </c>
      <c r="C955" s="617">
        <v>230.03</v>
      </c>
      <c r="D955" s="617">
        <v>22051023003</v>
      </c>
      <c r="E955" s="574" t="s">
        <v>904</v>
      </c>
      <c r="F955" s="583">
        <v>0</v>
      </c>
      <c r="G955" s="573" t="s">
        <v>902</v>
      </c>
      <c r="H955" s="576">
        <v>152900</v>
      </c>
      <c r="I955" s="576">
        <v>223000</v>
      </c>
      <c r="J955" s="577">
        <v>1.4584695879659899</v>
      </c>
      <c r="K955" s="577" t="b">
        <f t="shared" si="126"/>
        <v>1</v>
      </c>
      <c r="L955" s="576">
        <v>46710</v>
      </c>
      <c r="M955" s="576">
        <v>55221</v>
      </c>
      <c r="N955" s="577">
        <v>1.1822093770070601</v>
      </c>
      <c r="O955" s="577" t="str">
        <f t="shared" si="127"/>
        <v/>
      </c>
      <c r="P955" s="578">
        <v>19.600000000000001</v>
      </c>
      <c r="Q955" s="578">
        <v>12.5</v>
      </c>
      <c r="R955" s="579">
        <v>0.63775510204081598</v>
      </c>
      <c r="S955" s="577" t="str">
        <f t="shared" si="128"/>
        <v/>
      </c>
      <c r="T955" s="580">
        <f t="shared" si="129"/>
        <v>1</v>
      </c>
      <c r="U955" s="580">
        <f t="shared" si="130"/>
        <v>0</v>
      </c>
      <c r="V955" s="580">
        <f t="shared" si="131"/>
        <v>0</v>
      </c>
      <c r="W955" s="580">
        <f t="shared" si="132"/>
        <v>1</v>
      </c>
      <c r="X955" s="581" t="str">
        <f t="shared" si="133"/>
        <v>NO</v>
      </c>
      <c r="Y955" s="582" t="str">
        <f t="shared" si="134"/>
        <v>NO</v>
      </c>
    </row>
    <row r="956" spans="1:25" x14ac:dyDescent="0.25">
      <c r="A956" s="572" t="s">
        <v>280</v>
      </c>
      <c r="B956" s="573" t="s">
        <v>1125</v>
      </c>
      <c r="C956" s="617">
        <v>230.03</v>
      </c>
      <c r="D956" s="617">
        <v>22051023003</v>
      </c>
      <c r="E956" s="574" t="s">
        <v>904</v>
      </c>
      <c r="F956" s="583">
        <v>0</v>
      </c>
      <c r="G956" s="573" t="s">
        <v>902</v>
      </c>
      <c r="H956" s="576">
        <v>152900</v>
      </c>
      <c r="I956" s="576">
        <v>223000</v>
      </c>
      <c r="J956" s="577">
        <v>1.4584695879659899</v>
      </c>
      <c r="K956" s="577" t="b">
        <f t="shared" si="126"/>
        <v>1</v>
      </c>
      <c r="L956" s="576">
        <v>46710</v>
      </c>
      <c r="M956" s="576">
        <v>55221</v>
      </c>
      <c r="N956" s="577">
        <v>1.1822093770070601</v>
      </c>
      <c r="O956" s="577" t="str">
        <f t="shared" si="127"/>
        <v/>
      </c>
      <c r="P956" s="578">
        <v>19.600000000000001</v>
      </c>
      <c r="Q956" s="578">
        <v>12.5</v>
      </c>
      <c r="R956" s="579">
        <v>0.63775510204081598</v>
      </c>
      <c r="S956" s="577" t="str">
        <f t="shared" si="128"/>
        <v/>
      </c>
      <c r="T956" s="580">
        <f t="shared" si="129"/>
        <v>1</v>
      </c>
      <c r="U956" s="580">
        <f t="shared" si="130"/>
        <v>0</v>
      </c>
      <c r="V956" s="580">
        <f t="shared" si="131"/>
        <v>0</v>
      </c>
      <c r="W956" s="580">
        <f t="shared" si="132"/>
        <v>1</v>
      </c>
      <c r="X956" s="581" t="str">
        <f t="shared" si="133"/>
        <v>NO</v>
      </c>
      <c r="Y956" s="582" t="str">
        <f t="shared" si="134"/>
        <v>NO</v>
      </c>
    </row>
    <row r="957" spans="1:25" x14ac:dyDescent="0.25">
      <c r="A957" s="572" t="s">
        <v>280</v>
      </c>
      <c r="B957" s="573" t="s">
        <v>1125</v>
      </c>
      <c r="C957" s="617">
        <v>231</v>
      </c>
      <c r="D957" s="617">
        <v>22051023100</v>
      </c>
      <c r="E957" s="574" t="s">
        <v>904</v>
      </c>
      <c r="F957" s="583">
        <v>0</v>
      </c>
      <c r="G957" s="573" t="s">
        <v>902</v>
      </c>
      <c r="H957" s="576">
        <v>152900</v>
      </c>
      <c r="I957" s="576">
        <v>223000</v>
      </c>
      <c r="J957" s="577">
        <v>1.4584695879659899</v>
      </c>
      <c r="K957" s="577" t="b">
        <f t="shared" si="126"/>
        <v>1</v>
      </c>
      <c r="L957" s="576">
        <v>46710</v>
      </c>
      <c r="M957" s="576">
        <v>55221</v>
      </c>
      <c r="N957" s="577">
        <v>1.1822093770070601</v>
      </c>
      <c r="O957" s="577" t="str">
        <f t="shared" si="127"/>
        <v/>
      </c>
      <c r="P957" s="578">
        <v>19.600000000000001</v>
      </c>
      <c r="Q957" s="578">
        <v>12.5</v>
      </c>
      <c r="R957" s="579">
        <v>0.63775510204081598</v>
      </c>
      <c r="S957" s="577" t="str">
        <f t="shared" si="128"/>
        <v/>
      </c>
      <c r="T957" s="580">
        <f t="shared" si="129"/>
        <v>1</v>
      </c>
      <c r="U957" s="580">
        <f t="shared" si="130"/>
        <v>0</v>
      </c>
      <c r="V957" s="580">
        <f t="shared" si="131"/>
        <v>0</v>
      </c>
      <c r="W957" s="580">
        <f t="shared" si="132"/>
        <v>1</v>
      </c>
      <c r="X957" s="581" t="str">
        <f t="shared" si="133"/>
        <v>NO</v>
      </c>
      <c r="Y957" s="582" t="str">
        <f t="shared" si="134"/>
        <v>NO</v>
      </c>
    </row>
    <row r="958" spans="1:25" x14ac:dyDescent="0.25">
      <c r="A958" s="572" t="s">
        <v>280</v>
      </c>
      <c r="B958" s="573" t="s">
        <v>1125</v>
      </c>
      <c r="C958" s="617">
        <v>232</v>
      </c>
      <c r="D958" s="617">
        <v>22051023200</v>
      </c>
      <c r="E958" s="574" t="s">
        <v>904</v>
      </c>
      <c r="F958" s="583">
        <v>0</v>
      </c>
      <c r="G958" s="573" t="s">
        <v>902</v>
      </c>
      <c r="H958" s="576">
        <v>152900</v>
      </c>
      <c r="I958" s="576">
        <v>223000</v>
      </c>
      <c r="J958" s="577">
        <v>1.4584695879659899</v>
      </c>
      <c r="K958" s="577" t="b">
        <f t="shared" si="126"/>
        <v>1</v>
      </c>
      <c r="L958" s="576">
        <v>46710</v>
      </c>
      <c r="M958" s="576">
        <v>55221</v>
      </c>
      <c r="N958" s="577">
        <v>1.1822093770070601</v>
      </c>
      <c r="O958" s="577" t="str">
        <f t="shared" si="127"/>
        <v/>
      </c>
      <c r="P958" s="578">
        <v>19.600000000000001</v>
      </c>
      <c r="Q958" s="578">
        <v>12.5</v>
      </c>
      <c r="R958" s="579">
        <v>0.63775510204081598</v>
      </c>
      <c r="S958" s="577" t="str">
        <f t="shared" si="128"/>
        <v/>
      </c>
      <c r="T958" s="580">
        <f t="shared" si="129"/>
        <v>1</v>
      </c>
      <c r="U958" s="580">
        <f t="shared" si="130"/>
        <v>0</v>
      </c>
      <c r="V958" s="580">
        <f t="shared" si="131"/>
        <v>0</v>
      </c>
      <c r="W958" s="580">
        <f t="shared" si="132"/>
        <v>1</v>
      </c>
      <c r="X958" s="581" t="str">
        <f t="shared" si="133"/>
        <v>NO</v>
      </c>
      <c r="Y958" s="582" t="str">
        <f t="shared" si="134"/>
        <v>NO</v>
      </c>
    </row>
    <row r="959" spans="1:25" x14ac:dyDescent="0.25">
      <c r="A959" s="572" t="s">
        <v>280</v>
      </c>
      <c r="B959" s="573" t="s">
        <v>1125</v>
      </c>
      <c r="C959" s="617">
        <v>232</v>
      </c>
      <c r="D959" s="617">
        <v>22051023200</v>
      </c>
      <c r="E959" s="574" t="s">
        <v>904</v>
      </c>
      <c r="F959" s="583">
        <v>0</v>
      </c>
      <c r="G959" s="573" t="s">
        <v>902</v>
      </c>
      <c r="H959" s="576">
        <v>152900</v>
      </c>
      <c r="I959" s="576">
        <v>223000</v>
      </c>
      <c r="J959" s="577">
        <v>1.4584695879659899</v>
      </c>
      <c r="K959" s="577" t="b">
        <f t="shared" si="126"/>
        <v>1</v>
      </c>
      <c r="L959" s="576">
        <v>46710</v>
      </c>
      <c r="M959" s="576">
        <v>55221</v>
      </c>
      <c r="N959" s="577">
        <v>1.1822093770070601</v>
      </c>
      <c r="O959" s="577" t="str">
        <f t="shared" si="127"/>
        <v/>
      </c>
      <c r="P959" s="578">
        <v>19.600000000000001</v>
      </c>
      <c r="Q959" s="578">
        <v>12.5</v>
      </c>
      <c r="R959" s="579">
        <v>0.63775510204081598</v>
      </c>
      <c r="S959" s="577" t="str">
        <f t="shared" si="128"/>
        <v/>
      </c>
      <c r="T959" s="580">
        <f t="shared" si="129"/>
        <v>1</v>
      </c>
      <c r="U959" s="580">
        <f t="shared" si="130"/>
        <v>0</v>
      </c>
      <c r="V959" s="580">
        <f t="shared" si="131"/>
        <v>0</v>
      </c>
      <c r="W959" s="580">
        <f t="shared" si="132"/>
        <v>1</v>
      </c>
      <c r="X959" s="581" t="str">
        <f t="shared" si="133"/>
        <v>NO</v>
      </c>
      <c r="Y959" s="582" t="str">
        <f t="shared" si="134"/>
        <v>NO</v>
      </c>
    </row>
    <row r="960" spans="1:25" x14ac:dyDescent="0.25">
      <c r="A960" s="572" t="s">
        <v>280</v>
      </c>
      <c r="B960" s="573" t="s">
        <v>1125</v>
      </c>
      <c r="C960" s="617">
        <v>233</v>
      </c>
      <c r="D960" s="617">
        <v>22051023300</v>
      </c>
      <c r="E960" s="574" t="s">
        <v>904</v>
      </c>
      <c r="F960" s="583">
        <v>0</v>
      </c>
      <c r="G960" s="573" t="s">
        <v>902</v>
      </c>
      <c r="H960" s="576">
        <v>152900</v>
      </c>
      <c r="I960" s="576">
        <v>223000</v>
      </c>
      <c r="J960" s="577">
        <v>1.4584695879659899</v>
      </c>
      <c r="K960" s="577" t="b">
        <f t="shared" si="126"/>
        <v>1</v>
      </c>
      <c r="L960" s="576">
        <v>46710</v>
      </c>
      <c r="M960" s="576">
        <v>55221</v>
      </c>
      <c r="N960" s="577">
        <v>1.1822093770070601</v>
      </c>
      <c r="O960" s="577" t="str">
        <f t="shared" si="127"/>
        <v/>
      </c>
      <c r="P960" s="578">
        <v>19.600000000000001</v>
      </c>
      <c r="Q960" s="578">
        <v>12.5</v>
      </c>
      <c r="R960" s="579">
        <v>0.63775510204081598</v>
      </c>
      <c r="S960" s="577" t="str">
        <f t="shared" si="128"/>
        <v/>
      </c>
      <c r="T960" s="580">
        <f t="shared" si="129"/>
        <v>1</v>
      </c>
      <c r="U960" s="580">
        <f t="shared" si="130"/>
        <v>0</v>
      </c>
      <c r="V960" s="580">
        <f t="shared" si="131"/>
        <v>0</v>
      </c>
      <c r="W960" s="580">
        <f t="shared" si="132"/>
        <v>1</v>
      </c>
      <c r="X960" s="581" t="str">
        <f t="shared" si="133"/>
        <v>NO</v>
      </c>
      <c r="Y960" s="582" t="str">
        <f t="shared" si="134"/>
        <v>NO</v>
      </c>
    </row>
    <row r="961" spans="1:25" x14ac:dyDescent="0.25">
      <c r="A961" s="572" t="s">
        <v>280</v>
      </c>
      <c r="B961" s="573" t="s">
        <v>1125</v>
      </c>
      <c r="C961" s="617">
        <v>234</v>
      </c>
      <c r="D961" s="617">
        <v>22051023400</v>
      </c>
      <c r="E961" s="574" t="s">
        <v>904</v>
      </c>
      <c r="F961" s="583">
        <v>0</v>
      </c>
      <c r="G961" s="573" t="s">
        <v>902</v>
      </c>
      <c r="H961" s="576">
        <v>152900</v>
      </c>
      <c r="I961" s="576">
        <v>223000</v>
      </c>
      <c r="J961" s="577">
        <v>1.4584695879659899</v>
      </c>
      <c r="K961" s="577" t="b">
        <f t="shared" si="126"/>
        <v>1</v>
      </c>
      <c r="L961" s="576">
        <v>46710</v>
      </c>
      <c r="M961" s="576">
        <v>55221</v>
      </c>
      <c r="N961" s="577">
        <v>1.1822093770070601</v>
      </c>
      <c r="O961" s="577" t="str">
        <f t="shared" si="127"/>
        <v/>
      </c>
      <c r="P961" s="578">
        <v>19.600000000000001</v>
      </c>
      <c r="Q961" s="578">
        <v>12.5</v>
      </c>
      <c r="R961" s="579">
        <v>0.63775510204081598</v>
      </c>
      <c r="S961" s="577" t="str">
        <f t="shared" si="128"/>
        <v/>
      </c>
      <c r="T961" s="580">
        <f t="shared" si="129"/>
        <v>1</v>
      </c>
      <c r="U961" s="580">
        <f t="shared" si="130"/>
        <v>0</v>
      </c>
      <c r="V961" s="580">
        <f t="shared" si="131"/>
        <v>0</v>
      </c>
      <c r="W961" s="580">
        <f t="shared" si="132"/>
        <v>1</v>
      </c>
      <c r="X961" s="581" t="str">
        <f t="shared" si="133"/>
        <v>NO</v>
      </c>
      <c r="Y961" s="582" t="str">
        <f t="shared" si="134"/>
        <v>NO</v>
      </c>
    </row>
    <row r="962" spans="1:25" x14ac:dyDescent="0.25">
      <c r="A962" s="572" t="s">
        <v>280</v>
      </c>
      <c r="B962" s="573" t="s">
        <v>1126</v>
      </c>
      <c r="C962" s="617">
        <v>235</v>
      </c>
      <c r="D962" s="617">
        <v>22051023500</v>
      </c>
      <c r="E962" s="574" t="s">
        <v>904</v>
      </c>
      <c r="F962" s="583">
        <v>0</v>
      </c>
      <c r="G962" s="573" t="s">
        <v>902</v>
      </c>
      <c r="H962" s="576">
        <v>152900</v>
      </c>
      <c r="I962" s="576">
        <v>170900</v>
      </c>
      <c r="J962" s="577">
        <v>1.11772400261609</v>
      </c>
      <c r="K962" s="577" t="b">
        <f t="shared" si="126"/>
        <v>1</v>
      </c>
      <c r="L962" s="576">
        <v>46710</v>
      </c>
      <c r="M962" s="576">
        <v>53336</v>
      </c>
      <c r="N962" s="577">
        <v>1.14185399272104</v>
      </c>
      <c r="O962" s="577" t="str">
        <f t="shared" si="127"/>
        <v/>
      </c>
      <c r="P962" s="578">
        <v>19.600000000000001</v>
      </c>
      <c r="Q962" s="578">
        <v>16</v>
      </c>
      <c r="R962" s="579">
        <v>0.81632653061224503</v>
      </c>
      <c r="S962" s="577" t="str">
        <f t="shared" si="128"/>
        <v/>
      </c>
      <c r="T962" s="580">
        <f t="shared" si="129"/>
        <v>1</v>
      </c>
      <c r="U962" s="580">
        <f t="shared" si="130"/>
        <v>0</v>
      </c>
      <c r="V962" s="580">
        <f t="shared" si="131"/>
        <v>0</v>
      </c>
      <c r="W962" s="580">
        <f t="shared" si="132"/>
        <v>1</v>
      </c>
      <c r="X962" s="581" t="str">
        <f t="shared" si="133"/>
        <v>NO</v>
      </c>
      <c r="Y962" s="582" t="str">
        <f t="shared" si="134"/>
        <v>NO</v>
      </c>
    </row>
    <row r="963" spans="1:25" x14ac:dyDescent="0.25">
      <c r="A963" s="572" t="s">
        <v>280</v>
      </c>
      <c r="B963" s="573" t="s">
        <v>1125</v>
      </c>
      <c r="C963" s="617">
        <v>235</v>
      </c>
      <c r="D963" s="617">
        <v>22051023500</v>
      </c>
      <c r="E963" s="574" t="s">
        <v>904</v>
      </c>
      <c r="F963" s="583">
        <v>0</v>
      </c>
      <c r="G963" s="573" t="s">
        <v>902</v>
      </c>
      <c r="H963" s="576">
        <v>152900</v>
      </c>
      <c r="I963" s="576">
        <v>223000</v>
      </c>
      <c r="J963" s="577">
        <v>1.4584695879659899</v>
      </c>
      <c r="K963" s="577" t="b">
        <f t="shared" ref="K963:K1026" si="135">IF(J963&gt;=50%,TRUE,"")</f>
        <v>1</v>
      </c>
      <c r="L963" s="576">
        <v>46710</v>
      </c>
      <c r="M963" s="576">
        <v>55221</v>
      </c>
      <c r="N963" s="577">
        <v>1.1822093770070601</v>
      </c>
      <c r="O963" s="577" t="str">
        <f t="shared" ref="O963:O1026" si="136">IF(N963&lt;=65%,TRUE,"")</f>
        <v/>
      </c>
      <c r="P963" s="578">
        <v>19.600000000000001</v>
      </c>
      <c r="Q963" s="578">
        <v>12.5</v>
      </c>
      <c r="R963" s="579">
        <v>0.63775510204081598</v>
      </c>
      <c r="S963" s="577" t="str">
        <f t="shared" ref="S963:S1026" si="137">IF(R963&gt;=1.5,TRUE,"")</f>
        <v/>
      </c>
      <c r="T963" s="580">
        <f t="shared" ref="T963:T1026" si="138">IF(K963=TRUE,1,0)</f>
        <v>1</v>
      </c>
      <c r="U963" s="580">
        <f t="shared" ref="U963:U1026" si="139">IF(O963=TRUE,1,0)</f>
        <v>0</v>
      </c>
      <c r="V963" s="580">
        <f t="shared" ref="V963:V1026" si="140">IF(S963=TRUE,1,0)</f>
        <v>0</v>
      </c>
      <c r="W963" s="580">
        <f t="shared" ref="W963:W1026" si="141">SUM(T963:V963)</f>
        <v>1</v>
      </c>
      <c r="X963" s="581" t="str">
        <f t="shared" ref="X963:X1026" si="142">IF(AND(E963="TRUE",W963&gt;1),"YES","NO")</f>
        <v>NO</v>
      </c>
      <c r="Y963" s="582" t="str">
        <f t="shared" ref="Y963:Y1026" si="143">IF(AND(F963=1,W963&gt;1), "YES","NO")</f>
        <v>NO</v>
      </c>
    </row>
    <row r="964" spans="1:25" x14ac:dyDescent="0.25">
      <c r="A964" s="572" t="s">
        <v>280</v>
      </c>
      <c r="B964" s="573" t="s">
        <v>1125</v>
      </c>
      <c r="C964" s="617">
        <v>236</v>
      </c>
      <c r="D964" s="617">
        <v>22051023600</v>
      </c>
      <c r="E964" s="574" t="s">
        <v>904</v>
      </c>
      <c r="F964" s="583">
        <v>0</v>
      </c>
      <c r="G964" s="573" t="s">
        <v>902</v>
      </c>
      <c r="H964" s="576">
        <v>152900</v>
      </c>
      <c r="I964" s="576">
        <v>223000</v>
      </c>
      <c r="J964" s="577">
        <v>1.4584695879659899</v>
      </c>
      <c r="K964" s="577" t="b">
        <f t="shared" si="135"/>
        <v>1</v>
      </c>
      <c r="L964" s="576">
        <v>46710</v>
      </c>
      <c r="M964" s="576">
        <v>55221</v>
      </c>
      <c r="N964" s="577">
        <v>1.1822093770070601</v>
      </c>
      <c r="O964" s="577" t="str">
        <f t="shared" si="136"/>
        <v/>
      </c>
      <c r="P964" s="578">
        <v>19.600000000000001</v>
      </c>
      <c r="Q964" s="578">
        <v>12.5</v>
      </c>
      <c r="R964" s="579">
        <v>0.63775510204081598</v>
      </c>
      <c r="S964" s="577" t="str">
        <f t="shared" si="137"/>
        <v/>
      </c>
      <c r="T964" s="580">
        <f t="shared" si="138"/>
        <v>1</v>
      </c>
      <c r="U964" s="580">
        <f t="shared" si="139"/>
        <v>0</v>
      </c>
      <c r="V964" s="580">
        <f t="shared" si="140"/>
        <v>0</v>
      </c>
      <c r="W964" s="580">
        <f t="shared" si="141"/>
        <v>1</v>
      </c>
      <c r="X964" s="581" t="str">
        <f t="shared" si="142"/>
        <v>NO</v>
      </c>
      <c r="Y964" s="582" t="str">
        <f t="shared" si="143"/>
        <v>NO</v>
      </c>
    </row>
    <row r="965" spans="1:25" x14ac:dyDescent="0.25">
      <c r="A965" s="572" t="s">
        <v>280</v>
      </c>
      <c r="B965" s="573" t="s">
        <v>1126</v>
      </c>
      <c r="C965" s="617">
        <v>237</v>
      </c>
      <c r="D965" s="617">
        <v>22051023700</v>
      </c>
      <c r="E965" s="574" t="s">
        <v>901</v>
      </c>
      <c r="F965" s="575">
        <v>1</v>
      </c>
      <c r="G965" s="573" t="s">
        <v>902</v>
      </c>
      <c r="H965" s="576">
        <v>152900</v>
      </c>
      <c r="I965" s="576">
        <v>170900</v>
      </c>
      <c r="J965" s="577">
        <v>1.11772400261609</v>
      </c>
      <c r="K965" s="577" t="b">
        <f t="shared" si="135"/>
        <v>1</v>
      </c>
      <c r="L965" s="576">
        <v>46710</v>
      </c>
      <c r="M965" s="576">
        <v>53336</v>
      </c>
      <c r="N965" s="577">
        <v>1.14185399272104</v>
      </c>
      <c r="O965" s="577" t="str">
        <f t="shared" si="136"/>
        <v/>
      </c>
      <c r="P965" s="578">
        <v>19.600000000000001</v>
      </c>
      <c r="Q965" s="578">
        <v>16</v>
      </c>
      <c r="R965" s="579">
        <v>0.81632653061224503</v>
      </c>
      <c r="S965" s="577" t="str">
        <f t="shared" si="137"/>
        <v/>
      </c>
      <c r="T965" s="580">
        <f t="shared" si="138"/>
        <v>1</v>
      </c>
      <c r="U965" s="580">
        <f t="shared" si="139"/>
        <v>0</v>
      </c>
      <c r="V965" s="580">
        <f t="shared" si="140"/>
        <v>0</v>
      </c>
      <c r="W965" s="580">
        <f t="shared" si="141"/>
        <v>1</v>
      </c>
      <c r="X965" s="581" t="str">
        <f t="shared" si="142"/>
        <v>NO</v>
      </c>
      <c r="Y965" s="582" t="str">
        <f t="shared" si="143"/>
        <v>NO</v>
      </c>
    </row>
    <row r="966" spans="1:25" x14ac:dyDescent="0.25">
      <c r="A966" s="572" t="s">
        <v>280</v>
      </c>
      <c r="B966" s="573" t="s">
        <v>1125</v>
      </c>
      <c r="C966" s="617">
        <v>237</v>
      </c>
      <c r="D966" s="617">
        <v>22051023700</v>
      </c>
      <c r="E966" s="574" t="s">
        <v>901</v>
      </c>
      <c r="F966" s="583">
        <v>0</v>
      </c>
      <c r="G966" s="573" t="s">
        <v>902</v>
      </c>
      <c r="H966" s="576">
        <v>152900</v>
      </c>
      <c r="I966" s="576">
        <v>223000</v>
      </c>
      <c r="J966" s="577">
        <v>1.4584695879659899</v>
      </c>
      <c r="K966" s="577" t="b">
        <f t="shared" si="135"/>
        <v>1</v>
      </c>
      <c r="L966" s="576">
        <v>46710</v>
      </c>
      <c r="M966" s="576">
        <v>55221</v>
      </c>
      <c r="N966" s="577">
        <v>1.1822093770070601</v>
      </c>
      <c r="O966" s="577" t="str">
        <f t="shared" si="136"/>
        <v/>
      </c>
      <c r="P966" s="578">
        <v>19.600000000000001</v>
      </c>
      <c r="Q966" s="578">
        <v>12.5</v>
      </c>
      <c r="R966" s="579">
        <v>0.63775510204081598</v>
      </c>
      <c r="S966" s="577" t="str">
        <f t="shared" si="137"/>
        <v/>
      </c>
      <c r="T966" s="580">
        <f t="shared" si="138"/>
        <v>1</v>
      </c>
      <c r="U966" s="580">
        <f t="shared" si="139"/>
        <v>0</v>
      </c>
      <c r="V966" s="580">
        <f t="shared" si="140"/>
        <v>0</v>
      </c>
      <c r="W966" s="580">
        <f t="shared" si="141"/>
        <v>1</v>
      </c>
      <c r="X966" s="581" t="str">
        <f t="shared" si="142"/>
        <v>NO</v>
      </c>
      <c r="Y966" s="582" t="str">
        <f t="shared" si="143"/>
        <v>NO</v>
      </c>
    </row>
    <row r="967" spans="1:25" x14ac:dyDescent="0.25">
      <c r="A967" s="572" t="s">
        <v>280</v>
      </c>
      <c r="B967" s="573" t="s">
        <v>1126</v>
      </c>
      <c r="C967" s="617">
        <v>238</v>
      </c>
      <c r="D967" s="617">
        <v>22051023800</v>
      </c>
      <c r="E967" s="574" t="s">
        <v>904</v>
      </c>
      <c r="F967" s="583">
        <v>0</v>
      </c>
      <c r="G967" s="573" t="s">
        <v>902</v>
      </c>
      <c r="H967" s="576">
        <v>152900</v>
      </c>
      <c r="I967" s="576">
        <v>170900</v>
      </c>
      <c r="J967" s="577">
        <v>1.11772400261609</v>
      </c>
      <c r="K967" s="577" t="b">
        <f t="shared" si="135"/>
        <v>1</v>
      </c>
      <c r="L967" s="576">
        <v>46710</v>
      </c>
      <c r="M967" s="576">
        <v>53336</v>
      </c>
      <c r="N967" s="577">
        <v>1.14185399272104</v>
      </c>
      <c r="O967" s="577" t="str">
        <f t="shared" si="136"/>
        <v/>
      </c>
      <c r="P967" s="578">
        <v>19.600000000000001</v>
      </c>
      <c r="Q967" s="578">
        <v>16</v>
      </c>
      <c r="R967" s="579">
        <v>0.81632653061224503</v>
      </c>
      <c r="S967" s="577" t="str">
        <f t="shared" si="137"/>
        <v/>
      </c>
      <c r="T967" s="580">
        <f t="shared" si="138"/>
        <v>1</v>
      </c>
      <c r="U967" s="580">
        <f t="shared" si="139"/>
        <v>0</v>
      </c>
      <c r="V967" s="580">
        <f t="shared" si="140"/>
        <v>0</v>
      </c>
      <c r="W967" s="580">
        <f t="shared" si="141"/>
        <v>1</v>
      </c>
      <c r="X967" s="581" t="str">
        <f t="shared" si="142"/>
        <v>NO</v>
      </c>
      <c r="Y967" s="582" t="str">
        <f t="shared" si="143"/>
        <v>NO</v>
      </c>
    </row>
    <row r="968" spans="1:25" x14ac:dyDescent="0.25">
      <c r="A968" s="572" t="s">
        <v>290</v>
      </c>
      <c r="B968" s="573" t="s">
        <v>1127</v>
      </c>
      <c r="C968" s="617">
        <v>238</v>
      </c>
      <c r="D968" s="617">
        <v>22051023800</v>
      </c>
      <c r="E968" s="574" t="s">
        <v>901</v>
      </c>
      <c r="F968" s="575">
        <v>1</v>
      </c>
      <c r="G968" s="573" t="s">
        <v>902</v>
      </c>
      <c r="H968" s="576">
        <v>152900</v>
      </c>
      <c r="I968" s="576">
        <v>205000</v>
      </c>
      <c r="J968" s="577">
        <v>1.3407455853499</v>
      </c>
      <c r="K968" s="577" t="b">
        <f t="shared" si="135"/>
        <v>1</v>
      </c>
      <c r="L968" s="576">
        <v>46710</v>
      </c>
      <c r="M968" s="576">
        <v>38721</v>
      </c>
      <c r="N968" s="577">
        <v>0.82896596017983304</v>
      </c>
      <c r="O968" s="577" t="str">
        <f t="shared" si="136"/>
        <v/>
      </c>
      <c r="P968" s="578">
        <v>19.600000000000001</v>
      </c>
      <c r="Q968" s="578">
        <v>25.4</v>
      </c>
      <c r="R968" s="579">
        <v>1.2959183673469401</v>
      </c>
      <c r="S968" s="577" t="str">
        <f t="shared" si="137"/>
        <v/>
      </c>
      <c r="T968" s="580">
        <f t="shared" si="138"/>
        <v>1</v>
      </c>
      <c r="U968" s="580">
        <f t="shared" si="139"/>
        <v>0</v>
      </c>
      <c r="V968" s="580">
        <f t="shared" si="140"/>
        <v>0</v>
      </c>
      <c r="W968" s="580">
        <f t="shared" si="141"/>
        <v>1</v>
      </c>
      <c r="X968" s="581" t="str">
        <f t="shared" si="142"/>
        <v>NO</v>
      </c>
      <c r="Y968" s="582" t="str">
        <f t="shared" si="143"/>
        <v>NO</v>
      </c>
    </row>
    <row r="969" spans="1:25" x14ac:dyDescent="0.25">
      <c r="A969" s="572" t="s">
        <v>290</v>
      </c>
      <c r="B969" s="573" t="s">
        <v>1127</v>
      </c>
      <c r="C969" s="617">
        <v>239.01</v>
      </c>
      <c r="D969" s="617">
        <v>22051023901</v>
      </c>
      <c r="E969" s="574" t="s">
        <v>904</v>
      </c>
      <c r="F969" s="583">
        <v>0</v>
      </c>
      <c r="G969" s="573" t="s">
        <v>902</v>
      </c>
      <c r="H969" s="576">
        <v>152900</v>
      </c>
      <c r="I969" s="576">
        <v>205000</v>
      </c>
      <c r="J969" s="577">
        <v>1.3407455853499</v>
      </c>
      <c r="K969" s="577" t="b">
        <f t="shared" si="135"/>
        <v>1</v>
      </c>
      <c r="L969" s="576">
        <v>46710</v>
      </c>
      <c r="M969" s="576">
        <v>38721</v>
      </c>
      <c r="N969" s="577">
        <v>0.82896596017983304</v>
      </c>
      <c r="O969" s="577" t="str">
        <f t="shared" si="136"/>
        <v/>
      </c>
      <c r="P969" s="578">
        <v>19.600000000000001</v>
      </c>
      <c r="Q969" s="578">
        <v>25.4</v>
      </c>
      <c r="R969" s="579">
        <v>1.2959183673469401</v>
      </c>
      <c r="S969" s="577" t="str">
        <f t="shared" si="137"/>
        <v/>
      </c>
      <c r="T969" s="580">
        <f t="shared" si="138"/>
        <v>1</v>
      </c>
      <c r="U969" s="580">
        <f t="shared" si="139"/>
        <v>0</v>
      </c>
      <c r="V969" s="580">
        <f t="shared" si="140"/>
        <v>0</v>
      </c>
      <c r="W969" s="580">
        <f t="shared" si="141"/>
        <v>1</v>
      </c>
      <c r="X969" s="581" t="str">
        <f t="shared" si="142"/>
        <v>NO</v>
      </c>
      <c r="Y969" s="582" t="str">
        <f t="shared" si="143"/>
        <v>NO</v>
      </c>
    </row>
    <row r="970" spans="1:25" x14ac:dyDescent="0.25">
      <c r="A970" s="572" t="s">
        <v>290</v>
      </c>
      <c r="B970" s="573" t="s">
        <v>1127</v>
      </c>
      <c r="C970" s="617">
        <v>239.02</v>
      </c>
      <c r="D970" s="617">
        <v>22051023902</v>
      </c>
      <c r="E970" s="574" t="s">
        <v>904</v>
      </c>
      <c r="F970" s="583">
        <v>0</v>
      </c>
      <c r="G970" s="573" t="s">
        <v>902</v>
      </c>
      <c r="H970" s="576">
        <v>152900</v>
      </c>
      <c r="I970" s="576">
        <v>205000</v>
      </c>
      <c r="J970" s="577">
        <v>1.3407455853499</v>
      </c>
      <c r="K970" s="577" t="b">
        <f t="shared" si="135"/>
        <v>1</v>
      </c>
      <c r="L970" s="576">
        <v>46710</v>
      </c>
      <c r="M970" s="576">
        <v>38721</v>
      </c>
      <c r="N970" s="577">
        <v>0.82896596017983304</v>
      </c>
      <c r="O970" s="577" t="str">
        <f t="shared" si="136"/>
        <v/>
      </c>
      <c r="P970" s="578">
        <v>19.600000000000001</v>
      </c>
      <c r="Q970" s="578">
        <v>25.4</v>
      </c>
      <c r="R970" s="579">
        <v>1.2959183673469401</v>
      </c>
      <c r="S970" s="577" t="str">
        <f t="shared" si="137"/>
        <v/>
      </c>
      <c r="T970" s="580">
        <f t="shared" si="138"/>
        <v>1</v>
      </c>
      <c r="U970" s="580">
        <f t="shared" si="139"/>
        <v>0</v>
      </c>
      <c r="V970" s="580">
        <f t="shared" si="140"/>
        <v>0</v>
      </c>
      <c r="W970" s="580">
        <f t="shared" si="141"/>
        <v>1</v>
      </c>
      <c r="X970" s="581" t="str">
        <f t="shared" si="142"/>
        <v>NO</v>
      </c>
      <c r="Y970" s="582" t="str">
        <f t="shared" si="143"/>
        <v>NO</v>
      </c>
    </row>
    <row r="971" spans="1:25" x14ac:dyDescent="0.25">
      <c r="A971" s="572" t="s">
        <v>290</v>
      </c>
      <c r="B971" s="573" t="s">
        <v>1127</v>
      </c>
      <c r="C971" s="617">
        <v>239.03</v>
      </c>
      <c r="D971" s="617">
        <v>22051023903</v>
      </c>
      <c r="E971" s="574" t="s">
        <v>904</v>
      </c>
      <c r="F971" s="583">
        <v>0</v>
      </c>
      <c r="G971" s="573" t="s">
        <v>902</v>
      </c>
      <c r="H971" s="576">
        <v>152900</v>
      </c>
      <c r="I971" s="576">
        <v>205000</v>
      </c>
      <c r="J971" s="577">
        <v>1.3407455853499</v>
      </c>
      <c r="K971" s="577" t="b">
        <f t="shared" si="135"/>
        <v>1</v>
      </c>
      <c r="L971" s="576">
        <v>46710</v>
      </c>
      <c r="M971" s="576">
        <v>38721</v>
      </c>
      <c r="N971" s="577">
        <v>0.82896596017983304</v>
      </c>
      <c r="O971" s="577" t="str">
        <f t="shared" si="136"/>
        <v/>
      </c>
      <c r="P971" s="578">
        <v>19.600000000000001</v>
      </c>
      <c r="Q971" s="578">
        <v>25.4</v>
      </c>
      <c r="R971" s="579">
        <v>1.2959183673469401</v>
      </c>
      <c r="S971" s="577" t="str">
        <f t="shared" si="137"/>
        <v/>
      </c>
      <c r="T971" s="580">
        <f t="shared" si="138"/>
        <v>1</v>
      </c>
      <c r="U971" s="580">
        <f t="shared" si="139"/>
        <v>0</v>
      </c>
      <c r="V971" s="580">
        <f t="shared" si="140"/>
        <v>0</v>
      </c>
      <c r="W971" s="580">
        <f t="shared" si="141"/>
        <v>1</v>
      </c>
      <c r="X971" s="581" t="str">
        <f t="shared" si="142"/>
        <v>NO</v>
      </c>
      <c r="Y971" s="582" t="str">
        <f t="shared" si="143"/>
        <v>NO</v>
      </c>
    </row>
    <row r="972" spans="1:25" x14ac:dyDescent="0.25">
      <c r="A972" s="572" t="s">
        <v>290</v>
      </c>
      <c r="B972" s="573" t="s">
        <v>1127</v>
      </c>
      <c r="C972" s="617">
        <v>239.04</v>
      </c>
      <c r="D972" s="617">
        <v>22051023904</v>
      </c>
      <c r="E972" s="574" t="s">
        <v>904</v>
      </c>
      <c r="F972" s="583">
        <v>0</v>
      </c>
      <c r="G972" s="573" t="s">
        <v>902</v>
      </c>
      <c r="H972" s="576">
        <v>152900</v>
      </c>
      <c r="I972" s="576">
        <v>205000</v>
      </c>
      <c r="J972" s="577">
        <v>1.3407455853499</v>
      </c>
      <c r="K972" s="577" t="b">
        <f t="shared" si="135"/>
        <v>1</v>
      </c>
      <c r="L972" s="576">
        <v>46710</v>
      </c>
      <c r="M972" s="576">
        <v>38721</v>
      </c>
      <c r="N972" s="577">
        <v>0.82896596017983304</v>
      </c>
      <c r="O972" s="577" t="str">
        <f t="shared" si="136"/>
        <v/>
      </c>
      <c r="P972" s="578">
        <v>19.600000000000001</v>
      </c>
      <c r="Q972" s="578">
        <v>25.4</v>
      </c>
      <c r="R972" s="579">
        <v>1.2959183673469401</v>
      </c>
      <c r="S972" s="577" t="str">
        <f t="shared" si="137"/>
        <v/>
      </c>
      <c r="T972" s="580">
        <f t="shared" si="138"/>
        <v>1</v>
      </c>
      <c r="U972" s="580">
        <f t="shared" si="139"/>
        <v>0</v>
      </c>
      <c r="V972" s="580">
        <f t="shared" si="140"/>
        <v>0</v>
      </c>
      <c r="W972" s="580">
        <f t="shared" si="141"/>
        <v>1</v>
      </c>
      <c r="X972" s="581" t="str">
        <f t="shared" si="142"/>
        <v>NO</v>
      </c>
      <c r="Y972" s="582" t="str">
        <f t="shared" si="143"/>
        <v>NO</v>
      </c>
    </row>
    <row r="973" spans="1:25" x14ac:dyDescent="0.25">
      <c r="A973" s="572" t="s">
        <v>290</v>
      </c>
      <c r="B973" s="573" t="s">
        <v>1127</v>
      </c>
      <c r="C973" s="617">
        <v>240.01</v>
      </c>
      <c r="D973" s="617">
        <v>22051024001</v>
      </c>
      <c r="E973" s="574" t="s">
        <v>901</v>
      </c>
      <c r="F973" s="575">
        <v>1</v>
      </c>
      <c r="G973" s="573" t="s">
        <v>902</v>
      </c>
      <c r="H973" s="576">
        <v>152900</v>
      </c>
      <c r="I973" s="576">
        <v>205000</v>
      </c>
      <c r="J973" s="577">
        <v>1.3407455853499</v>
      </c>
      <c r="K973" s="577" t="b">
        <f t="shared" si="135"/>
        <v>1</v>
      </c>
      <c r="L973" s="576">
        <v>46710</v>
      </c>
      <c r="M973" s="576">
        <v>38721</v>
      </c>
      <c r="N973" s="577">
        <v>0.82896596017983304</v>
      </c>
      <c r="O973" s="577" t="str">
        <f t="shared" si="136"/>
        <v/>
      </c>
      <c r="P973" s="578">
        <v>19.600000000000001</v>
      </c>
      <c r="Q973" s="578">
        <v>25.4</v>
      </c>
      <c r="R973" s="579">
        <v>1.2959183673469401</v>
      </c>
      <c r="S973" s="577" t="str">
        <f t="shared" si="137"/>
        <v/>
      </c>
      <c r="T973" s="580">
        <f t="shared" si="138"/>
        <v>1</v>
      </c>
      <c r="U973" s="580">
        <f t="shared" si="139"/>
        <v>0</v>
      </c>
      <c r="V973" s="580">
        <f t="shared" si="140"/>
        <v>0</v>
      </c>
      <c r="W973" s="580">
        <f t="shared" si="141"/>
        <v>1</v>
      </c>
      <c r="X973" s="581" t="str">
        <f t="shared" si="142"/>
        <v>NO</v>
      </c>
      <c r="Y973" s="582" t="str">
        <f t="shared" si="143"/>
        <v>NO</v>
      </c>
    </row>
    <row r="974" spans="1:25" x14ac:dyDescent="0.25">
      <c r="A974" s="572" t="s">
        <v>290</v>
      </c>
      <c r="B974" s="573" t="s">
        <v>1127</v>
      </c>
      <c r="C974" s="617">
        <v>240.02</v>
      </c>
      <c r="D974" s="617">
        <v>22051024002</v>
      </c>
      <c r="E974" s="574" t="s">
        <v>904</v>
      </c>
      <c r="F974" s="583">
        <v>0</v>
      </c>
      <c r="G974" s="573" t="s">
        <v>902</v>
      </c>
      <c r="H974" s="576">
        <v>152900</v>
      </c>
      <c r="I974" s="576">
        <v>205000</v>
      </c>
      <c r="J974" s="577">
        <v>1.3407455853499</v>
      </c>
      <c r="K974" s="577" t="b">
        <f t="shared" si="135"/>
        <v>1</v>
      </c>
      <c r="L974" s="576">
        <v>46710</v>
      </c>
      <c r="M974" s="576">
        <v>38721</v>
      </c>
      <c r="N974" s="577">
        <v>0.82896596017983304</v>
      </c>
      <c r="O974" s="577" t="str">
        <f t="shared" si="136"/>
        <v/>
      </c>
      <c r="P974" s="578">
        <v>19.600000000000001</v>
      </c>
      <c r="Q974" s="578">
        <v>25.4</v>
      </c>
      <c r="R974" s="579">
        <v>1.2959183673469401</v>
      </c>
      <c r="S974" s="577" t="str">
        <f t="shared" si="137"/>
        <v/>
      </c>
      <c r="T974" s="580">
        <f t="shared" si="138"/>
        <v>1</v>
      </c>
      <c r="U974" s="580">
        <f t="shared" si="139"/>
        <v>0</v>
      </c>
      <c r="V974" s="580">
        <f t="shared" si="140"/>
        <v>0</v>
      </c>
      <c r="W974" s="580">
        <f t="shared" si="141"/>
        <v>1</v>
      </c>
      <c r="X974" s="581" t="str">
        <f t="shared" si="142"/>
        <v>NO</v>
      </c>
      <c r="Y974" s="582" t="str">
        <f t="shared" si="143"/>
        <v>NO</v>
      </c>
    </row>
    <row r="975" spans="1:25" x14ac:dyDescent="0.25">
      <c r="A975" s="572" t="s">
        <v>290</v>
      </c>
      <c r="B975" s="573" t="s">
        <v>1127</v>
      </c>
      <c r="C975" s="617">
        <v>241</v>
      </c>
      <c r="D975" s="617">
        <v>22051024100</v>
      </c>
      <c r="E975" s="574" t="s">
        <v>904</v>
      </c>
      <c r="F975" s="583">
        <v>0</v>
      </c>
      <c r="G975" s="573" t="s">
        <v>902</v>
      </c>
      <c r="H975" s="576">
        <v>152900</v>
      </c>
      <c r="I975" s="576">
        <v>205000</v>
      </c>
      <c r="J975" s="577">
        <v>1.3407455853499</v>
      </c>
      <c r="K975" s="577" t="b">
        <f t="shared" si="135"/>
        <v>1</v>
      </c>
      <c r="L975" s="576">
        <v>46710</v>
      </c>
      <c r="M975" s="576">
        <v>38721</v>
      </c>
      <c r="N975" s="577">
        <v>0.82896596017983304</v>
      </c>
      <c r="O975" s="577" t="str">
        <f t="shared" si="136"/>
        <v/>
      </c>
      <c r="P975" s="578">
        <v>19.600000000000001</v>
      </c>
      <c r="Q975" s="578">
        <v>25.4</v>
      </c>
      <c r="R975" s="579">
        <v>1.2959183673469401</v>
      </c>
      <c r="S975" s="577" t="str">
        <f t="shared" si="137"/>
        <v/>
      </c>
      <c r="T975" s="580">
        <f t="shared" si="138"/>
        <v>1</v>
      </c>
      <c r="U975" s="580">
        <f t="shared" si="139"/>
        <v>0</v>
      </c>
      <c r="V975" s="580">
        <f t="shared" si="140"/>
        <v>0</v>
      </c>
      <c r="W975" s="580">
        <f t="shared" si="141"/>
        <v>1</v>
      </c>
      <c r="X975" s="581" t="str">
        <f t="shared" si="142"/>
        <v>NO</v>
      </c>
      <c r="Y975" s="582" t="str">
        <f t="shared" si="143"/>
        <v>NO</v>
      </c>
    </row>
    <row r="976" spans="1:25" x14ac:dyDescent="0.25">
      <c r="A976" s="572" t="s">
        <v>290</v>
      </c>
      <c r="B976" s="573" t="s">
        <v>1127</v>
      </c>
      <c r="C976" s="617">
        <v>241</v>
      </c>
      <c r="D976" s="617">
        <v>22051024100</v>
      </c>
      <c r="E976" s="574" t="s">
        <v>901</v>
      </c>
      <c r="F976" s="575">
        <v>1</v>
      </c>
      <c r="G976" s="573" t="s">
        <v>902</v>
      </c>
      <c r="H976" s="576">
        <v>152900</v>
      </c>
      <c r="I976" s="576">
        <v>205000</v>
      </c>
      <c r="J976" s="577">
        <v>1.3407455853499</v>
      </c>
      <c r="K976" s="577" t="b">
        <f t="shared" si="135"/>
        <v>1</v>
      </c>
      <c r="L976" s="576">
        <v>46710</v>
      </c>
      <c r="M976" s="576">
        <v>38721</v>
      </c>
      <c r="N976" s="577">
        <v>0.82896596017983304</v>
      </c>
      <c r="O976" s="577" t="str">
        <f t="shared" si="136"/>
        <v/>
      </c>
      <c r="P976" s="578">
        <v>19.600000000000001</v>
      </c>
      <c r="Q976" s="578">
        <v>25.4</v>
      </c>
      <c r="R976" s="579">
        <v>1.2959183673469401</v>
      </c>
      <c r="S976" s="577" t="str">
        <f t="shared" si="137"/>
        <v/>
      </c>
      <c r="T976" s="580">
        <f t="shared" si="138"/>
        <v>1</v>
      </c>
      <c r="U976" s="580">
        <f t="shared" si="139"/>
        <v>0</v>
      </c>
      <c r="V976" s="580">
        <f t="shared" si="140"/>
        <v>0</v>
      </c>
      <c r="W976" s="580">
        <f t="shared" si="141"/>
        <v>1</v>
      </c>
      <c r="X976" s="581" t="str">
        <f t="shared" si="142"/>
        <v>NO</v>
      </c>
      <c r="Y976" s="582" t="str">
        <f t="shared" si="143"/>
        <v>NO</v>
      </c>
    </row>
    <row r="977" spans="1:25" x14ac:dyDescent="0.25">
      <c r="A977" s="572" t="s">
        <v>280</v>
      </c>
      <c r="B977" s="573" t="s">
        <v>1125</v>
      </c>
      <c r="C977" s="617">
        <v>242.01</v>
      </c>
      <c r="D977" s="617">
        <v>22051024201</v>
      </c>
      <c r="E977" s="574" t="s">
        <v>904</v>
      </c>
      <c r="F977" s="583">
        <v>0</v>
      </c>
      <c r="G977" s="573" t="s">
        <v>902</v>
      </c>
      <c r="H977" s="576">
        <v>152900</v>
      </c>
      <c r="I977" s="576">
        <v>223000</v>
      </c>
      <c r="J977" s="577">
        <v>1.4584695879659899</v>
      </c>
      <c r="K977" s="577" t="b">
        <f t="shared" si="135"/>
        <v>1</v>
      </c>
      <c r="L977" s="576">
        <v>46710</v>
      </c>
      <c r="M977" s="576">
        <v>55221</v>
      </c>
      <c r="N977" s="577">
        <v>1.1822093770070601</v>
      </c>
      <c r="O977" s="577" t="str">
        <f t="shared" si="136"/>
        <v/>
      </c>
      <c r="P977" s="578">
        <v>19.600000000000001</v>
      </c>
      <c r="Q977" s="578">
        <v>12.5</v>
      </c>
      <c r="R977" s="579">
        <v>0.63775510204081598</v>
      </c>
      <c r="S977" s="577" t="str">
        <f t="shared" si="137"/>
        <v/>
      </c>
      <c r="T977" s="580">
        <f t="shared" si="138"/>
        <v>1</v>
      </c>
      <c r="U977" s="580">
        <f t="shared" si="139"/>
        <v>0</v>
      </c>
      <c r="V977" s="580">
        <f t="shared" si="140"/>
        <v>0</v>
      </c>
      <c r="W977" s="580">
        <f t="shared" si="141"/>
        <v>1</v>
      </c>
      <c r="X977" s="581" t="str">
        <f t="shared" si="142"/>
        <v>NO</v>
      </c>
      <c r="Y977" s="582" t="str">
        <f t="shared" si="143"/>
        <v>NO</v>
      </c>
    </row>
    <row r="978" spans="1:25" x14ac:dyDescent="0.25">
      <c r="A978" s="572" t="s">
        <v>280</v>
      </c>
      <c r="B978" s="573" t="s">
        <v>1125</v>
      </c>
      <c r="C978" s="617">
        <v>242.01</v>
      </c>
      <c r="D978" s="617">
        <v>22051024201</v>
      </c>
      <c r="E978" s="574" t="s">
        <v>904</v>
      </c>
      <c r="F978" s="583">
        <v>0</v>
      </c>
      <c r="G978" s="573" t="s">
        <v>902</v>
      </c>
      <c r="H978" s="576">
        <v>152900</v>
      </c>
      <c r="I978" s="576">
        <v>223000</v>
      </c>
      <c r="J978" s="577">
        <v>1.4584695879659899</v>
      </c>
      <c r="K978" s="577" t="b">
        <f t="shared" si="135"/>
        <v>1</v>
      </c>
      <c r="L978" s="576">
        <v>46710</v>
      </c>
      <c r="M978" s="576">
        <v>55221</v>
      </c>
      <c r="N978" s="577">
        <v>1.1822093770070601</v>
      </c>
      <c r="O978" s="577" t="str">
        <f t="shared" si="136"/>
        <v/>
      </c>
      <c r="P978" s="578">
        <v>19.600000000000001</v>
      </c>
      <c r="Q978" s="578">
        <v>12.5</v>
      </c>
      <c r="R978" s="579">
        <v>0.63775510204081598</v>
      </c>
      <c r="S978" s="577" t="str">
        <f t="shared" si="137"/>
        <v/>
      </c>
      <c r="T978" s="580">
        <f t="shared" si="138"/>
        <v>1</v>
      </c>
      <c r="U978" s="580">
        <f t="shared" si="139"/>
        <v>0</v>
      </c>
      <c r="V978" s="580">
        <f t="shared" si="140"/>
        <v>0</v>
      </c>
      <c r="W978" s="580">
        <f t="shared" si="141"/>
        <v>1</v>
      </c>
      <c r="X978" s="581" t="str">
        <f t="shared" si="142"/>
        <v>NO</v>
      </c>
      <c r="Y978" s="582" t="str">
        <f t="shared" si="143"/>
        <v>NO</v>
      </c>
    </row>
    <row r="979" spans="1:25" x14ac:dyDescent="0.25">
      <c r="A979" s="572" t="s">
        <v>290</v>
      </c>
      <c r="B979" s="573" t="s">
        <v>1127</v>
      </c>
      <c r="C979" s="617">
        <v>242.01</v>
      </c>
      <c r="D979" s="617">
        <v>22051024201</v>
      </c>
      <c r="E979" s="574" t="s">
        <v>901</v>
      </c>
      <c r="F979" s="575">
        <v>1</v>
      </c>
      <c r="G979" s="573" t="s">
        <v>902</v>
      </c>
      <c r="H979" s="576">
        <v>152900</v>
      </c>
      <c r="I979" s="576">
        <v>205000</v>
      </c>
      <c r="J979" s="577">
        <v>1.3407455853499</v>
      </c>
      <c r="K979" s="577" t="b">
        <f t="shared" si="135"/>
        <v>1</v>
      </c>
      <c r="L979" s="576">
        <v>46710</v>
      </c>
      <c r="M979" s="576">
        <v>38721</v>
      </c>
      <c r="N979" s="577">
        <v>0.82896596017983304</v>
      </c>
      <c r="O979" s="577" t="str">
        <f t="shared" si="136"/>
        <v/>
      </c>
      <c r="P979" s="578">
        <v>19.600000000000001</v>
      </c>
      <c r="Q979" s="578">
        <v>25.4</v>
      </c>
      <c r="R979" s="579">
        <v>1.2959183673469401</v>
      </c>
      <c r="S979" s="577" t="str">
        <f t="shared" si="137"/>
        <v/>
      </c>
      <c r="T979" s="580">
        <f t="shared" si="138"/>
        <v>1</v>
      </c>
      <c r="U979" s="580">
        <f t="shared" si="139"/>
        <v>0</v>
      </c>
      <c r="V979" s="580">
        <f t="shared" si="140"/>
        <v>0</v>
      </c>
      <c r="W979" s="580">
        <f t="shared" si="141"/>
        <v>1</v>
      </c>
      <c r="X979" s="581" t="str">
        <f t="shared" si="142"/>
        <v>NO</v>
      </c>
      <c r="Y979" s="582" t="str">
        <f t="shared" si="143"/>
        <v>NO</v>
      </c>
    </row>
    <row r="980" spans="1:25" x14ac:dyDescent="0.25">
      <c r="A980" s="572" t="s">
        <v>290</v>
      </c>
      <c r="B980" s="573" t="s">
        <v>1127</v>
      </c>
      <c r="C980" s="617">
        <v>242.01</v>
      </c>
      <c r="D980" s="617">
        <v>22051024201</v>
      </c>
      <c r="E980" s="574" t="s">
        <v>901</v>
      </c>
      <c r="F980" s="575">
        <v>1</v>
      </c>
      <c r="G980" s="573" t="s">
        <v>902</v>
      </c>
      <c r="H980" s="576">
        <v>152900</v>
      </c>
      <c r="I980" s="576">
        <v>205000</v>
      </c>
      <c r="J980" s="577">
        <v>1.3407455853499</v>
      </c>
      <c r="K980" s="577" t="b">
        <f t="shared" si="135"/>
        <v>1</v>
      </c>
      <c r="L980" s="576">
        <v>46710</v>
      </c>
      <c r="M980" s="576">
        <v>38721</v>
      </c>
      <c r="N980" s="577">
        <v>0.82896596017983304</v>
      </c>
      <c r="O980" s="577" t="str">
        <f t="shared" si="136"/>
        <v/>
      </c>
      <c r="P980" s="578">
        <v>19.600000000000001</v>
      </c>
      <c r="Q980" s="578">
        <v>25.4</v>
      </c>
      <c r="R980" s="579">
        <v>1.2959183673469401</v>
      </c>
      <c r="S980" s="577" t="str">
        <f t="shared" si="137"/>
        <v/>
      </c>
      <c r="T980" s="580">
        <f t="shared" si="138"/>
        <v>1</v>
      </c>
      <c r="U980" s="580">
        <f t="shared" si="139"/>
        <v>0</v>
      </c>
      <c r="V980" s="580">
        <f t="shared" si="140"/>
        <v>0</v>
      </c>
      <c r="W980" s="580">
        <f t="shared" si="141"/>
        <v>1</v>
      </c>
      <c r="X980" s="581" t="str">
        <f t="shared" si="142"/>
        <v>NO</v>
      </c>
      <c r="Y980" s="582" t="str">
        <f t="shared" si="143"/>
        <v>NO</v>
      </c>
    </row>
    <row r="981" spans="1:25" x14ac:dyDescent="0.25">
      <c r="A981" s="572" t="s">
        <v>290</v>
      </c>
      <c r="B981" s="573" t="s">
        <v>1127</v>
      </c>
      <c r="C981" s="617">
        <v>242.02</v>
      </c>
      <c r="D981" s="617">
        <v>22051024202</v>
      </c>
      <c r="E981" s="574" t="s">
        <v>901</v>
      </c>
      <c r="F981" s="575">
        <v>1</v>
      </c>
      <c r="G981" s="573" t="s">
        <v>902</v>
      </c>
      <c r="H981" s="576">
        <v>152900</v>
      </c>
      <c r="I981" s="576">
        <v>205000</v>
      </c>
      <c r="J981" s="577">
        <v>1.3407455853499</v>
      </c>
      <c r="K981" s="577" t="b">
        <f t="shared" si="135"/>
        <v>1</v>
      </c>
      <c r="L981" s="576">
        <v>46710</v>
      </c>
      <c r="M981" s="576">
        <v>38721</v>
      </c>
      <c r="N981" s="577">
        <v>0.82896596017983304</v>
      </c>
      <c r="O981" s="577" t="str">
        <f t="shared" si="136"/>
        <v/>
      </c>
      <c r="P981" s="578">
        <v>19.600000000000001</v>
      </c>
      <c r="Q981" s="578">
        <v>25.4</v>
      </c>
      <c r="R981" s="579">
        <v>1.2959183673469401</v>
      </c>
      <c r="S981" s="577" t="str">
        <f t="shared" si="137"/>
        <v/>
      </c>
      <c r="T981" s="580">
        <f t="shared" si="138"/>
        <v>1</v>
      </c>
      <c r="U981" s="580">
        <f t="shared" si="139"/>
        <v>0</v>
      </c>
      <c r="V981" s="580">
        <f t="shared" si="140"/>
        <v>0</v>
      </c>
      <c r="W981" s="580">
        <f t="shared" si="141"/>
        <v>1</v>
      </c>
      <c r="X981" s="581" t="str">
        <f t="shared" si="142"/>
        <v>NO</v>
      </c>
      <c r="Y981" s="582" t="str">
        <f t="shared" si="143"/>
        <v>NO</v>
      </c>
    </row>
    <row r="982" spans="1:25" x14ac:dyDescent="0.25">
      <c r="A982" s="572" t="s">
        <v>290</v>
      </c>
      <c r="B982" s="573" t="s">
        <v>1127</v>
      </c>
      <c r="C982" s="617">
        <v>242.02</v>
      </c>
      <c r="D982" s="617">
        <v>22051024202</v>
      </c>
      <c r="E982" s="574" t="s">
        <v>901</v>
      </c>
      <c r="F982" s="575">
        <v>1</v>
      </c>
      <c r="G982" s="573" t="s">
        <v>902</v>
      </c>
      <c r="H982" s="576">
        <v>152900</v>
      </c>
      <c r="I982" s="576">
        <v>205000</v>
      </c>
      <c r="J982" s="577">
        <v>1.3407455853499</v>
      </c>
      <c r="K982" s="577" t="b">
        <f t="shared" si="135"/>
        <v>1</v>
      </c>
      <c r="L982" s="576">
        <v>46710</v>
      </c>
      <c r="M982" s="576">
        <v>38721</v>
      </c>
      <c r="N982" s="577">
        <v>0.82896596017983304</v>
      </c>
      <c r="O982" s="577" t="str">
        <f t="shared" si="136"/>
        <v/>
      </c>
      <c r="P982" s="578">
        <v>19.600000000000001</v>
      </c>
      <c r="Q982" s="578">
        <v>25.4</v>
      </c>
      <c r="R982" s="579">
        <v>1.2959183673469401</v>
      </c>
      <c r="S982" s="577" t="str">
        <f t="shared" si="137"/>
        <v/>
      </c>
      <c r="T982" s="580">
        <f t="shared" si="138"/>
        <v>1</v>
      </c>
      <c r="U982" s="580">
        <f t="shared" si="139"/>
        <v>0</v>
      </c>
      <c r="V982" s="580">
        <f t="shared" si="140"/>
        <v>0</v>
      </c>
      <c r="W982" s="580">
        <f t="shared" si="141"/>
        <v>1</v>
      </c>
      <c r="X982" s="581" t="str">
        <f t="shared" si="142"/>
        <v>NO</v>
      </c>
      <c r="Y982" s="582" t="str">
        <f t="shared" si="143"/>
        <v>NO</v>
      </c>
    </row>
    <row r="983" spans="1:25" x14ac:dyDescent="0.25">
      <c r="A983" s="572" t="s">
        <v>290</v>
      </c>
      <c r="B983" s="573" t="s">
        <v>1127</v>
      </c>
      <c r="C983" s="617">
        <v>242.02</v>
      </c>
      <c r="D983" s="617">
        <v>22051024202</v>
      </c>
      <c r="E983" s="574" t="s">
        <v>901</v>
      </c>
      <c r="F983" s="575">
        <v>1</v>
      </c>
      <c r="G983" s="573" t="s">
        <v>902</v>
      </c>
      <c r="H983" s="576">
        <v>152900</v>
      </c>
      <c r="I983" s="576">
        <v>205000</v>
      </c>
      <c r="J983" s="577">
        <v>1.3407455853499</v>
      </c>
      <c r="K983" s="577" t="b">
        <f t="shared" si="135"/>
        <v>1</v>
      </c>
      <c r="L983" s="576">
        <v>46710</v>
      </c>
      <c r="M983" s="576">
        <v>38721</v>
      </c>
      <c r="N983" s="577">
        <v>0.82896596017983304</v>
      </c>
      <c r="O983" s="577" t="str">
        <f t="shared" si="136"/>
        <v/>
      </c>
      <c r="P983" s="578">
        <v>19.600000000000001</v>
      </c>
      <c r="Q983" s="578">
        <v>25.4</v>
      </c>
      <c r="R983" s="579">
        <v>1.2959183673469401</v>
      </c>
      <c r="S983" s="577" t="str">
        <f t="shared" si="137"/>
        <v/>
      </c>
      <c r="T983" s="580">
        <f t="shared" si="138"/>
        <v>1</v>
      </c>
      <c r="U983" s="580">
        <f t="shared" si="139"/>
        <v>0</v>
      </c>
      <c r="V983" s="580">
        <f t="shared" si="140"/>
        <v>0</v>
      </c>
      <c r="W983" s="580">
        <f t="shared" si="141"/>
        <v>1</v>
      </c>
      <c r="X983" s="581" t="str">
        <f t="shared" si="142"/>
        <v>NO</v>
      </c>
      <c r="Y983" s="582" t="str">
        <f t="shared" si="143"/>
        <v>NO</v>
      </c>
    </row>
    <row r="984" spans="1:25" x14ac:dyDescent="0.25">
      <c r="A984" s="572" t="s">
        <v>290</v>
      </c>
      <c r="B984" s="573" t="s">
        <v>1127</v>
      </c>
      <c r="C984" s="617">
        <v>242.02</v>
      </c>
      <c r="D984" s="617">
        <v>22051024202</v>
      </c>
      <c r="E984" s="574" t="s">
        <v>901</v>
      </c>
      <c r="F984" s="575">
        <v>1</v>
      </c>
      <c r="G984" s="573" t="s">
        <v>902</v>
      </c>
      <c r="H984" s="576">
        <v>152900</v>
      </c>
      <c r="I984" s="576">
        <v>205000</v>
      </c>
      <c r="J984" s="577">
        <v>1.3407455853499</v>
      </c>
      <c r="K984" s="577" t="b">
        <f t="shared" si="135"/>
        <v>1</v>
      </c>
      <c r="L984" s="576">
        <v>46710</v>
      </c>
      <c r="M984" s="576">
        <v>38721</v>
      </c>
      <c r="N984" s="577">
        <v>0.82896596017983304</v>
      </c>
      <c r="O984" s="577" t="str">
        <f t="shared" si="136"/>
        <v/>
      </c>
      <c r="P984" s="578">
        <v>19.600000000000001</v>
      </c>
      <c r="Q984" s="578">
        <v>25.4</v>
      </c>
      <c r="R984" s="579">
        <v>1.2959183673469401</v>
      </c>
      <c r="S984" s="577" t="str">
        <f t="shared" si="137"/>
        <v/>
      </c>
      <c r="T984" s="580">
        <f t="shared" si="138"/>
        <v>1</v>
      </c>
      <c r="U984" s="580">
        <f t="shared" si="139"/>
        <v>0</v>
      </c>
      <c r="V984" s="580">
        <f t="shared" si="140"/>
        <v>0</v>
      </c>
      <c r="W984" s="580">
        <f t="shared" si="141"/>
        <v>1</v>
      </c>
      <c r="X984" s="581" t="str">
        <f t="shared" si="142"/>
        <v>NO</v>
      </c>
      <c r="Y984" s="582" t="str">
        <f t="shared" si="143"/>
        <v>NO</v>
      </c>
    </row>
    <row r="985" spans="1:25" x14ac:dyDescent="0.25">
      <c r="A985" s="572" t="s">
        <v>290</v>
      </c>
      <c r="B985" s="573" t="s">
        <v>1127</v>
      </c>
      <c r="C985" s="617">
        <v>243</v>
      </c>
      <c r="D985" s="617">
        <v>22051024300</v>
      </c>
      <c r="E985" s="574" t="s">
        <v>901</v>
      </c>
      <c r="F985" s="575">
        <v>1</v>
      </c>
      <c r="G985" s="573" t="s">
        <v>902</v>
      </c>
      <c r="H985" s="576">
        <v>152900</v>
      </c>
      <c r="I985" s="576">
        <v>205000</v>
      </c>
      <c r="J985" s="577">
        <v>1.3407455853499</v>
      </c>
      <c r="K985" s="577" t="b">
        <f t="shared" si="135"/>
        <v>1</v>
      </c>
      <c r="L985" s="576">
        <v>46710</v>
      </c>
      <c r="M985" s="576">
        <v>38721</v>
      </c>
      <c r="N985" s="577">
        <v>0.82896596017983304</v>
      </c>
      <c r="O985" s="577" t="str">
        <f t="shared" si="136"/>
        <v/>
      </c>
      <c r="P985" s="578">
        <v>19.600000000000001</v>
      </c>
      <c r="Q985" s="578">
        <v>25.4</v>
      </c>
      <c r="R985" s="579">
        <v>1.2959183673469401</v>
      </c>
      <c r="S985" s="577" t="str">
        <f t="shared" si="137"/>
        <v/>
      </c>
      <c r="T985" s="580">
        <f t="shared" si="138"/>
        <v>1</v>
      </c>
      <c r="U985" s="580">
        <f t="shared" si="139"/>
        <v>0</v>
      </c>
      <c r="V985" s="580">
        <f t="shared" si="140"/>
        <v>0</v>
      </c>
      <c r="W985" s="580">
        <f t="shared" si="141"/>
        <v>1</v>
      </c>
      <c r="X985" s="581" t="str">
        <f t="shared" si="142"/>
        <v>NO</v>
      </c>
      <c r="Y985" s="582" t="str">
        <f t="shared" si="143"/>
        <v>NO</v>
      </c>
    </row>
    <row r="986" spans="1:25" x14ac:dyDescent="0.25">
      <c r="A986" s="572" t="s">
        <v>280</v>
      </c>
      <c r="B986" s="573" t="s">
        <v>1125</v>
      </c>
      <c r="C986" s="617">
        <v>244</v>
      </c>
      <c r="D986" s="617">
        <v>22051024400</v>
      </c>
      <c r="E986" s="574" t="s">
        <v>904</v>
      </c>
      <c r="F986" s="583">
        <v>0</v>
      </c>
      <c r="G986" s="573" t="s">
        <v>902</v>
      </c>
      <c r="H986" s="576">
        <v>152900</v>
      </c>
      <c r="I986" s="576">
        <v>223000</v>
      </c>
      <c r="J986" s="577">
        <v>1.4584695879659899</v>
      </c>
      <c r="K986" s="577" t="b">
        <f t="shared" si="135"/>
        <v>1</v>
      </c>
      <c r="L986" s="576">
        <v>46710</v>
      </c>
      <c r="M986" s="576">
        <v>55221</v>
      </c>
      <c r="N986" s="577">
        <v>1.1822093770070601</v>
      </c>
      <c r="O986" s="577" t="str">
        <f t="shared" si="136"/>
        <v/>
      </c>
      <c r="P986" s="578">
        <v>19.600000000000001</v>
      </c>
      <c r="Q986" s="578">
        <v>12.5</v>
      </c>
      <c r="R986" s="579">
        <v>0.63775510204081598</v>
      </c>
      <c r="S986" s="577" t="str">
        <f t="shared" si="137"/>
        <v/>
      </c>
      <c r="T986" s="580">
        <f t="shared" si="138"/>
        <v>1</v>
      </c>
      <c r="U986" s="580">
        <f t="shared" si="139"/>
        <v>0</v>
      </c>
      <c r="V986" s="580">
        <f t="shared" si="140"/>
        <v>0</v>
      </c>
      <c r="W986" s="580">
        <f t="shared" si="141"/>
        <v>1</v>
      </c>
      <c r="X986" s="581" t="str">
        <f t="shared" si="142"/>
        <v>NO</v>
      </c>
      <c r="Y986" s="582" t="str">
        <f t="shared" si="143"/>
        <v>NO</v>
      </c>
    </row>
    <row r="987" spans="1:25" x14ac:dyDescent="0.25">
      <c r="A987" s="572" t="s">
        <v>290</v>
      </c>
      <c r="B987" s="573" t="s">
        <v>1127</v>
      </c>
      <c r="C987" s="617">
        <v>244</v>
      </c>
      <c r="D987" s="617">
        <v>22051024400</v>
      </c>
      <c r="E987" s="574" t="s">
        <v>904</v>
      </c>
      <c r="F987" s="583">
        <v>0</v>
      </c>
      <c r="G987" s="573" t="s">
        <v>902</v>
      </c>
      <c r="H987" s="576">
        <v>152900</v>
      </c>
      <c r="I987" s="576">
        <v>205000</v>
      </c>
      <c r="J987" s="577">
        <v>1.3407455853499</v>
      </c>
      <c r="K987" s="577" t="b">
        <f t="shared" si="135"/>
        <v>1</v>
      </c>
      <c r="L987" s="576">
        <v>46710</v>
      </c>
      <c r="M987" s="576">
        <v>38721</v>
      </c>
      <c r="N987" s="577">
        <v>0.82896596017983304</v>
      </c>
      <c r="O987" s="577" t="str">
        <f t="shared" si="136"/>
        <v/>
      </c>
      <c r="P987" s="578">
        <v>19.600000000000001</v>
      </c>
      <c r="Q987" s="578">
        <v>25.4</v>
      </c>
      <c r="R987" s="579">
        <v>1.2959183673469401</v>
      </c>
      <c r="S987" s="577" t="str">
        <f t="shared" si="137"/>
        <v/>
      </c>
      <c r="T987" s="580">
        <f t="shared" si="138"/>
        <v>1</v>
      </c>
      <c r="U987" s="580">
        <f t="shared" si="139"/>
        <v>0</v>
      </c>
      <c r="V987" s="580">
        <f t="shared" si="140"/>
        <v>0</v>
      </c>
      <c r="W987" s="580">
        <f t="shared" si="141"/>
        <v>1</v>
      </c>
      <c r="X987" s="581" t="str">
        <f t="shared" si="142"/>
        <v>NO</v>
      </c>
      <c r="Y987" s="582" t="str">
        <f t="shared" si="143"/>
        <v>NO</v>
      </c>
    </row>
    <row r="988" spans="1:25" x14ac:dyDescent="0.25">
      <c r="A988" s="572" t="s">
        <v>290</v>
      </c>
      <c r="B988" s="573" t="s">
        <v>1127</v>
      </c>
      <c r="C988" s="617">
        <v>245</v>
      </c>
      <c r="D988" s="617">
        <v>22051024500</v>
      </c>
      <c r="E988" s="574" t="s">
        <v>904</v>
      </c>
      <c r="F988" s="583">
        <v>0</v>
      </c>
      <c r="G988" s="573" t="s">
        <v>902</v>
      </c>
      <c r="H988" s="576">
        <v>152900</v>
      </c>
      <c r="I988" s="576">
        <v>205000</v>
      </c>
      <c r="J988" s="577">
        <v>1.3407455853499</v>
      </c>
      <c r="K988" s="577" t="b">
        <f t="shared" si="135"/>
        <v>1</v>
      </c>
      <c r="L988" s="576">
        <v>46710</v>
      </c>
      <c r="M988" s="576">
        <v>38721</v>
      </c>
      <c r="N988" s="577">
        <v>0.82896596017983304</v>
      </c>
      <c r="O988" s="577" t="str">
        <f t="shared" si="136"/>
        <v/>
      </c>
      <c r="P988" s="578">
        <v>19.600000000000001</v>
      </c>
      <c r="Q988" s="578">
        <v>25.4</v>
      </c>
      <c r="R988" s="579">
        <v>1.2959183673469401</v>
      </c>
      <c r="S988" s="577" t="str">
        <f t="shared" si="137"/>
        <v/>
      </c>
      <c r="T988" s="580">
        <f t="shared" si="138"/>
        <v>1</v>
      </c>
      <c r="U988" s="580">
        <f t="shared" si="139"/>
        <v>0</v>
      </c>
      <c r="V988" s="580">
        <f t="shared" si="140"/>
        <v>0</v>
      </c>
      <c r="W988" s="580">
        <f t="shared" si="141"/>
        <v>1</v>
      </c>
      <c r="X988" s="581" t="str">
        <f t="shared" si="142"/>
        <v>NO</v>
      </c>
      <c r="Y988" s="582" t="str">
        <f t="shared" si="143"/>
        <v>NO</v>
      </c>
    </row>
    <row r="989" spans="1:25" x14ac:dyDescent="0.25">
      <c r="A989" s="572" t="s">
        <v>280</v>
      </c>
      <c r="B989" s="573" t="s">
        <v>1125</v>
      </c>
      <c r="C989" s="617">
        <v>246</v>
      </c>
      <c r="D989" s="617">
        <v>22051024600</v>
      </c>
      <c r="E989" s="574" t="s">
        <v>904</v>
      </c>
      <c r="F989" s="583">
        <v>0</v>
      </c>
      <c r="G989" s="573" t="s">
        <v>902</v>
      </c>
      <c r="H989" s="576">
        <v>152900</v>
      </c>
      <c r="I989" s="576">
        <v>223000</v>
      </c>
      <c r="J989" s="577">
        <v>1.4584695879659899</v>
      </c>
      <c r="K989" s="577" t="b">
        <f t="shared" si="135"/>
        <v>1</v>
      </c>
      <c r="L989" s="576">
        <v>46710</v>
      </c>
      <c r="M989" s="576">
        <v>55221</v>
      </c>
      <c r="N989" s="577">
        <v>1.1822093770070601</v>
      </c>
      <c r="O989" s="577" t="str">
        <f t="shared" si="136"/>
        <v/>
      </c>
      <c r="P989" s="578">
        <v>19.600000000000001</v>
      </c>
      <c r="Q989" s="578">
        <v>12.5</v>
      </c>
      <c r="R989" s="579">
        <v>0.63775510204081598</v>
      </c>
      <c r="S989" s="577" t="str">
        <f t="shared" si="137"/>
        <v/>
      </c>
      <c r="T989" s="580">
        <f t="shared" si="138"/>
        <v>1</v>
      </c>
      <c r="U989" s="580">
        <f t="shared" si="139"/>
        <v>0</v>
      </c>
      <c r="V989" s="580">
        <f t="shared" si="140"/>
        <v>0</v>
      </c>
      <c r="W989" s="580">
        <f t="shared" si="141"/>
        <v>1</v>
      </c>
      <c r="X989" s="581" t="str">
        <f t="shared" si="142"/>
        <v>NO</v>
      </c>
      <c r="Y989" s="582" t="str">
        <f t="shared" si="143"/>
        <v>NO</v>
      </c>
    </row>
    <row r="990" spans="1:25" x14ac:dyDescent="0.25">
      <c r="A990" s="572" t="s">
        <v>290</v>
      </c>
      <c r="B990" s="573" t="s">
        <v>1127</v>
      </c>
      <c r="C990" s="617">
        <v>246</v>
      </c>
      <c r="D990" s="617">
        <v>22051024600</v>
      </c>
      <c r="E990" s="574" t="s">
        <v>904</v>
      </c>
      <c r="F990" s="583">
        <v>0</v>
      </c>
      <c r="G990" s="573" t="s">
        <v>902</v>
      </c>
      <c r="H990" s="576">
        <v>152900</v>
      </c>
      <c r="I990" s="576">
        <v>205000</v>
      </c>
      <c r="J990" s="577">
        <v>1.3407455853499</v>
      </c>
      <c r="K990" s="577" t="b">
        <f t="shared" si="135"/>
        <v>1</v>
      </c>
      <c r="L990" s="576">
        <v>46710</v>
      </c>
      <c r="M990" s="576">
        <v>38721</v>
      </c>
      <c r="N990" s="577">
        <v>0.82896596017983304</v>
      </c>
      <c r="O990" s="577" t="str">
        <f t="shared" si="136"/>
        <v/>
      </c>
      <c r="P990" s="578">
        <v>19.600000000000001</v>
      </c>
      <c r="Q990" s="578">
        <v>25.4</v>
      </c>
      <c r="R990" s="579">
        <v>1.2959183673469401</v>
      </c>
      <c r="S990" s="577" t="str">
        <f t="shared" si="137"/>
        <v/>
      </c>
      <c r="T990" s="580">
        <f t="shared" si="138"/>
        <v>1</v>
      </c>
      <c r="U990" s="580">
        <f t="shared" si="139"/>
        <v>0</v>
      </c>
      <c r="V990" s="580">
        <f t="shared" si="140"/>
        <v>0</v>
      </c>
      <c r="W990" s="580">
        <f t="shared" si="141"/>
        <v>1</v>
      </c>
      <c r="X990" s="581" t="str">
        <f t="shared" si="142"/>
        <v>NO</v>
      </c>
      <c r="Y990" s="582" t="str">
        <f t="shared" si="143"/>
        <v>NO</v>
      </c>
    </row>
    <row r="991" spans="1:25" x14ac:dyDescent="0.25">
      <c r="A991" s="572" t="s">
        <v>290</v>
      </c>
      <c r="B991" s="573" t="s">
        <v>1127</v>
      </c>
      <c r="C991" s="617">
        <v>247</v>
      </c>
      <c r="D991" s="617">
        <v>22051024700</v>
      </c>
      <c r="E991" s="574" t="s">
        <v>904</v>
      </c>
      <c r="F991" s="583">
        <v>0</v>
      </c>
      <c r="G991" s="573" t="s">
        <v>902</v>
      </c>
      <c r="H991" s="576">
        <v>152900</v>
      </c>
      <c r="I991" s="576">
        <v>205000</v>
      </c>
      <c r="J991" s="577">
        <v>1.3407455853499</v>
      </c>
      <c r="K991" s="577" t="b">
        <f t="shared" si="135"/>
        <v>1</v>
      </c>
      <c r="L991" s="576">
        <v>46710</v>
      </c>
      <c r="M991" s="576">
        <v>38721</v>
      </c>
      <c r="N991" s="577">
        <v>0.82896596017983304</v>
      </c>
      <c r="O991" s="577" t="str">
        <f t="shared" si="136"/>
        <v/>
      </c>
      <c r="P991" s="578">
        <v>19.600000000000001</v>
      </c>
      <c r="Q991" s="578">
        <v>25.4</v>
      </c>
      <c r="R991" s="579">
        <v>1.2959183673469401</v>
      </c>
      <c r="S991" s="577" t="str">
        <f t="shared" si="137"/>
        <v/>
      </c>
      <c r="T991" s="580">
        <f t="shared" si="138"/>
        <v>1</v>
      </c>
      <c r="U991" s="580">
        <f t="shared" si="139"/>
        <v>0</v>
      </c>
      <c r="V991" s="580">
        <f t="shared" si="140"/>
        <v>0</v>
      </c>
      <c r="W991" s="580">
        <f t="shared" si="141"/>
        <v>1</v>
      </c>
      <c r="X991" s="581" t="str">
        <f t="shared" si="142"/>
        <v>NO</v>
      </c>
      <c r="Y991" s="582" t="str">
        <f t="shared" si="143"/>
        <v>NO</v>
      </c>
    </row>
    <row r="992" spans="1:25" x14ac:dyDescent="0.25">
      <c r="A992" s="572" t="s">
        <v>280</v>
      </c>
      <c r="B992" s="573" t="s">
        <v>1125</v>
      </c>
      <c r="C992" s="617">
        <v>248</v>
      </c>
      <c r="D992" s="617">
        <v>22051024800</v>
      </c>
      <c r="E992" s="574" t="s">
        <v>904</v>
      </c>
      <c r="F992" s="583">
        <v>0</v>
      </c>
      <c r="G992" s="573" t="s">
        <v>902</v>
      </c>
      <c r="H992" s="576">
        <v>152900</v>
      </c>
      <c r="I992" s="576">
        <v>223000</v>
      </c>
      <c r="J992" s="577">
        <v>1.4584695879659899</v>
      </c>
      <c r="K992" s="577" t="b">
        <f t="shared" si="135"/>
        <v>1</v>
      </c>
      <c r="L992" s="576">
        <v>46710</v>
      </c>
      <c r="M992" s="576">
        <v>55221</v>
      </c>
      <c r="N992" s="577">
        <v>1.1822093770070601</v>
      </c>
      <c r="O992" s="577" t="str">
        <f t="shared" si="136"/>
        <v/>
      </c>
      <c r="P992" s="578">
        <v>19.600000000000001</v>
      </c>
      <c r="Q992" s="578">
        <v>12.5</v>
      </c>
      <c r="R992" s="579">
        <v>0.63775510204081598</v>
      </c>
      <c r="S992" s="577" t="str">
        <f t="shared" si="137"/>
        <v/>
      </c>
      <c r="T992" s="580">
        <f t="shared" si="138"/>
        <v>1</v>
      </c>
      <c r="U992" s="580">
        <f t="shared" si="139"/>
        <v>0</v>
      </c>
      <c r="V992" s="580">
        <f t="shared" si="140"/>
        <v>0</v>
      </c>
      <c r="W992" s="580">
        <f t="shared" si="141"/>
        <v>1</v>
      </c>
      <c r="X992" s="581" t="str">
        <f t="shared" si="142"/>
        <v>NO</v>
      </c>
      <c r="Y992" s="582" t="str">
        <f t="shared" si="143"/>
        <v>NO</v>
      </c>
    </row>
    <row r="993" spans="1:25" x14ac:dyDescent="0.25">
      <c r="A993" s="572" t="s">
        <v>280</v>
      </c>
      <c r="B993" s="573" t="s">
        <v>1125</v>
      </c>
      <c r="C993" s="617">
        <v>248</v>
      </c>
      <c r="D993" s="617">
        <v>22051024800</v>
      </c>
      <c r="E993" s="574" t="s">
        <v>904</v>
      </c>
      <c r="F993" s="583">
        <v>0</v>
      </c>
      <c r="G993" s="573" t="s">
        <v>902</v>
      </c>
      <c r="H993" s="576">
        <v>152900</v>
      </c>
      <c r="I993" s="576">
        <v>223000</v>
      </c>
      <c r="J993" s="577">
        <v>1.4584695879659899</v>
      </c>
      <c r="K993" s="577" t="b">
        <f t="shared" si="135"/>
        <v>1</v>
      </c>
      <c r="L993" s="576">
        <v>46710</v>
      </c>
      <c r="M993" s="576">
        <v>55221</v>
      </c>
      <c r="N993" s="577">
        <v>1.1822093770070601</v>
      </c>
      <c r="O993" s="577" t="str">
        <f t="shared" si="136"/>
        <v/>
      </c>
      <c r="P993" s="578">
        <v>19.600000000000001</v>
      </c>
      <c r="Q993" s="578">
        <v>12.5</v>
      </c>
      <c r="R993" s="579">
        <v>0.63775510204081598</v>
      </c>
      <c r="S993" s="577" t="str">
        <f t="shared" si="137"/>
        <v/>
      </c>
      <c r="T993" s="580">
        <f t="shared" si="138"/>
        <v>1</v>
      </c>
      <c r="U993" s="580">
        <f t="shared" si="139"/>
        <v>0</v>
      </c>
      <c r="V993" s="580">
        <f t="shared" si="140"/>
        <v>0</v>
      </c>
      <c r="W993" s="580">
        <f t="shared" si="141"/>
        <v>1</v>
      </c>
      <c r="X993" s="581" t="str">
        <f t="shared" si="142"/>
        <v>NO</v>
      </c>
      <c r="Y993" s="582" t="str">
        <f t="shared" si="143"/>
        <v>NO</v>
      </c>
    </row>
    <row r="994" spans="1:25" x14ac:dyDescent="0.25">
      <c r="A994" s="572" t="s">
        <v>290</v>
      </c>
      <c r="B994" s="573" t="s">
        <v>1127</v>
      </c>
      <c r="C994" s="617">
        <v>249</v>
      </c>
      <c r="D994" s="617">
        <v>22051024900</v>
      </c>
      <c r="E994" s="574" t="s">
        <v>904</v>
      </c>
      <c r="F994" s="583">
        <v>0</v>
      </c>
      <c r="G994" s="573" t="s">
        <v>902</v>
      </c>
      <c r="H994" s="576">
        <v>152900</v>
      </c>
      <c r="I994" s="576">
        <v>205000</v>
      </c>
      <c r="J994" s="577">
        <v>1.3407455853499</v>
      </c>
      <c r="K994" s="577" t="b">
        <f t="shared" si="135"/>
        <v>1</v>
      </c>
      <c r="L994" s="576">
        <v>46710</v>
      </c>
      <c r="M994" s="576">
        <v>38721</v>
      </c>
      <c r="N994" s="577">
        <v>0.82896596017983304</v>
      </c>
      <c r="O994" s="577" t="str">
        <f t="shared" si="136"/>
        <v/>
      </c>
      <c r="P994" s="578">
        <v>19.600000000000001</v>
      </c>
      <c r="Q994" s="578">
        <v>25.4</v>
      </c>
      <c r="R994" s="579">
        <v>1.2959183673469401</v>
      </c>
      <c r="S994" s="577" t="str">
        <f t="shared" si="137"/>
        <v/>
      </c>
      <c r="T994" s="580">
        <f t="shared" si="138"/>
        <v>1</v>
      </c>
      <c r="U994" s="580">
        <f t="shared" si="139"/>
        <v>0</v>
      </c>
      <c r="V994" s="580">
        <f t="shared" si="140"/>
        <v>0</v>
      </c>
      <c r="W994" s="580">
        <f t="shared" si="141"/>
        <v>1</v>
      </c>
      <c r="X994" s="581" t="str">
        <f t="shared" si="142"/>
        <v>NO</v>
      </c>
      <c r="Y994" s="582" t="str">
        <f t="shared" si="143"/>
        <v>NO</v>
      </c>
    </row>
    <row r="995" spans="1:25" x14ac:dyDescent="0.25">
      <c r="A995" s="572" t="s">
        <v>280</v>
      </c>
      <c r="B995" s="573" t="s">
        <v>1128</v>
      </c>
      <c r="C995" s="617">
        <v>250.01</v>
      </c>
      <c r="D995" s="617">
        <v>22051025001</v>
      </c>
      <c r="E995" s="574" t="s">
        <v>904</v>
      </c>
      <c r="F995" s="583">
        <v>0</v>
      </c>
      <c r="G995" s="573" t="s">
        <v>902</v>
      </c>
      <c r="H995" s="576">
        <v>152900</v>
      </c>
      <c r="I995" s="576">
        <v>167200</v>
      </c>
      <c r="J995" s="577">
        <v>1.0935251798561201</v>
      </c>
      <c r="K995" s="577" t="b">
        <f t="shared" si="135"/>
        <v>1</v>
      </c>
      <c r="L995" s="576">
        <v>46710</v>
      </c>
      <c r="M995" s="576">
        <v>41260</v>
      </c>
      <c r="N995" s="577">
        <v>0.88332262898736902</v>
      </c>
      <c r="O995" s="577" t="str">
        <f t="shared" si="136"/>
        <v/>
      </c>
      <c r="P995" s="578">
        <v>19.600000000000001</v>
      </c>
      <c r="Q995" s="578">
        <v>20</v>
      </c>
      <c r="R995" s="579">
        <v>1.0204081632653099</v>
      </c>
      <c r="S995" s="577" t="str">
        <f t="shared" si="137"/>
        <v/>
      </c>
      <c r="T995" s="580">
        <f t="shared" si="138"/>
        <v>1</v>
      </c>
      <c r="U995" s="580">
        <f t="shared" si="139"/>
        <v>0</v>
      </c>
      <c r="V995" s="580">
        <f t="shared" si="140"/>
        <v>0</v>
      </c>
      <c r="W995" s="580">
        <f t="shared" si="141"/>
        <v>1</v>
      </c>
      <c r="X995" s="581" t="str">
        <f t="shared" si="142"/>
        <v>NO</v>
      </c>
      <c r="Y995" s="582" t="str">
        <f t="shared" si="143"/>
        <v>NO</v>
      </c>
    </row>
    <row r="996" spans="1:25" x14ac:dyDescent="0.25">
      <c r="A996" s="572" t="s">
        <v>280</v>
      </c>
      <c r="B996" s="573" t="s">
        <v>1128</v>
      </c>
      <c r="C996" s="617">
        <v>250.02</v>
      </c>
      <c r="D996" s="617">
        <v>22051025002</v>
      </c>
      <c r="E996" s="574" t="s">
        <v>904</v>
      </c>
      <c r="F996" s="583">
        <v>0</v>
      </c>
      <c r="G996" s="573" t="s">
        <v>902</v>
      </c>
      <c r="H996" s="576">
        <v>152900</v>
      </c>
      <c r="I996" s="576">
        <v>167200</v>
      </c>
      <c r="J996" s="577">
        <v>1.0935251798561201</v>
      </c>
      <c r="K996" s="577" t="b">
        <f t="shared" si="135"/>
        <v>1</v>
      </c>
      <c r="L996" s="576">
        <v>46710</v>
      </c>
      <c r="M996" s="576">
        <v>41260</v>
      </c>
      <c r="N996" s="577">
        <v>0.88332262898736902</v>
      </c>
      <c r="O996" s="577" t="str">
        <f t="shared" si="136"/>
        <v/>
      </c>
      <c r="P996" s="578">
        <v>19.600000000000001</v>
      </c>
      <c r="Q996" s="578">
        <v>20</v>
      </c>
      <c r="R996" s="579">
        <v>1.0204081632653099</v>
      </c>
      <c r="S996" s="577" t="str">
        <f t="shared" si="137"/>
        <v/>
      </c>
      <c r="T996" s="580">
        <f t="shared" si="138"/>
        <v>1</v>
      </c>
      <c r="U996" s="580">
        <f t="shared" si="139"/>
        <v>0</v>
      </c>
      <c r="V996" s="580">
        <f t="shared" si="140"/>
        <v>0</v>
      </c>
      <c r="W996" s="580">
        <f t="shared" si="141"/>
        <v>1</v>
      </c>
      <c r="X996" s="581" t="str">
        <f t="shared" si="142"/>
        <v>NO</v>
      </c>
      <c r="Y996" s="582" t="str">
        <f t="shared" si="143"/>
        <v>NO</v>
      </c>
    </row>
    <row r="997" spans="1:25" x14ac:dyDescent="0.25">
      <c r="A997" s="572" t="s">
        <v>280</v>
      </c>
      <c r="B997" s="573" t="s">
        <v>1128</v>
      </c>
      <c r="C997" s="617">
        <v>250.03</v>
      </c>
      <c r="D997" s="617">
        <v>22051025003</v>
      </c>
      <c r="E997" s="574" t="s">
        <v>904</v>
      </c>
      <c r="F997" s="583">
        <v>0</v>
      </c>
      <c r="G997" s="573" t="s">
        <v>902</v>
      </c>
      <c r="H997" s="576">
        <v>152900</v>
      </c>
      <c r="I997" s="576">
        <v>167200</v>
      </c>
      <c r="J997" s="577">
        <v>1.0935251798561201</v>
      </c>
      <c r="K997" s="577" t="b">
        <f t="shared" si="135"/>
        <v>1</v>
      </c>
      <c r="L997" s="576">
        <v>46710</v>
      </c>
      <c r="M997" s="576">
        <v>41260</v>
      </c>
      <c r="N997" s="577">
        <v>0.88332262898736902</v>
      </c>
      <c r="O997" s="577" t="str">
        <f t="shared" si="136"/>
        <v/>
      </c>
      <c r="P997" s="578">
        <v>19.600000000000001</v>
      </c>
      <c r="Q997" s="578">
        <v>20</v>
      </c>
      <c r="R997" s="579">
        <v>1.0204081632653099</v>
      </c>
      <c r="S997" s="577" t="str">
        <f t="shared" si="137"/>
        <v/>
      </c>
      <c r="T997" s="580">
        <f t="shared" si="138"/>
        <v>1</v>
      </c>
      <c r="U997" s="580">
        <f t="shared" si="139"/>
        <v>0</v>
      </c>
      <c r="V997" s="580">
        <f t="shared" si="140"/>
        <v>0</v>
      </c>
      <c r="W997" s="580">
        <f t="shared" si="141"/>
        <v>1</v>
      </c>
      <c r="X997" s="581" t="str">
        <f t="shared" si="142"/>
        <v>NO</v>
      </c>
      <c r="Y997" s="582" t="str">
        <f t="shared" si="143"/>
        <v>NO</v>
      </c>
    </row>
    <row r="998" spans="1:25" x14ac:dyDescent="0.25">
      <c r="A998" s="572" t="s">
        <v>280</v>
      </c>
      <c r="B998" s="573" t="s">
        <v>1128</v>
      </c>
      <c r="C998" s="617">
        <v>251.02</v>
      </c>
      <c r="D998" s="617">
        <v>22051025102</v>
      </c>
      <c r="E998" s="574" t="s">
        <v>904</v>
      </c>
      <c r="F998" s="583">
        <v>0</v>
      </c>
      <c r="G998" s="573" t="s">
        <v>902</v>
      </c>
      <c r="H998" s="576">
        <v>152900</v>
      </c>
      <c r="I998" s="576">
        <v>167200</v>
      </c>
      <c r="J998" s="577">
        <v>1.0935251798561201</v>
      </c>
      <c r="K998" s="577" t="b">
        <f t="shared" si="135"/>
        <v>1</v>
      </c>
      <c r="L998" s="576">
        <v>46710</v>
      </c>
      <c r="M998" s="576">
        <v>41260</v>
      </c>
      <c r="N998" s="577">
        <v>0.88332262898736902</v>
      </c>
      <c r="O998" s="577" t="str">
        <f t="shared" si="136"/>
        <v/>
      </c>
      <c r="P998" s="578">
        <v>19.600000000000001</v>
      </c>
      <c r="Q998" s="578">
        <v>20</v>
      </c>
      <c r="R998" s="579">
        <v>1.0204081632653099</v>
      </c>
      <c r="S998" s="577" t="str">
        <f t="shared" si="137"/>
        <v/>
      </c>
      <c r="T998" s="580">
        <f t="shared" si="138"/>
        <v>1</v>
      </c>
      <c r="U998" s="580">
        <f t="shared" si="139"/>
        <v>0</v>
      </c>
      <c r="V998" s="580">
        <f t="shared" si="140"/>
        <v>0</v>
      </c>
      <c r="W998" s="580">
        <f t="shared" si="141"/>
        <v>1</v>
      </c>
      <c r="X998" s="581" t="str">
        <f t="shared" si="142"/>
        <v>NO</v>
      </c>
      <c r="Y998" s="582" t="str">
        <f t="shared" si="143"/>
        <v>NO</v>
      </c>
    </row>
    <row r="999" spans="1:25" x14ac:dyDescent="0.25">
      <c r="A999" s="572" t="s">
        <v>280</v>
      </c>
      <c r="B999" s="573" t="s">
        <v>1128</v>
      </c>
      <c r="C999" s="617">
        <v>251.03</v>
      </c>
      <c r="D999" s="617">
        <v>22051025103</v>
      </c>
      <c r="E999" s="574" t="s">
        <v>904</v>
      </c>
      <c r="F999" s="583">
        <v>0</v>
      </c>
      <c r="G999" s="573" t="s">
        <v>902</v>
      </c>
      <c r="H999" s="576">
        <v>152900</v>
      </c>
      <c r="I999" s="576">
        <v>167200</v>
      </c>
      <c r="J999" s="577">
        <v>1.0935251798561201</v>
      </c>
      <c r="K999" s="577" t="b">
        <f t="shared" si="135"/>
        <v>1</v>
      </c>
      <c r="L999" s="576">
        <v>46710</v>
      </c>
      <c r="M999" s="576">
        <v>41260</v>
      </c>
      <c r="N999" s="577">
        <v>0.88332262898736902</v>
      </c>
      <c r="O999" s="577" t="str">
        <f t="shared" si="136"/>
        <v/>
      </c>
      <c r="P999" s="578">
        <v>19.600000000000001</v>
      </c>
      <c r="Q999" s="578">
        <v>20</v>
      </c>
      <c r="R999" s="579">
        <v>1.0204081632653099</v>
      </c>
      <c r="S999" s="577" t="str">
        <f t="shared" si="137"/>
        <v/>
      </c>
      <c r="T999" s="580">
        <f t="shared" si="138"/>
        <v>1</v>
      </c>
      <c r="U999" s="580">
        <f t="shared" si="139"/>
        <v>0</v>
      </c>
      <c r="V999" s="580">
        <f t="shared" si="140"/>
        <v>0</v>
      </c>
      <c r="W999" s="580">
        <f t="shared" si="141"/>
        <v>1</v>
      </c>
      <c r="X999" s="581" t="str">
        <f t="shared" si="142"/>
        <v>NO</v>
      </c>
      <c r="Y999" s="582" t="str">
        <f t="shared" si="143"/>
        <v>NO</v>
      </c>
    </row>
    <row r="1000" spans="1:25" x14ac:dyDescent="0.25">
      <c r="A1000" s="572" t="s">
        <v>280</v>
      </c>
      <c r="B1000" s="573" t="s">
        <v>1128</v>
      </c>
      <c r="C1000" s="617">
        <v>251.04</v>
      </c>
      <c r="D1000" s="617">
        <v>22051025104</v>
      </c>
      <c r="E1000" s="574" t="s">
        <v>904</v>
      </c>
      <c r="F1000" s="583">
        <v>0</v>
      </c>
      <c r="G1000" s="573" t="s">
        <v>902</v>
      </c>
      <c r="H1000" s="576">
        <v>152900</v>
      </c>
      <c r="I1000" s="576">
        <v>167200</v>
      </c>
      <c r="J1000" s="577">
        <v>1.0935251798561201</v>
      </c>
      <c r="K1000" s="577" t="b">
        <f t="shared" si="135"/>
        <v>1</v>
      </c>
      <c r="L1000" s="576">
        <v>46710</v>
      </c>
      <c r="M1000" s="576">
        <v>41260</v>
      </c>
      <c r="N1000" s="577">
        <v>0.88332262898736902</v>
      </c>
      <c r="O1000" s="577" t="str">
        <f t="shared" si="136"/>
        <v/>
      </c>
      <c r="P1000" s="578">
        <v>19.600000000000001</v>
      </c>
      <c r="Q1000" s="578">
        <v>20</v>
      </c>
      <c r="R1000" s="579">
        <v>1.0204081632653099</v>
      </c>
      <c r="S1000" s="577" t="str">
        <f t="shared" si="137"/>
        <v/>
      </c>
      <c r="T1000" s="580">
        <f t="shared" si="138"/>
        <v>1</v>
      </c>
      <c r="U1000" s="580">
        <f t="shared" si="139"/>
        <v>0</v>
      </c>
      <c r="V1000" s="580">
        <f t="shared" si="140"/>
        <v>0</v>
      </c>
      <c r="W1000" s="580">
        <f t="shared" si="141"/>
        <v>1</v>
      </c>
      <c r="X1000" s="581" t="str">
        <f t="shared" si="142"/>
        <v>NO</v>
      </c>
      <c r="Y1000" s="582" t="str">
        <f t="shared" si="143"/>
        <v>NO</v>
      </c>
    </row>
    <row r="1001" spans="1:25" x14ac:dyDescent="0.25">
      <c r="A1001" s="572" t="s">
        <v>280</v>
      </c>
      <c r="B1001" s="573" t="s">
        <v>1128</v>
      </c>
      <c r="C1001" s="617">
        <v>252.01</v>
      </c>
      <c r="D1001" s="617">
        <v>22051025201</v>
      </c>
      <c r="E1001" s="574" t="s">
        <v>901</v>
      </c>
      <c r="F1001" s="583">
        <v>0</v>
      </c>
      <c r="G1001" s="573" t="s">
        <v>902</v>
      </c>
      <c r="H1001" s="576">
        <v>152900</v>
      </c>
      <c r="I1001" s="576">
        <v>167200</v>
      </c>
      <c r="J1001" s="577">
        <v>1.0935251798561201</v>
      </c>
      <c r="K1001" s="577" t="b">
        <f t="shared" si="135"/>
        <v>1</v>
      </c>
      <c r="L1001" s="576">
        <v>46710</v>
      </c>
      <c r="M1001" s="576">
        <v>41260</v>
      </c>
      <c r="N1001" s="577">
        <v>0.88332262898736902</v>
      </c>
      <c r="O1001" s="577" t="str">
        <f t="shared" si="136"/>
        <v/>
      </c>
      <c r="P1001" s="578">
        <v>19.600000000000001</v>
      </c>
      <c r="Q1001" s="578">
        <v>20</v>
      </c>
      <c r="R1001" s="579">
        <v>1.0204081632653099</v>
      </c>
      <c r="S1001" s="577" t="str">
        <f t="shared" si="137"/>
        <v/>
      </c>
      <c r="T1001" s="580">
        <f t="shared" si="138"/>
        <v>1</v>
      </c>
      <c r="U1001" s="580">
        <f t="shared" si="139"/>
        <v>0</v>
      </c>
      <c r="V1001" s="580">
        <f t="shared" si="140"/>
        <v>0</v>
      </c>
      <c r="W1001" s="580">
        <f t="shared" si="141"/>
        <v>1</v>
      </c>
      <c r="X1001" s="581" t="str">
        <f t="shared" si="142"/>
        <v>NO</v>
      </c>
      <c r="Y1001" s="582" t="str">
        <f t="shared" si="143"/>
        <v>NO</v>
      </c>
    </row>
    <row r="1002" spans="1:25" x14ac:dyDescent="0.25">
      <c r="A1002" s="572" t="s">
        <v>280</v>
      </c>
      <c r="B1002" s="573" t="s">
        <v>1128</v>
      </c>
      <c r="C1002" s="617">
        <v>252.01</v>
      </c>
      <c r="D1002" s="617">
        <v>22051025201</v>
      </c>
      <c r="E1002" s="574" t="s">
        <v>901</v>
      </c>
      <c r="F1002" s="583">
        <v>0</v>
      </c>
      <c r="G1002" s="573" t="s">
        <v>902</v>
      </c>
      <c r="H1002" s="576">
        <v>152900</v>
      </c>
      <c r="I1002" s="576">
        <v>167200</v>
      </c>
      <c r="J1002" s="577">
        <v>1.0935251798561201</v>
      </c>
      <c r="K1002" s="577" t="b">
        <f t="shared" si="135"/>
        <v>1</v>
      </c>
      <c r="L1002" s="576">
        <v>46710</v>
      </c>
      <c r="M1002" s="576">
        <v>41260</v>
      </c>
      <c r="N1002" s="577">
        <v>0.88332262898736902</v>
      </c>
      <c r="O1002" s="577" t="str">
        <f t="shared" si="136"/>
        <v/>
      </c>
      <c r="P1002" s="578">
        <v>19.600000000000001</v>
      </c>
      <c r="Q1002" s="578">
        <v>20</v>
      </c>
      <c r="R1002" s="579">
        <v>1.0204081632653099</v>
      </c>
      <c r="S1002" s="577" t="str">
        <f t="shared" si="137"/>
        <v/>
      </c>
      <c r="T1002" s="580">
        <f t="shared" si="138"/>
        <v>1</v>
      </c>
      <c r="U1002" s="580">
        <f t="shared" si="139"/>
        <v>0</v>
      </c>
      <c r="V1002" s="580">
        <f t="shared" si="140"/>
        <v>0</v>
      </c>
      <c r="W1002" s="580">
        <f t="shared" si="141"/>
        <v>1</v>
      </c>
      <c r="X1002" s="581" t="str">
        <f t="shared" si="142"/>
        <v>NO</v>
      </c>
      <c r="Y1002" s="582" t="str">
        <f t="shared" si="143"/>
        <v>NO</v>
      </c>
    </row>
    <row r="1003" spans="1:25" x14ac:dyDescent="0.25">
      <c r="A1003" s="572" t="s">
        <v>280</v>
      </c>
      <c r="B1003" s="573" t="s">
        <v>1128</v>
      </c>
      <c r="C1003" s="617">
        <v>252.02</v>
      </c>
      <c r="D1003" s="617">
        <v>22051025202</v>
      </c>
      <c r="E1003" s="574" t="s">
        <v>904</v>
      </c>
      <c r="F1003" s="583">
        <v>0</v>
      </c>
      <c r="G1003" s="573" t="s">
        <v>902</v>
      </c>
      <c r="H1003" s="576">
        <v>152900</v>
      </c>
      <c r="I1003" s="576">
        <v>167200</v>
      </c>
      <c r="J1003" s="577">
        <v>1.0935251798561201</v>
      </c>
      <c r="K1003" s="577" t="b">
        <f t="shared" si="135"/>
        <v>1</v>
      </c>
      <c r="L1003" s="576">
        <v>46710</v>
      </c>
      <c r="M1003" s="576">
        <v>41260</v>
      </c>
      <c r="N1003" s="577">
        <v>0.88332262898736902</v>
      </c>
      <c r="O1003" s="577" t="str">
        <f t="shared" si="136"/>
        <v/>
      </c>
      <c r="P1003" s="578">
        <v>19.600000000000001</v>
      </c>
      <c r="Q1003" s="578">
        <v>20</v>
      </c>
      <c r="R1003" s="579">
        <v>1.0204081632653099</v>
      </c>
      <c r="S1003" s="577" t="str">
        <f t="shared" si="137"/>
        <v/>
      </c>
      <c r="T1003" s="580">
        <f t="shared" si="138"/>
        <v>1</v>
      </c>
      <c r="U1003" s="580">
        <f t="shared" si="139"/>
        <v>0</v>
      </c>
      <c r="V1003" s="580">
        <f t="shared" si="140"/>
        <v>0</v>
      </c>
      <c r="W1003" s="580">
        <f t="shared" si="141"/>
        <v>1</v>
      </c>
      <c r="X1003" s="581" t="str">
        <f t="shared" si="142"/>
        <v>NO</v>
      </c>
      <c r="Y1003" s="582" t="str">
        <f t="shared" si="143"/>
        <v>NO</v>
      </c>
    </row>
    <row r="1004" spans="1:25" x14ac:dyDescent="0.25">
      <c r="A1004" s="572" t="s">
        <v>280</v>
      </c>
      <c r="B1004" s="573" t="s">
        <v>1128</v>
      </c>
      <c r="C1004" s="617">
        <v>253</v>
      </c>
      <c r="D1004" s="617">
        <v>22051025300</v>
      </c>
      <c r="E1004" s="574" t="s">
        <v>904</v>
      </c>
      <c r="F1004" s="583">
        <v>0</v>
      </c>
      <c r="G1004" s="573" t="s">
        <v>902</v>
      </c>
      <c r="H1004" s="576">
        <v>152900</v>
      </c>
      <c r="I1004" s="576">
        <v>167200</v>
      </c>
      <c r="J1004" s="577">
        <v>1.0935251798561201</v>
      </c>
      <c r="K1004" s="577" t="b">
        <f t="shared" si="135"/>
        <v>1</v>
      </c>
      <c r="L1004" s="576">
        <v>46710</v>
      </c>
      <c r="M1004" s="576">
        <v>41260</v>
      </c>
      <c r="N1004" s="577">
        <v>0.88332262898736902</v>
      </c>
      <c r="O1004" s="577" t="str">
        <f t="shared" si="136"/>
        <v/>
      </c>
      <c r="P1004" s="578">
        <v>19.600000000000001</v>
      </c>
      <c r="Q1004" s="578">
        <v>20</v>
      </c>
      <c r="R1004" s="579">
        <v>1.0204081632653099</v>
      </c>
      <c r="S1004" s="577" t="str">
        <f t="shared" si="137"/>
        <v/>
      </c>
      <c r="T1004" s="580">
        <f t="shared" si="138"/>
        <v>1</v>
      </c>
      <c r="U1004" s="580">
        <f t="shared" si="139"/>
        <v>0</v>
      </c>
      <c r="V1004" s="580">
        <f t="shared" si="140"/>
        <v>0</v>
      </c>
      <c r="W1004" s="580">
        <f t="shared" si="141"/>
        <v>1</v>
      </c>
      <c r="X1004" s="581" t="str">
        <f t="shared" si="142"/>
        <v>NO</v>
      </c>
      <c r="Y1004" s="582" t="str">
        <f t="shared" si="143"/>
        <v>NO</v>
      </c>
    </row>
    <row r="1005" spans="1:25" x14ac:dyDescent="0.25">
      <c r="A1005" s="572" t="s">
        <v>280</v>
      </c>
      <c r="B1005" s="573" t="s">
        <v>1128</v>
      </c>
      <c r="C1005" s="617">
        <v>253</v>
      </c>
      <c r="D1005" s="617">
        <v>22051025300</v>
      </c>
      <c r="E1005" s="574" t="s">
        <v>904</v>
      </c>
      <c r="F1005" s="583">
        <v>0</v>
      </c>
      <c r="G1005" s="573" t="s">
        <v>902</v>
      </c>
      <c r="H1005" s="576">
        <v>152900</v>
      </c>
      <c r="I1005" s="576">
        <v>167200</v>
      </c>
      <c r="J1005" s="577">
        <v>1.0935251798561201</v>
      </c>
      <c r="K1005" s="577" t="b">
        <f t="shared" si="135"/>
        <v>1</v>
      </c>
      <c r="L1005" s="576">
        <v>46710</v>
      </c>
      <c r="M1005" s="576">
        <v>41260</v>
      </c>
      <c r="N1005" s="577">
        <v>0.88332262898736902</v>
      </c>
      <c r="O1005" s="577" t="str">
        <f t="shared" si="136"/>
        <v/>
      </c>
      <c r="P1005" s="578">
        <v>19.600000000000001</v>
      </c>
      <c r="Q1005" s="578">
        <v>20</v>
      </c>
      <c r="R1005" s="579">
        <v>1.0204081632653099</v>
      </c>
      <c r="S1005" s="577" t="str">
        <f t="shared" si="137"/>
        <v/>
      </c>
      <c r="T1005" s="580">
        <f t="shared" si="138"/>
        <v>1</v>
      </c>
      <c r="U1005" s="580">
        <f t="shared" si="139"/>
        <v>0</v>
      </c>
      <c r="V1005" s="580">
        <f t="shared" si="140"/>
        <v>0</v>
      </c>
      <c r="W1005" s="580">
        <f t="shared" si="141"/>
        <v>1</v>
      </c>
      <c r="X1005" s="581" t="str">
        <f t="shared" si="142"/>
        <v>NO</v>
      </c>
      <c r="Y1005" s="582" t="str">
        <f t="shared" si="143"/>
        <v>NO</v>
      </c>
    </row>
    <row r="1006" spans="1:25" x14ac:dyDescent="0.25">
      <c r="A1006" s="572" t="s">
        <v>280</v>
      </c>
      <c r="B1006" s="573" t="s">
        <v>1128</v>
      </c>
      <c r="C1006" s="617">
        <v>253</v>
      </c>
      <c r="D1006" s="617">
        <v>22051025300</v>
      </c>
      <c r="E1006" s="574" t="s">
        <v>904</v>
      </c>
      <c r="F1006" s="583">
        <v>0</v>
      </c>
      <c r="G1006" s="573" t="s">
        <v>902</v>
      </c>
      <c r="H1006" s="576">
        <v>152900</v>
      </c>
      <c r="I1006" s="576">
        <v>167200</v>
      </c>
      <c r="J1006" s="577">
        <v>1.0935251798561201</v>
      </c>
      <c r="K1006" s="577" t="b">
        <f t="shared" si="135"/>
        <v>1</v>
      </c>
      <c r="L1006" s="576">
        <v>46710</v>
      </c>
      <c r="M1006" s="576">
        <v>41260</v>
      </c>
      <c r="N1006" s="577">
        <v>0.88332262898736902</v>
      </c>
      <c r="O1006" s="577" t="str">
        <f t="shared" si="136"/>
        <v/>
      </c>
      <c r="P1006" s="578">
        <v>19.600000000000001</v>
      </c>
      <c r="Q1006" s="578">
        <v>20</v>
      </c>
      <c r="R1006" s="579">
        <v>1.0204081632653099</v>
      </c>
      <c r="S1006" s="577" t="str">
        <f t="shared" si="137"/>
        <v/>
      </c>
      <c r="T1006" s="580">
        <f t="shared" si="138"/>
        <v>1</v>
      </c>
      <c r="U1006" s="580">
        <f t="shared" si="139"/>
        <v>0</v>
      </c>
      <c r="V1006" s="580">
        <f t="shared" si="140"/>
        <v>0</v>
      </c>
      <c r="W1006" s="580">
        <f t="shared" si="141"/>
        <v>1</v>
      </c>
      <c r="X1006" s="581" t="str">
        <f t="shared" si="142"/>
        <v>NO</v>
      </c>
      <c r="Y1006" s="582" t="str">
        <f t="shared" si="143"/>
        <v>NO</v>
      </c>
    </row>
    <row r="1007" spans="1:25" x14ac:dyDescent="0.25">
      <c r="A1007" s="572" t="s">
        <v>280</v>
      </c>
      <c r="B1007" s="573" t="s">
        <v>1128</v>
      </c>
      <c r="C1007" s="617">
        <v>254</v>
      </c>
      <c r="D1007" s="617">
        <v>22051025400</v>
      </c>
      <c r="E1007" s="574" t="s">
        <v>904</v>
      </c>
      <c r="F1007" s="583">
        <v>0</v>
      </c>
      <c r="G1007" s="573" t="s">
        <v>902</v>
      </c>
      <c r="H1007" s="576">
        <v>152900</v>
      </c>
      <c r="I1007" s="576">
        <v>167200</v>
      </c>
      <c r="J1007" s="577">
        <v>1.0935251798561201</v>
      </c>
      <c r="K1007" s="577" t="b">
        <f t="shared" si="135"/>
        <v>1</v>
      </c>
      <c r="L1007" s="576">
        <v>46710</v>
      </c>
      <c r="M1007" s="576">
        <v>41260</v>
      </c>
      <c r="N1007" s="577">
        <v>0.88332262898736902</v>
      </c>
      <c r="O1007" s="577" t="str">
        <f t="shared" si="136"/>
        <v/>
      </c>
      <c r="P1007" s="578">
        <v>19.600000000000001</v>
      </c>
      <c r="Q1007" s="578">
        <v>20</v>
      </c>
      <c r="R1007" s="579">
        <v>1.0204081632653099</v>
      </c>
      <c r="S1007" s="577" t="str">
        <f t="shared" si="137"/>
        <v/>
      </c>
      <c r="T1007" s="580">
        <f t="shared" si="138"/>
        <v>1</v>
      </c>
      <c r="U1007" s="580">
        <f t="shared" si="139"/>
        <v>0</v>
      </c>
      <c r="V1007" s="580">
        <f t="shared" si="140"/>
        <v>0</v>
      </c>
      <c r="W1007" s="580">
        <f t="shared" si="141"/>
        <v>1</v>
      </c>
      <c r="X1007" s="581" t="str">
        <f t="shared" si="142"/>
        <v>NO</v>
      </c>
      <c r="Y1007" s="582" t="str">
        <f t="shared" si="143"/>
        <v>NO</v>
      </c>
    </row>
    <row r="1008" spans="1:25" x14ac:dyDescent="0.25">
      <c r="A1008" s="572" t="s">
        <v>280</v>
      </c>
      <c r="B1008" s="573" t="s">
        <v>1129</v>
      </c>
      <c r="C1008" s="617">
        <v>254</v>
      </c>
      <c r="D1008" s="617">
        <v>22051025400</v>
      </c>
      <c r="E1008" s="574" t="s">
        <v>904</v>
      </c>
      <c r="F1008" s="583">
        <v>0</v>
      </c>
      <c r="G1008" s="573" t="s">
        <v>902</v>
      </c>
      <c r="H1008" s="576">
        <v>152900</v>
      </c>
      <c r="I1008" s="576">
        <v>134600</v>
      </c>
      <c r="J1008" s="577">
        <v>0.88031393067364305</v>
      </c>
      <c r="K1008" s="577" t="b">
        <f t="shared" si="135"/>
        <v>1</v>
      </c>
      <c r="L1008" s="576">
        <v>46710</v>
      </c>
      <c r="M1008" s="576">
        <v>40068</v>
      </c>
      <c r="N1008" s="577">
        <v>0.85780346820809295</v>
      </c>
      <c r="O1008" s="577" t="str">
        <f t="shared" si="136"/>
        <v/>
      </c>
      <c r="P1008" s="578">
        <v>19.600000000000001</v>
      </c>
      <c r="Q1008" s="578">
        <v>20.2</v>
      </c>
      <c r="R1008" s="579">
        <v>1.03061224489796</v>
      </c>
      <c r="S1008" s="577" t="str">
        <f t="shared" si="137"/>
        <v/>
      </c>
      <c r="T1008" s="580">
        <f t="shared" si="138"/>
        <v>1</v>
      </c>
      <c r="U1008" s="580">
        <f t="shared" si="139"/>
        <v>0</v>
      </c>
      <c r="V1008" s="580">
        <f t="shared" si="140"/>
        <v>0</v>
      </c>
      <c r="W1008" s="580">
        <f t="shared" si="141"/>
        <v>1</v>
      </c>
      <c r="X1008" s="581" t="str">
        <f t="shared" si="142"/>
        <v>NO</v>
      </c>
      <c r="Y1008" s="582" t="str">
        <f t="shared" si="143"/>
        <v>NO</v>
      </c>
    </row>
    <row r="1009" spans="1:25" x14ac:dyDescent="0.25">
      <c r="A1009" s="572" t="s">
        <v>280</v>
      </c>
      <c r="B1009" s="573" t="s">
        <v>1128</v>
      </c>
      <c r="C1009" s="617">
        <v>255</v>
      </c>
      <c r="D1009" s="617">
        <v>22051025500</v>
      </c>
      <c r="E1009" s="574" t="s">
        <v>901</v>
      </c>
      <c r="F1009" s="575">
        <v>1</v>
      </c>
      <c r="G1009" s="573" t="s">
        <v>902</v>
      </c>
      <c r="H1009" s="576">
        <v>152900</v>
      </c>
      <c r="I1009" s="576">
        <v>167200</v>
      </c>
      <c r="J1009" s="577">
        <v>1.0935251798561201</v>
      </c>
      <c r="K1009" s="577" t="b">
        <f t="shared" si="135"/>
        <v>1</v>
      </c>
      <c r="L1009" s="576">
        <v>46710</v>
      </c>
      <c r="M1009" s="576">
        <v>41260</v>
      </c>
      <c r="N1009" s="577">
        <v>0.88332262898736902</v>
      </c>
      <c r="O1009" s="577" t="str">
        <f t="shared" si="136"/>
        <v/>
      </c>
      <c r="P1009" s="578">
        <v>19.600000000000001</v>
      </c>
      <c r="Q1009" s="578">
        <v>20</v>
      </c>
      <c r="R1009" s="579">
        <v>1.0204081632653099</v>
      </c>
      <c r="S1009" s="577" t="str">
        <f t="shared" si="137"/>
        <v/>
      </c>
      <c r="T1009" s="580">
        <f t="shared" si="138"/>
        <v>1</v>
      </c>
      <c r="U1009" s="580">
        <f t="shared" si="139"/>
        <v>0</v>
      </c>
      <c r="V1009" s="580">
        <f t="shared" si="140"/>
        <v>0</v>
      </c>
      <c r="W1009" s="580">
        <f t="shared" si="141"/>
        <v>1</v>
      </c>
      <c r="X1009" s="581" t="str">
        <f t="shared" si="142"/>
        <v>NO</v>
      </c>
      <c r="Y1009" s="582" t="str">
        <f t="shared" si="143"/>
        <v>NO</v>
      </c>
    </row>
    <row r="1010" spans="1:25" x14ac:dyDescent="0.25">
      <c r="A1010" s="572" t="s">
        <v>280</v>
      </c>
      <c r="B1010" s="573" t="s">
        <v>1129</v>
      </c>
      <c r="C1010" s="617">
        <v>255</v>
      </c>
      <c r="D1010" s="617">
        <v>22051025500</v>
      </c>
      <c r="E1010" s="574" t="s">
        <v>901</v>
      </c>
      <c r="F1010" s="583">
        <v>0</v>
      </c>
      <c r="G1010" s="573" t="s">
        <v>902</v>
      </c>
      <c r="H1010" s="576">
        <v>152900</v>
      </c>
      <c r="I1010" s="576">
        <v>134600</v>
      </c>
      <c r="J1010" s="577">
        <v>0.88031393067364305</v>
      </c>
      <c r="K1010" s="577" t="b">
        <f t="shared" si="135"/>
        <v>1</v>
      </c>
      <c r="L1010" s="576">
        <v>46710</v>
      </c>
      <c r="M1010" s="576">
        <v>40068</v>
      </c>
      <c r="N1010" s="577">
        <v>0.85780346820809295</v>
      </c>
      <c r="O1010" s="577" t="str">
        <f t="shared" si="136"/>
        <v/>
      </c>
      <c r="P1010" s="578">
        <v>19.600000000000001</v>
      </c>
      <c r="Q1010" s="578">
        <v>20.2</v>
      </c>
      <c r="R1010" s="579">
        <v>1.03061224489796</v>
      </c>
      <c r="S1010" s="577" t="str">
        <f t="shared" si="137"/>
        <v/>
      </c>
      <c r="T1010" s="580">
        <f t="shared" si="138"/>
        <v>1</v>
      </c>
      <c r="U1010" s="580">
        <f t="shared" si="139"/>
        <v>0</v>
      </c>
      <c r="V1010" s="580">
        <f t="shared" si="140"/>
        <v>0</v>
      </c>
      <c r="W1010" s="580">
        <f t="shared" si="141"/>
        <v>1</v>
      </c>
      <c r="X1010" s="581" t="str">
        <f t="shared" si="142"/>
        <v>NO</v>
      </c>
      <c r="Y1010" s="582" t="str">
        <f t="shared" si="143"/>
        <v>NO</v>
      </c>
    </row>
    <row r="1011" spans="1:25" x14ac:dyDescent="0.25">
      <c r="A1011" s="572" t="s">
        <v>280</v>
      </c>
      <c r="B1011" s="573" t="s">
        <v>1128</v>
      </c>
      <c r="C1011" s="617">
        <v>256</v>
      </c>
      <c r="D1011" s="617">
        <v>22051025600</v>
      </c>
      <c r="E1011" s="574" t="s">
        <v>904</v>
      </c>
      <c r="F1011" s="583">
        <v>0</v>
      </c>
      <c r="G1011" s="573" t="s">
        <v>902</v>
      </c>
      <c r="H1011" s="576">
        <v>152900</v>
      </c>
      <c r="I1011" s="576">
        <v>167200</v>
      </c>
      <c r="J1011" s="577">
        <v>1.0935251798561201</v>
      </c>
      <c r="K1011" s="577" t="b">
        <f t="shared" si="135"/>
        <v>1</v>
      </c>
      <c r="L1011" s="576">
        <v>46710</v>
      </c>
      <c r="M1011" s="576">
        <v>41260</v>
      </c>
      <c r="N1011" s="577">
        <v>0.88332262898736902</v>
      </c>
      <c r="O1011" s="577" t="str">
        <f t="shared" si="136"/>
        <v/>
      </c>
      <c r="P1011" s="578">
        <v>19.600000000000001</v>
      </c>
      <c r="Q1011" s="578">
        <v>20</v>
      </c>
      <c r="R1011" s="579">
        <v>1.0204081632653099</v>
      </c>
      <c r="S1011" s="577" t="str">
        <f t="shared" si="137"/>
        <v/>
      </c>
      <c r="T1011" s="580">
        <f t="shared" si="138"/>
        <v>1</v>
      </c>
      <c r="U1011" s="580">
        <f t="shared" si="139"/>
        <v>0</v>
      </c>
      <c r="V1011" s="580">
        <f t="shared" si="140"/>
        <v>0</v>
      </c>
      <c r="W1011" s="580">
        <f t="shared" si="141"/>
        <v>1</v>
      </c>
      <c r="X1011" s="581" t="str">
        <f t="shared" si="142"/>
        <v>NO</v>
      </c>
      <c r="Y1011" s="582" t="str">
        <f t="shared" si="143"/>
        <v>NO</v>
      </c>
    </row>
    <row r="1012" spans="1:25" x14ac:dyDescent="0.25">
      <c r="A1012" s="572" t="s">
        <v>280</v>
      </c>
      <c r="B1012" s="573" t="s">
        <v>1129</v>
      </c>
      <c r="C1012" s="617">
        <v>256</v>
      </c>
      <c r="D1012" s="617">
        <v>22051025600</v>
      </c>
      <c r="E1012" s="574" t="s">
        <v>904</v>
      </c>
      <c r="F1012" s="583">
        <v>0</v>
      </c>
      <c r="G1012" s="573" t="s">
        <v>902</v>
      </c>
      <c r="H1012" s="576">
        <v>152900</v>
      </c>
      <c r="I1012" s="576">
        <v>134600</v>
      </c>
      <c r="J1012" s="577">
        <v>0.88031393067364305</v>
      </c>
      <c r="K1012" s="577" t="b">
        <f t="shared" si="135"/>
        <v>1</v>
      </c>
      <c r="L1012" s="576">
        <v>46710</v>
      </c>
      <c r="M1012" s="576">
        <v>40068</v>
      </c>
      <c r="N1012" s="577">
        <v>0.85780346820809295</v>
      </c>
      <c r="O1012" s="577" t="str">
        <f t="shared" si="136"/>
        <v/>
      </c>
      <c r="P1012" s="578">
        <v>19.600000000000001</v>
      </c>
      <c r="Q1012" s="578">
        <v>20.2</v>
      </c>
      <c r="R1012" s="579">
        <v>1.03061224489796</v>
      </c>
      <c r="S1012" s="577" t="str">
        <f t="shared" si="137"/>
        <v/>
      </c>
      <c r="T1012" s="580">
        <f t="shared" si="138"/>
        <v>1</v>
      </c>
      <c r="U1012" s="580">
        <f t="shared" si="139"/>
        <v>0</v>
      </c>
      <c r="V1012" s="580">
        <f t="shared" si="140"/>
        <v>0</v>
      </c>
      <c r="W1012" s="580">
        <f t="shared" si="141"/>
        <v>1</v>
      </c>
      <c r="X1012" s="581" t="str">
        <f t="shared" si="142"/>
        <v>NO</v>
      </c>
      <c r="Y1012" s="582" t="str">
        <f t="shared" si="143"/>
        <v>NO</v>
      </c>
    </row>
    <row r="1013" spans="1:25" x14ac:dyDescent="0.25">
      <c r="A1013" s="572" t="s">
        <v>290</v>
      </c>
      <c r="B1013" s="573" t="s">
        <v>1127</v>
      </c>
      <c r="C1013" s="617">
        <v>256</v>
      </c>
      <c r="D1013" s="617">
        <v>22051025600</v>
      </c>
      <c r="E1013" s="574" t="s">
        <v>901</v>
      </c>
      <c r="F1013" s="575">
        <v>1</v>
      </c>
      <c r="G1013" s="573" t="s">
        <v>902</v>
      </c>
      <c r="H1013" s="576">
        <v>152900</v>
      </c>
      <c r="I1013" s="576">
        <v>205000</v>
      </c>
      <c r="J1013" s="577">
        <v>1.3407455853499</v>
      </c>
      <c r="K1013" s="577" t="b">
        <f t="shared" si="135"/>
        <v>1</v>
      </c>
      <c r="L1013" s="576">
        <v>46710</v>
      </c>
      <c r="M1013" s="576">
        <v>38721</v>
      </c>
      <c r="N1013" s="577">
        <v>0.82896596017983304</v>
      </c>
      <c r="O1013" s="577" t="str">
        <f t="shared" si="136"/>
        <v/>
      </c>
      <c r="P1013" s="578">
        <v>19.600000000000001</v>
      </c>
      <c r="Q1013" s="578">
        <v>25.4</v>
      </c>
      <c r="R1013" s="579">
        <v>1.2959183673469401</v>
      </c>
      <c r="S1013" s="577" t="str">
        <f t="shared" si="137"/>
        <v/>
      </c>
      <c r="T1013" s="580">
        <f t="shared" si="138"/>
        <v>1</v>
      </c>
      <c r="U1013" s="580">
        <f t="shared" si="139"/>
        <v>0</v>
      </c>
      <c r="V1013" s="580">
        <f t="shared" si="140"/>
        <v>0</v>
      </c>
      <c r="W1013" s="580">
        <f t="shared" si="141"/>
        <v>1</v>
      </c>
      <c r="X1013" s="581" t="str">
        <f t="shared" si="142"/>
        <v>NO</v>
      </c>
      <c r="Y1013" s="582" t="str">
        <f t="shared" si="143"/>
        <v>NO</v>
      </c>
    </row>
    <row r="1014" spans="1:25" x14ac:dyDescent="0.25">
      <c r="A1014" s="572" t="s">
        <v>280</v>
      </c>
      <c r="B1014" s="573" t="s">
        <v>1128</v>
      </c>
      <c r="C1014" s="617">
        <v>257</v>
      </c>
      <c r="D1014" s="617">
        <v>22051025700</v>
      </c>
      <c r="E1014" s="574" t="s">
        <v>901</v>
      </c>
      <c r="F1014" s="583">
        <v>0</v>
      </c>
      <c r="G1014" s="573" t="s">
        <v>902</v>
      </c>
      <c r="H1014" s="576">
        <v>152900</v>
      </c>
      <c r="I1014" s="576">
        <v>167200</v>
      </c>
      <c r="J1014" s="577">
        <v>1.0935251798561201</v>
      </c>
      <c r="K1014" s="577" t="b">
        <f t="shared" si="135"/>
        <v>1</v>
      </c>
      <c r="L1014" s="576">
        <v>46710</v>
      </c>
      <c r="M1014" s="576">
        <v>41260</v>
      </c>
      <c r="N1014" s="577">
        <v>0.88332262898736902</v>
      </c>
      <c r="O1014" s="577" t="str">
        <f t="shared" si="136"/>
        <v/>
      </c>
      <c r="P1014" s="578">
        <v>19.600000000000001</v>
      </c>
      <c r="Q1014" s="578">
        <v>20</v>
      </c>
      <c r="R1014" s="579">
        <v>1.0204081632653099</v>
      </c>
      <c r="S1014" s="577" t="str">
        <f t="shared" si="137"/>
        <v/>
      </c>
      <c r="T1014" s="580">
        <f t="shared" si="138"/>
        <v>1</v>
      </c>
      <c r="U1014" s="580">
        <f t="shared" si="139"/>
        <v>0</v>
      </c>
      <c r="V1014" s="580">
        <f t="shared" si="140"/>
        <v>0</v>
      </c>
      <c r="W1014" s="580">
        <f t="shared" si="141"/>
        <v>1</v>
      </c>
      <c r="X1014" s="581" t="str">
        <f t="shared" si="142"/>
        <v>NO</v>
      </c>
      <c r="Y1014" s="582" t="str">
        <f t="shared" si="143"/>
        <v>NO</v>
      </c>
    </row>
    <row r="1015" spans="1:25" x14ac:dyDescent="0.25">
      <c r="A1015" s="572" t="s">
        <v>280</v>
      </c>
      <c r="B1015" s="573" t="s">
        <v>1128</v>
      </c>
      <c r="C1015" s="617">
        <v>257</v>
      </c>
      <c r="D1015" s="617">
        <v>22051025700</v>
      </c>
      <c r="E1015" s="574" t="s">
        <v>901</v>
      </c>
      <c r="F1015" s="575">
        <v>1</v>
      </c>
      <c r="G1015" s="573" t="s">
        <v>902</v>
      </c>
      <c r="H1015" s="576">
        <v>152900</v>
      </c>
      <c r="I1015" s="576">
        <v>167200</v>
      </c>
      <c r="J1015" s="577">
        <v>1.0935251798561201</v>
      </c>
      <c r="K1015" s="577" t="b">
        <f t="shared" si="135"/>
        <v>1</v>
      </c>
      <c r="L1015" s="576">
        <v>46710</v>
      </c>
      <c r="M1015" s="576">
        <v>41260</v>
      </c>
      <c r="N1015" s="577">
        <v>0.88332262898736902</v>
      </c>
      <c r="O1015" s="577" t="str">
        <f t="shared" si="136"/>
        <v/>
      </c>
      <c r="P1015" s="578">
        <v>19.600000000000001</v>
      </c>
      <c r="Q1015" s="578">
        <v>20</v>
      </c>
      <c r="R1015" s="579">
        <v>1.0204081632653099</v>
      </c>
      <c r="S1015" s="577" t="str">
        <f t="shared" si="137"/>
        <v/>
      </c>
      <c r="T1015" s="580">
        <f t="shared" si="138"/>
        <v>1</v>
      </c>
      <c r="U1015" s="580">
        <f t="shared" si="139"/>
        <v>0</v>
      </c>
      <c r="V1015" s="580">
        <f t="shared" si="140"/>
        <v>0</v>
      </c>
      <c r="W1015" s="580">
        <f t="shared" si="141"/>
        <v>1</v>
      </c>
      <c r="X1015" s="581" t="str">
        <f t="shared" si="142"/>
        <v>NO</v>
      </c>
      <c r="Y1015" s="582" t="str">
        <f t="shared" si="143"/>
        <v>NO</v>
      </c>
    </row>
    <row r="1016" spans="1:25" x14ac:dyDescent="0.25">
      <c r="A1016" s="572" t="s">
        <v>280</v>
      </c>
      <c r="B1016" s="573" t="s">
        <v>1128</v>
      </c>
      <c r="C1016" s="617">
        <v>258</v>
      </c>
      <c r="D1016" s="617">
        <v>22051025800</v>
      </c>
      <c r="E1016" s="574" t="s">
        <v>901</v>
      </c>
      <c r="F1016" s="575">
        <v>1</v>
      </c>
      <c r="G1016" s="573" t="s">
        <v>902</v>
      </c>
      <c r="H1016" s="576">
        <v>152900</v>
      </c>
      <c r="I1016" s="576">
        <v>167200</v>
      </c>
      <c r="J1016" s="577">
        <v>1.0935251798561201</v>
      </c>
      <c r="K1016" s="577" t="b">
        <f t="shared" si="135"/>
        <v>1</v>
      </c>
      <c r="L1016" s="576">
        <v>46710</v>
      </c>
      <c r="M1016" s="576">
        <v>41260</v>
      </c>
      <c r="N1016" s="577">
        <v>0.88332262898736902</v>
      </c>
      <c r="O1016" s="577" t="str">
        <f t="shared" si="136"/>
        <v/>
      </c>
      <c r="P1016" s="578">
        <v>19.600000000000001</v>
      </c>
      <c r="Q1016" s="578">
        <v>20</v>
      </c>
      <c r="R1016" s="579">
        <v>1.0204081632653099</v>
      </c>
      <c r="S1016" s="577" t="str">
        <f t="shared" si="137"/>
        <v/>
      </c>
      <c r="T1016" s="580">
        <f t="shared" si="138"/>
        <v>1</v>
      </c>
      <c r="U1016" s="580">
        <f t="shared" si="139"/>
        <v>0</v>
      </c>
      <c r="V1016" s="580">
        <f t="shared" si="140"/>
        <v>0</v>
      </c>
      <c r="W1016" s="580">
        <f t="shared" si="141"/>
        <v>1</v>
      </c>
      <c r="X1016" s="581" t="str">
        <f t="shared" si="142"/>
        <v>NO</v>
      </c>
      <c r="Y1016" s="582" t="str">
        <f t="shared" si="143"/>
        <v>NO</v>
      </c>
    </row>
    <row r="1017" spans="1:25" x14ac:dyDescent="0.25">
      <c r="A1017" s="572" t="s">
        <v>280</v>
      </c>
      <c r="B1017" s="573" t="s">
        <v>1128</v>
      </c>
      <c r="C1017" s="617">
        <v>259</v>
      </c>
      <c r="D1017" s="617">
        <v>22051025900</v>
      </c>
      <c r="E1017" s="574" t="s">
        <v>901</v>
      </c>
      <c r="F1017" s="583">
        <v>0</v>
      </c>
      <c r="G1017" s="573" t="s">
        <v>902</v>
      </c>
      <c r="H1017" s="576">
        <v>152900</v>
      </c>
      <c r="I1017" s="576">
        <v>167200</v>
      </c>
      <c r="J1017" s="577">
        <v>1.0935251798561201</v>
      </c>
      <c r="K1017" s="577" t="b">
        <f t="shared" si="135"/>
        <v>1</v>
      </c>
      <c r="L1017" s="576">
        <v>46710</v>
      </c>
      <c r="M1017" s="576">
        <v>41260</v>
      </c>
      <c r="N1017" s="577">
        <v>0.88332262898736902</v>
      </c>
      <c r="O1017" s="577" t="str">
        <f t="shared" si="136"/>
        <v/>
      </c>
      <c r="P1017" s="578">
        <v>19.600000000000001</v>
      </c>
      <c r="Q1017" s="578">
        <v>20</v>
      </c>
      <c r="R1017" s="579">
        <v>1.0204081632653099</v>
      </c>
      <c r="S1017" s="577" t="str">
        <f t="shared" si="137"/>
        <v/>
      </c>
      <c r="T1017" s="580">
        <f t="shared" si="138"/>
        <v>1</v>
      </c>
      <c r="U1017" s="580">
        <f t="shared" si="139"/>
        <v>0</v>
      </c>
      <c r="V1017" s="580">
        <f t="shared" si="140"/>
        <v>0</v>
      </c>
      <c r="W1017" s="580">
        <f t="shared" si="141"/>
        <v>1</v>
      </c>
      <c r="X1017" s="581" t="str">
        <f t="shared" si="142"/>
        <v>NO</v>
      </c>
      <c r="Y1017" s="582" t="str">
        <f t="shared" si="143"/>
        <v>NO</v>
      </c>
    </row>
    <row r="1018" spans="1:25" x14ac:dyDescent="0.25">
      <c r="A1018" s="572" t="s">
        <v>280</v>
      </c>
      <c r="B1018" s="573" t="s">
        <v>1128</v>
      </c>
      <c r="C1018" s="617">
        <v>259</v>
      </c>
      <c r="D1018" s="617">
        <v>22051025900</v>
      </c>
      <c r="E1018" s="574" t="s">
        <v>901</v>
      </c>
      <c r="F1018" s="583">
        <v>0</v>
      </c>
      <c r="G1018" s="573" t="s">
        <v>902</v>
      </c>
      <c r="H1018" s="576">
        <v>152900</v>
      </c>
      <c r="I1018" s="576">
        <v>167200</v>
      </c>
      <c r="J1018" s="577">
        <v>1.0935251798561201</v>
      </c>
      <c r="K1018" s="577" t="b">
        <f t="shared" si="135"/>
        <v>1</v>
      </c>
      <c r="L1018" s="576">
        <v>46710</v>
      </c>
      <c r="M1018" s="576">
        <v>41260</v>
      </c>
      <c r="N1018" s="577">
        <v>0.88332262898736902</v>
      </c>
      <c r="O1018" s="577" t="str">
        <f t="shared" si="136"/>
        <v/>
      </c>
      <c r="P1018" s="578">
        <v>19.600000000000001</v>
      </c>
      <c r="Q1018" s="578">
        <v>20</v>
      </c>
      <c r="R1018" s="579">
        <v>1.0204081632653099</v>
      </c>
      <c r="S1018" s="577" t="str">
        <f t="shared" si="137"/>
        <v/>
      </c>
      <c r="T1018" s="580">
        <f t="shared" si="138"/>
        <v>1</v>
      </c>
      <c r="U1018" s="580">
        <f t="shared" si="139"/>
        <v>0</v>
      </c>
      <c r="V1018" s="580">
        <f t="shared" si="140"/>
        <v>0</v>
      </c>
      <c r="W1018" s="580">
        <f t="shared" si="141"/>
        <v>1</v>
      </c>
      <c r="X1018" s="581" t="str">
        <f t="shared" si="142"/>
        <v>NO</v>
      </c>
      <c r="Y1018" s="582" t="str">
        <f t="shared" si="143"/>
        <v>NO</v>
      </c>
    </row>
    <row r="1019" spans="1:25" x14ac:dyDescent="0.25">
      <c r="A1019" s="572" t="s">
        <v>280</v>
      </c>
      <c r="B1019" s="573" t="s">
        <v>1129</v>
      </c>
      <c r="C1019" s="617">
        <v>260</v>
      </c>
      <c r="D1019" s="617">
        <v>22051026000</v>
      </c>
      <c r="E1019" s="574" t="s">
        <v>904</v>
      </c>
      <c r="F1019" s="583">
        <v>0</v>
      </c>
      <c r="G1019" s="573" t="s">
        <v>902</v>
      </c>
      <c r="H1019" s="576">
        <v>152900</v>
      </c>
      <c r="I1019" s="576">
        <v>134600</v>
      </c>
      <c r="J1019" s="577">
        <v>0.88031393067364305</v>
      </c>
      <c r="K1019" s="577" t="b">
        <f t="shared" si="135"/>
        <v>1</v>
      </c>
      <c r="L1019" s="576">
        <v>46710</v>
      </c>
      <c r="M1019" s="576">
        <v>40068</v>
      </c>
      <c r="N1019" s="577">
        <v>0.85780346820809295</v>
      </c>
      <c r="O1019" s="577" t="str">
        <f t="shared" si="136"/>
        <v/>
      </c>
      <c r="P1019" s="578">
        <v>19.600000000000001</v>
      </c>
      <c r="Q1019" s="578">
        <v>20.2</v>
      </c>
      <c r="R1019" s="579">
        <v>1.03061224489796</v>
      </c>
      <c r="S1019" s="577" t="str">
        <f t="shared" si="137"/>
        <v/>
      </c>
      <c r="T1019" s="580">
        <f t="shared" si="138"/>
        <v>1</v>
      </c>
      <c r="U1019" s="580">
        <f t="shared" si="139"/>
        <v>0</v>
      </c>
      <c r="V1019" s="580">
        <f t="shared" si="140"/>
        <v>0</v>
      </c>
      <c r="W1019" s="580">
        <f t="shared" si="141"/>
        <v>1</v>
      </c>
      <c r="X1019" s="581" t="str">
        <f t="shared" si="142"/>
        <v>NO</v>
      </c>
      <c r="Y1019" s="582" t="str">
        <f t="shared" si="143"/>
        <v>NO</v>
      </c>
    </row>
    <row r="1020" spans="1:25" x14ac:dyDescent="0.25">
      <c r="A1020" s="572" t="s">
        <v>280</v>
      </c>
      <c r="B1020" s="573" t="s">
        <v>1129</v>
      </c>
      <c r="C1020" s="617">
        <v>261</v>
      </c>
      <c r="D1020" s="617">
        <v>22051026100</v>
      </c>
      <c r="E1020" s="574" t="s">
        <v>901</v>
      </c>
      <c r="F1020" s="583">
        <v>0</v>
      </c>
      <c r="G1020" s="573" t="s">
        <v>902</v>
      </c>
      <c r="H1020" s="576">
        <v>152900</v>
      </c>
      <c r="I1020" s="576">
        <v>134600</v>
      </c>
      <c r="J1020" s="577">
        <v>0.88031393067364305</v>
      </c>
      <c r="K1020" s="577" t="b">
        <f t="shared" si="135"/>
        <v>1</v>
      </c>
      <c r="L1020" s="576">
        <v>46710</v>
      </c>
      <c r="M1020" s="576">
        <v>40068</v>
      </c>
      <c r="N1020" s="577">
        <v>0.85780346820809295</v>
      </c>
      <c r="O1020" s="577" t="str">
        <f t="shared" si="136"/>
        <v/>
      </c>
      <c r="P1020" s="578">
        <v>19.600000000000001</v>
      </c>
      <c r="Q1020" s="578">
        <v>20.2</v>
      </c>
      <c r="R1020" s="579">
        <v>1.03061224489796</v>
      </c>
      <c r="S1020" s="577" t="str">
        <f t="shared" si="137"/>
        <v/>
      </c>
      <c r="T1020" s="580">
        <f t="shared" si="138"/>
        <v>1</v>
      </c>
      <c r="U1020" s="580">
        <f t="shared" si="139"/>
        <v>0</v>
      </c>
      <c r="V1020" s="580">
        <f t="shared" si="140"/>
        <v>0</v>
      </c>
      <c r="W1020" s="580">
        <f t="shared" si="141"/>
        <v>1</v>
      </c>
      <c r="X1020" s="581" t="str">
        <f t="shared" si="142"/>
        <v>NO</v>
      </c>
      <c r="Y1020" s="582" t="str">
        <f t="shared" si="143"/>
        <v>NO</v>
      </c>
    </row>
    <row r="1021" spans="1:25" x14ac:dyDescent="0.25">
      <c r="A1021" s="572" t="s">
        <v>280</v>
      </c>
      <c r="B1021" s="573" t="s">
        <v>1129</v>
      </c>
      <c r="C1021" s="617">
        <v>262</v>
      </c>
      <c r="D1021" s="617">
        <v>22051026200</v>
      </c>
      <c r="E1021" s="574" t="s">
        <v>901</v>
      </c>
      <c r="F1021" s="583">
        <v>0</v>
      </c>
      <c r="G1021" s="573" t="s">
        <v>902</v>
      </c>
      <c r="H1021" s="576">
        <v>152900</v>
      </c>
      <c r="I1021" s="576">
        <v>134600</v>
      </c>
      <c r="J1021" s="577">
        <v>0.88031393067364305</v>
      </c>
      <c r="K1021" s="577" t="b">
        <f t="shared" si="135"/>
        <v>1</v>
      </c>
      <c r="L1021" s="576">
        <v>46710</v>
      </c>
      <c r="M1021" s="576">
        <v>40068</v>
      </c>
      <c r="N1021" s="577">
        <v>0.85780346820809295</v>
      </c>
      <c r="O1021" s="577" t="str">
        <f t="shared" si="136"/>
        <v/>
      </c>
      <c r="P1021" s="578">
        <v>19.600000000000001</v>
      </c>
      <c r="Q1021" s="578">
        <v>20.2</v>
      </c>
      <c r="R1021" s="579">
        <v>1.03061224489796</v>
      </c>
      <c r="S1021" s="577" t="str">
        <f t="shared" si="137"/>
        <v/>
      </c>
      <c r="T1021" s="580">
        <f t="shared" si="138"/>
        <v>1</v>
      </c>
      <c r="U1021" s="580">
        <f t="shared" si="139"/>
        <v>0</v>
      </c>
      <c r="V1021" s="580">
        <f t="shared" si="140"/>
        <v>0</v>
      </c>
      <c r="W1021" s="580">
        <f t="shared" si="141"/>
        <v>1</v>
      </c>
      <c r="X1021" s="581" t="str">
        <f t="shared" si="142"/>
        <v>NO</v>
      </c>
      <c r="Y1021" s="582" t="str">
        <f t="shared" si="143"/>
        <v>NO</v>
      </c>
    </row>
    <row r="1022" spans="1:25" x14ac:dyDescent="0.25">
      <c r="A1022" s="572" t="s">
        <v>280</v>
      </c>
      <c r="B1022" s="573" t="s">
        <v>1129</v>
      </c>
      <c r="C1022" s="617">
        <v>263</v>
      </c>
      <c r="D1022" s="617">
        <v>22051026300</v>
      </c>
      <c r="E1022" s="574" t="s">
        <v>904</v>
      </c>
      <c r="F1022" s="583">
        <v>0</v>
      </c>
      <c r="G1022" s="573" t="s">
        <v>902</v>
      </c>
      <c r="H1022" s="576">
        <v>152900</v>
      </c>
      <c r="I1022" s="576">
        <v>134600</v>
      </c>
      <c r="J1022" s="577">
        <v>0.88031393067364305</v>
      </c>
      <c r="K1022" s="577" t="b">
        <f t="shared" si="135"/>
        <v>1</v>
      </c>
      <c r="L1022" s="576">
        <v>46710</v>
      </c>
      <c r="M1022" s="576">
        <v>40068</v>
      </c>
      <c r="N1022" s="577">
        <v>0.85780346820809295</v>
      </c>
      <c r="O1022" s="577" t="str">
        <f t="shared" si="136"/>
        <v/>
      </c>
      <c r="P1022" s="578">
        <v>19.600000000000001</v>
      </c>
      <c r="Q1022" s="578">
        <v>20.2</v>
      </c>
      <c r="R1022" s="579">
        <v>1.03061224489796</v>
      </c>
      <c r="S1022" s="577" t="str">
        <f t="shared" si="137"/>
        <v/>
      </c>
      <c r="T1022" s="580">
        <f t="shared" si="138"/>
        <v>1</v>
      </c>
      <c r="U1022" s="580">
        <f t="shared" si="139"/>
        <v>0</v>
      </c>
      <c r="V1022" s="580">
        <f t="shared" si="140"/>
        <v>0</v>
      </c>
      <c r="W1022" s="580">
        <f t="shared" si="141"/>
        <v>1</v>
      </c>
      <c r="X1022" s="581" t="str">
        <f t="shared" si="142"/>
        <v>NO</v>
      </c>
      <c r="Y1022" s="582" t="str">
        <f t="shared" si="143"/>
        <v>NO</v>
      </c>
    </row>
    <row r="1023" spans="1:25" x14ac:dyDescent="0.25">
      <c r="A1023" s="572" t="s">
        <v>280</v>
      </c>
      <c r="B1023" s="573" t="s">
        <v>1130</v>
      </c>
      <c r="C1023" s="617">
        <v>263</v>
      </c>
      <c r="D1023" s="617">
        <v>22051026300</v>
      </c>
      <c r="E1023" s="574" t="s">
        <v>904</v>
      </c>
      <c r="F1023" s="583">
        <v>0</v>
      </c>
      <c r="G1023" s="573" t="s">
        <v>902</v>
      </c>
      <c r="H1023" s="576">
        <v>152900</v>
      </c>
      <c r="I1023" s="576">
        <v>130700</v>
      </c>
      <c r="J1023" s="577">
        <v>0.854807063440157</v>
      </c>
      <c r="K1023" s="577" t="b">
        <f t="shared" si="135"/>
        <v>1</v>
      </c>
      <c r="L1023" s="576">
        <v>46710</v>
      </c>
      <c r="M1023" s="576">
        <v>36791</v>
      </c>
      <c r="N1023" s="577">
        <v>0.78764718475701101</v>
      </c>
      <c r="O1023" s="577" t="str">
        <f t="shared" si="136"/>
        <v/>
      </c>
      <c r="P1023" s="578">
        <v>19.600000000000001</v>
      </c>
      <c r="Q1023" s="578">
        <v>24.7</v>
      </c>
      <c r="R1023" s="579">
        <v>1.2602040816326501</v>
      </c>
      <c r="S1023" s="577" t="str">
        <f t="shared" si="137"/>
        <v/>
      </c>
      <c r="T1023" s="580">
        <f t="shared" si="138"/>
        <v>1</v>
      </c>
      <c r="U1023" s="580">
        <f t="shared" si="139"/>
        <v>0</v>
      </c>
      <c r="V1023" s="580">
        <f t="shared" si="140"/>
        <v>0</v>
      </c>
      <c r="W1023" s="580">
        <f t="shared" si="141"/>
        <v>1</v>
      </c>
      <c r="X1023" s="581" t="str">
        <f t="shared" si="142"/>
        <v>NO</v>
      </c>
      <c r="Y1023" s="582" t="str">
        <f t="shared" si="143"/>
        <v>NO</v>
      </c>
    </row>
    <row r="1024" spans="1:25" x14ac:dyDescent="0.25">
      <c r="A1024" s="572" t="s">
        <v>280</v>
      </c>
      <c r="B1024" s="573" t="s">
        <v>1129</v>
      </c>
      <c r="C1024" s="617">
        <v>264</v>
      </c>
      <c r="D1024" s="617">
        <v>22051026400</v>
      </c>
      <c r="E1024" s="574" t="s">
        <v>904</v>
      </c>
      <c r="F1024" s="583">
        <v>0</v>
      </c>
      <c r="G1024" s="573" t="s">
        <v>902</v>
      </c>
      <c r="H1024" s="576">
        <v>152900</v>
      </c>
      <c r="I1024" s="576">
        <v>134600</v>
      </c>
      <c r="J1024" s="577">
        <v>0.88031393067364305</v>
      </c>
      <c r="K1024" s="577" t="b">
        <f t="shared" si="135"/>
        <v>1</v>
      </c>
      <c r="L1024" s="576">
        <v>46710</v>
      </c>
      <c r="M1024" s="576">
        <v>40068</v>
      </c>
      <c r="N1024" s="577">
        <v>0.85780346820809295</v>
      </c>
      <c r="O1024" s="577" t="str">
        <f t="shared" si="136"/>
        <v/>
      </c>
      <c r="P1024" s="578">
        <v>19.600000000000001</v>
      </c>
      <c r="Q1024" s="578">
        <v>20.2</v>
      </c>
      <c r="R1024" s="579">
        <v>1.03061224489796</v>
      </c>
      <c r="S1024" s="577" t="str">
        <f t="shared" si="137"/>
        <v/>
      </c>
      <c r="T1024" s="580">
        <f t="shared" si="138"/>
        <v>1</v>
      </c>
      <c r="U1024" s="580">
        <f t="shared" si="139"/>
        <v>0</v>
      </c>
      <c r="V1024" s="580">
        <f t="shared" si="140"/>
        <v>0</v>
      </c>
      <c r="W1024" s="580">
        <f t="shared" si="141"/>
        <v>1</v>
      </c>
      <c r="X1024" s="581" t="str">
        <f t="shared" si="142"/>
        <v>NO</v>
      </c>
      <c r="Y1024" s="582" t="str">
        <f t="shared" si="143"/>
        <v>NO</v>
      </c>
    </row>
    <row r="1025" spans="1:25" x14ac:dyDescent="0.25">
      <c r="A1025" s="572" t="s">
        <v>280</v>
      </c>
      <c r="B1025" s="573" t="s">
        <v>1130</v>
      </c>
      <c r="C1025" s="617">
        <v>264</v>
      </c>
      <c r="D1025" s="617">
        <v>22051026400</v>
      </c>
      <c r="E1025" s="574" t="s">
        <v>904</v>
      </c>
      <c r="F1025" s="583">
        <v>0</v>
      </c>
      <c r="G1025" s="573" t="s">
        <v>902</v>
      </c>
      <c r="H1025" s="576">
        <v>152900</v>
      </c>
      <c r="I1025" s="576">
        <v>130700</v>
      </c>
      <c r="J1025" s="577">
        <v>0.854807063440157</v>
      </c>
      <c r="K1025" s="577" t="b">
        <f t="shared" si="135"/>
        <v>1</v>
      </c>
      <c r="L1025" s="576">
        <v>46710</v>
      </c>
      <c r="M1025" s="576">
        <v>36791</v>
      </c>
      <c r="N1025" s="577">
        <v>0.78764718475701101</v>
      </c>
      <c r="O1025" s="577" t="str">
        <f t="shared" si="136"/>
        <v/>
      </c>
      <c r="P1025" s="578">
        <v>19.600000000000001</v>
      </c>
      <c r="Q1025" s="578">
        <v>24.7</v>
      </c>
      <c r="R1025" s="579">
        <v>1.2602040816326501</v>
      </c>
      <c r="S1025" s="577" t="str">
        <f t="shared" si="137"/>
        <v/>
      </c>
      <c r="T1025" s="580">
        <f t="shared" si="138"/>
        <v>1</v>
      </c>
      <c r="U1025" s="580">
        <f t="shared" si="139"/>
        <v>0</v>
      </c>
      <c r="V1025" s="580">
        <f t="shared" si="140"/>
        <v>0</v>
      </c>
      <c r="W1025" s="580">
        <f t="shared" si="141"/>
        <v>1</v>
      </c>
      <c r="X1025" s="581" t="str">
        <f t="shared" si="142"/>
        <v>NO</v>
      </c>
      <c r="Y1025" s="582" t="str">
        <f t="shared" si="143"/>
        <v>NO</v>
      </c>
    </row>
    <row r="1026" spans="1:25" x14ac:dyDescent="0.25">
      <c r="A1026" s="572" t="s">
        <v>280</v>
      </c>
      <c r="B1026" s="573" t="s">
        <v>1130</v>
      </c>
      <c r="C1026" s="617">
        <v>265</v>
      </c>
      <c r="D1026" s="617">
        <v>22051026500</v>
      </c>
      <c r="E1026" s="574" t="s">
        <v>901</v>
      </c>
      <c r="F1026" s="575">
        <v>1</v>
      </c>
      <c r="G1026" s="573" t="s">
        <v>902</v>
      </c>
      <c r="H1026" s="576">
        <v>152900</v>
      </c>
      <c r="I1026" s="576">
        <v>130700</v>
      </c>
      <c r="J1026" s="577">
        <v>0.854807063440157</v>
      </c>
      <c r="K1026" s="577" t="b">
        <f t="shared" si="135"/>
        <v>1</v>
      </c>
      <c r="L1026" s="576">
        <v>46710</v>
      </c>
      <c r="M1026" s="576">
        <v>36791</v>
      </c>
      <c r="N1026" s="577">
        <v>0.78764718475701101</v>
      </c>
      <c r="O1026" s="577" t="str">
        <f t="shared" si="136"/>
        <v/>
      </c>
      <c r="P1026" s="578">
        <v>19.600000000000001</v>
      </c>
      <c r="Q1026" s="578">
        <v>24.7</v>
      </c>
      <c r="R1026" s="579">
        <v>1.2602040816326501</v>
      </c>
      <c r="S1026" s="577" t="str">
        <f t="shared" si="137"/>
        <v/>
      </c>
      <c r="T1026" s="580">
        <f t="shared" si="138"/>
        <v>1</v>
      </c>
      <c r="U1026" s="580">
        <f t="shared" si="139"/>
        <v>0</v>
      </c>
      <c r="V1026" s="580">
        <f t="shared" si="140"/>
        <v>0</v>
      </c>
      <c r="W1026" s="580">
        <f t="shared" si="141"/>
        <v>1</v>
      </c>
      <c r="X1026" s="581" t="str">
        <f t="shared" si="142"/>
        <v>NO</v>
      </c>
      <c r="Y1026" s="582" t="str">
        <f t="shared" si="143"/>
        <v>NO</v>
      </c>
    </row>
    <row r="1027" spans="1:25" x14ac:dyDescent="0.25">
      <c r="A1027" s="572" t="s">
        <v>280</v>
      </c>
      <c r="B1027" s="573" t="s">
        <v>1130</v>
      </c>
      <c r="C1027" s="617">
        <v>266</v>
      </c>
      <c r="D1027" s="617">
        <v>22051026600</v>
      </c>
      <c r="E1027" s="574" t="s">
        <v>901</v>
      </c>
      <c r="F1027" s="575">
        <v>1</v>
      </c>
      <c r="G1027" s="573" t="s">
        <v>902</v>
      </c>
      <c r="H1027" s="576">
        <v>152900</v>
      </c>
      <c r="I1027" s="576">
        <v>130700</v>
      </c>
      <c r="J1027" s="577">
        <v>0.854807063440157</v>
      </c>
      <c r="K1027" s="577" t="b">
        <f t="shared" ref="K1027:K1090" si="144">IF(J1027&gt;=50%,TRUE,"")</f>
        <v>1</v>
      </c>
      <c r="L1027" s="576">
        <v>46710</v>
      </c>
      <c r="M1027" s="576">
        <v>36791</v>
      </c>
      <c r="N1027" s="577">
        <v>0.78764718475701101</v>
      </c>
      <c r="O1027" s="577" t="str">
        <f t="shared" ref="O1027:O1090" si="145">IF(N1027&lt;=65%,TRUE,"")</f>
        <v/>
      </c>
      <c r="P1027" s="578">
        <v>19.600000000000001</v>
      </c>
      <c r="Q1027" s="578">
        <v>24.7</v>
      </c>
      <c r="R1027" s="579">
        <v>1.2602040816326501</v>
      </c>
      <c r="S1027" s="577" t="str">
        <f t="shared" ref="S1027:S1090" si="146">IF(R1027&gt;=1.5,TRUE,"")</f>
        <v/>
      </c>
      <c r="T1027" s="580">
        <f t="shared" ref="T1027:T1090" si="147">IF(K1027=TRUE,1,0)</f>
        <v>1</v>
      </c>
      <c r="U1027" s="580">
        <f t="shared" ref="U1027:U1090" si="148">IF(O1027=TRUE,1,0)</f>
        <v>0</v>
      </c>
      <c r="V1027" s="580">
        <f t="shared" ref="V1027:V1090" si="149">IF(S1027=TRUE,1,0)</f>
        <v>0</v>
      </c>
      <c r="W1027" s="580">
        <f t="shared" ref="W1027:W1090" si="150">SUM(T1027:V1027)</f>
        <v>1</v>
      </c>
      <c r="X1027" s="581" t="str">
        <f t="shared" ref="X1027:X1090" si="151">IF(AND(E1027="TRUE",W1027&gt;1),"YES","NO")</f>
        <v>NO</v>
      </c>
      <c r="Y1027" s="582" t="str">
        <f t="shared" ref="Y1027:Y1090" si="152">IF(AND(F1027=1,W1027&gt;1), "YES","NO")</f>
        <v>NO</v>
      </c>
    </row>
    <row r="1028" spans="1:25" x14ac:dyDescent="0.25">
      <c r="A1028" s="572" t="s">
        <v>280</v>
      </c>
      <c r="B1028" s="573" t="s">
        <v>1130</v>
      </c>
      <c r="C1028" s="617">
        <v>267</v>
      </c>
      <c r="D1028" s="617">
        <v>22051026700</v>
      </c>
      <c r="E1028" s="574" t="s">
        <v>904</v>
      </c>
      <c r="F1028" s="583">
        <v>0</v>
      </c>
      <c r="G1028" s="573" t="s">
        <v>902</v>
      </c>
      <c r="H1028" s="576">
        <v>152900</v>
      </c>
      <c r="I1028" s="576">
        <v>130700</v>
      </c>
      <c r="J1028" s="577">
        <v>0.854807063440157</v>
      </c>
      <c r="K1028" s="577" t="b">
        <f t="shared" si="144"/>
        <v>1</v>
      </c>
      <c r="L1028" s="576">
        <v>46710</v>
      </c>
      <c r="M1028" s="576">
        <v>36791</v>
      </c>
      <c r="N1028" s="577">
        <v>0.78764718475701101</v>
      </c>
      <c r="O1028" s="577" t="str">
        <f t="shared" si="145"/>
        <v/>
      </c>
      <c r="P1028" s="578">
        <v>19.600000000000001</v>
      </c>
      <c r="Q1028" s="578">
        <v>24.7</v>
      </c>
      <c r="R1028" s="579">
        <v>1.2602040816326501</v>
      </c>
      <c r="S1028" s="577" t="str">
        <f t="shared" si="146"/>
        <v/>
      </c>
      <c r="T1028" s="580">
        <f t="shared" si="147"/>
        <v>1</v>
      </c>
      <c r="U1028" s="580">
        <f t="shared" si="148"/>
        <v>0</v>
      </c>
      <c r="V1028" s="580">
        <f t="shared" si="149"/>
        <v>0</v>
      </c>
      <c r="W1028" s="580">
        <f t="shared" si="150"/>
        <v>1</v>
      </c>
      <c r="X1028" s="581" t="str">
        <f t="shared" si="151"/>
        <v>NO</v>
      </c>
      <c r="Y1028" s="582" t="str">
        <f t="shared" si="152"/>
        <v>NO</v>
      </c>
    </row>
    <row r="1029" spans="1:25" x14ac:dyDescent="0.25">
      <c r="A1029" s="572" t="s">
        <v>280</v>
      </c>
      <c r="B1029" s="573" t="s">
        <v>1130</v>
      </c>
      <c r="C1029" s="617">
        <v>268</v>
      </c>
      <c r="D1029" s="617">
        <v>22051026800</v>
      </c>
      <c r="E1029" s="574" t="s">
        <v>901</v>
      </c>
      <c r="F1029" s="583">
        <v>0</v>
      </c>
      <c r="G1029" s="573" t="s">
        <v>902</v>
      </c>
      <c r="H1029" s="576">
        <v>152900</v>
      </c>
      <c r="I1029" s="576">
        <v>130700</v>
      </c>
      <c r="J1029" s="577">
        <v>0.854807063440157</v>
      </c>
      <c r="K1029" s="577" t="b">
        <f t="shared" si="144"/>
        <v>1</v>
      </c>
      <c r="L1029" s="576">
        <v>46710</v>
      </c>
      <c r="M1029" s="576">
        <v>36791</v>
      </c>
      <c r="N1029" s="577">
        <v>0.78764718475701101</v>
      </c>
      <c r="O1029" s="577" t="str">
        <f t="shared" si="145"/>
        <v/>
      </c>
      <c r="P1029" s="578">
        <v>19.600000000000001</v>
      </c>
      <c r="Q1029" s="578">
        <v>24.7</v>
      </c>
      <c r="R1029" s="579">
        <v>1.2602040816326501</v>
      </c>
      <c r="S1029" s="577" t="str">
        <f t="shared" si="146"/>
        <v/>
      </c>
      <c r="T1029" s="580">
        <f t="shared" si="147"/>
        <v>1</v>
      </c>
      <c r="U1029" s="580">
        <f t="shared" si="148"/>
        <v>0</v>
      </c>
      <c r="V1029" s="580">
        <f t="shared" si="149"/>
        <v>0</v>
      </c>
      <c r="W1029" s="580">
        <f t="shared" si="150"/>
        <v>1</v>
      </c>
      <c r="X1029" s="581" t="str">
        <f t="shared" si="151"/>
        <v>NO</v>
      </c>
      <c r="Y1029" s="582" t="str">
        <f t="shared" si="152"/>
        <v>NO</v>
      </c>
    </row>
    <row r="1030" spans="1:25" x14ac:dyDescent="0.25">
      <c r="A1030" s="572" t="s">
        <v>280</v>
      </c>
      <c r="B1030" s="573" t="s">
        <v>1130</v>
      </c>
      <c r="C1030" s="617">
        <v>269</v>
      </c>
      <c r="D1030" s="617">
        <v>22051026900</v>
      </c>
      <c r="E1030" s="574" t="s">
        <v>901</v>
      </c>
      <c r="F1030" s="583">
        <v>0</v>
      </c>
      <c r="G1030" s="573" t="s">
        <v>902</v>
      </c>
      <c r="H1030" s="576">
        <v>152900</v>
      </c>
      <c r="I1030" s="576">
        <v>130700</v>
      </c>
      <c r="J1030" s="577">
        <v>0.854807063440157</v>
      </c>
      <c r="K1030" s="577" t="b">
        <f t="shared" si="144"/>
        <v>1</v>
      </c>
      <c r="L1030" s="576">
        <v>46710</v>
      </c>
      <c r="M1030" s="576">
        <v>36791</v>
      </c>
      <c r="N1030" s="577">
        <v>0.78764718475701101</v>
      </c>
      <c r="O1030" s="577" t="str">
        <f t="shared" si="145"/>
        <v/>
      </c>
      <c r="P1030" s="578">
        <v>19.600000000000001</v>
      </c>
      <c r="Q1030" s="578">
        <v>24.7</v>
      </c>
      <c r="R1030" s="579">
        <v>1.2602040816326501</v>
      </c>
      <c r="S1030" s="577" t="str">
        <f t="shared" si="146"/>
        <v/>
      </c>
      <c r="T1030" s="580">
        <f t="shared" si="147"/>
        <v>1</v>
      </c>
      <c r="U1030" s="580">
        <f t="shared" si="148"/>
        <v>0</v>
      </c>
      <c r="V1030" s="580">
        <f t="shared" si="149"/>
        <v>0</v>
      </c>
      <c r="W1030" s="580">
        <f t="shared" si="150"/>
        <v>1</v>
      </c>
      <c r="X1030" s="581" t="str">
        <f t="shared" si="151"/>
        <v>NO</v>
      </c>
      <c r="Y1030" s="582" t="str">
        <f t="shared" si="152"/>
        <v>NO</v>
      </c>
    </row>
    <row r="1031" spans="1:25" x14ac:dyDescent="0.25">
      <c r="A1031" s="572" t="s">
        <v>280</v>
      </c>
      <c r="B1031" s="573" t="s">
        <v>1130</v>
      </c>
      <c r="C1031" s="617">
        <v>270</v>
      </c>
      <c r="D1031" s="617">
        <v>22051027000</v>
      </c>
      <c r="E1031" s="574" t="s">
        <v>904</v>
      </c>
      <c r="F1031" s="583">
        <v>0</v>
      </c>
      <c r="G1031" s="573" t="s">
        <v>902</v>
      </c>
      <c r="H1031" s="576">
        <v>152900</v>
      </c>
      <c r="I1031" s="576">
        <v>130700</v>
      </c>
      <c r="J1031" s="577">
        <v>0.854807063440157</v>
      </c>
      <c r="K1031" s="577" t="b">
        <f t="shared" si="144"/>
        <v>1</v>
      </c>
      <c r="L1031" s="576">
        <v>46710</v>
      </c>
      <c r="M1031" s="576">
        <v>36791</v>
      </c>
      <c r="N1031" s="577">
        <v>0.78764718475701101</v>
      </c>
      <c r="O1031" s="577" t="str">
        <f t="shared" si="145"/>
        <v/>
      </c>
      <c r="P1031" s="578">
        <v>19.600000000000001</v>
      </c>
      <c r="Q1031" s="578">
        <v>24.7</v>
      </c>
      <c r="R1031" s="579">
        <v>1.2602040816326501</v>
      </c>
      <c r="S1031" s="577" t="str">
        <f t="shared" si="146"/>
        <v/>
      </c>
      <c r="T1031" s="580">
        <f t="shared" si="147"/>
        <v>1</v>
      </c>
      <c r="U1031" s="580">
        <f t="shared" si="148"/>
        <v>0</v>
      </c>
      <c r="V1031" s="580">
        <f t="shared" si="149"/>
        <v>0</v>
      </c>
      <c r="W1031" s="580">
        <f t="shared" si="150"/>
        <v>1</v>
      </c>
      <c r="X1031" s="581" t="str">
        <f t="shared" si="151"/>
        <v>NO</v>
      </c>
      <c r="Y1031" s="582" t="str">
        <f t="shared" si="152"/>
        <v>NO</v>
      </c>
    </row>
    <row r="1032" spans="1:25" x14ac:dyDescent="0.25">
      <c r="A1032" s="572" t="s">
        <v>280</v>
      </c>
      <c r="B1032" s="573" t="s">
        <v>1131</v>
      </c>
      <c r="C1032" s="617">
        <v>271</v>
      </c>
      <c r="D1032" s="617">
        <v>22051027100</v>
      </c>
      <c r="E1032" s="574" t="s">
        <v>904</v>
      </c>
      <c r="F1032" s="583">
        <v>0</v>
      </c>
      <c r="G1032" s="573" t="s">
        <v>902</v>
      </c>
      <c r="H1032" s="576">
        <v>152900</v>
      </c>
      <c r="I1032" s="576">
        <v>125600</v>
      </c>
      <c r="J1032" s="577">
        <v>0.82145192936559797</v>
      </c>
      <c r="K1032" s="577" t="b">
        <f t="shared" si="144"/>
        <v>1</v>
      </c>
      <c r="L1032" s="576">
        <v>46710</v>
      </c>
      <c r="M1032" s="576">
        <v>32318</v>
      </c>
      <c r="N1032" s="577">
        <v>0.69188610575893805</v>
      </c>
      <c r="O1032" s="577" t="str">
        <f t="shared" si="145"/>
        <v/>
      </c>
      <c r="P1032" s="578">
        <v>19.600000000000001</v>
      </c>
      <c r="Q1032" s="578">
        <v>24.8</v>
      </c>
      <c r="R1032" s="579">
        <v>1.2653061224489801</v>
      </c>
      <c r="S1032" s="577" t="str">
        <f t="shared" si="146"/>
        <v/>
      </c>
      <c r="T1032" s="580">
        <f t="shared" si="147"/>
        <v>1</v>
      </c>
      <c r="U1032" s="580">
        <f t="shared" si="148"/>
        <v>0</v>
      </c>
      <c r="V1032" s="580">
        <f t="shared" si="149"/>
        <v>0</v>
      </c>
      <c r="W1032" s="580">
        <f t="shared" si="150"/>
        <v>1</v>
      </c>
      <c r="X1032" s="581" t="str">
        <f t="shared" si="151"/>
        <v>NO</v>
      </c>
      <c r="Y1032" s="582" t="str">
        <f t="shared" si="152"/>
        <v>NO</v>
      </c>
    </row>
    <row r="1033" spans="1:25" x14ac:dyDescent="0.25">
      <c r="A1033" s="572" t="s">
        <v>280</v>
      </c>
      <c r="B1033" s="573" t="s">
        <v>1131</v>
      </c>
      <c r="C1033" s="617">
        <v>272</v>
      </c>
      <c r="D1033" s="617">
        <v>22051027200</v>
      </c>
      <c r="E1033" s="574" t="s">
        <v>904</v>
      </c>
      <c r="F1033" s="583">
        <v>0</v>
      </c>
      <c r="G1033" s="573" t="s">
        <v>902</v>
      </c>
      <c r="H1033" s="576">
        <v>152900</v>
      </c>
      <c r="I1033" s="576">
        <v>125600</v>
      </c>
      <c r="J1033" s="577">
        <v>0.82145192936559797</v>
      </c>
      <c r="K1033" s="577" t="b">
        <f t="shared" si="144"/>
        <v>1</v>
      </c>
      <c r="L1033" s="576">
        <v>46710</v>
      </c>
      <c r="M1033" s="576">
        <v>32318</v>
      </c>
      <c r="N1033" s="577">
        <v>0.69188610575893805</v>
      </c>
      <c r="O1033" s="577" t="str">
        <f t="shared" si="145"/>
        <v/>
      </c>
      <c r="P1033" s="578">
        <v>19.600000000000001</v>
      </c>
      <c r="Q1033" s="578">
        <v>24.8</v>
      </c>
      <c r="R1033" s="579">
        <v>1.2653061224489801</v>
      </c>
      <c r="S1033" s="577" t="str">
        <f t="shared" si="146"/>
        <v/>
      </c>
      <c r="T1033" s="580">
        <f t="shared" si="147"/>
        <v>1</v>
      </c>
      <c r="U1033" s="580">
        <f t="shared" si="148"/>
        <v>0</v>
      </c>
      <c r="V1033" s="580">
        <f t="shared" si="149"/>
        <v>0</v>
      </c>
      <c r="W1033" s="580">
        <f t="shared" si="150"/>
        <v>1</v>
      </c>
      <c r="X1033" s="581" t="str">
        <f t="shared" si="151"/>
        <v>NO</v>
      </c>
      <c r="Y1033" s="582" t="str">
        <f t="shared" si="152"/>
        <v>NO</v>
      </c>
    </row>
    <row r="1034" spans="1:25" x14ac:dyDescent="0.25">
      <c r="A1034" s="572" t="s">
        <v>280</v>
      </c>
      <c r="B1034" s="573" t="s">
        <v>1131</v>
      </c>
      <c r="C1034" s="617">
        <v>272</v>
      </c>
      <c r="D1034" s="617">
        <v>22051027200</v>
      </c>
      <c r="E1034" s="574" t="s">
        <v>904</v>
      </c>
      <c r="F1034" s="583">
        <v>0</v>
      </c>
      <c r="G1034" s="573" t="s">
        <v>902</v>
      </c>
      <c r="H1034" s="576">
        <v>152900</v>
      </c>
      <c r="I1034" s="576">
        <v>125600</v>
      </c>
      <c r="J1034" s="577">
        <v>0.82145192936559797</v>
      </c>
      <c r="K1034" s="577" t="b">
        <f t="shared" si="144"/>
        <v>1</v>
      </c>
      <c r="L1034" s="576">
        <v>46710</v>
      </c>
      <c r="M1034" s="576">
        <v>32318</v>
      </c>
      <c r="N1034" s="577">
        <v>0.69188610575893805</v>
      </c>
      <c r="O1034" s="577" t="str">
        <f t="shared" si="145"/>
        <v/>
      </c>
      <c r="P1034" s="578">
        <v>19.600000000000001</v>
      </c>
      <c r="Q1034" s="578">
        <v>24.8</v>
      </c>
      <c r="R1034" s="579">
        <v>1.2653061224489801</v>
      </c>
      <c r="S1034" s="577" t="str">
        <f t="shared" si="146"/>
        <v/>
      </c>
      <c r="T1034" s="580">
        <f t="shared" si="147"/>
        <v>1</v>
      </c>
      <c r="U1034" s="580">
        <f t="shared" si="148"/>
        <v>0</v>
      </c>
      <c r="V1034" s="580">
        <f t="shared" si="149"/>
        <v>0</v>
      </c>
      <c r="W1034" s="580">
        <f t="shared" si="150"/>
        <v>1</v>
      </c>
      <c r="X1034" s="581" t="str">
        <f t="shared" si="151"/>
        <v>NO</v>
      </c>
      <c r="Y1034" s="582" t="str">
        <f t="shared" si="152"/>
        <v>NO</v>
      </c>
    </row>
    <row r="1035" spans="1:25" x14ac:dyDescent="0.25">
      <c r="A1035" s="572" t="s">
        <v>280</v>
      </c>
      <c r="B1035" s="573" t="s">
        <v>1131</v>
      </c>
      <c r="C1035" s="617">
        <v>275.01</v>
      </c>
      <c r="D1035" s="617">
        <v>22051027501</v>
      </c>
      <c r="E1035" s="574" t="s">
        <v>904</v>
      </c>
      <c r="F1035" s="583">
        <v>0</v>
      </c>
      <c r="G1035" s="573" t="s">
        <v>902</v>
      </c>
      <c r="H1035" s="576">
        <v>152900</v>
      </c>
      <c r="I1035" s="576">
        <v>125600</v>
      </c>
      <c r="J1035" s="577">
        <v>0.82145192936559797</v>
      </c>
      <c r="K1035" s="577" t="b">
        <f t="shared" si="144"/>
        <v>1</v>
      </c>
      <c r="L1035" s="576">
        <v>46710</v>
      </c>
      <c r="M1035" s="576">
        <v>32318</v>
      </c>
      <c r="N1035" s="577">
        <v>0.69188610575893805</v>
      </c>
      <c r="O1035" s="577" t="str">
        <f t="shared" si="145"/>
        <v/>
      </c>
      <c r="P1035" s="578">
        <v>19.600000000000001</v>
      </c>
      <c r="Q1035" s="578">
        <v>24.8</v>
      </c>
      <c r="R1035" s="579">
        <v>1.2653061224489801</v>
      </c>
      <c r="S1035" s="577" t="str">
        <f t="shared" si="146"/>
        <v/>
      </c>
      <c r="T1035" s="580">
        <f t="shared" si="147"/>
        <v>1</v>
      </c>
      <c r="U1035" s="580">
        <f t="shared" si="148"/>
        <v>0</v>
      </c>
      <c r="V1035" s="580">
        <f t="shared" si="149"/>
        <v>0</v>
      </c>
      <c r="W1035" s="580">
        <f t="shared" si="150"/>
        <v>1</v>
      </c>
      <c r="X1035" s="581" t="str">
        <f t="shared" si="151"/>
        <v>NO</v>
      </c>
      <c r="Y1035" s="582" t="str">
        <f t="shared" si="152"/>
        <v>NO</v>
      </c>
    </row>
    <row r="1036" spans="1:25" x14ac:dyDescent="0.25">
      <c r="A1036" s="572" t="s">
        <v>1132</v>
      </c>
      <c r="B1036" s="573" t="s">
        <v>1133</v>
      </c>
      <c r="C1036" s="617">
        <v>275.01</v>
      </c>
      <c r="D1036" s="617">
        <v>22051027501</v>
      </c>
      <c r="E1036" s="574" t="s">
        <v>904</v>
      </c>
      <c r="F1036" s="583">
        <v>0</v>
      </c>
      <c r="G1036" s="573" t="s">
        <v>902</v>
      </c>
      <c r="H1036" s="576">
        <v>152900</v>
      </c>
      <c r="I1036" s="576">
        <v>154000</v>
      </c>
      <c r="J1036" s="577">
        <v>1.0071942446043201</v>
      </c>
      <c r="K1036" s="577" t="b">
        <f t="shared" si="144"/>
        <v>1</v>
      </c>
      <c r="L1036" s="576">
        <v>46710</v>
      </c>
      <c r="M1036" s="576">
        <v>72955</v>
      </c>
      <c r="N1036" s="577">
        <v>1.56187111967459</v>
      </c>
      <c r="O1036" s="577" t="str">
        <f t="shared" si="145"/>
        <v/>
      </c>
      <c r="P1036" s="578">
        <v>19.600000000000001</v>
      </c>
      <c r="Q1036" s="578">
        <v>9.4</v>
      </c>
      <c r="R1036" s="579">
        <v>0.47959183673469402</v>
      </c>
      <c r="S1036" s="577" t="str">
        <f t="shared" si="146"/>
        <v/>
      </c>
      <c r="T1036" s="580">
        <f t="shared" si="147"/>
        <v>1</v>
      </c>
      <c r="U1036" s="580">
        <f t="shared" si="148"/>
        <v>0</v>
      </c>
      <c r="V1036" s="580">
        <f t="shared" si="149"/>
        <v>0</v>
      </c>
      <c r="W1036" s="580">
        <f t="shared" si="150"/>
        <v>1</v>
      </c>
      <c r="X1036" s="581" t="str">
        <f t="shared" si="151"/>
        <v>NO</v>
      </c>
      <c r="Y1036" s="582" t="str">
        <f t="shared" si="152"/>
        <v>NO</v>
      </c>
    </row>
    <row r="1037" spans="1:25" x14ac:dyDescent="0.25">
      <c r="A1037" s="572" t="s">
        <v>280</v>
      </c>
      <c r="B1037" s="573" t="s">
        <v>1131</v>
      </c>
      <c r="C1037" s="617">
        <v>275.02</v>
      </c>
      <c r="D1037" s="617">
        <v>22051027502</v>
      </c>
      <c r="E1037" s="574" t="s">
        <v>904</v>
      </c>
      <c r="F1037" s="583">
        <v>0</v>
      </c>
      <c r="G1037" s="573" t="s">
        <v>902</v>
      </c>
      <c r="H1037" s="576">
        <v>152900</v>
      </c>
      <c r="I1037" s="576">
        <v>125600</v>
      </c>
      <c r="J1037" s="577">
        <v>0.82145192936559797</v>
      </c>
      <c r="K1037" s="577" t="b">
        <f t="shared" si="144"/>
        <v>1</v>
      </c>
      <c r="L1037" s="576">
        <v>46710</v>
      </c>
      <c r="M1037" s="576">
        <v>32318</v>
      </c>
      <c r="N1037" s="577">
        <v>0.69188610575893805</v>
      </c>
      <c r="O1037" s="577" t="str">
        <f t="shared" si="145"/>
        <v/>
      </c>
      <c r="P1037" s="578">
        <v>19.600000000000001</v>
      </c>
      <c r="Q1037" s="578">
        <v>24.8</v>
      </c>
      <c r="R1037" s="579">
        <v>1.2653061224489801</v>
      </c>
      <c r="S1037" s="577" t="str">
        <f t="shared" si="146"/>
        <v/>
      </c>
      <c r="T1037" s="580">
        <f t="shared" si="147"/>
        <v>1</v>
      </c>
      <c r="U1037" s="580">
        <f t="shared" si="148"/>
        <v>0</v>
      </c>
      <c r="V1037" s="580">
        <f t="shared" si="149"/>
        <v>0</v>
      </c>
      <c r="W1037" s="580">
        <f t="shared" si="150"/>
        <v>1</v>
      </c>
      <c r="X1037" s="581" t="str">
        <f t="shared" si="151"/>
        <v>NO</v>
      </c>
      <c r="Y1037" s="582" t="str">
        <f t="shared" si="152"/>
        <v>NO</v>
      </c>
    </row>
    <row r="1038" spans="1:25" x14ac:dyDescent="0.25">
      <c r="A1038" s="572" t="s">
        <v>280</v>
      </c>
      <c r="B1038" s="573" t="s">
        <v>1131</v>
      </c>
      <c r="C1038" s="617">
        <v>276.01</v>
      </c>
      <c r="D1038" s="617">
        <v>22051027601</v>
      </c>
      <c r="E1038" s="574" t="s">
        <v>901</v>
      </c>
      <c r="F1038" s="583">
        <v>0</v>
      </c>
      <c r="G1038" s="573" t="s">
        <v>902</v>
      </c>
      <c r="H1038" s="576">
        <v>152900</v>
      </c>
      <c r="I1038" s="576">
        <v>125600</v>
      </c>
      <c r="J1038" s="577">
        <v>0.82145192936559797</v>
      </c>
      <c r="K1038" s="577" t="b">
        <f t="shared" si="144"/>
        <v>1</v>
      </c>
      <c r="L1038" s="576">
        <v>46710</v>
      </c>
      <c r="M1038" s="576">
        <v>32318</v>
      </c>
      <c r="N1038" s="577">
        <v>0.69188610575893805</v>
      </c>
      <c r="O1038" s="577" t="str">
        <f t="shared" si="145"/>
        <v/>
      </c>
      <c r="P1038" s="578">
        <v>19.600000000000001</v>
      </c>
      <c r="Q1038" s="578">
        <v>24.8</v>
      </c>
      <c r="R1038" s="579">
        <v>1.2653061224489801</v>
      </c>
      <c r="S1038" s="577" t="str">
        <f t="shared" si="146"/>
        <v/>
      </c>
      <c r="T1038" s="580">
        <f t="shared" si="147"/>
        <v>1</v>
      </c>
      <c r="U1038" s="580">
        <f t="shared" si="148"/>
        <v>0</v>
      </c>
      <c r="V1038" s="580">
        <f t="shared" si="149"/>
        <v>0</v>
      </c>
      <c r="W1038" s="580">
        <f t="shared" si="150"/>
        <v>1</v>
      </c>
      <c r="X1038" s="581" t="str">
        <f t="shared" si="151"/>
        <v>NO</v>
      </c>
      <c r="Y1038" s="582" t="str">
        <f t="shared" si="152"/>
        <v>NO</v>
      </c>
    </row>
    <row r="1039" spans="1:25" x14ac:dyDescent="0.25">
      <c r="A1039" s="572" t="s">
        <v>280</v>
      </c>
      <c r="B1039" s="573" t="s">
        <v>1131</v>
      </c>
      <c r="C1039" s="617">
        <v>276.02</v>
      </c>
      <c r="D1039" s="617">
        <v>22051027602</v>
      </c>
      <c r="E1039" s="574" t="s">
        <v>901</v>
      </c>
      <c r="F1039" s="583">
        <v>0</v>
      </c>
      <c r="G1039" s="573" t="s">
        <v>902</v>
      </c>
      <c r="H1039" s="576">
        <v>152900</v>
      </c>
      <c r="I1039" s="576">
        <v>125600</v>
      </c>
      <c r="J1039" s="577">
        <v>0.82145192936559797</v>
      </c>
      <c r="K1039" s="577" t="b">
        <f t="shared" si="144"/>
        <v>1</v>
      </c>
      <c r="L1039" s="576">
        <v>46710</v>
      </c>
      <c r="M1039" s="576">
        <v>32318</v>
      </c>
      <c r="N1039" s="577">
        <v>0.69188610575893805</v>
      </c>
      <c r="O1039" s="577" t="str">
        <f t="shared" si="145"/>
        <v/>
      </c>
      <c r="P1039" s="578">
        <v>19.600000000000001</v>
      </c>
      <c r="Q1039" s="578">
        <v>24.8</v>
      </c>
      <c r="R1039" s="579">
        <v>1.2653061224489801</v>
      </c>
      <c r="S1039" s="577" t="str">
        <f t="shared" si="146"/>
        <v/>
      </c>
      <c r="T1039" s="580">
        <f t="shared" si="147"/>
        <v>1</v>
      </c>
      <c r="U1039" s="580">
        <f t="shared" si="148"/>
        <v>0</v>
      </c>
      <c r="V1039" s="580">
        <f t="shared" si="149"/>
        <v>0</v>
      </c>
      <c r="W1039" s="580">
        <f t="shared" si="150"/>
        <v>1</v>
      </c>
      <c r="X1039" s="581" t="str">
        <f t="shared" si="151"/>
        <v>NO</v>
      </c>
      <c r="Y1039" s="582" t="str">
        <f t="shared" si="152"/>
        <v>NO</v>
      </c>
    </row>
    <row r="1040" spans="1:25" x14ac:dyDescent="0.25">
      <c r="A1040" s="572" t="s">
        <v>280</v>
      </c>
      <c r="B1040" s="573" t="s">
        <v>1130</v>
      </c>
      <c r="C1040" s="617">
        <v>277.01</v>
      </c>
      <c r="D1040" s="617">
        <v>22051027701</v>
      </c>
      <c r="E1040" s="574" t="s">
        <v>901</v>
      </c>
      <c r="F1040" s="583">
        <v>0</v>
      </c>
      <c r="G1040" s="573" t="s">
        <v>902</v>
      </c>
      <c r="H1040" s="576">
        <v>152900</v>
      </c>
      <c r="I1040" s="576">
        <v>130700</v>
      </c>
      <c r="J1040" s="577">
        <v>0.854807063440157</v>
      </c>
      <c r="K1040" s="577" t="b">
        <f t="shared" si="144"/>
        <v>1</v>
      </c>
      <c r="L1040" s="576">
        <v>46710</v>
      </c>
      <c r="M1040" s="576">
        <v>36791</v>
      </c>
      <c r="N1040" s="577">
        <v>0.78764718475701101</v>
      </c>
      <c r="O1040" s="577" t="str">
        <f t="shared" si="145"/>
        <v/>
      </c>
      <c r="P1040" s="578">
        <v>19.600000000000001</v>
      </c>
      <c r="Q1040" s="578">
        <v>24.7</v>
      </c>
      <c r="R1040" s="579">
        <v>1.2602040816326501</v>
      </c>
      <c r="S1040" s="577" t="str">
        <f t="shared" si="146"/>
        <v/>
      </c>
      <c r="T1040" s="580">
        <f t="shared" si="147"/>
        <v>1</v>
      </c>
      <c r="U1040" s="580">
        <f t="shared" si="148"/>
        <v>0</v>
      </c>
      <c r="V1040" s="580">
        <f t="shared" si="149"/>
        <v>0</v>
      </c>
      <c r="W1040" s="580">
        <f t="shared" si="150"/>
        <v>1</v>
      </c>
      <c r="X1040" s="581" t="str">
        <f t="shared" si="151"/>
        <v>NO</v>
      </c>
      <c r="Y1040" s="582" t="str">
        <f t="shared" si="152"/>
        <v>NO</v>
      </c>
    </row>
    <row r="1041" spans="1:25" x14ac:dyDescent="0.25">
      <c r="A1041" s="572" t="s">
        <v>280</v>
      </c>
      <c r="B1041" s="573" t="s">
        <v>1131</v>
      </c>
      <c r="C1041" s="617">
        <v>277.01</v>
      </c>
      <c r="D1041" s="617">
        <v>22051027701</v>
      </c>
      <c r="E1041" s="574" t="s">
        <v>901</v>
      </c>
      <c r="F1041" s="583">
        <v>0</v>
      </c>
      <c r="G1041" s="573" t="s">
        <v>902</v>
      </c>
      <c r="H1041" s="576">
        <v>152900</v>
      </c>
      <c r="I1041" s="576">
        <v>125600</v>
      </c>
      <c r="J1041" s="577">
        <v>0.82145192936559797</v>
      </c>
      <c r="K1041" s="577" t="b">
        <f t="shared" si="144"/>
        <v>1</v>
      </c>
      <c r="L1041" s="576">
        <v>46710</v>
      </c>
      <c r="M1041" s="576">
        <v>32318</v>
      </c>
      <c r="N1041" s="577">
        <v>0.69188610575893805</v>
      </c>
      <c r="O1041" s="577" t="str">
        <f t="shared" si="145"/>
        <v/>
      </c>
      <c r="P1041" s="578">
        <v>19.600000000000001</v>
      </c>
      <c r="Q1041" s="578">
        <v>24.8</v>
      </c>
      <c r="R1041" s="579">
        <v>1.2653061224489801</v>
      </c>
      <c r="S1041" s="577" t="str">
        <f t="shared" si="146"/>
        <v/>
      </c>
      <c r="T1041" s="580">
        <f t="shared" si="147"/>
        <v>1</v>
      </c>
      <c r="U1041" s="580">
        <f t="shared" si="148"/>
        <v>0</v>
      </c>
      <c r="V1041" s="580">
        <f t="shared" si="149"/>
        <v>0</v>
      </c>
      <c r="W1041" s="580">
        <f t="shared" si="150"/>
        <v>1</v>
      </c>
      <c r="X1041" s="581" t="str">
        <f t="shared" si="151"/>
        <v>NO</v>
      </c>
      <c r="Y1041" s="582" t="str">
        <f t="shared" si="152"/>
        <v>NO</v>
      </c>
    </row>
    <row r="1042" spans="1:25" x14ac:dyDescent="0.25">
      <c r="A1042" s="572" t="s">
        <v>280</v>
      </c>
      <c r="B1042" s="573" t="s">
        <v>1130</v>
      </c>
      <c r="C1042" s="617">
        <v>277.02999999999997</v>
      </c>
      <c r="D1042" s="617">
        <v>22051027703</v>
      </c>
      <c r="E1042" s="574" t="s">
        <v>904</v>
      </c>
      <c r="F1042" s="583">
        <v>0</v>
      </c>
      <c r="G1042" s="573" t="s">
        <v>902</v>
      </c>
      <c r="H1042" s="576">
        <v>152900</v>
      </c>
      <c r="I1042" s="576">
        <v>130700</v>
      </c>
      <c r="J1042" s="577">
        <v>0.854807063440157</v>
      </c>
      <c r="K1042" s="577" t="b">
        <f t="shared" si="144"/>
        <v>1</v>
      </c>
      <c r="L1042" s="576">
        <v>46710</v>
      </c>
      <c r="M1042" s="576">
        <v>36791</v>
      </c>
      <c r="N1042" s="577">
        <v>0.78764718475701101</v>
      </c>
      <c r="O1042" s="577" t="str">
        <f t="shared" si="145"/>
        <v/>
      </c>
      <c r="P1042" s="578">
        <v>19.600000000000001</v>
      </c>
      <c r="Q1042" s="578">
        <v>24.7</v>
      </c>
      <c r="R1042" s="579">
        <v>1.2602040816326501</v>
      </c>
      <c r="S1042" s="577" t="str">
        <f t="shared" si="146"/>
        <v/>
      </c>
      <c r="T1042" s="580">
        <f t="shared" si="147"/>
        <v>1</v>
      </c>
      <c r="U1042" s="580">
        <f t="shared" si="148"/>
        <v>0</v>
      </c>
      <c r="V1042" s="580">
        <f t="shared" si="149"/>
        <v>0</v>
      </c>
      <c r="W1042" s="580">
        <f t="shared" si="150"/>
        <v>1</v>
      </c>
      <c r="X1042" s="581" t="str">
        <f t="shared" si="151"/>
        <v>NO</v>
      </c>
      <c r="Y1042" s="582" t="str">
        <f t="shared" si="152"/>
        <v>NO</v>
      </c>
    </row>
    <row r="1043" spans="1:25" x14ac:dyDescent="0.25">
      <c r="A1043" s="572" t="s">
        <v>280</v>
      </c>
      <c r="B1043" s="573" t="s">
        <v>1129</v>
      </c>
      <c r="C1043" s="617">
        <v>278.02999999999997</v>
      </c>
      <c r="D1043" s="617">
        <v>22051027803</v>
      </c>
      <c r="E1043" s="574" t="s">
        <v>901</v>
      </c>
      <c r="F1043" s="583">
        <v>0</v>
      </c>
      <c r="G1043" s="573" t="s">
        <v>902</v>
      </c>
      <c r="H1043" s="576">
        <v>152900</v>
      </c>
      <c r="I1043" s="576">
        <v>134600</v>
      </c>
      <c r="J1043" s="577">
        <v>0.88031393067364305</v>
      </c>
      <c r="K1043" s="577" t="b">
        <f t="shared" si="144"/>
        <v>1</v>
      </c>
      <c r="L1043" s="576">
        <v>46710</v>
      </c>
      <c r="M1043" s="576">
        <v>40068</v>
      </c>
      <c r="N1043" s="577">
        <v>0.85780346820809295</v>
      </c>
      <c r="O1043" s="577" t="str">
        <f t="shared" si="145"/>
        <v/>
      </c>
      <c r="P1043" s="578">
        <v>19.600000000000001</v>
      </c>
      <c r="Q1043" s="578">
        <v>20.2</v>
      </c>
      <c r="R1043" s="579">
        <v>1.03061224489796</v>
      </c>
      <c r="S1043" s="577" t="str">
        <f t="shared" si="146"/>
        <v/>
      </c>
      <c r="T1043" s="580">
        <f t="shared" si="147"/>
        <v>1</v>
      </c>
      <c r="U1043" s="580">
        <f t="shared" si="148"/>
        <v>0</v>
      </c>
      <c r="V1043" s="580">
        <f t="shared" si="149"/>
        <v>0</v>
      </c>
      <c r="W1043" s="580">
        <f t="shared" si="150"/>
        <v>1</v>
      </c>
      <c r="X1043" s="581" t="str">
        <f t="shared" si="151"/>
        <v>NO</v>
      </c>
      <c r="Y1043" s="582" t="str">
        <f t="shared" si="152"/>
        <v>NO</v>
      </c>
    </row>
    <row r="1044" spans="1:25" x14ac:dyDescent="0.25">
      <c r="A1044" s="572" t="s">
        <v>280</v>
      </c>
      <c r="B1044" s="573" t="s">
        <v>1128</v>
      </c>
      <c r="C1044" s="617">
        <v>278.04000000000002</v>
      </c>
      <c r="D1044" s="617">
        <v>22051027804</v>
      </c>
      <c r="E1044" s="574" t="s">
        <v>904</v>
      </c>
      <c r="F1044" s="583">
        <v>0</v>
      </c>
      <c r="G1044" s="573" t="s">
        <v>902</v>
      </c>
      <c r="H1044" s="576">
        <v>152900</v>
      </c>
      <c r="I1044" s="576">
        <v>167200</v>
      </c>
      <c r="J1044" s="577">
        <v>1.0935251798561201</v>
      </c>
      <c r="K1044" s="577" t="b">
        <f t="shared" si="144"/>
        <v>1</v>
      </c>
      <c r="L1044" s="576">
        <v>46710</v>
      </c>
      <c r="M1044" s="576">
        <v>41260</v>
      </c>
      <c r="N1044" s="577">
        <v>0.88332262898736902</v>
      </c>
      <c r="O1044" s="577" t="str">
        <f t="shared" si="145"/>
        <v/>
      </c>
      <c r="P1044" s="578">
        <v>19.600000000000001</v>
      </c>
      <c r="Q1044" s="578">
        <v>20</v>
      </c>
      <c r="R1044" s="579">
        <v>1.0204081632653099</v>
      </c>
      <c r="S1044" s="577" t="str">
        <f t="shared" si="146"/>
        <v/>
      </c>
      <c r="T1044" s="580">
        <f t="shared" si="147"/>
        <v>1</v>
      </c>
      <c r="U1044" s="580">
        <f t="shared" si="148"/>
        <v>0</v>
      </c>
      <c r="V1044" s="580">
        <f t="shared" si="149"/>
        <v>0</v>
      </c>
      <c r="W1044" s="580">
        <f t="shared" si="150"/>
        <v>1</v>
      </c>
      <c r="X1044" s="581" t="str">
        <f t="shared" si="151"/>
        <v>NO</v>
      </c>
      <c r="Y1044" s="582" t="str">
        <f t="shared" si="152"/>
        <v>NO</v>
      </c>
    </row>
    <row r="1045" spans="1:25" x14ac:dyDescent="0.25">
      <c r="A1045" s="572" t="s">
        <v>280</v>
      </c>
      <c r="B1045" s="573" t="s">
        <v>1129</v>
      </c>
      <c r="C1045" s="617">
        <v>278.04000000000002</v>
      </c>
      <c r="D1045" s="617">
        <v>22051027804</v>
      </c>
      <c r="E1045" s="574" t="s">
        <v>904</v>
      </c>
      <c r="F1045" s="583">
        <v>0</v>
      </c>
      <c r="G1045" s="573" t="s">
        <v>902</v>
      </c>
      <c r="H1045" s="576">
        <v>152900</v>
      </c>
      <c r="I1045" s="576">
        <v>134600</v>
      </c>
      <c r="J1045" s="577">
        <v>0.88031393067364305</v>
      </c>
      <c r="K1045" s="577" t="b">
        <f t="shared" si="144"/>
        <v>1</v>
      </c>
      <c r="L1045" s="576">
        <v>46710</v>
      </c>
      <c r="M1045" s="576">
        <v>40068</v>
      </c>
      <c r="N1045" s="577">
        <v>0.85780346820809295</v>
      </c>
      <c r="O1045" s="577" t="str">
        <f t="shared" si="145"/>
        <v/>
      </c>
      <c r="P1045" s="578">
        <v>19.600000000000001</v>
      </c>
      <c r="Q1045" s="578">
        <v>20.2</v>
      </c>
      <c r="R1045" s="579">
        <v>1.03061224489796</v>
      </c>
      <c r="S1045" s="577" t="str">
        <f t="shared" si="146"/>
        <v/>
      </c>
      <c r="T1045" s="580">
        <f t="shared" si="147"/>
        <v>1</v>
      </c>
      <c r="U1045" s="580">
        <f t="shared" si="148"/>
        <v>0</v>
      </c>
      <c r="V1045" s="580">
        <f t="shared" si="149"/>
        <v>0</v>
      </c>
      <c r="W1045" s="580">
        <f t="shared" si="150"/>
        <v>1</v>
      </c>
      <c r="X1045" s="581" t="str">
        <f t="shared" si="151"/>
        <v>NO</v>
      </c>
      <c r="Y1045" s="582" t="str">
        <f t="shared" si="152"/>
        <v>NO</v>
      </c>
    </row>
    <row r="1046" spans="1:25" x14ac:dyDescent="0.25">
      <c r="A1046" s="572" t="s">
        <v>280</v>
      </c>
      <c r="B1046" s="573" t="s">
        <v>1129</v>
      </c>
      <c r="C1046" s="617">
        <v>278.04000000000002</v>
      </c>
      <c r="D1046" s="617">
        <v>22051027804</v>
      </c>
      <c r="E1046" s="574" t="s">
        <v>904</v>
      </c>
      <c r="F1046" s="583">
        <v>0</v>
      </c>
      <c r="G1046" s="573" t="s">
        <v>902</v>
      </c>
      <c r="H1046" s="576">
        <v>152900</v>
      </c>
      <c r="I1046" s="576">
        <v>134600</v>
      </c>
      <c r="J1046" s="577">
        <v>0.88031393067364305</v>
      </c>
      <c r="K1046" s="577" t="b">
        <f t="shared" si="144"/>
        <v>1</v>
      </c>
      <c r="L1046" s="576">
        <v>46710</v>
      </c>
      <c r="M1046" s="576">
        <v>40068</v>
      </c>
      <c r="N1046" s="577">
        <v>0.85780346820809295</v>
      </c>
      <c r="O1046" s="577" t="str">
        <f t="shared" si="145"/>
        <v/>
      </c>
      <c r="P1046" s="578">
        <v>19.600000000000001</v>
      </c>
      <c r="Q1046" s="578">
        <v>20.2</v>
      </c>
      <c r="R1046" s="579">
        <v>1.03061224489796</v>
      </c>
      <c r="S1046" s="577" t="str">
        <f t="shared" si="146"/>
        <v/>
      </c>
      <c r="T1046" s="580">
        <f t="shared" si="147"/>
        <v>1</v>
      </c>
      <c r="U1046" s="580">
        <f t="shared" si="148"/>
        <v>0</v>
      </c>
      <c r="V1046" s="580">
        <f t="shared" si="149"/>
        <v>0</v>
      </c>
      <c r="W1046" s="580">
        <f t="shared" si="150"/>
        <v>1</v>
      </c>
      <c r="X1046" s="581" t="str">
        <f t="shared" si="151"/>
        <v>NO</v>
      </c>
      <c r="Y1046" s="582" t="str">
        <f t="shared" si="152"/>
        <v>NO</v>
      </c>
    </row>
    <row r="1047" spans="1:25" x14ac:dyDescent="0.25">
      <c r="A1047" s="572" t="s">
        <v>280</v>
      </c>
      <c r="B1047" s="573" t="s">
        <v>1129</v>
      </c>
      <c r="C1047" s="617">
        <v>278.05</v>
      </c>
      <c r="D1047" s="617">
        <v>22051027805</v>
      </c>
      <c r="E1047" s="574" t="s">
        <v>904</v>
      </c>
      <c r="F1047" s="583">
        <v>0</v>
      </c>
      <c r="G1047" s="573" t="s">
        <v>902</v>
      </c>
      <c r="H1047" s="576">
        <v>152900</v>
      </c>
      <c r="I1047" s="576">
        <v>134600</v>
      </c>
      <c r="J1047" s="577">
        <v>0.88031393067364305</v>
      </c>
      <c r="K1047" s="577" t="b">
        <f t="shared" si="144"/>
        <v>1</v>
      </c>
      <c r="L1047" s="576">
        <v>46710</v>
      </c>
      <c r="M1047" s="576">
        <v>40068</v>
      </c>
      <c r="N1047" s="577">
        <v>0.85780346820809295</v>
      </c>
      <c r="O1047" s="577" t="str">
        <f t="shared" si="145"/>
        <v/>
      </c>
      <c r="P1047" s="578">
        <v>19.600000000000001</v>
      </c>
      <c r="Q1047" s="578">
        <v>20.2</v>
      </c>
      <c r="R1047" s="579">
        <v>1.03061224489796</v>
      </c>
      <c r="S1047" s="577" t="str">
        <f t="shared" si="146"/>
        <v/>
      </c>
      <c r="T1047" s="580">
        <f t="shared" si="147"/>
        <v>1</v>
      </c>
      <c r="U1047" s="580">
        <f t="shared" si="148"/>
        <v>0</v>
      </c>
      <c r="V1047" s="580">
        <f t="shared" si="149"/>
        <v>0</v>
      </c>
      <c r="W1047" s="580">
        <f t="shared" si="150"/>
        <v>1</v>
      </c>
      <c r="X1047" s="581" t="str">
        <f t="shared" si="151"/>
        <v>NO</v>
      </c>
      <c r="Y1047" s="582" t="str">
        <f t="shared" si="152"/>
        <v>NO</v>
      </c>
    </row>
    <row r="1048" spans="1:25" x14ac:dyDescent="0.25">
      <c r="A1048" s="572" t="s">
        <v>280</v>
      </c>
      <c r="B1048" s="573" t="s">
        <v>1130</v>
      </c>
      <c r="C1048" s="617">
        <v>278.06</v>
      </c>
      <c r="D1048" s="617">
        <v>22051027806</v>
      </c>
      <c r="E1048" s="574" t="s">
        <v>904</v>
      </c>
      <c r="F1048" s="583">
        <v>0</v>
      </c>
      <c r="G1048" s="573" t="s">
        <v>902</v>
      </c>
      <c r="H1048" s="576">
        <v>152900</v>
      </c>
      <c r="I1048" s="576">
        <v>130700</v>
      </c>
      <c r="J1048" s="577">
        <v>0.854807063440157</v>
      </c>
      <c r="K1048" s="577" t="b">
        <f t="shared" si="144"/>
        <v>1</v>
      </c>
      <c r="L1048" s="576">
        <v>46710</v>
      </c>
      <c r="M1048" s="576">
        <v>36791</v>
      </c>
      <c r="N1048" s="577">
        <v>0.78764718475701101</v>
      </c>
      <c r="O1048" s="577" t="str">
        <f t="shared" si="145"/>
        <v/>
      </c>
      <c r="P1048" s="578">
        <v>19.600000000000001</v>
      </c>
      <c r="Q1048" s="578">
        <v>24.7</v>
      </c>
      <c r="R1048" s="579">
        <v>1.2602040816326501</v>
      </c>
      <c r="S1048" s="577" t="str">
        <f t="shared" si="146"/>
        <v/>
      </c>
      <c r="T1048" s="580">
        <f t="shared" si="147"/>
        <v>1</v>
      </c>
      <c r="U1048" s="580">
        <f t="shared" si="148"/>
        <v>0</v>
      </c>
      <c r="V1048" s="580">
        <f t="shared" si="149"/>
        <v>0</v>
      </c>
      <c r="W1048" s="580">
        <f t="shared" si="150"/>
        <v>1</v>
      </c>
      <c r="X1048" s="581" t="str">
        <f t="shared" si="151"/>
        <v>NO</v>
      </c>
      <c r="Y1048" s="582" t="str">
        <f t="shared" si="152"/>
        <v>NO</v>
      </c>
    </row>
    <row r="1049" spans="1:25" x14ac:dyDescent="0.25">
      <c r="A1049" s="572" t="s">
        <v>280</v>
      </c>
      <c r="B1049" s="573" t="s">
        <v>1130</v>
      </c>
      <c r="C1049" s="617">
        <v>278.06</v>
      </c>
      <c r="D1049" s="617">
        <v>22051027806</v>
      </c>
      <c r="E1049" s="574" t="s">
        <v>904</v>
      </c>
      <c r="F1049" s="583">
        <v>0</v>
      </c>
      <c r="G1049" s="573" t="s">
        <v>902</v>
      </c>
      <c r="H1049" s="576">
        <v>152900</v>
      </c>
      <c r="I1049" s="576">
        <v>130700</v>
      </c>
      <c r="J1049" s="577">
        <v>0.854807063440157</v>
      </c>
      <c r="K1049" s="577" t="b">
        <f t="shared" si="144"/>
        <v>1</v>
      </c>
      <c r="L1049" s="576">
        <v>46710</v>
      </c>
      <c r="M1049" s="576">
        <v>36791</v>
      </c>
      <c r="N1049" s="577">
        <v>0.78764718475701101</v>
      </c>
      <c r="O1049" s="577" t="str">
        <f t="shared" si="145"/>
        <v/>
      </c>
      <c r="P1049" s="578">
        <v>19.600000000000001</v>
      </c>
      <c r="Q1049" s="578">
        <v>24.7</v>
      </c>
      <c r="R1049" s="579">
        <v>1.2602040816326501</v>
      </c>
      <c r="S1049" s="577" t="str">
        <f t="shared" si="146"/>
        <v/>
      </c>
      <c r="T1049" s="580">
        <f t="shared" si="147"/>
        <v>1</v>
      </c>
      <c r="U1049" s="580">
        <f t="shared" si="148"/>
        <v>0</v>
      </c>
      <c r="V1049" s="580">
        <f t="shared" si="149"/>
        <v>0</v>
      </c>
      <c r="W1049" s="580">
        <f t="shared" si="150"/>
        <v>1</v>
      </c>
      <c r="X1049" s="581" t="str">
        <f t="shared" si="151"/>
        <v>NO</v>
      </c>
      <c r="Y1049" s="582" t="str">
        <f t="shared" si="152"/>
        <v>NO</v>
      </c>
    </row>
    <row r="1050" spans="1:25" x14ac:dyDescent="0.25">
      <c r="A1050" s="572" t="s">
        <v>280</v>
      </c>
      <c r="B1050" s="573" t="s">
        <v>1129</v>
      </c>
      <c r="C1050" s="617">
        <v>278.07</v>
      </c>
      <c r="D1050" s="617">
        <v>22051027807</v>
      </c>
      <c r="E1050" s="574" t="s">
        <v>904</v>
      </c>
      <c r="F1050" s="583">
        <v>0</v>
      </c>
      <c r="G1050" s="573" t="s">
        <v>902</v>
      </c>
      <c r="H1050" s="576">
        <v>152900</v>
      </c>
      <c r="I1050" s="576">
        <v>134600</v>
      </c>
      <c r="J1050" s="577">
        <v>0.88031393067364305</v>
      </c>
      <c r="K1050" s="577" t="b">
        <f t="shared" si="144"/>
        <v>1</v>
      </c>
      <c r="L1050" s="576">
        <v>46710</v>
      </c>
      <c r="M1050" s="576">
        <v>40068</v>
      </c>
      <c r="N1050" s="577">
        <v>0.85780346820809295</v>
      </c>
      <c r="O1050" s="577" t="str">
        <f t="shared" si="145"/>
        <v/>
      </c>
      <c r="P1050" s="578">
        <v>19.600000000000001</v>
      </c>
      <c r="Q1050" s="578">
        <v>20.2</v>
      </c>
      <c r="R1050" s="579">
        <v>1.03061224489796</v>
      </c>
      <c r="S1050" s="577" t="str">
        <f t="shared" si="146"/>
        <v/>
      </c>
      <c r="T1050" s="580">
        <f t="shared" si="147"/>
        <v>1</v>
      </c>
      <c r="U1050" s="580">
        <f t="shared" si="148"/>
        <v>0</v>
      </c>
      <c r="V1050" s="580">
        <f t="shared" si="149"/>
        <v>0</v>
      </c>
      <c r="W1050" s="580">
        <f t="shared" si="150"/>
        <v>1</v>
      </c>
      <c r="X1050" s="581" t="str">
        <f t="shared" si="151"/>
        <v>NO</v>
      </c>
      <c r="Y1050" s="582" t="str">
        <f t="shared" si="152"/>
        <v>NO</v>
      </c>
    </row>
    <row r="1051" spans="1:25" x14ac:dyDescent="0.25">
      <c r="A1051" s="572" t="s">
        <v>280</v>
      </c>
      <c r="B1051" s="573" t="s">
        <v>1130</v>
      </c>
      <c r="C1051" s="617">
        <v>278.07</v>
      </c>
      <c r="D1051" s="617">
        <v>22051027807</v>
      </c>
      <c r="E1051" s="574" t="s">
        <v>904</v>
      </c>
      <c r="F1051" s="583">
        <v>0</v>
      </c>
      <c r="G1051" s="573" t="s">
        <v>902</v>
      </c>
      <c r="H1051" s="576">
        <v>152900</v>
      </c>
      <c r="I1051" s="576">
        <v>130700</v>
      </c>
      <c r="J1051" s="577">
        <v>0.854807063440157</v>
      </c>
      <c r="K1051" s="577" t="b">
        <f t="shared" si="144"/>
        <v>1</v>
      </c>
      <c r="L1051" s="576">
        <v>46710</v>
      </c>
      <c r="M1051" s="576">
        <v>36791</v>
      </c>
      <c r="N1051" s="577">
        <v>0.78764718475701101</v>
      </c>
      <c r="O1051" s="577" t="str">
        <f t="shared" si="145"/>
        <v/>
      </c>
      <c r="P1051" s="578">
        <v>19.600000000000001</v>
      </c>
      <c r="Q1051" s="578">
        <v>24.7</v>
      </c>
      <c r="R1051" s="579">
        <v>1.2602040816326501</v>
      </c>
      <c r="S1051" s="577" t="str">
        <f t="shared" si="146"/>
        <v/>
      </c>
      <c r="T1051" s="580">
        <f t="shared" si="147"/>
        <v>1</v>
      </c>
      <c r="U1051" s="580">
        <f t="shared" si="148"/>
        <v>0</v>
      </c>
      <c r="V1051" s="580">
        <f t="shared" si="149"/>
        <v>0</v>
      </c>
      <c r="W1051" s="580">
        <f t="shared" si="150"/>
        <v>1</v>
      </c>
      <c r="X1051" s="581" t="str">
        <f t="shared" si="151"/>
        <v>NO</v>
      </c>
      <c r="Y1051" s="582" t="str">
        <f t="shared" si="152"/>
        <v>NO</v>
      </c>
    </row>
    <row r="1052" spans="1:25" x14ac:dyDescent="0.25">
      <c r="A1052" s="572" t="s">
        <v>280</v>
      </c>
      <c r="B1052" s="573" t="s">
        <v>1130</v>
      </c>
      <c r="C1052" s="617">
        <v>278.08999999999997</v>
      </c>
      <c r="D1052" s="617">
        <v>22051027809</v>
      </c>
      <c r="E1052" s="574" t="s">
        <v>904</v>
      </c>
      <c r="F1052" s="583">
        <v>0</v>
      </c>
      <c r="G1052" s="573" t="s">
        <v>902</v>
      </c>
      <c r="H1052" s="576">
        <v>152900</v>
      </c>
      <c r="I1052" s="576">
        <v>130700</v>
      </c>
      <c r="J1052" s="577">
        <v>0.854807063440157</v>
      </c>
      <c r="K1052" s="577" t="b">
        <f t="shared" si="144"/>
        <v>1</v>
      </c>
      <c r="L1052" s="576">
        <v>46710</v>
      </c>
      <c r="M1052" s="576">
        <v>36791</v>
      </c>
      <c r="N1052" s="577">
        <v>0.78764718475701101</v>
      </c>
      <c r="O1052" s="577" t="str">
        <f t="shared" si="145"/>
        <v/>
      </c>
      <c r="P1052" s="578">
        <v>19.600000000000001</v>
      </c>
      <c r="Q1052" s="578">
        <v>24.7</v>
      </c>
      <c r="R1052" s="579">
        <v>1.2602040816326501</v>
      </c>
      <c r="S1052" s="577" t="str">
        <f t="shared" si="146"/>
        <v/>
      </c>
      <c r="T1052" s="580">
        <f t="shared" si="147"/>
        <v>1</v>
      </c>
      <c r="U1052" s="580">
        <f t="shared" si="148"/>
        <v>0</v>
      </c>
      <c r="V1052" s="580">
        <f t="shared" si="149"/>
        <v>0</v>
      </c>
      <c r="W1052" s="580">
        <f t="shared" si="150"/>
        <v>1</v>
      </c>
      <c r="X1052" s="581" t="str">
        <f t="shared" si="151"/>
        <v>NO</v>
      </c>
      <c r="Y1052" s="582" t="str">
        <f t="shared" si="152"/>
        <v>NO</v>
      </c>
    </row>
    <row r="1053" spans="1:25" x14ac:dyDescent="0.25">
      <c r="A1053" s="572" t="s">
        <v>280</v>
      </c>
      <c r="B1053" s="573" t="s">
        <v>1129</v>
      </c>
      <c r="C1053" s="617">
        <v>278.10000000000002</v>
      </c>
      <c r="D1053" s="617">
        <v>22051027810</v>
      </c>
      <c r="E1053" s="574" t="s">
        <v>904</v>
      </c>
      <c r="F1053" s="583">
        <v>0</v>
      </c>
      <c r="G1053" s="573" t="s">
        <v>902</v>
      </c>
      <c r="H1053" s="576">
        <v>152900</v>
      </c>
      <c r="I1053" s="576">
        <v>134600</v>
      </c>
      <c r="J1053" s="577">
        <v>0.88031393067364305</v>
      </c>
      <c r="K1053" s="577" t="b">
        <f t="shared" si="144"/>
        <v>1</v>
      </c>
      <c r="L1053" s="576">
        <v>46710</v>
      </c>
      <c r="M1053" s="576">
        <v>40068</v>
      </c>
      <c r="N1053" s="577">
        <v>0.85780346820809295</v>
      </c>
      <c r="O1053" s="577" t="str">
        <f t="shared" si="145"/>
        <v/>
      </c>
      <c r="P1053" s="578">
        <v>19.600000000000001</v>
      </c>
      <c r="Q1053" s="578">
        <v>20.2</v>
      </c>
      <c r="R1053" s="579">
        <v>1.03061224489796</v>
      </c>
      <c r="S1053" s="577" t="str">
        <f t="shared" si="146"/>
        <v/>
      </c>
      <c r="T1053" s="580">
        <f t="shared" si="147"/>
        <v>1</v>
      </c>
      <c r="U1053" s="580">
        <f t="shared" si="148"/>
        <v>0</v>
      </c>
      <c r="V1053" s="580">
        <f t="shared" si="149"/>
        <v>0</v>
      </c>
      <c r="W1053" s="580">
        <f t="shared" si="150"/>
        <v>1</v>
      </c>
      <c r="X1053" s="581" t="str">
        <f t="shared" si="151"/>
        <v>NO</v>
      </c>
      <c r="Y1053" s="582" t="str">
        <f t="shared" si="152"/>
        <v>NO</v>
      </c>
    </row>
    <row r="1054" spans="1:25" x14ac:dyDescent="0.25">
      <c r="A1054" s="572" t="s">
        <v>280</v>
      </c>
      <c r="B1054" s="573" t="s">
        <v>1129</v>
      </c>
      <c r="C1054" s="617">
        <v>278.11</v>
      </c>
      <c r="D1054" s="617">
        <v>22051027811</v>
      </c>
      <c r="E1054" s="574" t="s">
        <v>904</v>
      </c>
      <c r="F1054" s="583">
        <v>0</v>
      </c>
      <c r="G1054" s="573" t="s">
        <v>902</v>
      </c>
      <c r="H1054" s="576">
        <v>152900</v>
      </c>
      <c r="I1054" s="576">
        <v>134600</v>
      </c>
      <c r="J1054" s="577">
        <v>0.88031393067364305</v>
      </c>
      <c r="K1054" s="577" t="b">
        <f t="shared" si="144"/>
        <v>1</v>
      </c>
      <c r="L1054" s="576">
        <v>46710</v>
      </c>
      <c r="M1054" s="576">
        <v>40068</v>
      </c>
      <c r="N1054" s="577">
        <v>0.85780346820809295</v>
      </c>
      <c r="O1054" s="577" t="str">
        <f t="shared" si="145"/>
        <v/>
      </c>
      <c r="P1054" s="578">
        <v>19.600000000000001</v>
      </c>
      <c r="Q1054" s="578">
        <v>20.2</v>
      </c>
      <c r="R1054" s="579">
        <v>1.03061224489796</v>
      </c>
      <c r="S1054" s="577" t="str">
        <f t="shared" si="146"/>
        <v/>
      </c>
      <c r="T1054" s="580">
        <f t="shared" si="147"/>
        <v>1</v>
      </c>
      <c r="U1054" s="580">
        <f t="shared" si="148"/>
        <v>0</v>
      </c>
      <c r="V1054" s="580">
        <f t="shared" si="149"/>
        <v>0</v>
      </c>
      <c r="W1054" s="580">
        <f t="shared" si="150"/>
        <v>1</v>
      </c>
      <c r="X1054" s="581" t="str">
        <f t="shared" si="151"/>
        <v>NO</v>
      </c>
      <c r="Y1054" s="582" t="str">
        <f t="shared" si="152"/>
        <v>NO</v>
      </c>
    </row>
    <row r="1055" spans="1:25" x14ac:dyDescent="0.25">
      <c r="A1055" s="572" t="s">
        <v>280</v>
      </c>
      <c r="B1055" s="573" t="s">
        <v>1129</v>
      </c>
      <c r="C1055" s="617">
        <v>278.12</v>
      </c>
      <c r="D1055" s="617">
        <v>22051027812</v>
      </c>
      <c r="E1055" s="574" t="s">
        <v>901</v>
      </c>
      <c r="F1055" s="583">
        <v>0</v>
      </c>
      <c r="G1055" s="573" t="s">
        <v>902</v>
      </c>
      <c r="H1055" s="576">
        <v>152900</v>
      </c>
      <c r="I1055" s="576">
        <v>134600</v>
      </c>
      <c r="J1055" s="577">
        <v>0.88031393067364305</v>
      </c>
      <c r="K1055" s="577" t="b">
        <f t="shared" si="144"/>
        <v>1</v>
      </c>
      <c r="L1055" s="576">
        <v>46710</v>
      </c>
      <c r="M1055" s="576">
        <v>40068</v>
      </c>
      <c r="N1055" s="577">
        <v>0.85780346820809295</v>
      </c>
      <c r="O1055" s="577" t="str">
        <f t="shared" si="145"/>
        <v/>
      </c>
      <c r="P1055" s="578">
        <v>19.600000000000001</v>
      </c>
      <c r="Q1055" s="578">
        <v>20.2</v>
      </c>
      <c r="R1055" s="579">
        <v>1.03061224489796</v>
      </c>
      <c r="S1055" s="577" t="str">
        <f t="shared" si="146"/>
        <v/>
      </c>
      <c r="T1055" s="580">
        <f t="shared" si="147"/>
        <v>1</v>
      </c>
      <c r="U1055" s="580">
        <f t="shared" si="148"/>
        <v>0</v>
      </c>
      <c r="V1055" s="580">
        <f t="shared" si="149"/>
        <v>0</v>
      </c>
      <c r="W1055" s="580">
        <f t="shared" si="150"/>
        <v>1</v>
      </c>
      <c r="X1055" s="581" t="str">
        <f t="shared" si="151"/>
        <v>NO</v>
      </c>
      <c r="Y1055" s="582" t="str">
        <f t="shared" si="152"/>
        <v>NO</v>
      </c>
    </row>
    <row r="1056" spans="1:25" x14ac:dyDescent="0.25">
      <c r="A1056" s="572" t="s">
        <v>280</v>
      </c>
      <c r="B1056" s="573" t="s">
        <v>1134</v>
      </c>
      <c r="C1056" s="617">
        <v>279.01</v>
      </c>
      <c r="D1056" s="617">
        <v>22051027901</v>
      </c>
      <c r="E1056" s="574" t="s">
        <v>904</v>
      </c>
      <c r="F1056" s="583">
        <v>0</v>
      </c>
      <c r="G1056" s="573" t="s">
        <v>902</v>
      </c>
      <c r="H1056" s="576">
        <v>152900</v>
      </c>
      <c r="I1056" s="576">
        <v>112900</v>
      </c>
      <c r="J1056" s="577">
        <v>0.73839110529758001</v>
      </c>
      <c r="K1056" s="577" t="b">
        <f t="shared" si="144"/>
        <v>1</v>
      </c>
      <c r="L1056" s="576">
        <v>46710</v>
      </c>
      <c r="M1056" s="576">
        <v>46920</v>
      </c>
      <c r="N1056" s="577">
        <v>1.00449582530507</v>
      </c>
      <c r="O1056" s="577" t="str">
        <f t="shared" si="145"/>
        <v/>
      </c>
      <c r="P1056" s="578">
        <v>19.600000000000001</v>
      </c>
      <c r="Q1056" s="578">
        <v>8.1</v>
      </c>
      <c r="R1056" s="579">
        <v>0.41326530612244899</v>
      </c>
      <c r="S1056" s="577" t="str">
        <f t="shared" si="146"/>
        <v/>
      </c>
      <c r="T1056" s="580">
        <f t="shared" si="147"/>
        <v>1</v>
      </c>
      <c r="U1056" s="580">
        <f t="shared" si="148"/>
        <v>0</v>
      </c>
      <c r="V1056" s="580">
        <f t="shared" si="149"/>
        <v>0</v>
      </c>
      <c r="W1056" s="580">
        <f t="shared" si="150"/>
        <v>1</v>
      </c>
      <c r="X1056" s="581" t="str">
        <f t="shared" si="151"/>
        <v>NO</v>
      </c>
      <c r="Y1056" s="582" t="str">
        <f t="shared" si="152"/>
        <v>NO</v>
      </c>
    </row>
    <row r="1057" spans="1:25" x14ac:dyDescent="0.25">
      <c r="A1057" s="572" t="s">
        <v>280</v>
      </c>
      <c r="B1057" s="573" t="s">
        <v>1135</v>
      </c>
      <c r="C1057" s="617">
        <v>279.01</v>
      </c>
      <c r="D1057" s="617">
        <v>22051027901</v>
      </c>
      <c r="E1057" s="574" t="s">
        <v>901</v>
      </c>
      <c r="F1057" s="575">
        <v>1</v>
      </c>
      <c r="G1057" s="573" t="s">
        <v>902</v>
      </c>
      <c r="H1057" s="576">
        <v>152900</v>
      </c>
      <c r="I1057" s="576">
        <v>174000</v>
      </c>
      <c r="J1057" s="577">
        <v>1.1379986919555301</v>
      </c>
      <c r="K1057" s="577" t="b">
        <f t="shared" si="144"/>
        <v>1</v>
      </c>
      <c r="L1057" s="576">
        <v>46710</v>
      </c>
      <c r="M1057" s="576">
        <v>40859</v>
      </c>
      <c r="N1057" s="577">
        <v>0.87473774352387101</v>
      </c>
      <c r="O1057" s="577" t="str">
        <f t="shared" si="145"/>
        <v/>
      </c>
      <c r="P1057" s="578">
        <v>19.600000000000001</v>
      </c>
      <c r="Q1057" s="578">
        <v>33.200000000000003</v>
      </c>
      <c r="R1057" s="579">
        <v>1.69387755102041</v>
      </c>
      <c r="S1057" s="577" t="b">
        <f t="shared" si="146"/>
        <v>1</v>
      </c>
      <c r="T1057" s="580">
        <f t="shared" si="147"/>
        <v>1</v>
      </c>
      <c r="U1057" s="580">
        <f t="shared" si="148"/>
        <v>0</v>
      </c>
      <c r="V1057" s="580">
        <f t="shared" si="149"/>
        <v>1</v>
      </c>
      <c r="W1057" s="580">
        <f t="shared" si="150"/>
        <v>2</v>
      </c>
      <c r="X1057" s="588" t="str">
        <f t="shared" si="151"/>
        <v>YES</v>
      </c>
      <c r="Y1057" s="589" t="str">
        <f t="shared" si="152"/>
        <v>YES</v>
      </c>
    </row>
    <row r="1058" spans="1:25" x14ac:dyDescent="0.25">
      <c r="A1058" s="572" t="s">
        <v>280</v>
      </c>
      <c r="B1058" s="573" t="s">
        <v>1134</v>
      </c>
      <c r="C1058" s="617">
        <v>279.02</v>
      </c>
      <c r="D1058" s="617">
        <v>22051027902</v>
      </c>
      <c r="E1058" s="574" t="s">
        <v>904</v>
      </c>
      <c r="F1058" s="583">
        <v>0</v>
      </c>
      <c r="G1058" s="573" t="s">
        <v>902</v>
      </c>
      <c r="H1058" s="576">
        <v>152900</v>
      </c>
      <c r="I1058" s="576">
        <v>112900</v>
      </c>
      <c r="J1058" s="577">
        <v>0.73839110529758001</v>
      </c>
      <c r="K1058" s="577" t="b">
        <f t="shared" si="144"/>
        <v>1</v>
      </c>
      <c r="L1058" s="576">
        <v>46710</v>
      </c>
      <c r="M1058" s="576">
        <v>46920</v>
      </c>
      <c r="N1058" s="577">
        <v>1.00449582530507</v>
      </c>
      <c r="O1058" s="577" t="str">
        <f t="shared" si="145"/>
        <v/>
      </c>
      <c r="P1058" s="578">
        <v>19.600000000000001</v>
      </c>
      <c r="Q1058" s="578">
        <v>8.1</v>
      </c>
      <c r="R1058" s="579">
        <v>0.41326530612244899</v>
      </c>
      <c r="S1058" s="577" t="str">
        <f t="shared" si="146"/>
        <v/>
      </c>
      <c r="T1058" s="580">
        <f t="shared" si="147"/>
        <v>1</v>
      </c>
      <c r="U1058" s="580">
        <f t="shared" si="148"/>
        <v>0</v>
      </c>
      <c r="V1058" s="580">
        <f t="shared" si="149"/>
        <v>0</v>
      </c>
      <c r="W1058" s="580">
        <f t="shared" si="150"/>
        <v>1</v>
      </c>
      <c r="X1058" s="581" t="str">
        <f t="shared" si="151"/>
        <v>NO</v>
      </c>
      <c r="Y1058" s="582" t="str">
        <f t="shared" si="152"/>
        <v>NO</v>
      </c>
    </row>
    <row r="1059" spans="1:25" x14ac:dyDescent="0.25">
      <c r="A1059" s="572" t="s">
        <v>280</v>
      </c>
      <c r="B1059" s="573" t="s">
        <v>1136</v>
      </c>
      <c r="C1059" s="617">
        <v>279.02</v>
      </c>
      <c r="D1059" s="617">
        <v>22051027902</v>
      </c>
      <c r="E1059" s="574" t="s">
        <v>904</v>
      </c>
      <c r="F1059" s="583">
        <v>0</v>
      </c>
      <c r="G1059" s="573" t="s">
        <v>902</v>
      </c>
      <c r="H1059" s="576">
        <v>152900</v>
      </c>
      <c r="I1059" s="576">
        <v>174500</v>
      </c>
      <c r="J1059" s="577">
        <v>1.1412688031393099</v>
      </c>
      <c r="K1059" s="577" t="b">
        <f t="shared" si="144"/>
        <v>1</v>
      </c>
      <c r="L1059" s="576">
        <v>46710</v>
      </c>
      <c r="M1059" s="576">
        <v>37438</v>
      </c>
      <c r="N1059" s="577">
        <v>0.80149860843502496</v>
      </c>
      <c r="O1059" s="577" t="str">
        <f t="shared" si="145"/>
        <v/>
      </c>
      <c r="P1059" s="578">
        <v>19.600000000000001</v>
      </c>
      <c r="Q1059" s="578">
        <v>17</v>
      </c>
      <c r="R1059" s="579">
        <v>0.86734693877550995</v>
      </c>
      <c r="S1059" s="577" t="str">
        <f t="shared" si="146"/>
        <v/>
      </c>
      <c r="T1059" s="580">
        <f t="shared" si="147"/>
        <v>1</v>
      </c>
      <c r="U1059" s="580">
        <f t="shared" si="148"/>
        <v>0</v>
      </c>
      <c r="V1059" s="580">
        <f t="shared" si="149"/>
        <v>0</v>
      </c>
      <c r="W1059" s="580">
        <f t="shared" si="150"/>
        <v>1</v>
      </c>
      <c r="X1059" s="581" t="str">
        <f t="shared" si="151"/>
        <v>NO</v>
      </c>
      <c r="Y1059" s="582" t="str">
        <f t="shared" si="152"/>
        <v>NO</v>
      </c>
    </row>
    <row r="1060" spans="1:25" x14ac:dyDescent="0.25">
      <c r="A1060" s="572" t="s">
        <v>280</v>
      </c>
      <c r="B1060" s="573" t="s">
        <v>1135</v>
      </c>
      <c r="C1060" s="617">
        <v>279.02</v>
      </c>
      <c r="D1060" s="617">
        <v>22051027902</v>
      </c>
      <c r="E1060" s="574" t="s">
        <v>901</v>
      </c>
      <c r="F1060" s="575">
        <v>1</v>
      </c>
      <c r="G1060" s="573" t="s">
        <v>902</v>
      </c>
      <c r="H1060" s="576">
        <v>152900</v>
      </c>
      <c r="I1060" s="576">
        <v>174000</v>
      </c>
      <c r="J1060" s="577">
        <v>1.1379986919555301</v>
      </c>
      <c r="K1060" s="577" t="b">
        <f t="shared" si="144"/>
        <v>1</v>
      </c>
      <c r="L1060" s="576">
        <v>46710</v>
      </c>
      <c r="M1060" s="576">
        <v>40859</v>
      </c>
      <c r="N1060" s="577">
        <v>0.87473774352387101</v>
      </c>
      <c r="O1060" s="577" t="str">
        <f t="shared" si="145"/>
        <v/>
      </c>
      <c r="P1060" s="578">
        <v>19.600000000000001</v>
      </c>
      <c r="Q1060" s="578">
        <v>33.200000000000003</v>
      </c>
      <c r="R1060" s="579">
        <v>1.69387755102041</v>
      </c>
      <c r="S1060" s="577" t="b">
        <f t="shared" si="146"/>
        <v>1</v>
      </c>
      <c r="T1060" s="580">
        <f t="shared" si="147"/>
        <v>1</v>
      </c>
      <c r="U1060" s="580">
        <f t="shared" si="148"/>
        <v>0</v>
      </c>
      <c r="V1060" s="580">
        <f t="shared" si="149"/>
        <v>1</v>
      </c>
      <c r="W1060" s="580">
        <f t="shared" si="150"/>
        <v>2</v>
      </c>
      <c r="X1060" s="588" t="str">
        <f t="shared" si="151"/>
        <v>YES</v>
      </c>
      <c r="Y1060" s="589" t="str">
        <f t="shared" si="152"/>
        <v>YES</v>
      </c>
    </row>
    <row r="1061" spans="1:25" x14ac:dyDescent="0.25">
      <c r="A1061" s="572" t="s">
        <v>280</v>
      </c>
      <c r="B1061" s="573" t="s">
        <v>1130</v>
      </c>
      <c r="C1061" s="617">
        <v>280</v>
      </c>
      <c r="D1061" s="617">
        <v>22051028000</v>
      </c>
      <c r="E1061" s="574" t="s">
        <v>904</v>
      </c>
      <c r="F1061" s="583">
        <v>0</v>
      </c>
      <c r="G1061" s="573" t="s">
        <v>902</v>
      </c>
      <c r="H1061" s="576">
        <v>152900</v>
      </c>
      <c r="I1061" s="576">
        <v>130700</v>
      </c>
      <c r="J1061" s="577">
        <v>0.854807063440157</v>
      </c>
      <c r="K1061" s="577" t="b">
        <f t="shared" si="144"/>
        <v>1</v>
      </c>
      <c r="L1061" s="576">
        <v>46710</v>
      </c>
      <c r="M1061" s="576">
        <v>36791</v>
      </c>
      <c r="N1061" s="577">
        <v>0.78764718475701101</v>
      </c>
      <c r="O1061" s="577" t="str">
        <f t="shared" si="145"/>
        <v/>
      </c>
      <c r="P1061" s="578">
        <v>19.600000000000001</v>
      </c>
      <c r="Q1061" s="578">
        <v>24.7</v>
      </c>
      <c r="R1061" s="579">
        <v>1.2602040816326501</v>
      </c>
      <c r="S1061" s="577" t="str">
        <f t="shared" si="146"/>
        <v/>
      </c>
      <c r="T1061" s="580">
        <f t="shared" si="147"/>
        <v>1</v>
      </c>
      <c r="U1061" s="580">
        <f t="shared" si="148"/>
        <v>0</v>
      </c>
      <c r="V1061" s="580">
        <f t="shared" si="149"/>
        <v>0</v>
      </c>
      <c r="W1061" s="580">
        <f t="shared" si="150"/>
        <v>1</v>
      </c>
      <c r="X1061" s="581" t="str">
        <f t="shared" si="151"/>
        <v>NO</v>
      </c>
      <c r="Y1061" s="582" t="str">
        <f t="shared" si="152"/>
        <v>NO</v>
      </c>
    </row>
    <row r="1062" spans="1:25" x14ac:dyDescent="0.25">
      <c r="A1062" s="572" t="s">
        <v>280</v>
      </c>
      <c r="B1062" s="573" t="s">
        <v>1126</v>
      </c>
      <c r="C1062" s="617">
        <v>281</v>
      </c>
      <c r="D1062" s="617">
        <v>22051028100</v>
      </c>
      <c r="E1062" s="574" t="s">
        <v>901</v>
      </c>
      <c r="F1062" s="583">
        <v>0</v>
      </c>
      <c r="G1062" s="573" t="s">
        <v>902</v>
      </c>
      <c r="H1062" s="576">
        <v>152900</v>
      </c>
      <c r="I1062" s="576">
        <v>170900</v>
      </c>
      <c r="J1062" s="577">
        <v>1.11772400261609</v>
      </c>
      <c r="K1062" s="577" t="b">
        <f t="shared" si="144"/>
        <v>1</v>
      </c>
      <c r="L1062" s="576">
        <v>46710</v>
      </c>
      <c r="M1062" s="576">
        <v>53336</v>
      </c>
      <c r="N1062" s="577">
        <v>1.14185399272104</v>
      </c>
      <c r="O1062" s="577" t="str">
        <f t="shared" si="145"/>
        <v/>
      </c>
      <c r="P1062" s="578">
        <v>19.600000000000001</v>
      </c>
      <c r="Q1062" s="578">
        <v>16</v>
      </c>
      <c r="R1062" s="579">
        <v>0.81632653061224503</v>
      </c>
      <c r="S1062" s="577" t="str">
        <f t="shared" si="146"/>
        <v/>
      </c>
      <c r="T1062" s="580">
        <f t="shared" si="147"/>
        <v>1</v>
      </c>
      <c r="U1062" s="580">
        <f t="shared" si="148"/>
        <v>0</v>
      </c>
      <c r="V1062" s="580">
        <f t="shared" si="149"/>
        <v>0</v>
      </c>
      <c r="W1062" s="580">
        <f t="shared" si="150"/>
        <v>1</v>
      </c>
      <c r="X1062" s="581" t="str">
        <f t="shared" si="151"/>
        <v>NO</v>
      </c>
      <c r="Y1062" s="582" t="str">
        <f t="shared" si="152"/>
        <v>NO</v>
      </c>
    </row>
    <row r="1063" spans="1:25" x14ac:dyDescent="0.25">
      <c r="A1063" s="572" t="s">
        <v>280</v>
      </c>
      <c r="B1063" s="573" t="s">
        <v>1130</v>
      </c>
      <c r="C1063" s="617">
        <v>282</v>
      </c>
      <c r="D1063" s="617">
        <v>22051028200</v>
      </c>
      <c r="E1063" s="574" t="s">
        <v>904</v>
      </c>
      <c r="F1063" s="583">
        <v>0</v>
      </c>
      <c r="G1063" s="573" t="s">
        <v>902</v>
      </c>
      <c r="H1063" s="576">
        <v>152900</v>
      </c>
      <c r="I1063" s="576">
        <v>130700</v>
      </c>
      <c r="J1063" s="577">
        <v>0.854807063440157</v>
      </c>
      <c r="K1063" s="577" t="b">
        <f t="shared" si="144"/>
        <v>1</v>
      </c>
      <c r="L1063" s="576">
        <v>46710</v>
      </c>
      <c r="M1063" s="576">
        <v>36791</v>
      </c>
      <c r="N1063" s="577">
        <v>0.78764718475701101</v>
      </c>
      <c r="O1063" s="577" t="str">
        <f t="shared" si="145"/>
        <v/>
      </c>
      <c r="P1063" s="578">
        <v>19.600000000000001</v>
      </c>
      <c r="Q1063" s="578">
        <v>24.7</v>
      </c>
      <c r="R1063" s="579">
        <v>1.2602040816326501</v>
      </c>
      <c r="S1063" s="577" t="str">
        <f t="shared" si="146"/>
        <v/>
      </c>
      <c r="T1063" s="580">
        <f t="shared" si="147"/>
        <v>1</v>
      </c>
      <c r="U1063" s="580">
        <f t="shared" si="148"/>
        <v>0</v>
      </c>
      <c r="V1063" s="580">
        <f t="shared" si="149"/>
        <v>0</v>
      </c>
      <c r="W1063" s="580">
        <f t="shared" si="150"/>
        <v>1</v>
      </c>
      <c r="X1063" s="581" t="str">
        <f t="shared" si="151"/>
        <v>NO</v>
      </c>
      <c r="Y1063" s="582" t="str">
        <f t="shared" si="152"/>
        <v>NO</v>
      </c>
    </row>
    <row r="1064" spans="1:25" x14ac:dyDescent="0.25">
      <c r="A1064" s="572" t="s">
        <v>280</v>
      </c>
      <c r="B1064" s="573" t="s">
        <v>1131</v>
      </c>
      <c r="C1064" s="617">
        <v>282</v>
      </c>
      <c r="D1064" s="617">
        <v>22051028200</v>
      </c>
      <c r="E1064" s="574" t="s">
        <v>904</v>
      </c>
      <c r="F1064" s="583">
        <v>0</v>
      </c>
      <c r="G1064" s="573" t="s">
        <v>902</v>
      </c>
      <c r="H1064" s="576">
        <v>152900</v>
      </c>
      <c r="I1064" s="576">
        <v>125600</v>
      </c>
      <c r="J1064" s="577">
        <v>0.82145192936559797</v>
      </c>
      <c r="K1064" s="577" t="b">
        <f t="shared" si="144"/>
        <v>1</v>
      </c>
      <c r="L1064" s="576">
        <v>46710</v>
      </c>
      <c r="M1064" s="576">
        <v>32318</v>
      </c>
      <c r="N1064" s="577">
        <v>0.69188610575893805</v>
      </c>
      <c r="O1064" s="577" t="str">
        <f t="shared" si="145"/>
        <v/>
      </c>
      <c r="P1064" s="578">
        <v>19.600000000000001</v>
      </c>
      <c r="Q1064" s="578">
        <v>24.8</v>
      </c>
      <c r="R1064" s="579">
        <v>1.2653061224489801</v>
      </c>
      <c r="S1064" s="577" t="str">
        <f t="shared" si="146"/>
        <v/>
      </c>
      <c r="T1064" s="580">
        <f t="shared" si="147"/>
        <v>1</v>
      </c>
      <c r="U1064" s="580">
        <f t="shared" si="148"/>
        <v>0</v>
      </c>
      <c r="V1064" s="580">
        <f t="shared" si="149"/>
        <v>0</v>
      </c>
      <c r="W1064" s="580">
        <f t="shared" si="150"/>
        <v>1</v>
      </c>
      <c r="X1064" s="581" t="str">
        <f t="shared" si="151"/>
        <v>NO</v>
      </c>
      <c r="Y1064" s="582" t="str">
        <f t="shared" si="152"/>
        <v>NO</v>
      </c>
    </row>
    <row r="1065" spans="1:25" x14ac:dyDescent="0.25">
      <c r="A1065" s="572" t="s">
        <v>280</v>
      </c>
      <c r="B1065" s="573" t="s">
        <v>1131</v>
      </c>
      <c r="C1065" s="617">
        <v>282</v>
      </c>
      <c r="D1065" s="617">
        <v>22051028200</v>
      </c>
      <c r="E1065" s="574" t="s">
        <v>901</v>
      </c>
      <c r="F1065" s="575">
        <v>1</v>
      </c>
      <c r="G1065" s="573" t="s">
        <v>902</v>
      </c>
      <c r="H1065" s="576">
        <v>152900</v>
      </c>
      <c r="I1065" s="576">
        <v>125600</v>
      </c>
      <c r="J1065" s="577">
        <v>0.82145192936559797</v>
      </c>
      <c r="K1065" s="577" t="b">
        <f t="shared" si="144"/>
        <v>1</v>
      </c>
      <c r="L1065" s="576">
        <v>46710</v>
      </c>
      <c r="M1065" s="576">
        <v>32318</v>
      </c>
      <c r="N1065" s="577">
        <v>0.69188610575893805</v>
      </c>
      <c r="O1065" s="577" t="str">
        <f t="shared" si="145"/>
        <v/>
      </c>
      <c r="P1065" s="578">
        <v>19.600000000000001</v>
      </c>
      <c r="Q1065" s="578">
        <v>24.8</v>
      </c>
      <c r="R1065" s="579">
        <v>1.2653061224489801</v>
      </c>
      <c r="S1065" s="577" t="str">
        <f t="shared" si="146"/>
        <v/>
      </c>
      <c r="T1065" s="580">
        <f t="shared" si="147"/>
        <v>1</v>
      </c>
      <c r="U1065" s="580">
        <f t="shared" si="148"/>
        <v>0</v>
      </c>
      <c r="V1065" s="580">
        <f t="shared" si="149"/>
        <v>0</v>
      </c>
      <c r="W1065" s="580">
        <f t="shared" si="150"/>
        <v>1</v>
      </c>
      <c r="X1065" s="581" t="str">
        <f t="shared" si="151"/>
        <v>NO</v>
      </c>
      <c r="Y1065" s="582" t="str">
        <f t="shared" si="152"/>
        <v>NO</v>
      </c>
    </row>
    <row r="1066" spans="1:25" x14ac:dyDescent="0.25">
      <c r="A1066" s="572" t="s">
        <v>280</v>
      </c>
      <c r="B1066" s="573" t="s">
        <v>1126</v>
      </c>
      <c r="C1066" s="617">
        <v>9800</v>
      </c>
      <c r="D1066" s="617">
        <v>22051980000</v>
      </c>
      <c r="E1066" s="574" t="s">
        <v>904</v>
      </c>
      <c r="F1066" s="583">
        <v>0</v>
      </c>
      <c r="G1066" s="573" t="s">
        <v>902</v>
      </c>
      <c r="H1066" s="576">
        <v>152900</v>
      </c>
      <c r="I1066" s="576">
        <v>170900</v>
      </c>
      <c r="J1066" s="577">
        <v>1.11772400261609</v>
      </c>
      <c r="K1066" s="577" t="b">
        <f t="shared" si="144"/>
        <v>1</v>
      </c>
      <c r="L1066" s="576">
        <v>46710</v>
      </c>
      <c r="M1066" s="576">
        <v>53336</v>
      </c>
      <c r="N1066" s="577">
        <v>1.14185399272104</v>
      </c>
      <c r="O1066" s="577" t="str">
        <f t="shared" si="145"/>
        <v/>
      </c>
      <c r="P1066" s="578">
        <v>19.600000000000001</v>
      </c>
      <c r="Q1066" s="578">
        <v>16</v>
      </c>
      <c r="R1066" s="579">
        <v>0.81632653061224503</v>
      </c>
      <c r="S1066" s="577" t="str">
        <f t="shared" si="146"/>
        <v/>
      </c>
      <c r="T1066" s="580">
        <f t="shared" si="147"/>
        <v>1</v>
      </c>
      <c r="U1066" s="580">
        <f t="shared" si="148"/>
        <v>0</v>
      </c>
      <c r="V1066" s="580">
        <f t="shared" si="149"/>
        <v>0</v>
      </c>
      <c r="W1066" s="580">
        <f t="shared" si="150"/>
        <v>1</v>
      </c>
      <c r="X1066" s="581" t="str">
        <f t="shared" si="151"/>
        <v>NO</v>
      </c>
      <c r="Y1066" s="582" t="str">
        <f t="shared" si="152"/>
        <v>NO</v>
      </c>
    </row>
    <row r="1067" spans="1:25" x14ac:dyDescent="0.25">
      <c r="A1067" s="572" t="s">
        <v>256</v>
      </c>
      <c r="B1067" s="573" t="s">
        <v>918</v>
      </c>
      <c r="C1067" s="617">
        <v>1</v>
      </c>
      <c r="D1067" s="617">
        <v>22053000100</v>
      </c>
      <c r="E1067" s="574" t="s">
        <v>904</v>
      </c>
      <c r="F1067" s="583">
        <v>0</v>
      </c>
      <c r="G1067" s="573" t="s">
        <v>902</v>
      </c>
      <c r="H1067" s="576">
        <v>152900</v>
      </c>
      <c r="I1067" s="576">
        <v>78800</v>
      </c>
      <c r="J1067" s="577">
        <v>0.515369522563767</v>
      </c>
      <c r="K1067" s="577" t="b">
        <f t="shared" si="144"/>
        <v>1</v>
      </c>
      <c r="L1067" s="576">
        <v>46710</v>
      </c>
      <c r="M1067" s="576">
        <v>42696</v>
      </c>
      <c r="N1067" s="577">
        <v>0.91406551059730201</v>
      </c>
      <c r="O1067" s="577" t="str">
        <f t="shared" si="145"/>
        <v/>
      </c>
      <c r="P1067" s="578">
        <v>19.600000000000001</v>
      </c>
      <c r="Q1067" s="578">
        <v>16.100000000000001</v>
      </c>
      <c r="R1067" s="579">
        <v>0.82142857142857195</v>
      </c>
      <c r="S1067" s="577" t="str">
        <f t="shared" si="146"/>
        <v/>
      </c>
      <c r="T1067" s="580">
        <f t="shared" si="147"/>
        <v>1</v>
      </c>
      <c r="U1067" s="580">
        <f t="shared" si="148"/>
        <v>0</v>
      </c>
      <c r="V1067" s="580">
        <f t="shared" si="149"/>
        <v>0</v>
      </c>
      <c r="W1067" s="580">
        <f t="shared" si="150"/>
        <v>1</v>
      </c>
      <c r="X1067" s="581" t="str">
        <f t="shared" si="151"/>
        <v>NO</v>
      </c>
      <c r="Y1067" s="582" t="str">
        <f t="shared" si="152"/>
        <v>NO</v>
      </c>
    </row>
    <row r="1068" spans="1:25" ht="30" x14ac:dyDescent="0.25">
      <c r="A1068" s="572" t="s">
        <v>281</v>
      </c>
      <c r="B1068" s="573" t="s">
        <v>930</v>
      </c>
      <c r="C1068" s="617">
        <v>1</v>
      </c>
      <c r="D1068" s="617">
        <v>22053000100</v>
      </c>
      <c r="E1068" s="574" t="s">
        <v>904</v>
      </c>
      <c r="F1068" s="583">
        <v>0</v>
      </c>
      <c r="G1068" s="573" t="s">
        <v>902</v>
      </c>
      <c r="H1068" s="576">
        <v>152900</v>
      </c>
      <c r="I1068" s="576">
        <v>61900</v>
      </c>
      <c r="J1068" s="577">
        <v>0.404839764551995</v>
      </c>
      <c r="K1068" s="577" t="str">
        <f t="shared" si="144"/>
        <v/>
      </c>
      <c r="L1068" s="576">
        <v>46710</v>
      </c>
      <c r="M1068" s="576">
        <v>24375</v>
      </c>
      <c r="N1068" s="577">
        <v>0.52183686576750199</v>
      </c>
      <c r="O1068" s="577" t="b">
        <f t="shared" si="145"/>
        <v>1</v>
      </c>
      <c r="P1068" s="578">
        <v>19.600000000000001</v>
      </c>
      <c r="Q1068" s="578">
        <v>30.7</v>
      </c>
      <c r="R1068" s="579">
        <v>1.56632653061224</v>
      </c>
      <c r="S1068" s="577" t="b">
        <f t="shared" si="146"/>
        <v>1</v>
      </c>
      <c r="T1068" s="580">
        <f t="shared" si="147"/>
        <v>0</v>
      </c>
      <c r="U1068" s="580">
        <f t="shared" si="148"/>
        <v>1</v>
      </c>
      <c r="V1068" s="580">
        <f t="shared" si="149"/>
        <v>1</v>
      </c>
      <c r="W1068" s="580">
        <f t="shared" si="150"/>
        <v>2</v>
      </c>
      <c r="X1068" s="581" t="str">
        <f t="shared" si="151"/>
        <v>NO</v>
      </c>
      <c r="Y1068" s="582" t="str">
        <f t="shared" si="152"/>
        <v>NO</v>
      </c>
    </row>
    <row r="1069" spans="1:25" ht="30" x14ac:dyDescent="0.25">
      <c r="A1069" s="572" t="s">
        <v>281</v>
      </c>
      <c r="B1069" s="573" t="s">
        <v>908</v>
      </c>
      <c r="C1069" s="617">
        <v>1</v>
      </c>
      <c r="D1069" s="617">
        <v>22053000100</v>
      </c>
      <c r="E1069" s="574" t="s">
        <v>904</v>
      </c>
      <c r="F1069" s="583">
        <v>0</v>
      </c>
      <c r="G1069" s="573" t="s">
        <v>902</v>
      </c>
      <c r="H1069" s="576">
        <v>152900</v>
      </c>
      <c r="I1069" s="576">
        <v>99600</v>
      </c>
      <c r="J1069" s="577">
        <v>0.65140614780902595</v>
      </c>
      <c r="K1069" s="577" t="b">
        <f t="shared" si="144"/>
        <v>1</v>
      </c>
      <c r="L1069" s="576">
        <v>46710</v>
      </c>
      <c r="M1069" s="576">
        <v>29874</v>
      </c>
      <c r="N1069" s="577">
        <v>0.63956326268465002</v>
      </c>
      <c r="O1069" s="577" t="b">
        <f t="shared" si="145"/>
        <v>1</v>
      </c>
      <c r="P1069" s="578">
        <v>19.600000000000001</v>
      </c>
      <c r="Q1069" s="578">
        <v>24.1</v>
      </c>
      <c r="R1069" s="579">
        <v>1.2295918367346901</v>
      </c>
      <c r="S1069" s="577" t="str">
        <f t="shared" si="146"/>
        <v/>
      </c>
      <c r="T1069" s="580">
        <f t="shared" si="147"/>
        <v>1</v>
      </c>
      <c r="U1069" s="580">
        <f t="shared" si="148"/>
        <v>1</v>
      </c>
      <c r="V1069" s="580">
        <f t="shared" si="149"/>
        <v>0</v>
      </c>
      <c r="W1069" s="580">
        <f t="shared" si="150"/>
        <v>2</v>
      </c>
      <c r="X1069" s="581" t="str">
        <f t="shared" si="151"/>
        <v>NO</v>
      </c>
      <c r="Y1069" s="582" t="str">
        <f t="shared" si="152"/>
        <v>NO</v>
      </c>
    </row>
    <row r="1070" spans="1:25" x14ac:dyDescent="0.25">
      <c r="A1070" s="572" t="s">
        <v>264</v>
      </c>
      <c r="B1070" s="573" t="s">
        <v>1017</v>
      </c>
      <c r="C1070" s="617">
        <v>1</v>
      </c>
      <c r="D1070" s="617">
        <v>22053000100</v>
      </c>
      <c r="E1070" s="584" t="s">
        <v>904</v>
      </c>
      <c r="F1070" s="585">
        <v>0</v>
      </c>
      <c r="G1070" s="573" t="s">
        <v>902</v>
      </c>
      <c r="H1070" s="576">
        <v>152900</v>
      </c>
      <c r="I1070" s="576">
        <v>112400</v>
      </c>
      <c r="J1070" s="577">
        <v>0.73512099411380005</v>
      </c>
      <c r="K1070" s="577" t="b">
        <f t="shared" si="144"/>
        <v>1</v>
      </c>
      <c r="L1070" s="576">
        <v>46710</v>
      </c>
      <c r="M1070" s="576">
        <v>42038</v>
      </c>
      <c r="N1070" s="577">
        <v>0.89997859130807101</v>
      </c>
      <c r="O1070" s="577" t="str">
        <f t="shared" si="145"/>
        <v/>
      </c>
      <c r="P1070" s="578">
        <v>19.600000000000001</v>
      </c>
      <c r="Q1070" s="578">
        <v>23.2</v>
      </c>
      <c r="R1070" s="579">
        <v>1.18367346938776</v>
      </c>
      <c r="S1070" s="577" t="str">
        <f t="shared" si="146"/>
        <v/>
      </c>
      <c r="T1070" s="580">
        <f t="shared" si="147"/>
        <v>1</v>
      </c>
      <c r="U1070" s="580">
        <f t="shared" si="148"/>
        <v>0</v>
      </c>
      <c r="V1070" s="580">
        <f t="shared" si="149"/>
        <v>0</v>
      </c>
      <c r="W1070" s="580">
        <f t="shared" si="150"/>
        <v>1</v>
      </c>
      <c r="X1070" s="581" t="str">
        <f t="shared" si="151"/>
        <v>NO</v>
      </c>
      <c r="Y1070" s="582" t="str">
        <f t="shared" si="152"/>
        <v>NO</v>
      </c>
    </row>
    <row r="1071" spans="1:25" ht="30" x14ac:dyDescent="0.25">
      <c r="A1071" s="572" t="s">
        <v>281</v>
      </c>
      <c r="B1071" s="573" t="s">
        <v>929</v>
      </c>
      <c r="C1071" s="617">
        <v>1</v>
      </c>
      <c r="D1071" s="617">
        <v>22053000100</v>
      </c>
      <c r="E1071" s="574" t="s">
        <v>904</v>
      </c>
      <c r="F1071" s="583">
        <v>0</v>
      </c>
      <c r="G1071" s="573" t="s">
        <v>902</v>
      </c>
      <c r="H1071" s="576">
        <v>152900</v>
      </c>
      <c r="I1071" s="576">
        <v>64600</v>
      </c>
      <c r="J1071" s="577">
        <v>0.42249836494440801</v>
      </c>
      <c r="K1071" s="577" t="str">
        <f t="shared" si="144"/>
        <v/>
      </c>
      <c r="L1071" s="576">
        <v>46710</v>
      </c>
      <c r="M1071" s="576">
        <v>33142</v>
      </c>
      <c r="N1071" s="577">
        <v>0.70952686790837105</v>
      </c>
      <c r="O1071" s="577" t="str">
        <f t="shared" si="145"/>
        <v/>
      </c>
      <c r="P1071" s="578">
        <v>19.600000000000001</v>
      </c>
      <c r="Q1071" s="578">
        <v>20.3</v>
      </c>
      <c r="R1071" s="579">
        <v>1.03571428571429</v>
      </c>
      <c r="S1071" s="577" t="str">
        <f t="shared" si="146"/>
        <v/>
      </c>
      <c r="T1071" s="580">
        <f t="shared" si="147"/>
        <v>0</v>
      </c>
      <c r="U1071" s="580">
        <f t="shared" si="148"/>
        <v>0</v>
      </c>
      <c r="V1071" s="580">
        <f t="shared" si="149"/>
        <v>0</v>
      </c>
      <c r="W1071" s="580">
        <f t="shared" si="150"/>
        <v>0</v>
      </c>
      <c r="X1071" s="581" t="str">
        <f t="shared" si="151"/>
        <v>NO</v>
      </c>
      <c r="Y1071" s="582" t="str">
        <f t="shared" si="152"/>
        <v>NO</v>
      </c>
    </row>
    <row r="1072" spans="1:25" ht="30" x14ac:dyDescent="0.25">
      <c r="A1072" s="572" t="s">
        <v>281</v>
      </c>
      <c r="B1072" s="573" t="s">
        <v>1137</v>
      </c>
      <c r="C1072" s="617">
        <v>1</v>
      </c>
      <c r="D1072" s="617">
        <v>22053000100</v>
      </c>
      <c r="E1072" s="574" t="s">
        <v>904</v>
      </c>
      <c r="F1072" s="583">
        <v>0</v>
      </c>
      <c r="G1072" s="573" t="s">
        <v>902</v>
      </c>
      <c r="H1072" s="576">
        <v>152900</v>
      </c>
      <c r="I1072" s="576">
        <v>129500</v>
      </c>
      <c r="J1072" s="577">
        <v>0.84695879659908402</v>
      </c>
      <c r="K1072" s="577" t="b">
        <f t="shared" si="144"/>
        <v>1</v>
      </c>
      <c r="L1072" s="576">
        <v>46710</v>
      </c>
      <c r="M1072" s="576">
        <v>34714</v>
      </c>
      <c r="N1072" s="577">
        <v>0.74318133162063804</v>
      </c>
      <c r="O1072" s="577" t="str">
        <f t="shared" si="145"/>
        <v/>
      </c>
      <c r="P1072" s="578">
        <v>19.600000000000001</v>
      </c>
      <c r="Q1072" s="578">
        <v>9</v>
      </c>
      <c r="R1072" s="579">
        <v>0.45918367346938799</v>
      </c>
      <c r="S1072" s="577" t="str">
        <f t="shared" si="146"/>
        <v/>
      </c>
      <c r="T1072" s="580">
        <f t="shared" si="147"/>
        <v>1</v>
      </c>
      <c r="U1072" s="580">
        <f t="shared" si="148"/>
        <v>0</v>
      </c>
      <c r="V1072" s="580">
        <f t="shared" si="149"/>
        <v>0</v>
      </c>
      <c r="W1072" s="580">
        <f t="shared" si="150"/>
        <v>1</v>
      </c>
      <c r="X1072" s="581" t="str">
        <f t="shared" si="151"/>
        <v>NO</v>
      </c>
      <c r="Y1072" s="582" t="str">
        <f t="shared" si="152"/>
        <v>NO</v>
      </c>
    </row>
    <row r="1073" spans="1:25" ht="30" x14ac:dyDescent="0.25">
      <c r="A1073" s="572" t="s">
        <v>281</v>
      </c>
      <c r="B1073" s="573" t="s">
        <v>1138</v>
      </c>
      <c r="C1073" s="617">
        <v>1</v>
      </c>
      <c r="D1073" s="617">
        <v>22053000100</v>
      </c>
      <c r="E1073" s="574" t="s">
        <v>904</v>
      </c>
      <c r="F1073" s="583">
        <v>0</v>
      </c>
      <c r="G1073" s="573" t="s">
        <v>902</v>
      </c>
      <c r="H1073" s="576">
        <v>152900</v>
      </c>
      <c r="I1073" s="576">
        <v>109600</v>
      </c>
      <c r="J1073" s="577">
        <v>0.71680837148463095</v>
      </c>
      <c r="K1073" s="577" t="b">
        <f t="shared" si="144"/>
        <v>1</v>
      </c>
      <c r="L1073" s="576">
        <v>46710</v>
      </c>
      <c r="M1073" s="576">
        <v>32679</v>
      </c>
      <c r="N1073" s="577">
        <v>0.69961464354527902</v>
      </c>
      <c r="O1073" s="577" t="str">
        <f t="shared" si="145"/>
        <v/>
      </c>
      <c r="P1073" s="578">
        <v>19.600000000000001</v>
      </c>
      <c r="Q1073" s="578">
        <v>20.6</v>
      </c>
      <c r="R1073" s="579">
        <v>1.0510204081632699</v>
      </c>
      <c r="S1073" s="577" t="str">
        <f t="shared" si="146"/>
        <v/>
      </c>
      <c r="T1073" s="580">
        <f t="shared" si="147"/>
        <v>1</v>
      </c>
      <c r="U1073" s="580">
        <f t="shared" si="148"/>
        <v>0</v>
      </c>
      <c r="V1073" s="580">
        <f t="shared" si="149"/>
        <v>0</v>
      </c>
      <c r="W1073" s="580">
        <f t="shared" si="150"/>
        <v>1</v>
      </c>
      <c r="X1073" s="581" t="str">
        <f t="shared" si="151"/>
        <v>NO</v>
      </c>
      <c r="Y1073" s="582" t="str">
        <f t="shared" si="152"/>
        <v>NO</v>
      </c>
    </row>
    <row r="1074" spans="1:25" x14ac:dyDescent="0.25">
      <c r="A1074" s="572" t="s">
        <v>256</v>
      </c>
      <c r="B1074" s="573" t="s">
        <v>918</v>
      </c>
      <c r="C1074" s="617">
        <v>2</v>
      </c>
      <c r="D1074" s="617">
        <v>22053000200</v>
      </c>
      <c r="E1074" s="574" t="s">
        <v>904</v>
      </c>
      <c r="F1074" s="583">
        <v>0</v>
      </c>
      <c r="G1074" s="573" t="s">
        <v>902</v>
      </c>
      <c r="H1074" s="576">
        <v>152900</v>
      </c>
      <c r="I1074" s="576">
        <v>78800</v>
      </c>
      <c r="J1074" s="577">
        <v>0.515369522563767</v>
      </c>
      <c r="K1074" s="577" t="b">
        <f t="shared" si="144"/>
        <v>1</v>
      </c>
      <c r="L1074" s="576">
        <v>46710</v>
      </c>
      <c r="M1074" s="576">
        <v>42696</v>
      </c>
      <c r="N1074" s="577">
        <v>0.91406551059730201</v>
      </c>
      <c r="O1074" s="577" t="str">
        <f t="shared" si="145"/>
        <v/>
      </c>
      <c r="P1074" s="578">
        <v>19.600000000000001</v>
      </c>
      <c r="Q1074" s="578">
        <v>16.100000000000001</v>
      </c>
      <c r="R1074" s="579">
        <v>0.82142857142857195</v>
      </c>
      <c r="S1074" s="577" t="str">
        <f t="shared" si="146"/>
        <v/>
      </c>
      <c r="T1074" s="580">
        <f t="shared" si="147"/>
        <v>1</v>
      </c>
      <c r="U1074" s="580">
        <f t="shared" si="148"/>
        <v>0</v>
      </c>
      <c r="V1074" s="580">
        <f t="shared" si="149"/>
        <v>0</v>
      </c>
      <c r="W1074" s="580">
        <f t="shared" si="150"/>
        <v>1</v>
      </c>
      <c r="X1074" s="581" t="str">
        <f t="shared" si="151"/>
        <v>NO</v>
      </c>
      <c r="Y1074" s="582" t="str">
        <f t="shared" si="152"/>
        <v>NO</v>
      </c>
    </row>
    <row r="1075" spans="1:25" x14ac:dyDescent="0.25">
      <c r="A1075" s="572" t="s">
        <v>260</v>
      </c>
      <c r="B1075" s="573" t="s">
        <v>925</v>
      </c>
      <c r="C1075" s="617">
        <v>2</v>
      </c>
      <c r="D1075" s="617">
        <v>22053000200</v>
      </c>
      <c r="E1075" s="574" t="s">
        <v>904</v>
      </c>
      <c r="F1075" s="583">
        <v>0</v>
      </c>
      <c r="G1075" s="573" t="s">
        <v>902</v>
      </c>
      <c r="H1075" s="576">
        <v>152900</v>
      </c>
      <c r="I1075" s="576">
        <v>0</v>
      </c>
      <c r="J1075" s="577">
        <v>0</v>
      </c>
      <c r="K1075" s="577" t="str">
        <f t="shared" si="144"/>
        <v/>
      </c>
      <c r="L1075" s="576">
        <v>46710</v>
      </c>
      <c r="M1075" s="576">
        <v>0</v>
      </c>
      <c r="N1075" s="577">
        <v>0</v>
      </c>
      <c r="O1075" s="577" t="b">
        <f t="shared" si="145"/>
        <v>1</v>
      </c>
      <c r="P1075" s="578">
        <v>19.600000000000001</v>
      </c>
      <c r="Q1075" s="578">
        <v>0</v>
      </c>
      <c r="R1075" s="579">
        <v>0</v>
      </c>
      <c r="S1075" s="577" t="str">
        <f t="shared" si="146"/>
        <v/>
      </c>
      <c r="T1075" s="580">
        <f t="shared" si="147"/>
        <v>0</v>
      </c>
      <c r="U1075" s="580">
        <f t="shared" si="148"/>
        <v>1</v>
      </c>
      <c r="V1075" s="580">
        <f t="shared" si="149"/>
        <v>0</v>
      </c>
      <c r="W1075" s="580">
        <f t="shared" si="150"/>
        <v>1</v>
      </c>
      <c r="X1075" s="581" t="str">
        <f t="shared" si="151"/>
        <v>NO</v>
      </c>
      <c r="Y1075" s="582" t="str">
        <f t="shared" si="152"/>
        <v>NO</v>
      </c>
    </row>
    <row r="1076" spans="1:25" x14ac:dyDescent="0.25">
      <c r="A1076" s="572" t="s">
        <v>264</v>
      </c>
      <c r="B1076" s="573" t="s">
        <v>1017</v>
      </c>
      <c r="C1076" s="617">
        <v>2</v>
      </c>
      <c r="D1076" s="617">
        <v>22053000200</v>
      </c>
      <c r="E1076" s="584" t="s">
        <v>904</v>
      </c>
      <c r="F1076" s="585">
        <v>0</v>
      </c>
      <c r="G1076" s="573" t="s">
        <v>902</v>
      </c>
      <c r="H1076" s="576">
        <v>152900</v>
      </c>
      <c r="I1076" s="576">
        <v>112400</v>
      </c>
      <c r="J1076" s="577">
        <v>0.73512099411380005</v>
      </c>
      <c r="K1076" s="577" t="b">
        <f t="shared" si="144"/>
        <v>1</v>
      </c>
      <c r="L1076" s="576">
        <v>46710</v>
      </c>
      <c r="M1076" s="576">
        <v>42038</v>
      </c>
      <c r="N1076" s="577">
        <v>0.89997859130807101</v>
      </c>
      <c r="O1076" s="577" t="str">
        <f t="shared" si="145"/>
        <v/>
      </c>
      <c r="P1076" s="578">
        <v>19.600000000000001</v>
      </c>
      <c r="Q1076" s="578">
        <v>23.2</v>
      </c>
      <c r="R1076" s="579">
        <v>1.18367346938776</v>
      </c>
      <c r="S1076" s="577" t="str">
        <f t="shared" si="146"/>
        <v/>
      </c>
      <c r="T1076" s="580">
        <f t="shared" si="147"/>
        <v>1</v>
      </c>
      <c r="U1076" s="580">
        <f t="shared" si="148"/>
        <v>0</v>
      </c>
      <c r="V1076" s="580">
        <f t="shared" si="149"/>
        <v>0</v>
      </c>
      <c r="W1076" s="580">
        <f t="shared" si="150"/>
        <v>1</v>
      </c>
      <c r="X1076" s="581" t="str">
        <f t="shared" si="151"/>
        <v>NO</v>
      </c>
      <c r="Y1076" s="582" t="str">
        <f t="shared" si="152"/>
        <v>NO</v>
      </c>
    </row>
    <row r="1077" spans="1:25" x14ac:dyDescent="0.25">
      <c r="A1077" s="572" t="s">
        <v>264</v>
      </c>
      <c r="B1077" s="573" t="s">
        <v>1016</v>
      </c>
      <c r="C1077" s="617">
        <v>2</v>
      </c>
      <c r="D1077" s="617">
        <v>22053000200</v>
      </c>
      <c r="E1077" s="574" t="s">
        <v>904</v>
      </c>
      <c r="F1077" s="587">
        <v>1</v>
      </c>
      <c r="G1077" s="573" t="s">
        <v>902</v>
      </c>
      <c r="H1077" s="576">
        <v>152900</v>
      </c>
      <c r="I1077" s="576">
        <v>145900</v>
      </c>
      <c r="J1077" s="577">
        <v>0.95421844342707696</v>
      </c>
      <c r="K1077" s="577" t="b">
        <f t="shared" si="144"/>
        <v>1</v>
      </c>
      <c r="L1077" s="576">
        <v>46710</v>
      </c>
      <c r="M1077" s="576">
        <v>40910</v>
      </c>
      <c r="N1077" s="577">
        <v>0.87582958681224599</v>
      </c>
      <c r="O1077" s="577" t="str">
        <f t="shared" si="145"/>
        <v/>
      </c>
      <c r="P1077" s="578">
        <v>19.600000000000001</v>
      </c>
      <c r="Q1077" s="578">
        <v>22.9</v>
      </c>
      <c r="R1077" s="579">
        <v>1.1683673469387801</v>
      </c>
      <c r="S1077" s="577" t="str">
        <f t="shared" si="146"/>
        <v/>
      </c>
      <c r="T1077" s="580">
        <f t="shared" si="147"/>
        <v>1</v>
      </c>
      <c r="U1077" s="580">
        <f t="shared" si="148"/>
        <v>0</v>
      </c>
      <c r="V1077" s="580">
        <f t="shared" si="149"/>
        <v>0</v>
      </c>
      <c r="W1077" s="580">
        <f t="shared" si="150"/>
        <v>1</v>
      </c>
      <c r="X1077" s="581" t="str">
        <f t="shared" si="151"/>
        <v>NO</v>
      </c>
      <c r="Y1077" s="582" t="str">
        <f t="shared" si="152"/>
        <v>NO</v>
      </c>
    </row>
    <row r="1078" spans="1:25" ht="30" x14ac:dyDescent="0.25">
      <c r="A1078" s="572" t="s">
        <v>281</v>
      </c>
      <c r="B1078" s="573" t="s">
        <v>1139</v>
      </c>
      <c r="C1078" s="617">
        <v>2</v>
      </c>
      <c r="D1078" s="617">
        <v>22053000200</v>
      </c>
      <c r="E1078" s="574" t="s">
        <v>904</v>
      </c>
      <c r="F1078" s="583">
        <v>0</v>
      </c>
      <c r="G1078" s="573" t="s">
        <v>902</v>
      </c>
      <c r="H1078" s="576">
        <v>152900</v>
      </c>
      <c r="I1078" s="576">
        <v>105500</v>
      </c>
      <c r="J1078" s="577">
        <v>0.68999345977763205</v>
      </c>
      <c r="K1078" s="577" t="b">
        <f t="shared" si="144"/>
        <v>1</v>
      </c>
      <c r="L1078" s="576">
        <v>46710</v>
      </c>
      <c r="M1078" s="576">
        <v>51190</v>
      </c>
      <c r="N1078" s="577">
        <v>1.0959109398415801</v>
      </c>
      <c r="O1078" s="577" t="str">
        <f t="shared" si="145"/>
        <v/>
      </c>
      <c r="P1078" s="578">
        <v>19.600000000000001</v>
      </c>
      <c r="Q1078" s="578">
        <v>0</v>
      </c>
      <c r="R1078" s="579">
        <v>0</v>
      </c>
      <c r="S1078" s="577" t="str">
        <f t="shared" si="146"/>
        <v/>
      </c>
      <c r="T1078" s="580">
        <f t="shared" si="147"/>
        <v>1</v>
      </c>
      <c r="U1078" s="580">
        <f t="shared" si="148"/>
        <v>0</v>
      </c>
      <c r="V1078" s="580">
        <f t="shared" si="149"/>
        <v>0</v>
      </c>
      <c r="W1078" s="580">
        <f t="shared" si="150"/>
        <v>1</v>
      </c>
      <c r="X1078" s="581" t="str">
        <f t="shared" si="151"/>
        <v>NO</v>
      </c>
      <c r="Y1078" s="582" t="str">
        <f t="shared" si="152"/>
        <v>NO</v>
      </c>
    </row>
    <row r="1079" spans="1:25" ht="30" x14ac:dyDescent="0.25">
      <c r="A1079" s="572" t="s">
        <v>281</v>
      </c>
      <c r="B1079" s="573" t="s">
        <v>1029</v>
      </c>
      <c r="C1079" s="617">
        <v>2</v>
      </c>
      <c r="D1079" s="617">
        <v>22053000200</v>
      </c>
      <c r="E1079" s="574" t="s">
        <v>904</v>
      </c>
      <c r="F1079" s="583">
        <v>0</v>
      </c>
      <c r="G1079" s="573" t="s">
        <v>902</v>
      </c>
      <c r="H1079" s="576">
        <v>152900</v>
      </c>
      <c r="I1079" s="576">
        <v>80600</v>
      </c>
      <c r="J1079" s="577">
        <v>0.52714192282537597</v>
      </c>
      <c r="K1079" s="577" t="b">
        <f t="shared" si="144"/>
        <v>1</v>
      </c>
      <c r="L1079" s="576">
        <v>46710</v>
      </c>
      <c r="M1079" s="576">
        <v>31500</v>
      </c>
      <c r="N1079" s="577">
        <v>0.67437379576107903</v>
      </c>
      <c r="O1079" s="577" t="str">
        <f t="shared" si="145"/>
        <v/>
      </c>
      <c r="P1079" s="578">
        <v>19.600000000000001</v>
      </c>
      <c r="Q1079" s="578">
        <v>28.4</v>
      </c>
      <c r="R1079" s="579">
        <v>1.4489795918367301</v>
      </c>
      <c r="S1079" s="577" t="str">
        <f t="shared" si="146"/>
        <v/>
      </c>
      <c r="T1079" s="580">
        <f t="shared" si="147"/>
        <v>1</v>
      </c>
      <c r="U1079" s="580">
        <f t="shared" si="148"/>
        <v>0</v>
      </c>
      <c r="V1079" s="580">
        <f t="shared" si="149"/>
        <v>0</v>
      </c>
      <c r="W1079" s="580">
        <f t="shared" si="150"/>
        <v>1</v>
      </c>
      <c r="X1079" s="581" t="str">
        <f t="shared" si="151"/>
        <v>NO</v>
      </c>
      <c r="Y1079" s="582" t="str">
        <f t="shared" si="152"/>
        <v>NO</v>
      </c>
    </row>
    <row r="1080" spans="1:25" ht="30" x14ac:dyDescent="0.25">
      <c r="A1080" s="572" t="s">
        <v>281</v>
      </c>
      <c r="B1080" s="573" t="s">
        <v>1138</v>
      </c>
      <c r="C1080" s="617">
        <v>2</v>
      </c>
      <c r="D1080" s="617">
        <v>22053000200</v>
      </c>
      <c r="E1080" s="574" t="s">
        <v>904</v>
      </c>
      <c r="F1080" s="583">
        <v>0</v>
      </c>
      <c r="G1080" s="573" t="s">
        <v>902</v>
      </c>
      <c r="H1080" s="576">
        <v>152900</v>
      </c>
      <c r="I1080" s="576">
        <v>109600</v>
      </c>
      <c r="J1080" s="577">
        <v>0.71680837148463095</v>
      </c>
      <c r="K1080" s="577" t="b">
        <f t="shared" si="144"/>
        <v>1</v>
      </c>
      <c r="L1080" s="576">
        <v>46710</v>
      </c>
      <c r="M1080" s="576">
        <v>32679</v>
      </c>
      <c r="N1080" s="577">
        <v>0.69961464354527902</v>
      </c>
      <c r="O1080" s="577" t="str">
        <f t="shared" si="145"/>
        <v/>
      </c>
      <c r="P1080" s="578">
        <v>19.600000000000001</v>
      </c>
      <c r="Q1080" s="578">
        <v>20.6</v>
      </c>
      <c r="R1080" s="579">
        <v>1.0510204081632699</v>
      </c>
      <c r="S1080" s="577" t="str">
        <f t="shared" si="146"/>
        <v/>
      </c>
      <c r="T1080" s="580">
        <f t="shared" si="147"/>
        <v>1</v>
      </c>
      <c r="U1080" s="580">
        <f t="shared" si="148"/>
        <v>0</v>
      </c>
      <c r="V1080" s="580">
        <f t="shared" si="149"/>
        <v>0</v>
      </c>
      <c r="W1080" s="580">
        <f t="shared" si="150"/>
        <v>1</v>
      </c>
      <c r="X1080" s="581" t="str">
        <f t="shared" si="151"/>
        <v>NO</v>
      </c>
      <c r="Y1080" s="582" t="str">
        <f t="shared" si="152"/>
        <v>NO</v>
      </c>
    </row>
    <row r="1081" spans="1:25" ht="30" x14ac:dyDescent="0.25">
      <c r="A1081" s="572" t="s">
        <v>281</v>
      </c>
      <c r="B1081" s="573" t="s">
        <v>908</v>
      </c>
      <c r="C1081" s="617">
        <v>3</v>
      </c>
      <c r="D1081" s="617">
        <v>22053000300</v>
      </c>
      <c r="E1081" s="574" t="s">
        <v>904</v>
      </c>
      <c r="F1081" s="583">
        <v>0</v>
      </c>
      <c r="G1081" s="573" t="s">
        <v>902</v>
      </c>
      <c r="H1081" s="576">
        <v>152900</v>
      </c>
      <c r="I1081" s="576">
        <v>99600</v>
      </c>
      <c r="J1081" s="577">
        <v>0.65140614780902595</v>
      </c>
      <c r="K1081" s="577" t="b">
        <f t="shared" si="144"/>
        <v>1</v>
      </c>
      <c r="L1081" s="576">
        <v>46710</v>
      </c>
      <c r="M1081" s="576">
        <v>29874</v>
      </c>
      <c r="N1081" s="577">
        <v>0.63956326268465002</v>
      </c>
      <c r="O1081" s="577" t="b">
        <f t="shared" si="145"/>
        <v>1</v>
      </c>
      <c r="P1081" s="578">
        <v>19.600000000000001</v>
      </c>
      <c r="Q1081" s="578">
        <v>24.1</v>
      </c>
      <c r="R1081" s="579">
        <v>1.2295918367346901</v>
      </c>
      <c r="S1081" s="577" t="str">
        <f t="shared" si="146"/>
        <v/>
      </c>
      <c r="T1081" s="580">
        <f t="shared" si="147"/>
        <v>1</v>
      </c>
      <c r="U1081" s="580">
        <f t="shared" si="148"/>
        <v>1</v>
      </c>
      <c r="V1081" s="580">
        <f t="shared" si="149"/>
        <v>0</v>
      </c>
      <c r="W1081" s="580">
        <f t="shared" si="150"/>
        <v>2</v>
      </c>
      <c r="X1081" s="581" t="str">
        <f t="shared" si="151"/>
        <v>NO</v>
      </c>
      <c r="Y1081" s="582" t="str">
        <f t="shared" si="152"/>
        <v>NO</v>
      </c>
    </row>
    <row r="1082" spans="1:25" ht="30" x14ac:dyDescent="0.25">
      <c r="A1082" s="572" t="s">
        <v>281</v>
      </c>
      <c r="B1082" s="573" t="s">
        <v>1137</v>
      </c>
      <c r="C1082" s="617">
        <v>3</v>
      </c>
      <c r="D1082" s="617">
        <v>22053000300</v>
      </c>
      <c r="E1082" s="574" t="s">
        <v>904</v>
      </c>
      <c r="F1082" s="583">
        <v>0</v>
      </c>
      <c r="G1082" s="573" t="s">
        <v>902</v>
      </c>
      <c r="H1082" s="576">
        <v>152900</v>
      </c>
      <c r="I1082" s="576">
        <v>129500</v>
      </c>
      <c r="J1082" s="577">
        <v>0.84695879659908402</v>
      </c>
      <c r="K1082" s="577" t="b">
        <f t="shared" si="144"/>
        <v>1</v>
      </c>
      <c r="L1082" s="576">
        <v>46710</v>
      </c>
      <c r="M1082" s="576">
        <v>34714</v>
      </c>
      <c r="N1082" s="577">
        <v>0.74318133162063804</v>
      </c>
      <c r="O1082" s="577" t="str">
        <f t="shared" si="145"/>
        <v/>
      </c>
      <c r="P1082" s="578">
        <v>19.600000000000001</v>
      </c>
      <c r="Q1082" s="578">
        <v>9</v>
      </c>
      <c r="R1082" s="579">
        <v>0.45918367346938799</v>
      </c>
      <c r="S1082" s="577" t="str">
        <f t="shared" si="146"/>
        <v/>
      </c>
      <c r="T1082" s="580">
        <f t="shared" si="147"/>
        <v>1</v>
      </c>
      <c r="U1082" s="580">
        <f t="shared" si="148"/>
        <v>0</v>
      </c>
      <c r="V1082" s="580">
        <f t="shared" si="149"/>
        <v>0</v>
      </c>
      <c r="W1082" s="580">
        <f t="shared" si="150"/>
        <v>1</v>
      </c>
      <c r="X1082" s="581" t="str">
        <f t="shared" si="151"/>
        <v>NO</v>
      </c>
      <c r="Y1082" s="582" t="str">
        <f t="shared" si="152"/>
        <v>NO</v>
      </c>
    </row>
    <row r="1083" spans="1:25" ht="30" x14ac:dyDescent="0.25">
      <c r="A1083" s="572" t="s">
        <v>281</v>
      </c>
      <c r="B1083" s="573" t="s">
        <v>1138</v>
      </c>
      <c r="C1083" s="617">
        <v>3</v>
      </c>
      <c r="D1083" s="617">
        <v>22053000300</v>
      </c>
      <c r="E1083" s="574" t="s">
        <v>904</v>
      </c>
      <c r="F1083" s="583">
        <v>0</v>
      </c>
      <c r="G1083" s="573" t="s">
        <v>902</v>
      </c>
      <c r="H1083" s="576">
        <v>152900</v>
      </c>
      <c r="I1083" s="576">
        <v>109600</v>
      </c>
      <c r="J1083" s="577">
        <v>0.71680837148463095</v>
      </c>
      <c r="K1083" s="577" t="b">
        <f t="shared" si="144"/>
        <v>1</v>
      </c>
      <c r="L1083" s="576">
        <v>46710</v>
      </c>
      <c r="M1083" s="576">
        <v>32679</v>
      </c>
      <c r="N1083" s="577">
        <v>0.69961464354527902</v>
      </c>
      <c r="O1083" s="577" t="str">
        <f t="shared" si="145"/>
        <v/>
      </c>
      <c r="P1083" s="578">
        <v>19.600000000000001</v>
      </c>
      <c r="Q1083" s="578">
        <v>20.6</v>
      </c>
      <c r="R1083" s="579">
        <v>1.0510204081632699</v>
      </c>
      <c r="S1083" s="577" t="str">
        <f t="shared" si="146"/>
        <v/>
      </c>
      <c r="T1083" s="580">
        <f t="shared" si="147"/>
        <v>1</v>
      </c>
      <c r="U1083" s="580">
        <f t="shared" si="148"/>
        <v>0</v>
      </c>
      <c r="V1083" s="580">
        <f t="shared" si="149"/>
        <v>0</v>
      </c>
      <c r="W1083" s="580">
        <f t="shared" si="150"/>
        <v>1</v>
      </c>
      <c r="X1083" s="581" t="str">
        <f t="shared" si="151"/>
        <v>NO</v>
      </c>
      <c r="Y1083" s="582" t="str">
        <f t="shared" si="152"/>
        <v>NO</v>
      </c>
    </row>
    <row r="1084" spans="1:25" ht="30" x14ac:dyDescent="0.25">
      <c r="A1084" s="572" t="s">
        <v>281</v>
      </c>
      <c r="B1084" s="573" t="s">
        <v>908</v>
      </c>
      <c r="C1084" s="617">
        <v>4</v>
      </c>
      <c r="D1084" s="617">
        <v>22053000400</v>
      </c>
      <c r="E1084" s="574" t="s">
        <v>904</v>
      </c>
      <c r="F1084" s="583">
        <v>0</v>
      </c>
      <c r="G1084" s="573" t="s">
        <v>902</v>
      </c>
      <c r="H1084" s="576">
        <v>152900</v>
      </c>
      <c r="I1084" s="576">
        <v>99600</v>
      </c>
      <c r="J1084" s="577">
        <v>0.65140614780902595</v>
      </c>
      <c r="K1084" s="577" t="b">
        <f t="shared" si="144"/>
        <v>1</v>
      </c>
      <c r="L1084" s="576">
        <v>46710</v>
      </c>
      <c r="M1084" s="576">
        <v>29874</v>
      </c>
      <c r="N1084" s="577">
        <v>0.63956326268465002</v>
      </c>
      <c r="O1084" s="577" t="b">
        <f t="shared" si="145"/>
        <v>1</v>
      </c>
      <c r="P1084" s="578">
        <v>19.600000000000001</v>
      </c>
      <c r="Q1084" s="578">
        <v>24.1</v>
      </c>
      <c r="R1084" s="579">
        <v>1.2295918367346901</v>
      </c>
      <c r="S1084" s="577" t="str">
        <f t="shared" si="146"/>
        <v/>
      </c>
      <c r="T1084" s="580">
        <f t="shared" si="147"/>
        <v>1</v>
      </c>
      <c r="U1084" s="580">
        <f t="shared" si="148"/>
        <v>1</v>
      </c>
      <c r="V1084" s="580">
        <f t="shared" si="149"/>
        <v>0</v>
      </c>
      <c r="W1084" s="580">
        <f t="shared" si="150"/>
        <v>2</v>
      </c>
      <c r="X1084" s="581" t="str">
        <f t="shared" si="151"/>
        <v>NO</v>
      </c>
      <c r="Y1084" s="582" t="str">
        <f t="shared" si="152"/>
        <v>NO</v>
      </c>
    </row>
    <row r="1085" spans="1:25" ht="30" x14ac:dyDescent="0.25">
      <c r="A1085" s="572" t="s">
        <v>281</v>
      </c>
      <c r="B1085" s="573" t="s">
        <v>1029</v>
      </c>
      <c r="C1085" s="617">
        <v>4</v>
      </c>
      <c r="D1085" s="617">
        <v>22053000400</v>
      </c>
      <c r="E1085" s="574" t="s">
        <v>904</v>
      </c>
      <c r="F1085" s="583">
        <v>0</v>
      </c>
      <c r="G1085" s="573" t="s">
        <v>902</v>
      </c>
      <c r="H1085" s="576">
        <v>152900</v>
      </c>
      <c r="I1085" s="576">
        <v>80600</v>
      </c>
      <c r="J1085" s="577">
        <v>0.52714192282537597</v>
      </c>
      <c r="K1085" s="577" t="b">
        <f t="shared" si="144"/>
        <v>1</v>
      </c>
      <c r="L1085" s="576">
        <v>46710</v>
      </c>
      <c r="M1085" s="576">
        <v>31500</v>
      </c>
      <c r="N1085" s="577">
        <v>0.67437379576107903</v>
      </c>
      <c r="O1085" s="577" t="str">
        <f t="shared" si="145"/>
        <v/>
      </c>
      <c r="P1085" s="578">
        <v>19.600000000000001</v>
      </c>
      <c r="Q1085" s="578">
        <v>28.4</v>
      </c>
      <c r="R1085" s="579">
        <v>1.4489795918367301</v>
      </c>
      <c r="S1085" s="577" t="str">
        <f t="shared" si="146"/>
        <v/>
      </c>
      <c r="T1085" s="580">
        <f t="shared" si="147"/>
        <v>1</v>
      </c>
      <c r="U1085" s="580">
        <f t="shared" si="148"/>
        <v>0</v>
      </c>
      <c r="V1085" s="580">
        <f t="shared" si="149"/>
        <v>0</v>
      </c>
      <c r="W1085" s="580">
        <f t="shared" si="150"/>
        <v>1</v>
      </c>
      <c r="X1085" s="581" t="str">
        <f t="shared" si="151"/>
        <v>NO</v>
      </c>
      <c r="Y1085" s="582" t="str">
        <f t="shared" si="152"/>
        <v>NO</v>
      </c>
    </row>
    <row r="1086" spans="1:25" ht="30" x14ac:dyDescent="0.25">
      <c r="A1086" s="572" t="s">
        <v>281</v>
      </c>
      <c r="B1086" s="573" t="s">
        <v>1137</v>
      </c>
      <c r="C1086" s="617">
        <v>4</v>
      </c>
      <c r="D1086" s="617">
        <v>22053000400</v>
      </c>
      <c r="E1086" s="574" t="s">
        <v>904</v>
      </c>
      <c r="F1086" s="583">
        <v>0</v>
      </c>
      <c r="G1086" s="573" t="s">
        <v>902</v>
      </c>
      <c r="H1086" s="576">
        <v>152900</v>
      </c>
      <c r="I1086" s="576">
        <v>129500</v>
      </c>
      <c r="J1086" s="577">
        <v>0.84695879659908402</v>
      </c>
      <c r="K1086" s="577" t="b">
        <f t="shared" si="144"/>
        <v>1</v>
      </c>
      <c r="L1086" s="576">
        <v>46710</v>
      </c>
      <c r="M1086" s="576">
        <v>34714</v>
      </c>
      <c r="N1086" s="577">
        <v>0.74318133162063804</v>
      </c>
      <c r="O1086" s="577" t="str">
        <f t="shared" si="145"/>
        <v/>
      </c>
      <c r="P1086" s="578">
        <v>19.600000000000001</v>
      </c>
      <c r="Q1086" s="578">
        <v>9</v>
      </c>
      <c r="R1086" s="579">
        <v>0.45918367346938799</v>
      </c>
      <c r="S1086" s="577" t="str">
        <f t="shared" si="146"/>
        <v/>
      </c>
      <c r="T1086" s="580">
        <f t="shared" si="147"/>
        <v>1</v>
      </c>
      <c r="U1086" s="580">
        <f t="shared" si="148"/>
        <v>0</v>
      </c>
      <c r="V1086" s="580">
        <f t="shared" si="149"/>
        <v>0</v>
      </c>
      <c r="W1086" s="580">
        <f t="shared" si="150"/>
        <v>1</v>
      </c>
      <c r="X1086" s="581" t="str">
        <f t="shared" si="151"/>
        <v>NO</v>
      </c>
      <c r="Y1086" s="582" t="str">
        <f t="shared" si="152"/>
        <v>NO</v>
      </c>
    </row>
    <row r="1087" spans="1:25" ht="30" x14ac:dyDescent="0.25">
      <c r="A1087" s="572" t="s">
        <v>281</v>
      </c>
      <c r="B1087" s="573" t="s">
        <v>908</v>
      </c>
      <c r="C1087" s="617">
        <v>5</v>
      </c>
      <c r="D1087" s="617">
        <v>22053000500</v>
      </c>
      <c r="E1087" s="574" t="s">
        <v>904</v>
      </c>
      <c r="F1087" s="583">
        <v>0</v>
      </c>
      <c r="G1087" s="573" t="s">
        <v>902</v>
      </c>
      <c r="H1087" s="576">
        <v>152900</v>
      </c>
      <c r="I1087" s="576">
        <v>99600</v>
      </c>
      <c r="J1087" s="577">
        <v>0.65140614780902595</v>
      </c>
      <c r="K1087" s="577" t="b">
        <f t="shared" si="144"/>
        <v>1</v>
      </c>
      <c r="L1087" s="576">
        <v>46710</v>
      </c>
      <c r="M1087" s="576">
        <v>29874</v>
      </c>
      <c r="N1087" s="577">
        <v>0.63956326268465002</v>
      </c>
      <c r="O1087" s="577" t="b">
        <f t="shared" si="145"/>
        <v>1</v>
      </c>
      <c r="P1087" s="578">
        <v>19.600000000000001</v>
      </c>
      <c r="Q1087" s="578">
        <v>24.1</v>
      </c>
      <c r="R1087" s="579">
        <v>1.2295918367346901</v>
      </c>
      <c r="S1087" s="577" t="str">
        <f t="shared" si="146"/>
        <v/>
      </c>
      <c r="T1087" s="580">
        <f t="shared" si="147"/>
        <v>1</v>
      </c>
      <c r="U1087" s="580">
        <f t="shared" si="148"/>
        <v>1</v>
      </c>
      <c r="V1087" s="580">
        <f t="shared" si="149"/>
        <v>0</v>
      </c>
      <c r="W1087" s="580">
        <f t="shared" si="150"/>
        <v>2</v>
      </c>
      <c r="X1087" s="581" t="str">
        <f t="shared" si="151"/>
        <v>NO</v>
      </c>
      <c r="Y1087" s="582" t="str">
        <f t="shared" si="152"/>
        <v>NO</v>
      </c>
    </row>
    <row r="1088" spans="1:25" ht="30" x14ac:dyDescent="0.25">
      <c r="A1088" s="572" t="s">
        <v>281</v>
      </c>
      <c r="B1088" s="573" t="s">
        <v>908</v>
      </c>
      <c r="C1088" s="617">
        <v>6</v>
      </c>
      <c r="D1088" s="617">
        <v>22053000600</v>
      </c>
      <c r="E1088" s="584" t="s">
        <v>901</v>
      </c>
      <c r="F1088" s="590">
        <v>1</v>
      </c>
      <c r="G1088" s="573" t="s">
        <v>902</v>
      </c>
      <c r="H1088" s="576">
        <v>152900</v>
      </c>
      <c r="I1088" s="576">
        <v>99600</v>
      </c>
      <c r="J1088" s="577">
        <v>0.65140614780902595</v>
      </c>
      <c r="K1088" s="577" t="b">
        <f t="shared" si="144"/>
        <v>1</v>
      </c>
      <c r="L1088" s="576">
        <v>46710</v>
      </c>
      <c r="M1088" s="576">
        <v>29874</v>
      </c>
      <c r="N1088" s="577">
        <v>0.63956326268465002</v>
      </c>
      <c r="O1088" s="577" t="b">
        <f t="shared" si="145"/>
        <v>1</v>
      </c>
      <c r="P1088" s="578">
        <v>19.600000000000001</v>
      </c>
      <c r="Q1088" s="578">
        <v>24.1</v>
      </c>
      <c r="R1088" s="579">
        <v>1.2295918367346901</v>
      </c>
      <c r="S1088" s="577" t="str">
        <f t="shared" si="146"/>
        <v/>
      </c>
      <c r="T1088" s="580">
        <f t="shared" si="147"/>
        <v>1</v>
      </c>
      <c r="U1088" s="580">
        <f t="shared" si="148"/>
        <v>1</v>
      </c>
      <c r="V1088" s="580">
        <f t="shared" si="149"/>
        <v>0</v>
      </c>
      <c r="W1088" s="580">
        <f t="shared" si="150"/>
        <v>2</v>
      </c>
      <c r="X1088" s="588" t="str">
        <f t="shared" si="151"/>
        <v>YES</v>
      </c>
      <c r="Y1088" s="589" t="str">
        <f t="shared" si="152"/>
        <v>YES</v>
      </c>
    </row>
    <row r="1089" spans="1:25" ht="30" x14ac:dyDescent="0.25">
      <c r="A1089" s="572" t="s">
        <v>281</v>
      </c>
      <c r="B1089" s="573" t="s">
        <v>908</v>
      </c>
      <c r="C1089" s="617">
        <v>7</v>
      </c>
      <c r="D1089" s="617">
        <v>22053000700</v>
      </c>
      <c r="E1089" s="574" t="s">
        <v>904</v>
      </c>
      <c r="F1089" s="583">
        <v>0</v>
      </c>
      <c r="G1089" s="573" t="s">
        <v>902</v>
      </c>
      <c r="H1089" s="576">
        <v>152900</v>
      </c>
      <c r="I1089" s="576">
        <v>99600</v>
      </c>
      <c r="J1089" s="577">
        <v>0.65140614780902595</v>
      </c>
      <c r="K1089" s="577" t="b">
        <f t="shared" si="144"/>
        <v>1</v>
      </c>
      <c r="L1089" s="576">
        <v>46710</v>
      </c>
      <c r="M1089" s="576">
        <v>29874</v>
      </c>
      <c r="N1089" s="577">
        <v>0.63956326268465002</v>
      </c>
      <c r="O1089" s="577" t="b">
        <f t="shared" si="145"/>
        <v>1</v>
      </c>
      <c r="P1089" s="578">
        <v>19.600000000000001</v>
      </c>
      <c r="Q1089" s="578">
        <v>24.1</v>
      </c>
      <c r="R1089" s="579">
        <v>1.2295918367346901</v>
      </c>
      <c r="S1089" s="577" t="str">
        <f t="shared" si="146"/>
        <v/>
      </c>
      <c r="T1089" s="580">
        <f t="shared" si="147"/>
        <v>1</v>
      </c>
      <c r="U1089" s="580">
        <f t="shared" si="148"/>
        <v>1</v>
      </c>
      <c r="V1089" s="580">
        <f t="shared" si="149"/>
        <v>0</v>
      </c>
      <c r="W1089" s="580">
        <f t="shared" si="150"/>
        <v>2</v>
      </c>
      <c r="X1089" s="581" t="str">
        <f t="shared" si="151"/>
        <v>NO</v>
      </c>
      <c r="Y1089" s="582" t="str">
        <f t="shared" si="152"/>
        <v>NO</v>
      </c>
    </row>
    <row r="1090" spans="1:25" x14ac:dyDescent="0.25">
      <c r="A1090" s="572" t="s">
        <v>282</v>
      </c>
      <c r="B1090" s="573" t="s">
        <v>282</v>
      </c>
      <c r="C1090" s="617">
        <v>1</v>
      </c>
      <c r="D1090" s="617">
        <v>22055000100</v>
      </c>
      <c r="E1090" s="584" t="s">
        <v>901</v>
      </c>
      <c r="F1090" s="585">
        <v>1</v>
      </c>
      <c r="G1090" s="573" t="s">
        <v>902</v>
      </c>
      <c r="H1090" s="576">
        <v>152900</v>
      </c>
      <c r="I1090" s="576">
        <v>181900</v>
      </c>
      <c r="J1090" s="577">
        <v>1.1896664486592501</v>
      </c>
      <c r="K1090" s="577" t="b">
        <f t="shared" si="144"/>
        <v>1</v>
      </c>
      <c r="L1090" s="576">
        <v>46710</v>
      </c>
      <c r="M1090" s="576">
        <v>48533</v>
      </c>
      <c r="N1090" s="577">
        <v>1.03902804538643</v>
      </c>
      <c r="O1090" s="577" t="str">
        <f t="shared" si="145"/>
        <v/>
      </c>
      <c r="P1090" s="578">
        <v>19.600000000000001</v>
      </c>
      <c r="Q1090" s="578">
        <v>19.100000000000001</v>
      </c>
      <c r="R1090" s="579">
        <v>0.97448979591836704</v>
      </c>
      <c r="S1090" s="577" t="str">
        <f t="shared" si="146"/>
        <v/>
      </c>
      <c r="T1090" s="580">
        <f t="shared" si="147"/>
        <v>1</v>
      </c>
      <c r="U1090" s="580">
        <f t="shared" si="148"/>
        <v>0</v>
      </c>
      <c r="V1090" s="580">
        <f t="shared" si="149"/>
        <v>0</v>
      </c>
      <c r="W1090" s="580">
        <f t="shared" si="150"/>
        <v>1</v>
      </c>
      <c r="X1090" s="581" t="str">
        <f t="shared" si="151"/>
        <v>NO</v>
      </c>
      <c r="Y1090" s="582" t="str">
        <f t="shared" si="152"/>
        <v>NO</v>
      </c>
    </row>
    <row r="1091" spans="1:25" x14ac:dyDescent="0.25">
      <c r="A1091" s="572" t="s">
        <v>282</v>
      </c>
      <c r="B1091" s="573" t="s">
        <v>282</v>
      </c>
      <c r="C1091" s="617">
        <v>1</v>
      </c>
      <c r="D1091" s="617">
        <v>22055000100</v>
      </c>
      <c r="E1091" s="584" t="s">
        <v>901</v>
      </c>
      <c r="F1091" s="585">
        <v>1</v>
      </c>
      <c r="G1091" s="573" t="s">
        <v>902</v>
      </c>
      <c r="H1091" s="576">
        <v>152900</v>
      </c>
      <c r="I1091" s="576">
        <v>181900</v>
      </c>
      <c r="J1091" s="577">
        <v>1.1896664486592501</v>
      </c>
      <c r="K1091" s="577" t="b">
        <f t="shared" ref="K1091:K1154" si="153">IF(J1091&gt;=50%,TRUE,"")</f>
        <v>1</v>
      </c>
      <c r="L1091" s="576">
        <v>46710</v>
      </c>
      <c r="M1091" s="576">
        <v>48533</v>
      </c>
      <c r="N1091" s="577">
        <v>1.03902804538643</v>
      </c>
      <c r="O1091" s="577" t="str">
        <f t="shared" ref="O1091:O1154" si="154">IF(N1091&lt;=65%,TRUE,"")</f>
        <v/>
      </c>
      <c r="P1091" s="578">
        <v>19.600000000000001</v>
      </c>
      <c r="Q1091" s="578">
        <v>19.100000000000001</v>
      </c>
      <c r="R1091" s="579">
        <v>0.97448979591836704</v>
      </c>
      <c r="S1091" s="577" t="str">
        <f t="shared" ref="S1091:S1154" si="155">IF(R1091&gt;=1.5,TRUE,"")</f>
        <v/>
      </c>
      <c r="T1091" s="580">
        <f t="shared" ref="T1091:T1154" si="156">IF(K1091=TRUE,1,0)</f>
        <v>1</v>
      </c>
      <c r="U1091" s="580">
        <f t="shared" ref="U1091:U1154" si="157">IF(O1091=TRUE,1,0)</f>
        <v>0</v>
      </c>
      <c r="V1091" s="580">
        <f t="shared" ref="V1091:V1154" si="158">IF(S1091=TRUE,1,0)</f>
        <v>0</v>
      </c>
      <c r="W1091" s="580">
        <f t="shared" ref="W1091:W1154" si="159">SUM(T1091:V1091)</f>
        <v>1</v>
      </c>
      <c r="X1091" s="581" t="str">
        <f t="shared" ref="X1091:X1154" si="160">IF(AND(E1091="TRUE",W1091&gt;1),"YES","NO")</f>
        <v>NO</v>
      </c>
      <c r="Y1091" s="582" t="str">
        <f t="shared" ref="Y1091:Y1154" si="161">IF(AND(F1091=1,W1091&gt;1), "YES","NO")</f>
        <v>NO</v>
      </c>
    </row>
    <row r="1092" spans="1:25" x14ac:dyDescent="0.25">
      <c r="A1092" s="572" t="s">
        <v>282</v>
      </c>
      <c r="B1092" s="573" t="s">
        <v>282</v>
      </c>
      <c r="C1092" s="617">
        <v>1</v>
      </c>
      <c r="D1092" s="617">
        <v>22055000100</v>
      </c>
      <c r="E1092" s="584" t="s">
        <v>901</v>
      </c>
      <c r="F1092" s="585">
        <v>1</v>
      </c>
      <c r="G1092" s="573" t="s">
        <v>902</v>
      </c>
      <c r="H1092" s="576">
        <v>152900</v>
      </c>
      <c r="I1092" s="576">
        <v>181900</v>
      </c>
      <c r="J1092" s="577">
        <v>1.1896664486592501</v>
      </c>
      <c r="K1092" s="577" t="b">
        <f t="shared" si="153"/>
        <v>1</v>
      </c>
      <c r="L1092" s="576">
        <v>46710</v>
      </c>
      <c r="M1092" s="576">
        <v>48533</v>
      </c>
      <c r="N1092" s="577">
        <v>1.03902804538643</v>
      </c>
      <c r="O1092" s="577" t="str">
        <f t="shared" si="154"/>
        <v/>
      </c>
      <c r="P1092" s="578">
        <v>19.600000000000001</v>
      </c>
      <c r="Q1092" s="578">
        <v>19.100000000000001</v>
      </c>
      <c r="R1092" s="579">
        <v>0.97448979591836704</v>
      </c>
      <c r="S1092" s="577" t="str">
        <f t="shared" si="155"/>
        <v/>
      </c>
      <c r="T1092" s="580">
        <f t="shared" si="156"/>
        <v>1</v>
      </c>
      <c r="U1092" s="580">
        <f t="shared" si="157"/>
        <v>0</v>
      </c>
      <c r="V1092" s="580">
        <f t="shared" si="158"/>
        <v>0</v>
      </c>
      <c r="W1092" s="580">
        <f t="shared" si="159"/>
        <v>1</v>
      </c>
      <c r="X1092" s="581" t="str">
        <f t="shared" si="160"/>
        <v>NO</v>
      </c>
      <c r="Y1092" s="582" t="str">
        <f t="shared" si="161"/>
        <v>NO</v>
      </c>
    </row>
    <row r="1093" spans="1:25" x14ac:dyDescent="0.25">
      <c r="A1093" s="572" t="s">
        <v>282</v>
      </c>
      <c r="B1093" s="573" t="s">
        <v>282</v>
      </c>
      <c r="C1093" s="617">
        <v>1</v>
      </c>
      <c r="D1093" s="617">
        <v>22055000100</v>
      </c>
      <c r="E1093" s="584" t="s">
        <v>901</v>
      </c>
      <c r="F1093" s="585">
        <v>1</v>
      </c>
      <c r="G1093" s="573" t="s">
        <v>902</v>
      </c>
      <c r="H1093" s="576">
        <v>152900</v>
      </c>
      <c r="I1093" s="576">
        <v>181900</v>
      </c>
      <c r="J1093" s="577">
        <v>1.1896664486592501</v>
      </c>
      <c r="K1093" s="577" t="b">
        <f t="shared" si="153"/>
        <v>1</v>
      </c>
      <c r="L1093" s="576">
        <v>46710</v>
      </c>
      <c r="M1093" s="576">
        <v>48533</v>
      </c>
      <c r="N1093" s="577">
        <v>1.03902804538643</v>
      </c>
      <c r="O1093" s="577" t="str">
        <f t="shared" si="154"/>
        <v/>
      </c>
      <c r="P1093" s="578">
        <v>19.600000000000001</v>
      </c>
      <c r="Q1093" s="578">
        <v>19.100000000000001</v>
      </c>
      <c r="R1093" s="579">
        <v>0.97448979591836704</v>
      </c>
      <c r="S1093" s="577" t="str">
        <f t="shared" si="155"/>
        <v/>
      </c>
      <c r="T1093" s="580">
        <f t="shared" si="156"/>
        <v>1</v>
      </c>
      <c r="U1093" s="580">
        <f t="shared" si="157"/>
        <v>0</v>
      </c>
      <c r="V1093" s="580">
        <f t="shared" si="158"/>
        <v>0</v>
      </c>
      <c r="W1093" s="580">
        <f t="shared" si="159"/>
        <v>1</v>
      </c>
      <c r="X1093" s="581" t="str">
        <f t="shared" si="160"/>
        <v>NO</v>
      </c>
      <c r="Y1093" s="582" t="str">
        <f t="shared" si="161"/>
        <v>NO</v>
      </c>
    </row>
    <row r="1094" spans="1:25" x14ac:dyDescent="0.25">
      <c r="A1094" s="572" t="s">
        <v>282</v>
      </c>
      <c r="B1094" s="573" t="s">
        <v>282</v>
      </c>
      <c r="C1094" s="617">
        <v>2</v>
      </c>
      <c r="D1094" s="617">
        <v>22055000200</v>
      </c>
      <c r="E1094" s="584" t="s">
        <v>901</v>
      </c>
      <c r="F1094" s="585">
        <v>1</v>
      </c>
      <c r="G1094" s="573" t="s">
        <v>902</v>
      </c>
      <c r="H1094" s="576">
        <v>152900</v>
      </c>
      <c r="I1094" s="576">
        <v>181900</v>
      </c>
      <c r="J1094" s="577">
        <v>1.1896664486592501</v>
      </c>
      <c r="K1094" s="577" t="b">
        <f t="shared" si="153"/>
        <v>1</v>
      </c>
      <c r="L1094" s="576">
        <v>46710</v>
      </c>
      <c r="M1094" s="576">
        <v>48533</v>
      </c>
      <c r="N1094" s="577">
        <v>1.03902804538643</v>
      </c>
      <c r="O1094" s="577" t="str">
        <f t="shared" si="154"/>
        <v/>
      </c>
      <c r="P1094" s="578">
        <v>19.600000000000001</v>
      </c>
      <c r="Q1094" s="578">
        <v>19.100000000000001</v>
      </c>
      <c r="R1094" s="579">
        <v>0.97448979591836704</v>
      </c>
      <c r="S1094" s="577" t="str">
        <f t="shared" si="155"/>
        <v/>
      </c>
      <c r="T1094" s="580">
        <f t="shared" si="156"/>
        <v>1</v>
      </c>
      <c r="U1094" s="580">
        <f t="shared" si="157"/>
        <v>0</v>
      </c>
      <c r="V1094" s="580">
        <f t="shared" si="158"/>
        <v>0</v>
      </c>
      <c r="W1094" s="580">
        <f t="shared" si="159"/>
        <v>1</v>
      </c>
      <c r="X1094" s="581" t="str">
        <f t="shared" si="160"/>
        <v>NO</v>
      </c>
      <c r="Y1094" s="582" t="str">
        <f t="shared" si="161"/>
        <v>NO</v>
      </c>
    </row>
    <row r="1095" spans="1:25" x14ac:dyDescent="0.25">
      <c r="A1095" s="572" t="s">
        <v>282</v>
      </c>
      <c r="B1095" s="573" t="s">
        <v>282</v>
      </c>
      <c r="C1095" s="617">
        <v>5</v>
      </c>
      <c r="D1095" s="617">
        <v>22055000500</v>
      </c>
      <c r="E1095" s="574" t="s">
        <v>901</v>
      </c>
      <c r="F1095" s="575">
        <v>1</v>
      </c>
      <c r="G1095" s="573" t="s">
        <v>902</v>
      </c>
      <c r="H1095" s="576">
        <v>152900</v>
      </c>
      <c r="I1095" s="576">
        <v>181900</v>
      </c>
      <c r="J1095" s="577">
        <v>1.1896664486592501</v>
      </c>
      <c r="K1095" s="577" t="b">
        <f t="shared" si="153"/>
        <v>1</v>
      </c>
      <c r="L1095" s="576">
        <v>46710</v>
      </c>
      <c r="M1095" s="576">
        <v>48533</v>
      </c>
      <c r="N1095" s="577">
        <v>1.03902804538643</v>
      </c>
      <c r="O1095" s="577" t="str">
        <f t="shared" si="154"/>
        <v/>
      </c>
      <c r="P1095" s="578">
        <v>19.600000000000001</v>
      </c>
      <c r="Q1095" s="578">
        <v>19.100000000000001</v>
      </c>
      <c r="R1095" s="579">
        <v>0.97448979591836704</v>
      </c>
      <c r="S1095" s="577" t="str">
        <f t="shared" si="155"/>
        <v/>
      </c>
      <c r="T1095" s="580">
        <f t="shared" si="156"/>
        <v>1</v>
      </c>
      <c r="U1095" s="580">
        <f t="shared" si="157"/>
        <v>0</v>
      </c>
      <c r="V1095" s="580">
        <f t="shared" si="158"/>
        <v>0</v>
      </c>
      <c r="W1095" s="580">
        <f t="shared" si="159"/>
        <v>1</v>
      </c>
      <c r="X1095" s="581" t="str">
        <f t="shared" si="160"/>
        <v>NO</v>
      </c>
      <c r="Y1095" s="582" t="str">
        <f t="shared" si="161"/>
        <v>NO</v>
      </c>
    </row>
    <row r="1096" spans="1:25" x14ac:dyDescent="0.25">
      <c r="A1096" s="572" t="s">
        <v>282</v>
      </c>
      <c r="B1096" s="573" t="s">
        <v>282</v>
      </c>
      <c r="C1096" s="617">
        <v>5</v>
      </c>
      <c r="D1096" s="617">
        <v>22055000500</v>
      </c>
      <c r="E1096" s="574" t="s">
        <v>904</v>
      </c>
      <c r="F1096" s="583">
        <v>0</v>
      </c>
      <c r="G1096" s="573" t="s">
        <v>902</v>
      </c>
      <c r="H1096" s="576">
        <v>152900</v>
      </c>
      <c r="I1096" s="576">
        <v>181900</v>
      </c>
      <c r="J1096" s="577">
        <v>1.1896664486592501</v>
      </c>
      <c r="K1096" s="577" t="b">
        <f t="shared" si="153"/>
        <v>1</v>
      </c>
      <c r="L1096" s="576">
        <v>46710</v>
      </c>
      <c r="M1096" s="576">
        <v>48533</v>
      </c>
      <c r="N1096" s="577">
        <v>1.03902804538643</v>
      </c>
      <c r="O1096" s="577" t="str">
        <f t="shared" si="154"/>
        <v/>
      </c>
      <c r="P1096" s="578">
        <v>19.600000000000001</v>
      </c>
      <c r="Q1096" s="578">
        <v>19.100000000000001</v>
      </c>
      <c r="R1096" s="579">
        <v>0.97448979591836704</v>
      </c>
      <c r="S1096" s="577" t="str">
        <f t="shared" si="155"/>
        <v/>
      </c>
      <c r="T1096" s="580">
        <f t="shared" si="156"/>
        <v>1</v>
      </c>
      <c r="U1096" s="580">
        <f t="shared" si="157"/>
        <v>0</v>
      </c>
      <c r="V1096" s="580">
        <f t="shared" si="158"/>
        <v>0</v>
      </c>
      <c r="W1096" s="580">
        <f t="shared" si="159"/>
        <v>1</v>
      </c>
      <c r="X1096" s="581" t="str">
        <f t="shared" si="160"/>
        <v>NO</v>
      </c>
      <c r="Y1096" s="582" t="str">
        <f t="shared" si="161"/>
        <v>NO</v>
      </c>
    </row>
    <row r="1097" spans="1:25" x14ac:dyDescent="0.25">
      <c r="A1097" s="572" t="s">
        <v>282</v>
      </c>
      <c r="B1097" s="573" t="s">
        <v>282</v>
      </c>
      <c r="C1097" s="617">
        <v>6.02</v>
      </c>
      <c r="D1097" s="617">
        <v>22055000602</v>
      </c>
      <c r="E1097" s="574" t="s">
        <v>901</v>
      </c>
      <c r="F1097" s="575">
        <v>1</v>
      </c>
      <c r="G1097" s="573" t="s">
        <v>902</v>
      </c>
      <c r="H1097" s="576">
        <v>152900</v>
      </c>
      <c r="I1097" s="576">
        <v>181900</v>
      </c>
      <c r="J1097" s="577">
        <v>1.1896664486592501</v>
      </c>
      <c r="K1097" s="577" t="b">
        <f t="shared" si="153"/>
        <v>1</v>
      </c>
      <c r="L1097" s="576">
        <v>46710</v>
      </c>
      <c r="M1097" s="576">
        <v>48533</v>
      </c>
      <c r="N1097" s="577">
        <v>1.03902804538643</v>
      </c>
      <c r="O1097" s="577" t="str">
        <f t="shared" si="154"/>
        <v/>
      </c>
      <c r="P1097" s="578">
        <v>19.600000000000001</v>
      </c>
      <c r="Q1097" s="578">
        <v>19.100000000000001</v>
      </c>
      <c r="R1097" s="579">
        <v>0.97448979591836704</v>
      </c>
      <c r="S1097" s="577" t="str">
        <f t="shared" si="155"/>
        <v/>
      </c>
      <c r="T1097" s="580">
        <f t="shared" si="156"/>
        <v>1</v>
      </c>
      <c r="U1097" s="580">
        <f t="shared" si="157"/>
        <v>0</v>
      </c>
      <c r="V1097" s="580">
        <f t="shared" si="158"/>
        <v>0</v>
      </c>
      <c r="W1097" s="580">
        <f t="shared" si="159"/>
        <v>1</v>
      </c>
      <c r="X1097" s="581" t="str">
        <f t="shared" si="160"/>
        <v>NO</v>
      </c>
      <c r="Y1097" s="582" t="str">
        <f t="shared" si="161"/>
        <v>NO</v>
      </c>
    </row>
    <row r="1098" spans="1:25" x14ac:dyDescent="0.25">
      <c r="A1098" s="572" t="s">
        <v>282</v>
      </c>
      <c r="B1098" s="573" t="s">
        <v>282</v>
      </c>
      <c r="C1098" s="617">
        <v>6.02</v>
      </c>
      <c r="D1098" s="617">
        <v>22055000602</v>
      </c>
      <c r="E1098" s="574" t="s">
        <v>901</v>
      </c>
      <c r="F1098" s="575">
        <v>1</v>
      </c>
      <c r="G1098" s="573" t="s">
        <v>902</v>
      </c>
      <c r="H1098" s="576">
        <v>152900</v>
      </c>
      <c r="I1098" s="576">
        <v>181900</v>
      </c>
      <c r="J1098" s="577">
        <v>1.1896664486592501</v>
      </c>
      <c r="K1098" s="577" t="b">
        <f t="shared" si="153"/>
        <v>1</v>
      </c>
      <c r="L1098" s="576">
        <v>46710</v>
      </c>
      <c r="M1098" s="576">
        <v>48533</v>
      </c>
      <c r="N1098" s="577">
        <v>1.03902804538643</v>
      </c>
      <c r="O1098" s="577" t="str">
        <f t="shared" si="154"/>
        <v/>
      </c>
      <c r="P1098" s="578">
        <v>19.600000000000001</v>
      </c>
      <c r="Q1098" s="578">
        <v>19.100000000000001</v>
      </c>
      <c r="R1098" s="579">
        <v>0.97448979591836704</v>
      </c>
      <c r="S1098" s="577" t="str">
        <f t="shared" si="155"/>
        <v/>
      </c>
      <c r="T1098" s="580">
        <f t="shared" si="156"/>
        <v>1</v>
      </c>
      <c r="U1098" s="580">
        <f t="shared" si="157"/>
        <v>0</v>
      </c>
      <c r="V1098" s="580">
        <f t="shared" si="158"/>
        <v>0</v>
      </c>
      <c r="W1098" s="580">
        <f t="shared" si="159"/>
        <v>1</v>
      </c>
      <c r="X1098" s="581" t="str">
        <f t="shared" si="160"/>
        <v>NO</v>
      </c>
      <c r="Y1098" s="582" t="str">
        <f t="shared" si="161"/>
        <v>NO</v>
      </c>
    </row>
    <row r="1099" spans="1:25" x14ac:dyDescent="0.25">
      <c r="A1099" s="572" t="s">
        <v>282</v>
      </c>
      <c r="B1099" s="573" t="s">
        <v>282</v>
      </c>
      <c r="C1099" s="617">
        <v>6.02</v>
      </c>
      <c r="D1099" s="617">
        <v>22055000602</v>
      </c>
      <c r="E1099" s="584" t="s">
        <v>901</v>
      </c>
      <c r="F1099" s="585">
        <v>1</v>
      </c>
      <c r="G1099" s="573" t="s">
        <v>902</v>
      </c>
      <c r="H1099" s="576">
        <v>152900</v>
      </c>
      <c r="I1099" s="576">
        <v>181900</v>
      </c>
      <c r="J1099" s="577">
        <v>1.1896664486592501</v>
      </c>
      <c r="K1099" s="577" t="b">
        <f t="shared" si="153"/>
        <v>1</v>
      </c>
      <c r="L1099" s="576">
        <v>46710</v>
      </c>
      <c r="M1099" s="576">
        <v>48533</v>
      </c>
      <c r="N1099" s="577">
        <v>1.03902804538643</v>
      </c>
      <c r="O1099" s="577" t="str">
        <f t="shared" si="154"/>
        <v/>
      </c>
      <c r="P1099" s="578">
        <v>19.600000000000001</v>
      </c>
      <c r="Q1099" s="578">
        <v>19.100000000000001</v>
      </c>
      <c r="R1099" s="579">
        <v>0.97448979591836704</v>
      </c>
      <c r="S1099" s="577" t="str">
        <f t="shared" si="155"/>
        <v/>
      </c>
      <c r="T1099" s="580">
        <f t="shared" si="156"/>
        <v>1</v>
      </c>
      <c r="U1099" s="580">
        <f t="shared" si="157"/>
        <v>0</v>
      </c>
      <c r="V1099" s="580">
        <f t="shared" si="158"/>
        <v>0</v>
      </c>
      <c r="W1099" s="580">
        <f t="shared" si="159"/>
        <v>1</v>
      </c>
      <c r="X1099" s="581" t="str">
        <f t="shared" si="160"/>
        <v>NO</v>
      </c>
      <c r="Y1099" s="582" t="str">
        <f t="shared" si="161"/>
        <v>NO</v>
      </c>
    </row>
    <row r="1100" spans="1:25" x14ac:dyDescent="0.25">
      <c r="A1100" s="572" t="s">
        <v>282</v>
      </c>
      <c r="B1100" s="573" t="s">
        <v>282</v>
      </c>
      <c r="C1100" s="617">
        <v>6.03</v>
      </c>
      <c r="D1100" s="617">
        <v>22055000603</v>
      </c>
      <c r="E1100" s="574" t="s">
        <v>904</v>
      </c>
      <c r="F1100" s="583">
        <v>0</v>
      </c>
      <c r="G1100" s="573" t="s">
        <v>902</v>
      </c>
      <c r="H1100" s="576">
        <v>152900</v>
      </c>
      <c r="I1100" s="576">
        <v>181900</v>
      </c>
      <c r="J1100" s="577">
        <v>1.1896664486592501</v>
      </c>
      <c r="K1100" s="577" t="b">
        <f t="shared" si="153"/>
        <v>1</v>
      </c>
      <c r="L1100" s="576">
        <v>46710</v>
      </c>
      <c r="M1100" s="576">
        <v>48533</v>
      </c>
      <c r="N1100" s="577">
        <v>1.03902804538643</v>
      </c>
      <c r="O1100" s="577" t="str">
        <f t="shared" si="154"/>
        <v/>
      </c>
      <c r="P1100" s="578">
        <v>19.600000000000001</v>
      </c>
      <c r="Q1100" s="578">
        <v>19.100000000000001</v>
      </c>
      <c r="R1100" s="579">
        <v>0.97448979591836704</v>
      </c>
      <c r="S1100" s="577" t="str">
        <f t="shared" si="155"/>
        <v/>
      </c>
      <c r="T1100" s="580">
        <f t="shared" si="156"/>
        <v>1</v>
      </c>
      <c r="U1100" s="580">
        <f t="shared" si="157"/>
        <v>0</v>
      </c>
      <c r="V1100" s="580">
        <f t="shared" si="158"/>
        <v>0</v>
      </c>
      <c r="W1100" s="580">
        <f t="shared" si="159"/>
        <v>1</v>
      </c>
      <c r="X1100" s="581" t="str">
        <f t="shared" si="160"/>
        <v>NO</v>
      </c>
      <c r="Y1100" s="582" t="str">
        <f t="shared" si="161"/>
        <v>NO</v>
      </c>
    </row>
    <row r="1101" spans="1:25" x14ac:dyDescent="0.25">
      <c r="A1101" s="572" t="s">
        <v>282</v>
      </c>
      <c r="B1101" s="573" t="s">
        <v>282</v>
      </c>
      <c r="C1101" s="617">
        <v>6.04</v>
      </c>
      <c r="D1101" s="617">
        <v>22055000604</v>
      </c>
      <c r="E1101" s="574" t="s">
        <v>901</v>
      </c>
      <c r="F1101" s="575">
        <v>1</v>
      </c>
      <c r="G1101" s="573" t="s">
        <v>902</v>
      </c>
      <c r="H1101" s="576">
        <v>152900</v>
      </c>
      <c r="I1101" s="576">
        <v>181900</v>
      </c>
      <c r="J1101" s="577">
        <v>1.1896664486592501</v>
      </c>
      <c r="K1101" s="577" t="b">
        <f t="shared" si="153"/>
        <v>1</v>
      </c>
      <c r="L1101" s="576">
        <v>46710</v>
      </c>
      <c r="M1101" s="576">
        <v>48533</v>
      </c>
      <c r="N1101" s="577">
        <v>1.03902804538643</v>
      </c>
      <c r="O1101" s="577" t="str">
        <f t="shared" si="154"/>
        <v/>
      </c>
      <c r="P1101" s="578">
        <v>19.600000000000001</v>
      </c>
      <c r="Q1101" s="578">
        <v>19.100000000000001</v>
      </c>
      <c r="R1101" s="579">
        <v>0.97448979591836704</v>
      </c>
      <c r="S1101" s="577" t="str">
        <f t="shared" si="155"/>
        <v/>
      </c>
      <c r="T1101" s="580">
        <f t="shared" si="156"/>
        <v>1</v>
      </c>
      <c r="U1101" s="580">
        <f t="shared" si="157"/>
        <v>0</v>
      </c>
      <c r="V1101" s="580">
        <f t="shared" si="158"/>
        <v>0</v>
      </c>
      <c r="W1101" s="580">
        <f t="shared" si="159"/>
        <v>1</v>
      </c>
      <c r="X1101" s="581" t="str">
        <f t="shared" si="160"/>
        <v>NO</v>
      </c>
      <c r="Y1101" s="582" t="str">
        <f t="shared" si="161"/>
        <v>NO</v>
      </c>
    </row>
    <row r="1102" spans="1:25" x14ac:dyDescent="0.25">
      <c r="A1102" s="572" t="s">
        <v>282</v>
      </c>
      <c r="B1102" s="573" t="s">
        <v>282</v>
      </c>
      <c r="C1102" s="617">
        <v>7</v>
      </c>
      <c r="D1102" s="617">
        <v>22055000700</v>
      </c>
      <c r="E1102" s="574" t="s">
        <v>901</v>
      </c>
      <c r="F1102" s="590">
        <v>1</v>
      </c>
      <c r="G1102" s="573" t="s">
        <v>902</v>
      </c>
      <c r="H1102" s="576">
        <v>152900</v>
      </c>
      <c r="I1102" s="576">
        <v>181900</v>
      </c>
      <c r="J1102" s="577">
        <v>1.1896664486592501</v>
      </c>
      <c r="K1102" s="577" t="b">
        <f t="shared" si="153"/>
        <v>1</v>
      </c>
      <c r="L1102" s="576">
        <v>46710</v>
      </c>
      <c r="M1102" s="576">
        <v>48533</v>
      </c>
      <c r="N1102" s="577">
        <v>1.03902804538643</v>
      </c>
      <c r="O1102" s="577" t="str">
        <f t="shared" si="154"/>
        <v/>
      </c>
      <c r="P1102" s="578">
        <v>19.600000000000001</v>
      </c>
      <c r="Q1102" s="578">
        <v>19.100000000000001</v>
      </c>
      <c r="R1102" s="579">
        <v>0.97448979591836704</v>
      </c>
      <c r="S1102" s="577" t="str">
        <f t="shared" si="155"/>
        <v/>
      </c>
      <c r="T1102" s="580">
        <f t="shared" si="156"/>
        <v>1</v>
      </c>
      <c r="U1102" s="580">
        <f t="shared" si="157"/>
        <v>0</v>
      </c>
      <c r="V1102" s="580">
        <f t="shared" si="158"/>
        <v>0</v>
      </c>
      <c r="W1102" s="580">
        <f t="shared" si="159"/>
        <v>1</v>
      </c>
      <c r="X1102" s="581" t="str">
        <f t="shared" si="160"/>
        <v>NO</v>
      </c>
      <c r="Y1102" s="582" t="str">
        <f t="shared" si="161"/>
        <v>NO</v>
      </c>
    </row>
    <row r="1103" spans="1:25" x14ac:dyDescent="0.25">
      <c r="A1103" s="572" t="s">
        <v>282</v>
      </c>
      <c r="B1103" s="573" t="s">
        <v>282</v>
      </c>
      <c r="C1103" s="617">
        <v>7</v>
      </c>
      <c r="D1103" s="617">
        <v>22055000700</v>
      </c>
      <c r="E1103" s="574" t="s">
        <v>901</v>
      </c>
      <c r="F1103" s="590">
        <v>1</v>
      </c>
      <c r="G1103" s="573" t="s">
        <v>902</v>
      </c>
      <c r="H1103" s="576">
        <v>152900</v>
      </c>
      <c r="I1103" s="576">
        <v>181900</v>
      </c>
      <c r="J1103" s="577">
        <v>1.1896664486592501</v>
      </c>
      <c r="K1103" s="577" t="b">
        <f t="shared" si="153"/>
        <v>1</v>
      </c>
      <c r="L1103" s="576">
        <v>46710</v>
      </c>
      <c r="M1103" s="576">
        <v>48533</v>
      </c>
      <c r="N1103" s="577">
        <v>1.03902804538643</v>
      </c>
      <c r="O1103" s="577" t="str">
        <f t="shared" si="154"/>
        <v/>
      </c>
      <c r="P1103" s="578">
        <v>19.600000000000001</v>
      </c>
      <c r="Q1103" s="578">
        <v>19.100000000000001</v>
      </c>
      <c r="R1103" s="579">
        <v>0.97448979591836704</v>
      </c>
      <c r="S1103" s="577" t="str">
        <f t="shared" si="155"/>
        <v/>
      </c>
      <c r="T1103" s="580">
        <f t="shared" si="156"/>
        <v>1</v>
      </c>
      <c r="U1103" s="580">
        <f t="shared" si="157"/>
        <v>0</v>
      </c>
      <c r="V1103" s="580">
        <f t="shared" si="158"/>
        <v>0</v>
      </c>
      <c r="W1103" s="580">
        <f t="shared" si="159"/>
        <v>1</v>
      </c>
      <c r="X1103" s="581" t="str">
        <f t="shared" si="160"/>
        <v>NO</v>
      </c>
      <c r="Y1103" s="582" t="str">
        <f t="shared" si="161"/>
        <v>NO</v>
      </c>
    </row>
    <row r="1104" spans="1:25" x14ac:dyDescent="0.25">
      <c r="A1104" s="572" t="s">
        <v>282</v>
      </c>
      <c r="B1104" s="573" t="s">
        <v>912</v>
      </c>
      <c r="C1104" s="617">
        <v>7</v>
      </c>
      <c r="D1104" s="617">
        <v>22055000700</v>
      </c>
      <c r="E1104" s="591" t="s">
        <v>904</v>
      </c>
      <c r="F1104" s="583">
        <v>0</v>
      </c>
      <c r="G1104" s="573" t="s">
        <v>902</v>
      </c>
      <c r="H1104" s="576">
        <v>152900</v>
      </c>
      <c r="I1104" s="576">
        <v>145700</v>
      </c>
      <c r="J1104" s="577">
        <v>0.952910398953564</v>
      </c>
      <c r="K1104" s="577" t="b">
        <f t="shared" si="153"/>
        <v>1</v>
      </c>
      <c r="L1104" s="576">
        <v>46710</v>
      </c>
      <c r="M1104" s="576">
        <v>48170</v>
      </c>
      <c r="N1104" s="577">
        <v>1.0312566902162299</v>
      </c>
      <c r="O1104" s="577" t="str">
        <f t="shared" si="154"/>
        <v/>
      </c>
      <c r="P1104" s="578">
        <v>19.600000000000001</v>
      </c>
      <c r="Q1104" s="578">
        <v>7.7</v>
      </c>
      <c r="R1104" s="579">
        <v>0.39285714285714302</v>
      </c>
      <c r="S1104" s="577" t="str">
        <f t="shared" si="155"/>
        <v/>
      </c>
      <c r="T1104" s="580">
        <f t="shared" si="156"/>
        <v>1</v>
      </c>
      <c r="U1104" s="580">
        <f t="shared" si="157"/>
        <v>0</v>
      </c>
      <c r="V1104" s="580">
        <f t="shared" si="158"/>
        <v>0</v>
      </c>
      <c r="W1104" s="580">
        <f t="shared" si="159"/>
        <v>1</v>
      </c>
      <c r="X1104" s="581" t="str">
        <f t="shared" si="160"/>
        <v>NO</v>
      </c>
      <c r="Y1104" s="582" t="str">
        <f t="shared" si="161"/>
        <v>NO</v>
      </c>
    </row>
    <row r="1105" spans="1:25" x14ac:dyDescent="0.25">
      <c r="A1105" s="572" t="s">
        <v>282</v>
      </c>
      <c r="B1105" s="573" t="s">
        <v>282</v>
      </c>
      <c r="C1105" s="617">
        <v>8</v>
      </c>
      <c r="D1105" s="617">
        <v>22055000800</v>
      </c>
      <c r="E1105" s="574" t="s">
        <v>901</v>
      </c>
      <c r="F1105" s="587">
        <v>1</v>
      </c>
      <c r="G1105" s="573" t="s">
        <v>902</v>
      </c>
      <c r="H1105" s="576">
        <v>152900</v>
      </c>
      <c r="I1105" s="576">
        <v>181900</v>
      </c>
      <c r="J1105" s="577">
        <v>1.1896664486592501</v>
      </c>
      <c r="K1105" s="577" t="b">
        <f t="shared" si="153"/>
        <v>1</v>
      </c>
      <c r="L1105" s="576">
        <v>46710</v>
      </c>
      <c r="M1105" s="576">
        <v>48533</v>
      </c>
      <c r="N1105" s="577">
        <v>1.03902804538643</v>
      </c>
      <c r="O1105" s="577" t="str">
        <f t="shared" si="154"/>
        <v/>
      </c>
      <c r="P1105" s="578">
        <v>19.600000000000001</v>
      </c>
      <c r="Q1105" s="578">
        <v>19.100000000000001</v>
      </c>
      <c r="R1105" s="579">
        <v>0.97448979591836704</v>
      </c>
      <c r="S1105" s="577" t="str">
        <f t="shared" si="155"/>
        <v/>
      </c>
      <c r="T1105" s="580">
        <f t="shared" si="156"/>
        <v>1</v>
      </c>
      <c r="U1105" s="580">
        <f t="shared" si="157"/>
        <v>0</v>
      </c>
      <c r="V1105" s="580">
        <f t="shared" si="158"/>
        <v>0</v>
      </c>
      <c r="W1105" s="580">
        <f t="shared" si="159"/>
        <v>1</v>
      </c>
      <c r="X1105" s="581" t="str">
        <f t="shared" si="160"/>
        <v>NO</v>
      </c>
      <c r="Y1105" s="582" t="str">
        <f t="shared" si="161"/>
        <v>NO</v>
      </c>
    </row>
    <row r="1106" spans="1:25" x14ac:dyDescent="0.25">
      <c r="A1106" s="572" t="s">
        <v>282</v>
      </c>
      <c r="B1106" s="573" t="s">
        <v>282</v>
      </c>
      <c r="C1106" s="617">
        <v>8</v>
      </c>
      <c r="D1106" s="617">
        <v>22055000800</v>
      </c>
      <c r="E1106" s="574" t="s">
        <v>901</v>
      </c>
      <c r="F1106" s="575">
        <v>1</v>
      </c>
      <c r="G1106" s="573" t="s">
        <v>902</v>
      </c>
      <c r="H1106" s="576">
        <v>152900</v>
      </c>
      <c r="I1106" s="576">
        <v>181900</v>
      </c>
      <c r="J1106" s="577">
        <v>1.1896664486592501</v>
      </c>
      <c r="K1106" s="577" t="b">
        <f t="shared" si="153"/>
        <v>1</v>
      </c>
      <c r="L1106" s="576">
        <v>46710</v>
      </c>
      <c r="M1106" s="576">
        <v>48533</v>
      </c>
      <c r="N1106" s="577">
        <v>1.03902804538643</v>
      </c>
      <c r="O1106" s="577" t="str">
        <f t="shared" si="154"/>
        <v/>
      </c>
      <c r="P1106" s="578">
        <v>19.600000000000001</v>
      </c>
      <c r="Q1106" s="578">
        <v>19.100000000000001</v>
      </c>
      <c r="R1106" s="579">
        <v>0.97448979591836704</v>
      </c>
      <c r="S1106" s="577" t="str">
        <f t="shared" si="155"/>
        <v/>
      </c>
      <c r="T1106" s="580">
        <f t="shared" si="156"/>
        <v>1</v>
      </c>
      <c r="U1106" s="580">
        <f t="shared" si="157"/>
        <v>0</v>
      </c>
      <c r="V1106" s="580">
        <f t="shared" si="158"/>
        <v>0</v>
      </c>
      <c r="W1106" s="580">
        <f t="shared" si="159"/>
        <v>1</v>
      </c>
      <c r="X1106" s="581" t="str">
        <f t="shared" si="160"/>
        <v>NO</v>
      </c>
      <c r="Y1106" s="582" t="str">
        <f t="shared" si="161"/>
        <v>NO</v>
      </c>
    </row>
    <row r="1107" spans="1:25" x14ac:dyDescent="0.25">
      <c r="A1107" s="572" t="s">
        <v>282</v>
      </c>
      <c r="B1107" s="573" t="s">
        <v>282</v>
      </c>
      <c r="C1107" s="617">
        <v>9</v>
      </c>
      <c r="D1107" s="617">
        <v>22055000900</v>
      </c>
      <c r="E1107" s="574" t="s">
        <v>901</v>
      </c>
      <c r="F1107" s="587">
        <v>1</v>
      </c>
      <c r="G1107" s="573" t="s">
        <v>902</v>
      </c>
      <c r="H1107" s="576">
        <v>152900</v>
      </c>
      <c r="I1107" s="576">
        <v>181900</v>
      </c>
      <c r="J1107" s="577">
        <v>1.1896664486592501</v>
      </c>
      <c r="K1107" s="577" t="b">
        <f t="shared" si="153"/>
        <v>1</v>
      </c>
      <c r="L1107" s="576">
        <v>46710</v>
      </c>
      <c r="M1107" s="576">
        <v>48533</v>
      </c>
      <c r="N1107" s="577">
        <v>1.03902804538643</v>
      </c>
      <c r="O1107" s="577" t="str">
        <f t="shared" si="154"/>
        <v/>
      </c>
      <c r="P1107" s="578">
        <v>19.600000000000001</v>
      </c>
      <c r="Q1107" s="578">
        <v>19.100000000000001</v>
      </c>
      <c r="R1107" s="579">
        <v>0.97448979591836704</v>
      </c>
      <c r="S1107" s="577" t="str">
        <f t="shared" si="155"/>
        <v/>
      </c>
      <c r="T1107" s="580">
        <f t="shared" si="156"/>
        <v>1</v>
      </c>
      <c r="U1107" s="580">
        <f t="shared" si="157"/>
        <v>0</v>
      </c>
      <c r="V1107" s="580">
        <f t="shared" si="158"/>
        <v>0</v>
      </c>
      <c r="W1107" s="580">
        <f t="shared" si="159"/>
        <v>1</v>
      </c>
      <c r="X1107" s="581" t="str">
        <f t="shared" si="160"/>
        <v>NO</v>
      </c>
      <c r="Y1107" s="582" t="str">
        <f t="shared" si="161"/>
        <v>NO</v>
      </c>
    </row>
    <row r="1108" spans="1:25" x14ac:dyDescent="0.25">
      <c r="A1108" s="572" t="s">
        <v>282</v>
      </c>
      <c r="B1108" s="573" t="s">
        <v>282</v>
      </c>
      <c r="C1108" s="617">
        <v>9</v>
      </c>
      <c r="D1108" s="617">
        <v>22055000900</v>
      </c>
      <c r="E1108" s="574" t="s">
        <v>901</v>
      </c>
      <c r="F1108" s="587">
        <v>1</v>
      </c>
      <c r="G1108" s="573" t="s">
        <v>902</v>
      </c>
      <c r="H1108" s="576">
        <v>152900</v>
      </c>
      <c r="I1108" s="576">
        <v>181900</v>
      </c>
      <c r="J1108" s="577">
        <v>1.1896664486592501</v>
      </c>
      <c r="K1108" s="577" t="b">
        <f t="shared" si="153"/>
        <v>1</v>
      </c>
      <c r="L1108" s="576">
        <v>46710</v>
      </c>
      <c r="M1108" s="576">
        <v>48533</v>
      </c>
      <c r="N1108" s="577">
        <v>1.03902804538643</v>
      </c>
      <c r="O1108" s="577" t="str">
        <f t="shared" si="154"/>
        <v/>
      </c>
      <c r="P1108" s="578">
        <v>19.600000000000001</v>
      </c>
      <c r="Q1108" s="578">
        <v>19.100000000000001</v>
      </c>
      <c r="R1108" s="579">
        <v>0.97448979591836704</v>
      </c>
      <c r="S1108" s="577" t="str">
        <f t="shared" si="155"/>
        <v/>
      </c>
      <c r="T1108" s="580">
        <f t="shared" si="156"/>
        <v>1</v>
      </c>
      <c r="U1108" s="580">
        <f t="shared" si="157"/>
        <v>0</v>
      </c>
      <c r="V1108" s="580">
        <f t="shared" si="158"/>
        <v>0</v>
      </c>
      <c r="W1108" s="580">
        <f t="shared" si="159"/>
        <v>1</v>
      </c>
      <c r="X1108" s="581" t="str">
        <f t="shared" si="160"/>
        <v>NO</v>
      </c>
      <c r="Y1108" s="582" t="str">
        <f t="shared" si="161"/>
        <v>NO</v>
      </c>
    </row>
    <row r="1109" spans="1:25" x14ac:dyDescent="0.25">
      <c r="A1109" s="572" t="s">
        <v>282</v>
      </c>
      <c r="B1109" s="573" t="s">
        <v>1140</v>
      </c>
      <c r="C1109" s="617">
        <v>10.01</v>
      </c>
      <c r="D1109" s="617">
        <v>22055001001</v>
      </c>
      <c r="E1109" s="574" t="s">
        <v>904</v>
      </c>
      <c r="F1109" s="583">
        <v>0</v>
      </c>
      <c r="G1109" s="573" t="s">
        <v>902</v>
      </c>
      <c r="H1109" s="576">
        <v>152900</v>
      </c>
      <c r="I1109" s="576">
        <v>153900</v>
      </c>
      <c r="J1109" s="577">
        <v>1.0065402223675599</v>
      </c>
      <c r="K1109" s="577" t="b">
        <f t="shared" si="153"/>
        <v>1</v>
      </c>
      <c r="L1109" s="576">
        <v>46710</v>
      </c>
      <c r="M1109" s="576">
        <v>38807</v>
      </c>
      <c r="N1109" s="577">
        <v>0.83080710768571997</v>
      </c>
      <c r="O1109" s="577" t="str">
        <f t="shared" si="154"/>
        <v/>
      </c>
      <c r="P1109" s="578">
        <v>19.600000000000001</v>
      </c>
      <c r="Q1109" s="578">
        <v>17.5</v>
      </c>
      <c r="R1109" s="579">
        <v>0.89285714285714302</v>
      </c>
      <c r="S1109" s="577" t="str">
        <f t="shared" si="155"/>
        <v/>
      </c>
      <c r="T1109" s="580">
        <f t="shared" si="156"/>
        <v>1</v>
      </c>
      <c r="U1109" s="580">
        <f t="shared" si="157"/>
        <v>0</v>
      </c>
      <c r="V1109" s="580">
        <f t="shared" si="158"/>
        <v>0</v>
      </c>
      <c r="W1109" s="580">
        <f t="shared" si="159"/>
        <v>1</v>
      </c>
      <c r="X1109" s="581" t="str">
        <f t="shared" si="160"/>
        <v>NO</v>
      </c>
      <c r="Y1109" s="582" t="str">
        <f t="shared" si="161"/>
        <v>NO</v>
      </c>
    </row>
    <row r="1110" spans="1:25" x14ac:dyDescent="0.25">
      <c r="A1110" s="572" t="s">
        <v>282</v>
      </c>
      <c r="B1110" s="573" t="s">
        <v>282</v>
      </c>
      <c r="C1110" s="617">
        <v>10.01</v>
      </c>
      <c r="D1110" s="617">
        <v>22055001001</v>
      </c>
      <c r="E1110" s="574" t="s">
        <v>904</v>
      </c>
      <c r="F1110" s="583">
        <v>0</v>
      </c>
      <c r="G1110" s="573" t="s">
        <v>902</v>
      </c>
      <c r="H1110" s="576">
        <v>152900</v>
      </c>
      <c r="I1110" s="576">
        <v>181900</v>
      </c>
      <c r="J1110" s="577">
        <v>1.1896664486592501</v>
      </c>
      <c r="K1110" s="577" t="b">
        <f t="shared" si="153"/>
        <v>1</v>
      </c>
      <c r="L1110" s="576">
        <v>46710</v>
      </c>
      <c r="M1110" s="576">
        <v>48533</v>
      </c>
      <c r="N1110" s="577">
        <v>1.03902804538643</v>
      </c>
      <c r="O1110" s="577" t="str">
        <f t="shared" si="154"/>
        <v/>
      </c>
      <c r="P1110" s="578">
        <v>19.600000000000001</v>
      </c>
      <c r="Q1110" s="578">
        <v>19.100000000000001</v>
      </c>
      <c r="R1110" s="579">
        <v>0.97448979591836704</v>
      </c>
      <c r="S1110" s="577" t="str">
        <f t="shared" si="155"/>
        <v/>
      </c>
      <c r="T1110" s="580">
        <f t="shared" si="156"/>
        <v>1</v>
      </c>
      <c r="U1110" s="580">
        <f t="shared" si="157"/>
        <v>0</v>
      </c>
      <c r="V1110" s="580">
        <f t="shared" si="158"/>
        <v>0</v>
      </c>
      <c r="W1110" s="580">
        <f t="shared" si="159"/>
        <v>1</v>
      </c>
      <c r="X1110" s="581" t="str">
        <f t="shared" si="160"/>
        <v>NO</v>
      </c>
      <c r="Y1110" s="582" t="str">
        <f t="shared" si="161"/>
        <v>NO</v>
      </c>
    </row>
    <row r="1111" spans="1:25" x14ac:dyDescent="0.25">
      <c r="A1111" s="572" t="s">
        <v>282</v>
      </c>
      <c r="B1111" s="573" t="s">
        <v>912</v>
      </c>
      <c r="C1111" s="617">
        <v>10.01</v>
      </c>
      <c r="D1111" s="617">
        <v>22055001001</v>
      </c>
      <c r="E1111" s="574" t="s">
        <v>904</v>
      </c>
      <c r="F1111" s="583">
        <v>0</v>
      </c>
      <c r="G1111" s="573" t="s">
        <v>902</v>
      </c>
      <c r="H1111" s="576">
        <v>152900</v>
      </c>
      <c r="I1111" s="576">
        <v>145700</v>
      </c>
      <c r="J1111" s="577">
        <v>0.952910398953564</v>
      </c>
      <c r="K1111" s="577" t="b">
        <f t="shared" si="153"/>
        <v>1</v>
      </c>
      <c r="L1111" s="576">
        <v>46710</v>
      </c>
      <c r="M1111" s="576">
        <v>48170</v>
      </c>
      <c r="N1111" s="577">
        <v>1.0312566902162299</v>
      </c>
      <c r="O1111" s="577" t="str">
        <f t="shared" si="154"/>
        <v/>
      </c>
      <c r="P1111" s="578">
        <v>19.600000000000001</v>
      </c>
      <c r="Q1111" s="578">
        <v>7.7</v>
      </c>
      <c r="R1111" s="579">
        <v>0.39285714285714302</v>
      </c>
      <c r="S1111" s="577" t="str">
        <f t="shared" si="155"/>
        <v/>
      </c>
      <c r="T1111" s="580">
        <f t="shared" si="156"/>
        <v>1</v>
      </c>
      <c r="U1111" s="580">
        <f t="shared" si="157"/>
        <v>0</v>
      </c>
      <c r="V1111" s="580">
        <f t="shared" si="158"/>
        <v>0</v>
      </c>
      <c r="W1111" s="580">
        <f t="shared" si="159"/>
        <v>1</v>
      </c>
      <c r="X1111" s="581" t="str">
        <f t="shared" si="160"/>
        <v>NO</v>
      </c>
      <c r="Y1111" s="582" t="str">
        <f t="shared" si="161"/>
        <v>NO</v>
      </c>
    </row>
    <row r="1112" spans="1:25" x14ac:dyDescent="0.25">
      <c r="A1112" s="572" t="s">
        <v>282</v>
      </c>
      <c r="B1112" s="573" t="s">
        <v>282</v>
      </c>
      <c r="C1112" s="617">
        <v>10.02</v>
      </c>
      <c r="D1112" s="617">
        <v>22055001002</v>
      </c>
      <c r="E1112" s="574" t="s">
        <v>904</v>
      </c>
      <c r="F1112" s="583">
        <v>0</v>
      </c>
      <c r="G1112" s="573" t="s">
        <v>902</v>
      </c>
      <c r="H1112" s="576">
        <v>152900</v>
      </c>
      <c r="I1112" s="576">
        <v>181900</v>
      </c>
      <c r="J1112" s="577">
        <v>1.1896664486592501</v>
      </c>
      <c r="K1112" s="577" t="b">
        <f t="shared" si="153"/>
        <v>1</v>
      </c>
      <c r="L1112" s="576">
        <v>46710</v>
      </c>
      <c r="M1112" s="576">
        <v>48533</v>
      </c>
      <c r="N1112" s="577">
        <v>1.03902804538643</v>
      </c>
      <c r="O1112" s="577" t="str">
        <f t="shared" si="154"/>
        <v/>
      </c>
      <c r="P1112" s="578">
        <v>19.600000000000001</v>
      </c>
      <c r="Q1112" s="578">
        <v>19.100000000000001</v>
      </c>
      <c r="R1112" s="579">
        <v>0.97448979591836704</v>
      </c>
      <c r="S1112" s="577" t="str">
        <f t="shared" si="155"/>
        <v/>
      </c>
      <c r="T1112" s="580">
        <f t="shared" si="156"/>
        <v>1</v>
      </c>
      <c r="U1112" s="580">
        <f t="shared" si="157"/>
        <v>0</v>
      </c>
      <c r="V1112" s="580">
        <f t="shared" si="158"/>
        <v>0</v>
      </c>
      <c r="W1112" s="580">
        <f t="shared" si="159"/>
        <v>1</v>
      </c>
      <c r="X1112" s="581" t="str">
        <f t="shared" si="160"/>
        <v>NO</v>
      </c>
      <c r="Y1112" s="582" t="str">
        <f t="shared" si="161"/>
        <v>NO</v>
      </c>
    </row>
    <row r="1113" spans="1:25" x14ac:dyDescent="0.25">
      <c r="A1113" s="572" t="s">
        <v>282</v>
      </c>
      <c r="B1113" s="573" t="s">
        <v>282</v>
      </c>
      <c r="C1113" s="617">
        <v>10.029999999999999</v>
      </c>
      <c r="D1113" s="617">
        <v>22055001003</v>
      </c>
      <c r="E1113" s="574" t="s">
        <v>904</v>
      </c>
      <c r="F1113" s="583">
        <v>0</v>
      </c>
      <c r="G1113" s="573" t="s">
        <v>902</v>
      </c>
      <c r="H1113" s="576">
        <v>152900</v>
      </c>
      <c r="I1113" s="576">
        <v>181900</v>
      </c>
      <c r="J1113" s="577">
        <v>1.1896664486592501</v>
      </c>
      <c r="K1113" s="577" t="b">
        <f t="shared" si="153"/>
        <v>1</v>
      </c>
      <c r="L1113" s="576">
        <v>46710</v>
      </c>
      <c r="M1113" s="576">
        <v>48533</v>
      </c>
      <c r="N1113" s="577">
        <v>1.03902804538643</v>
      </c>
      <c r="O1113" s="577" t="str">
        <f t="shared" si="154"/>
        <v/>
      </c>
      <c r="P1113" s="578">
        <v>19.600000000000001</v>
      </c>
      <c r="Q1113" s="578">
        <v>19.100000000000001</v>
      </c>
      <c r="R1113" s="579">
        <v>0.97448979591836704</v>
      </c>
      <c r="S1113" s="577" t="str">
        <f t="shared" si="155"/>
        <v/>
      </c>
      <c r="T1113" s="580">
        <f t="shared" si="156"/>
        <v>1</v>
      </c>
      <c r="U1113" s="580">
        <f t="shared" si="157"/>
        <v>0</v>
      </c>
      <c r="V1113" s="580">
        <f t="shared" si="158"/>
        <v>0</v>
      </c>
      <c r="W1113" s="580">
        <f t="shared" si="159"/>
        <v>1</v>
      </c>
      <c r="X1113" s="581" t="str">
        <f t="shared" si="160"/>
        <v>NO</v>
      </c>
      <c r="Y1113" s="582" t="str">
        <f t="shared" si="161"/>
        <v>NO</v>
      </c>
    </row>
    <row r="1114" spans="1:25" x14ac:dyDescent="0.25">
      <c r="A1114" s="572" t="s">
        <v>282</v>
      </c>
      <c r="B1114" s="573" t="s">
        <v>282</v>
      </c>
      <c r="C1114" s="617">
        <v>11</v>
      </c>
      <c r="D1114" s="617">
        <v>22055001100</v>
      </c>
      <c r="E1114" s="574" t="s">
        <v>901</v>
      </c>
      <c r="F1114" s="587">
        <v>1</v>
      </c>
      <c r="G1114" s="573" t="s">
        <v>902</v>
      </c>
      <c r="H1114" s="576">
        <v>152900</v>
      </c>
      <c r="I1114" s="576">
        <v>181900</v>
      </c>
      <c r="J1114" s="577">
        <v>1.1896664486592501</v>
      </c>
      <c r="K1114" s="577" t="b">
        <f t="shared" si="153"/>
        <v>1</v>
      </c>
      <c r="L1114" s="576">
        <v>46710</v>
      </c>
      <c r="M1114" s="576">
        <v>48533</v>
      </c>
      <c r="N1114" s="577">
        <v>1.03902804538643</v>
      </c>
      <c r="O1114" s="577" t="str">
        <f t="shared" si="154"/>
        <v/>
      </c>
      <c r="P1114" s="578">
        <v>19.600000000000001</v>
      </c>
      <c r="Q1114" s="578">
        <v>19.100000000000001</v>
      </c>
      <c r="R1114" s="579">
        <v>0.97448979591836704</v>
      </c>
      <c r="S1114" s="577" t="str">
        <f t="shared" si="155"/>
        <v/>
      </c>
      <c r="T1114" s="580">
        <f t="shared" si="156"/>
        <v>1</v>
      </c>
      <c r="U1114" s="580">
        <f t="shared" si="157"/>
        <v>0</v>
      </c>
      <c r="V1114" s="580">
        <f t="shared" si="158"/>
        <v>0</v>
      </c>
      <c r="W1114" s="580">
        <f t="shared" si="159"/>
        <v>1</v>
      </c>
      <c r="X1114" s="581" t="str">
        <f t="shared" si="160"/>
        <v>NO</v>
      </c>
      <c r="Y1114" s="582" t="str">
        <f t="shared" si="161"/>
        <v>NO</v>
      </c>
    </row>
    <row r="1115" spans="1:25" x14ac:dyDescent="0.25">
      <c r="A1115" s="572" t="s">
        <v>282</v>
      </c>
      <c r="B1115" s="573" t="s">
        <v>282</v>
      </c>
      <c r="C1115" s="617">
        <v>11</v>
      </c>
      <c r="D1115" s="617">
        <v>22055001100</v>
      </c>
      <c r="E1115" s="574" t="s">
        <v>901</v>
      </c>
      <c r="F1115" s="587">
        <v>1</v>
      </c>
      <c r="G1115" s="573" t="s">
        <v>902</v>
      </c>
      <c r="H1115" s="576">
        <v>152900</v>
      </c>
      <c r="I1115" s="576">
        <v>181900</v>
      </c>
      <c r="J1115" s="577">
        <v>1.1896664486592501</v>
      </c>
      <c r="K1115" s="577" t="b">
        <f t="shared" si="153"/>
        <v>1</v>
      </c>
      <c r="L1115" s="576">
        <v>46710</v>
      </c>
      <c r="M1115" s="576">
        <v>48533</v>
      </c>
      <c r="N1115" s="577">
        <v>1.03902804538643</v>
      </c>
      <c r="O1115" s="577" t="str">
        <f t="shared" si="154"/>
        <v/>
      </c>
      <c r="P1115" s="578">
        <v>19.600000000000001</v>
      </c>
      <c r="Q1115" s="578">
        <v>19.100000000000001</v>
      </c>
      <c r="R1115" s="579">
        <v>0.97448979591836704</v>
      </c>
      <c r="S1115" s="577" t="str">
        <f t="shared" si="155"/>
        <v/>
      </c>
      <c r="T1115" s="580">
        <f t="shared" si="156"/>
        <v>1</v>
      </c>
      <c r="U1115" s="580">
        <f t="shared" si="157"/>
        <v>0</v>
      </c>
      <c r="V1115" s="580">
        <f t="shared" si="158"/>
        <v>0</v>
      </c>
      <c r="W1115" s="580">
        <f t="shared" si="159"/>
        <v>1</v>
      </c>
      <c r="X1115" s="581" t="str">
        <f t="shared" si="160"/>
        <v>NO</v>
      </c>
      <c r="Y1115" s="582" t="str">
        <f t="shared" si="161"/>
        <v>NO</v>
      </c>
    </row>
    <row r="1116" spans="1:25" x14ac:dyDescent="0.25">
      <c r="A1116" s="572" t="s">
        <v>282</v>
      </c>
      <c r="B1116" s="573" t="s">
        <v>282</v>
      </c>
      <c r="C1116" s="617">
        <v>12</v>
      </c>
      <c r="D1116" s="617">
        <v>22055001200</v>
      </c>
      <c r="E1116" s="574" t="s">
        <v>904</v>
      </c>
      <c r="F1116" s="583">
        <v>0</v>
      </c>
      <c r="G1116" s="573" t="s">
        <v>902</v>
      </c>
      <c r="H1116" s="576">
        <v>152900</v>
      </c>
      <c r="I1116" s="576">
        <v>181900</v>
      </c>
      <c r="J1116" s="577">
        <v>1.1896664486592501</v>
      </c>
      <c r="K1116" s="577" t="b">
        <f t="shared" si="153"/>
        <v>1</v>
      </c>
      <c r="L1116" s="576">
        <v>46710</v>
      </c>
      <c r="M1116" s="576">
        <v>48533</v>
      </c>
      <c r="N1116" s="577">
        <v>1.03902804538643</v>
      </c>
      <c r="O1116" s="577" t="str">
        <f t="shared" si="154"/>
        <v/>
      </c>
      <c r="P1116" s="578">
        <v>19.600000000000001</v>
      </c>
      <c r="Q1116" s="578">
        <v>19.100000000000001</v>
      </c>
      <c r="R1116" s="579">
        <v>0.97448979591836704</v>
      </c>
      <c r="S1116" s="577" t="str">
        <f t="shared" si="155"/>
        <v/>
      </c>
      <c r="T1116" s="580">
        <f t="shared" si="156"/>
        <v>1</v>
      </c>
      <c r="U1116" s="580">
        <f t="shared" si="157"/>
        <v>0</v>
      </c>
      <c r="V1116" s="580">
        <f t="shared" si="158"/>
        <v>0</v>
      </c>
      <c r="W1116" s="580">
        <f t="shared" si="159"/>
        <v>1</v>
      </c>
      <c r="X1116" s="581" t="str">
        <f t="shared" si="160"/>
        <v>NO</v>
      </c>
      <c r="Y1116" s="582" t="str">
        <f t="shared" si="161"/>
        <v>NO</v>
      </c>
    </row>
    <row r="1117" spans="1:25" x14ac:dyDescent="0.25">
      <c r="A1117" s="572" t="s">
        <v>1103</v>
      </c>
      <c r="B1117" s="573" t="s">
        <v>1141</v>
      </c>
      <c r="C1117" s="617">
        <v>12</v>
      </c>
      <c r="D1117" s="617">
        <v>22055001200</v>
      </c>
      <c r="E1117" s="574" t="s">
        <v>904</v>
      </c>
      <c r="F1117" s="583">
        <v>0</v>
      </c>
      <c r="G1117" s="573" t="s">
        <v>902</v>
      </c>
      <c r="H1117" s="576">
        <v>152900</v>
      </c>
      <c r="I1117" s="576">
        <v>169300</v>
      </c>
      <c r="J1117" s="577">
        <v>1.1072596468279901</v>
      </c>
      <c r="K1117" s="577" t="b">
        <f t="shared" si="153"/>
        <v>1</v>
      </c>
      <c r="L1117" s="576">
        <v>46710</v>
      </c>
      <c r="M1117" s="576">
        <v>36743</v>
      </c>
      <c r="N1117" s="577">
        <v>0.78661956754442297</v>
      </c>
      <c r="O1117" s="577" t="str">
        <f t="shared" si="154"/>
        <v/>
      </c>
      <c r="P1117" s="578">
        <v>19.600000000000001</v>
      </c>
      <c r="Q1117" s="578">
        <v>25.3</v>
      </c>
      <c r="R1117" s="579">
        <v>1.2908163265306101</v>
      </c>
      <c r="S1117" s="577" t="str">
        <f t="shared" si="155"/>
        <v/>
      </c>
      <c r="T1117" s="580">
        <f t="shared" si="156"/>
        <v>1</v>
      </c>
      <c r="U1117" s="580">
        <f t="shared" si="157"/>
        <v>0</v>
      </c>
      <c r="V1117" s="580">
        <f t="shared" si="158"/>
        <v>0</v>
      </c>
      <c r="W1117" s="580">
        <f t="shared" si="159"/>
        <v>1</v>
      </c>
      <c r="X1117" s="581" t="str">
        <f t="shared" si="160"/>
        <v>NO</v>
      </c>
      <c r="Y1117" s="582" t="str">
        <f t="shared" si="161"/>
        <v>NO</v>
      </c>
    </row>
    <row r="1118" spans="1:25" x14ac:dyDescent="0.25">
      <c r="A1118" s="572" t="s">
        <v>282</v>
      </c>
      <c r="B1118" s="573" t="s">
        <v>282</v>
      </c>
      <c r="C1118" s="617">
        <v>13</v>
      </c>
      <c r="D1118" s="617">
        <v>22055001300</v>
      </c>
      <c r="E1118" s="574" t="s">
        <v>901</v>
      </c>
      <c r="F1118" s="587">
        <v>1</v>
      </c>
      <c r="G1118" s="573" t="s">
        <v>902</v>
      </c>
      <c r="H1118" s="576">
        <v>152900</v>
      </c>
      <c r="I1118" s="576">
        <v>181900</v>
      </c>
      <c r="J1118" s="577">
        <v>1.1896664486592501</v>
      </c>
      <c r="K1118" s="577" t="b">
        <f t="shared" si="153"/>
        <v>1</v>
      </c>
      <c r="L1118" s="576">
        <v>46710</v>
      </c>
      <c r="M1118" s="576">
        <v>48533</v>
      </c>
      <c r="N1118" s="577">
        <v>1.03902804538643</v>
      </c>
      <c r="O1118" s="577" t="str">
        <f t="shared" si="154"/>
        <v/>
      </c>
      <c r="P1118" s="578">
        <v>19.600000000000001</v>
      </c>
      <c r="Q1118" s="578">
        <v>19.100000000000001</v>
      </c>
      <c r="R1118" s="579">
        <v>0.97448979591836704</v>
      </c>
      <c r="S1118" s="577" t="str">
        <f t="shared" si="155"/>
        <v/>
      </c>
      <c r="T1118" s="580">
        <f t="shared" si="156"/>
        <v>1</v>
      </c>
      <c r="U1118" s="580">
        <f t="shared" si="157"/>
        <v>0</v>
      </c>
      <c r="V1118" s="580">
        <f t="shared" si="158"/>
        <v>0</v>
      </c>
      <c r="W1118" s="580">
        <f t="shared" si="159"/>
        <v>1</v>
      </c>
      <c r="X1118" s="581" t="str">
        <f t="shared" si="160"/>
        <v>NO</v>
      </c>
      <c r="Y1118" s="582" t="str">
        <f t="shared" si="161"/>
        <v>NO</v>
      </c>
    </row>
    <row r="1119" spans="1:25" x14ac:dyDescent="0.25">
      <c r="A1119" s="572" t="s">
        <v>311</v>
      </c>
      <c r="B1119" s="573" t="s">
        <v>1142</v>
      </c>
      <c r="C1119" s="617">
        <v>14.01</v>
      </c>
      <c r="D1119" s="617">
        <v>22055001401</v>
      </c>
      <c r="E1119" s="574" t="s">
        <v>904</v>
      </c>
      <c r="F1119" s="583">
        <v>0</v>
      </c>
      <c r="G1119" s="573" t="s">
        <v>902</v>
      </c>
      <c r="H1119" s="576">
        <v>152900</v>
      </c>
      <c r="I1119" s="576">
        <v>162500</v>
      </c>
      <c r="J1119" s="577">
        <v>1.0627861347285801</v>
      </c>
      <c r="K1119" s="577" t="b">
        <f t="shared" si="153"/>
        <v>1</v>
      </c>
      <c r="L1119" s="576">
        <v>46710</v>
      </c>
      <c r="M1119" s="576">
        <v>73529</v>
      </c>
      <c r="N1119" s="577">
        <v>1.57415970884179</v>
      </c>
      <c r="O1119" s="577" t="str">
        <f t="shared" si="154"/>
        <v/>
      </c>
      <c r="P1119" s="578">
        <v>19.600000000000001</v>
      </c>
      <c r="Q1119" s="578">
        <v>6.4</v>
      </c>
      <c r="R1119" s="579">
        <v>0.32653061224489799</v>
      </c>
      <c r="S1119" s="577" t="str">
        <f t="shared" si="155"/>
        <v/>
      </c>
      <c r="T1119" s="580">
        <f t="shared" si="156"/>
        <v>1</v>
      </c>
      <c r="U1119" s="580">
        <f t="shared" si="157"/>
        <v>0</v>
      </c>
      <c r="V1119" s="580">
        <f t="shared" si="158"/>
        <v>0</v>
      </c>
      <c r="W1119" s="580">
        <f t="shared" si="159"/>
        <v>1</v>
      </c>
      <c r="X1119" s="581" t="str">
        <f t="shared" si="160"/>
        <v>NO</v>
      </c>
      <c r="Y1119" s="582" t="str">
        <f t="shared" si="161"/>
        <v>NO</v>
      </c>
    </row>
    <row r="1120" spans="1:25" x14ac:dyDescent="0.25">
      <c r="A1120" s="572" t="s">
        <v>282</v>
      </c>
      <c r="B1120" s="573" t="s">
        <v>282</v>
      </c>
      <c r="C1120" s="617">
        <v>14.01</v>
      </c>
      <c r="D1120" s="617">
        <v>22055001401</v>
      </c>
      <c r="E1120" s="574" t="s">
        <v>904</v>
      </c>
      <c r="F1120" s="583">
        <v>0</v>
      </c>
      <c r="G1120" s="573" t="s">
        <v>902</v>
      </c>
      <c r="H1120" s="576">
        <v>152900</v>
      </c>
      <c r="I1120" s="576">
        <v>181900</v>
      </c>
      <c r="J1120" s="577">
        <v>1.1896664486592501</v>
      </c>
      <c r="K1120" s="577" t="b">
        <f t="shared" si="153"/>
        <v>1</v>
      </c>
      <c r="L1120" s="576">
        <v>46710</v>
      </c>
      <c r="M1120" s="576">
        <v>48533</v>
      </c>
      <c r="N1120" s="577">
        <v>1.03902804538643</v>
      </c>
      <c r="O1120" s="577" t="str">
        <f t="shared" si="154"/>
        <v/>
      </c>
      <c r="P1120" s="578">
        <v>19.600000000000001</v>
      </c>
      <c r="Q1120" s="578">
        <v>19.100000000000001</v>
      </c>
      <c r="R1120" s="579">
        <v>0.97448979591836704</v>
      </c>
      <c r="S1120" s="577" t="str">
        <f t="shared" si="155"/>
        <v/>
      </c>
      <c r="T1120" s="580">
        <f t="shared" si="156"/>
        <v>1</v>
      </c>
      <c r="U1120" s="580">
        <f t="shared" si="157"/>
        <v>0</v>
      </c>
      <c r="V1120" s="580">
        <f t="shared" si="158"/>
        <v>0</v>
      </c>
      <c r="W1120" s="580">
        <f t="shared" si="159"/>
        <v>1</v>
      </c>
      <c r="X1120" s="581" t="str">
        <f t="shared" si="160"/>
        <v>NO</v>
      </c>
      <c r="Y1120" s="582" t="str">
        <f t="shared" si="161"/>
        <v>NO</v>
      </c>
    </row>
    <row r="1121" spans="1:25" x14ac:dyDescent="0.25">
      <c r="A1121" s="572" t="s">
        <v>282</v>
      </c>
      <c r="B1121" s="573" t="s">
        <v>282</v>
      </c>
      <c r="C1121" s="617">
        <v>14.02</v>
      </c>
      <c r="D1121" s="617">
        <v>22055001402</v>
      </c>
      <c r="E1121" s="574" t="s">
        <v>904</v>
      </c>
      <c r="F1121" s="583">
        <v>0</v>
      </c>
      <c r="G1121" s="573" t="s">
        <v>902</v>
      </c>
      <c r="H1121" s="576">
        <v>152900</v>
      </c>
      <c r="I1121" s="576">
        <v>181900</v>
      </c>
      <c r="J1121" s="577">
        <v>1.1896664486592501</v>
      </c>
      <c r="K1121" s="577" t="b">
        <f t="shared" si="153"/>
        <v>1</v>
      </c>
      <c r="L1121" s="576">
        <v>46710</v>
      </c>
      <c r="M1121" s="576">
        <v>48533</v>
      </c>
      <c r="N1121" s="577">
        <v>1.03902804538643</v>
      </c>
      <c r="O1121" s="577" t="str">
        <f t="shared" si="154"/>
        <v/>
      </c>
      <c r="P1121" s="578">
        <v>19.600000000000001</v>
      </c>
      <c r="Q1121" s="578">
        <v>19.100000000000001</v>
      </c>
      <c r="R1121" s="579">
        <v>0.97448979591836704</v>
      </c>
      <c r="S1121" s="577" t="str">
        <f t="shared" si="155"/>
        <v/>
      </c>
      <c r="T1121" s="580">
        <f t="shared" si="156"/>
        <v>1</v>
      </c>
      <c r="U1121" s="580">
        <f t="shared" si="157"/>
        <v>0</v>
      </c>
      <c r="V1121" s="580">
        <f t="shared" si="158"/>
        <v>0</v>
      </c>
      <c r="W1121" s="580">
        <f t="shared" si="159"/>
        <v>1</v>
      </c>
      <c r="X1121" s="581" t="str">
        <f t="shared" si="160"/>
        <v>NO</v>
      </c>
      <c r="Y1121" s="582" t="str">
        <f t="shared" si="161"/>
        <v>NO</v>
      </c>
    </row>
    <row r="1122" spans="1:25" x14ac:dyDescent="0.25">
      <c r="A1122" s="572" t="s">
        <v>282</v>
      </c>
      <c r="B1122" s="573" t="s">
        <v>1143</v>
      </c>
      <c r="C1122" s="617">
        <v>14.02</v>
      </c>
      <c r="D1122" s="617">
        <v>22055001402</v>
      </c>
      <c r="E1122" s="574" t="s">
        <v>904</v>
      </c>
      <c r="F1122" s="583">
        <v>0</v>
      </c>
      <c r="G1122" s="573" t="s">
        <v>902</v>
      </c>
      <c r="H1122" s="576">
        <v>152900</v>
      </c>
      <c r="I1122" s="576">
        <v>178100</v>
      </c>
      <c r="J1122" s="577">
        <v>1.1648136036625201</v>
      </c>
      <c r="K1122" s="577" t="b">
        <f t="shared" si="153"/>
        <v>1</v>
      </c>
      <c r="L1122" s="576">
        <v>46710</v>
      </c>
      <c r="M1122" s="576">
        <v>84183</v>
      </c>
      <c r="N1122" s="577">
        <v>1.8022479126525399</v>
      </c>
      <c r="O1122" s="577" t="str">
        <f t="shared" si="154"/>
        <v/>
      </c>
      <c r="P1122" s="578">
        <v>19.600000000000001</v>
      </c>
      <c r="Q1122" s="578">
        <v>7.6</v>
      </c>
      <c r="R1122" s="579">
        <v>0.38775510204081598</v>
      </c>
      <c r="S1122" s="577" t="str">
        <f t="shared" si="155"/>
        <v/>
      </c>
      <c r="T1122" s="580">
        <f t="shared" si="156"/>
        <v>1</v>
      </c>
      <c r="U1122" s="580">
        <f t="shared" si="157"/>
        <v>0</v>
      </c>
      <c r="V1122" s="580">
        <f t="shared" si="158"/>
        <v>0</v>
      </c>
      <c r="W1122" s="580">
        <f t="shared" si="159"/>
        <v>1</v>
      </c>
      <c r="X1122" s="581" t="str">
        <f t="shared" si="160"/>
        <v>NO</v>
      </c>
      <c r="Y1122" s="582" t="str">
        <f t="shared" si="161"/>
        <v>NO</v>
      </c>
    </row>
    <row r="1123" spans="1:25" x14ac:dyDescent="0.25">
      <c r="A1123" s="572" t="s">
        <v>282</v>
      </c>
      <c r="B1123" s="573" t="s">
        <v>1107</v>
      </c>
      <c r="C1123" s="617">
        <v>14.02</v>
      </c>
      <c r="D1123" s="617">
        <v>22055001402</v>
      </c>
      <c r="E1123" s="574" t="s">
        <v>904</v>
      </c>
      <c r="F1123" s="583">
        <v>0</v>
      </c>
      <c r="G1123" s="573" t="s">
        <v>902</v>
      </c>
      <c r="H1123" s="576">
        <v>152900</v>
      </c>
      <c r="I1123" s="576">
        <v>220800</v>
      </c>
      <c r="J1123" s="577">
        <v>1.44408109875736</v>
      </c>
      <c r="K1123" s="577" t="b">
        <f t="shared" si="153"/>
        <v>1</v>
      </c>
      <c r="L1123" s="576">
        <v>46710</v>
      </c>
      <c r="M1123" s="576">
        <v>85208</v>
      </c>
      <c r="N1123" s="577">
        <v>1.82419182187968</v>
      </c>
      <c r="O1123" s="577" t="str">
        <f t="shared" si="154"/>
        <v/>
      </c>
      <c r="P1123" s="578">
        <v>19.600000000000001</v>
      </c>
      <c r="Q1123" s="578">
        <v>6.7</v>
      </c>
      <c r="R1123" s="579">
        <v>0.34183673469387799</v>
      </c>
      <c r="S1123" s="577" t="str">
        <f t="shared" si="155"/>
        <v/>
      </c>
      <c r="T1123" s="580">
        <f t="shared" si="156"/>
        <v>1</v>
      </c>
      <c r="U1123" s="580">
        <f t="shared" si="157"/>
        <v>0</v>
      </c>
      <c r="V1123" s="580">
        <f t="shared" si="158"/>
        <v>0</v>
      </c>
      <c r="W1123" s="580">
        <f t="shared" si="159"/>
        <v>1</v>
      </c>
      <c r="X1123" s="581" t="str">
        <f t="shared" si="160"/>
        <v>NO</v>
      </c>
      <c r="Y1123" s="582" t="str">
        <f t="shared" si="161"/>
        <v>NO</v>
      </c>
    </row>
    <row r="1124" spans="1:25" x14ac:dyDescent="0.25">
      <c r="A1124" s="572" t="s">
        <v>282</v>
      </c>
      <c r="B1124" s="573" t="s">
        <v>282</v>
      </c>
      <c r="C1124" s="617">
        <v>14.03</v>
      </c>
      <c r="D1124" s="617">
        <v>22055001403</v>
      </c>
      <c r="E1124" s="574" t="s">
        <v>904</v>
      </c>
      <c r="F1124" s="583">
        <v>0</v>
      </c>
      <c r="G1124" s="573" t="s">
        <v>902</v>
      </c>
      <c r="H1124" s="576">
        <v>152900</v>
      </c>
      <c r="I1124" s="576">
        <v>181900</v>
      </c>
      <c r="J1124" s="577">
        <v>1.1896664486592501</v>
      </c>
      <c r="K1124" s="577" t="b">
        <f t="shared" si="153"/>
        <v>1</v>
      </c>
      <c r="L1124" s="576">
        <v>46710</v>
      </c>
      <c r="M1124" s="576">
        <v>48533</v>
      </c>
      <c r="N1124" s="577">
        <v>1.03902804538643</v>
      </c>
      <c r="O1124" s="577" t="str">
        <f t="shared" si="154"/>
        <v/>
      </c>
      <c r="P1124" s="578">
        <v>19.600000000000001</v>
      </c>
      <c r="Q1124" s="578">
        <v>19.100000000000001</v>
      </c>
      <c r="R1124" s="579">
        <v>0.97448979591836704</v>
      </c>
      <c r="S1124" s="577" t="str">
        <f t="shared" si="155"/>
        <v/>
      </c>
      <c r="T1124" s="580">
        <f t="shared" si="156"/>
        <v>1</v>
      </c>
      <c r="U1124" s="580">
        <f t="shared" si="157"/>
        <v>0</v>
      </c>
      <c r="V1124" s="580">
        <f t="shared" si="158"/>
        <v>0</v>
      </c>
      <c r="W1124" s="580">
        <f t="shared" si="159"/>
        <v>1</v>
      </c>
      <c r="X1124" s="581" t="str">
        <f t="shared" si="160"/>
        <v>NO</v>
      </c>
      <c r="Y1124" s="582" t="str">
        <f t="shared" si="161"/>
        <v>NO</v>
      </c>
    </row>
    <row r="1125" spans="1:25" x14ac:dyDescent="0.25">
      <c r="A1125" s="572" t="s">
        <v>282</v>
      </c>
      <c r="B1125" s="573" t="s">
        <v>282</v>
      </c>
      <c r="C1125" s="617">
        <v>14.04</v>
      </c>
      <c r="D1125" s="617">
        <v>22055001404</v>
      </c>
      <c r="E1125" s="574" t="s">
        <v>904</v>
      </c>
      <c r="F1125" s="583">
        <v>0</v>
      </c>
      <c r="G1125" s="573" t="s">
        <v>902</v>
      </c>
      <c r="H1125" s="576">
        <v>152900</v>
      </c>
      <c r="I1125" s="576">
        <v>181900</v>
      </c>
      <c r="J1125" s="577">
        <v>1.1896664486592501</v>
      </c>
      <c r="K1125" s="577" t="b">
        <f t="shared" si="153"/>
        <v>1</v>
      </c>
      <c r="L1125" s="576">
        <v>46710</v>
      </c>
      <c r="M1125" s="576">
        <v>48533</v>
      </c>
      <c r="N1125" s="577">
        <v>1.03902804538643</v>
      </c>
      <c r="O1125" s="577" t="str">
        <f t="shared" si="154"/>
        <v/>
      </c>
      <c r="P1125" s="578">
        <v>19.600000000000001</v>
      </c>
      <c r="Q1125" s="578">
        <v>19.100000000000001</v>
      </c>
      <c r="R1125" s="579">
        <v>0.97448979591836704</v>
      </c>
      <c r="S1125" s="577" t="str">
        <f t="shared" si="155"/>
        <v/>
      </c>
      <c r="T1125" s="580">
        <f t="shared" si="156"/>
        <v>1</v>
      </c>
      <c r="U1125" s="580">
        <f t="shared" si="157"/>
        <v>0</v>
      </c>
      <c r="V1125" s="580">
        <f t="shared" si="158"/>
        <v>0</v>
      </c>
      <c r="W1125" s="580">
        <f t="shared" si="159"/>
        <v>1</v>
      </c>
      <c r="X1125" s="581" t="str">
        <f t="shared" si="160"/>
        <v>NO</v>
      </c>
      <c r="Y1125" s="582" t="str">
        <f t="shared" si="161"/>
        <v>NO</v>
      </c>
    </row>
    <row r="1126" spans="1:25" x14ac:dyDescent="0.25">
      <c r="A1126" s="572" t="s">
        <v>282</v>
      </c>
      <c r="B1126" s="573" t="s">
        <v>1107</v>
      </c>
      <c r="C1126" s="617">
        <v>14.04</v>
      </c>
      <c r="D1126" s="617">
        <v>22055001404</v>
      </c>
      <c r="E1126" s="574" t="s">
        <v>904</v>
      </c>
      <c r="F1126" s="583">
        <v>0</v>
      </c>
      <c r="G1126" s="573" t="s">
        <v>902</v>
      </c>
      <c r="H1126" s="576">
        <v>152900</v>
      </c>
      <c r="I1126" s="576">
        <v>220800</v>
      </c>
      <c r="J1126" s="577">
        <v>1.44408109875736</v>
      </c>
      <c r="K1126" s="577" t="b">
        <f t="shared" si="153"/>
        <v>1</v>
      </c>
      <c r="L1126" s="576">
        <v>46710</v>
      </c>
      <c r="M1126" s="576">
        <v>85208</v>
      </c>
      <c r="N1126" s="577">
        <v>1.82419182187968</v>
      </c>
      <c r="O1126" s="577" t="str">
        <f t="shared" si="154"/>
        <v/>
      </c>
      <c r="P1126" s="578">
        <v>19.600000000000001</v>
      </c>
      <c r="Q1126" s="578">
        <v>6.7</v>
      </c>
      <c r="R1126" s="579">
        <v>0.34183673469387799</v>
      </c>
      <c r="S1126" s="577" t="str">
        <f t="shared" si="155"/>
        <v/>
      </c>
      <c r="T1126" s="580">
        <f t="shared" si="156"/>
        <v>1</v>
      </c>
      <c r="U1126" s="580">
        <f t="shared" si="157"/>
        <v>0</v>
      </c>
      <c r="V1126" s="580">
        <f t="shared" si="158"/>
        <v>0</v>
      </c>
      <c r="W1126" s="580">
        <f t="shared" si="159"/>
        <v>1</v>
      </c>
      <c r="X1126" s="581" t="str">
        <f t="shared" si="160"/>
        <v>NO</v>
      </c>
      <c r="Y1126" s="582" t="str">
        <f t="shared" si="161"/>
        <v>NO</v>
      </c>
    </row>
    <row r="1127" spans="1:25" x14ac:dyDescent="0.25">
      <c r="A1127" s="572" t="s">
        <v>282</v>
      </c>
      <c r="B1127" s="573" t="s">
        <v>282</v>
      </c>
      <c r="C1127" s="617">
        <v>14.05</v>
      </c>
      <c r="D1127" s="617">
        <v>22055001405</v>
      </c>
      <c r="E1127" s="574" t="s">
        <v>904</v>
      </c>
      <c r="F1127" s="583">
        <v>0</v>
      </c>
      <c r="G1127" s="573" t="s">
        <v>902</v>
      </c>
      <c r="H1127" s="576">
        <v>152900</v>
      </c>
      <c r="I1127" s="576">
        <v>181900</v>
      </c>
      <c r="J1127" s="577">
        <v>1.1896664486592501</v>
      </c>
      <c r="K1127" s="577" t="b">
        <f t="shared" si="153"/>
        <v>1</v>
      </c>
      <c r="L1127" s="576">
        <v>46710</v>
      </c>
      <c r="M1127" s="576">
        <v>48533</v>
      </c>
      <c r="N1127" s="577">
        <v>1.03902804538643</v>
      </c>
      <c r="O1127" s="577" t="str">
        <f t="shared" si="154"/>
        <v/>
      </c>
      <c r="P1127" s="578">
        <v>19.600000000000001</v>
      </c>
      <c r="Q1127" s="578">
        <v>19.100000000000001</v>
      </c>
      <c r="R1127" s="579">
        <v>0.97448979591836704</v>
      </c>
      <c r="S1127" s="577" t="str">
        <f t="shared" si="155"/>
        <v/>
      </c>
      <c r="T1127" s="580">
        <f t="shared" si="156"/>
        <v>1</v>
      </c>
      <c r="U1127" s="580">
        <f t="shared" si="157"/>
        <v>0</v>
      </c>
      <c r="V1127" s="580">
        <f t="shared" si="158"/>
        <v>0</v>
      </c>
      <c r="W1127" s="580">
        <f t="shared" si="159"/>
        <v>1</v>
      </c>
      <c r="X1127" s="581" t="str">
        <f t="shared" si="160"/>
        <v>NO</v>
      </c>
      <c r="Y1127" s="582" t="str">
        <f t="shared" si="161"/>
        <v>NO</v>
      </c>
    </row>
    <row r="1128" spans="1:25" x14ac:dyDescent="0.25">
      <c r="A1128" s="572" t="s">
        <v>282</v>
      </c>
      <c r="B1128" s="573" t="s">
        <v>1107</v>
      </c>
      <c r="C1128" s="617">
        <v>14.05</v>
      </c>
      <c r="D1128" s="617">
        <v>22055001405</v>
      </c>
      <c r="E1128" s="574" t="s">
        <v>904</v>
      </c>
      <c r="F1128" s="583">
        <v>0</v>
      </c>
      <c r="G1128" s="573" t="s">
        <v>902</v>
      </c>
      <c r="H1128" s="576">
        <v>152900</v>
      </c>
      <c r="I1128" s="576">
        <v>220800</v>
      </c>
      <c r="J1128" s="577">
        <v>1.44408109875736</v>
      </c>
      <c r="K1128" s="577" t="b">
        <f t="shared" si="153"/>
        <v>1</v>
      </c>
      <c r="L1128" s="576">
        <v>46710</v>
      </c>
      <c r="M1128" s="576">
        <v>85208</v>
      </c>
      <c r="N1128" s="577">
        <v>1.82419182187968</v>
      </c>
      <c r="O1128" s="577" t="str">
        <f t="shared" si="154"/>
        <v/>
      </c>
      <c r="P1128" s="578">
        <v>19.600000000000001</v>
      </c>
      <c r="Q1128" s="578">
        <v>6.7</v>
      </c>
      <c r="R1128" s="579">
        <v>0.34183673469387799</v>
      </c>
      <c r="S1128" s="577" t="str">
        <f t="shared" si="155"/>
        <v/>
      </c>
      <c r="T1128" s="580">
        <f t="shared" si="156"/>
        <v>1</v>
      </c>
      <c r="U1128" s="580">
        <f t="shared" si="157"/>
        <v>0</v>
      </c>
      <c r="V1128" s="580">
        <f t="shared" si="158"/>
        <v>0</v>
      </c>
      <c r="W1128" s="580">
        <f t="shared" si="159"/>
        <v>1</v>
      </c>
      <c r="X1128" s="581" t="str">
        <f t="shared" si="160"/>
        <v>NO</v>
      </c>
      <c r="Y1128" s="582" t="str">
        <f t="shared" si="161"/>
        <v>NO</v>
      </c>
    </row>
    <row r="1129" spans="1:25" x14ac:dyDescent="0.25">
      <c r="A1129" s="572" t="s">
        <v>282</v>
      </c>
      <c r="B1129" s="573" t="s">
        <v>282</v>
      </c>
      <c r="C1129" s="617">
        <v>14.06</v>
      </c>
      <c r="D1129" s="617">
        <v>22055001406</v>
      </c>
      <c r="E1129" s="574" t="s">
        <v>904</v>
      </c>
      <c r="F1129" s="583">
        <v>0</v>
      </c>
      <c r="G1129" s="573" t="s">
        <v>902</v>
      </c>
      <c r="H1129" s="576">
        <v>152900</v>
      </c>
      <c r="I1129" s="576">
        <v>181900</v>
      </c>
      <c r="J1129" s="577">
        <v>1.1896664486592501</v>
      </c>
      <c r="K1129" s="577" t="b">
        <f t="shared" si="153"/>
        <v>1</v>
      </c>
      <c r="L1129" s="576">
        <v>46710</v>
      </c>
      <c r="M1129" s="576">
        <v>48533</v>
      </c>
      <c r="N1129" s="577">
        <v>1.03902804538643</v>
      </c>
      <c r="O1129" s="577" t="str">
        <f t="shared" si="154"/>
        <v/>
      </c>
      <c r="P1129" s="578">
        <v>19.600000000000001</v>
      </c>
      <c r="Q1129" s="578">
        <v>19.100000000000001</v>
      </c>
      <c r="R1129" s="579">
        <v>0.97448979591836704</v>
      </c>
      <c r="S1129" s="577" t="str">
        <f t="shared" si="155"/>
        <v/>
      </c>
      <c r="T1129" s="580">
        <f t="shared" si="156"/>
        <v>1</v>
      </c>
      <c r="U1129" s="580">
        <f t="shared" si="157"/>
        <v>0</v>
      </c>
      <c r="V1129" s="580">
        <f t="shared" si="158"/>
        <v>0</v>
      </c>
      <c r="W1129" s="580">
        <f t="shared" si="159"/>
        <v>1</v>
      </c>
      <c r="X1129" s="581" t="str">
        <f t="shared" si="160"/>
        <v>NO</v>
      </c>
      <c r="Y1129" s="582" t="str">
        <f t="shared" si="161"/>
        <v>NO</v>
      </c>
    </row>
    <row r="1130" spans="1:25" x14ac:dyDescent="0.25">
      <c r="A1130" s="572" t="s">
        <v>282</v>
      </c>
      <c r="B1130" s="573" t="s">
        <v>282</v>
      </c>
      <c r="C1130" s="617">
        <v>14.06</v>
      </c>
      <c r="D1130" s="617">
        <v>22055001406</v>
      </c>
      <c r="E1130" s="574" t="s">
        <v>904</v>
      </c>
      <c r="F1130" s="583">
        <v>0</v>
      </c>
      <c r="G1130" s="573" t="s">
        <v>902</v>
      </c>
      <c r="H1130" s="576">
        <v>152900</v>
      </c>
      <c r="I1130" s="576">
        <v>181900</v>
      </c>
      <c r="J1130" s="577">
        <v>1.1896664486592501</v>
      </c>
      <c r="K1130" s="577" t="b">
        <f t="shared" si="153"/>
        <v>1</v>
      </c>
      <c r="L1130" s="576">
        <v>46710</v>
      </c>
      <c r="M1130" s="576">
        <v>48533</v>
      </c>
      <c r="N1130" s="577">
        <v>1.03902804538643</v>
      </c>
      <c r="O1130" s="577" t="str">
        <f t="shared" si="154"/>
        <v/>
      </c>
      <c r="P1130" s="578">
        <v>19.600000000000001</v>
      </c>
      <c r="Q1130" s="578">
        <v>19.100000000000001</v>
      </c>
      <c r="R1130" s="579">
        <v>0.97448979591836704</v>
      </c>
      <c r="S1130" s="577" t="str">
        <f t="shared" si="155"/>
        <v/>
      </c>
      <c r="T1130" s="580">
        <f t="shared" si="156"/>
        <v>1</v>
      </c>
      <c r="U1130" s="580">
        <f t="shared" si="157"/>
        <v>0</v>
      </c>
      <c r="V1130" s="580">
        <f t="shared" si="158"/>
        <v>0</v>
      </c>
      <c r="W1130" s="580">
        <f t="shared" si="159"/>
        <v>1</v>
      </c>
      <c r="X1130" s="581" t="str">
        <f t="shared" si="160"/>
        <v>NO</v>
      </c>
      <c r="Y1130" s="582" t="str">
        <f t="shared" si="161"/>
        <v>NO</v>
      </c>
    </row>
    <row r="1131" spans="1:25" x14ac:dyDescent="0.25">
      <c r="A1131" s="572" t="s">
        <v>282</v>
      </c>
      <c r="B1131" s="573" t="s">
        <v>282</v>
      </c>
      <c r="C1131" s="617">
        <v>14.07</v>
      </c>
      <c r="D1131" s="617">
        <v>22055001407</v>
      </c>
      <c r="E1131" s="574" t="s">
        <v>904</v>
      </c>
      <c r="F1131" s="583">
        <v>0</v>
      </c>
      <c r="G1131" s="573" t="s">
        <v>902</v>
      </c>
      <c r="H1131" s="576">
        <v>152900</v>
      </c>
      <c r="I1131" s="576">
        <v>181900</v>
      </c>
      <c r="J1131" s="577">
        <v>1.1896664486592501</v>
      </c>
      <c r="K1131" s="577" t="b">
        <f t="shared" si="153"/>
        <v>1</v>
      </c>
      <c r="L1131" s="576">
        <v>46710</v>
      </c>
      <c r="M1131" s="576">
        <v>48533</v>
      </c>
      <c r="N1131" s="577">
        <v>1.03902804538643</v>
      </c>
      <c r="O1131" s="577" t="str">
        <f t="shared" si="154"/>
        <v/>
      </c>
      <c r="P1131" s="578">
        <v>19.600000000000001</v>
      </c>
      <c r="Q1131" s="578">
        <v>19.100000000000001</v>
      </c>
      <c r="R1131" s="579">
        <v>0.97448979591836704</v>
      </c>
      <c r="S1131" s="577" t="str">
        <f t="shared" si="155"/>
        <v/>
      </c>
      <c r="T1131" s="580">
        <f t="shared" si="156"/>
        <v>1</v>
      </c>
      <c r="U1131" s="580">
        <f t="shared" si="157"/>
        <v>0</v>
      </c>
      <c r="V1131" s="580">
        <f t="shared" si="158"/>
        <v>0</v>
      </c>
      <c r="W1131" s="580">
        <f t="shared" si="159"/>
        <v>1</v>
      </c>
      <c r="X1131" s="581" t="str">
        <f t="shared" si="160"/>
        <v>NO</v>
      </c>
      <c r="Y1131" s="582" t="str">
        <f t="shared" si="161"/>
        <v>NO</v>
      </c>
    </row>
    <row r="1132" spans="1:25" x14ac:dyDescent="0.25">
      <c r="A1132" s="572" t="s">
        <v>282</v>
      </c>
      <c r="B1132" s="573" t="s">
        <v>1105</v>
      </c>
      <c r="C1132" s="617">
        <v>14.09</v>
      </c>
      <c r="D1132" s="617">
        <v>22055001409</v>
      </c>
      <c r="E1132" s="584" t="s">
        <v>904</v>
      </c>
      <c r="F1132" s="585">
        <v>0</v>
      </c>
      <c r="G1132" s="573" t="s">
        <v>902</v>
      </c>
      <c r="H1132" s="576">
        <v>152900</v>
      </c>
      <c r="I1132" s="576">
        <v>203400</v>
      </c>
      <c r="J1132" s="577">
        <v>1.3302812295618101</v>
      </c>
      <c r="K1132" s="577" t="b">
        <f t="shared" si="153"/>
        <v>1</v>
      </c>
      <c r="L1132" s="576">
        <v>46710</v>
      </c>
      <c r="M1132" s="576">
        <v>72621</v>
      </c>
      <c r="N1132" s="577">
        <v>1.55472061657033</v>
      </c>
      <c r="O1132" s="577" t="str">
        <f t="shared" si="154"/>
        <v/>
      </c>
      <c r="P1132" s="578">
        <v>19.600000000000001</v>
      </c>
      <c r="Q1132" s="578">
        <v>8.5</v>
      </c>
      <c r="R1132" s="579">
        <v>0.43367346938775497</v>
      </c>
      <c r="S1132" s="577" t="str">
        <f t="shared" si="155"/>
        <v/>
      </c>
      <c r="T1132" s="580">
        <f t="shared" si="156"/>
        <v>1</v>
      </c>
      <c r="U1132" s="580">
        <f t="shared" si="157"/>
        <v>0</v>
      </c>
      <c r="V1132" s="580">
        <f t="shared" si="158"/>
        <v>0</v>
      </c>
      <c r="W1132" s="580">
        <f t="shared" si="159"/>
        <v>1</v>
      </c>
      <c r="X1132" s="581" t="str">
        <f t="shared" si="160"/>
        <v>NO</v>
      </c>
      <c r="Y1132" s="582" t="str">
        <f t="shared" si="161"/>
        <v>NO</v>
      </c>
    </row>
    <row r="1133" spans="1:25" x14ac:dyDescent="0.25">
      <c r="A1133" s="572" t="s">
        <v>282</v>
      </c>
      <c r="B1133" s="573" t="s">
        <v>282</v>
      </c>
      <c r="C1133" s="617">
        <v>14.09</v>
      </c>
      <c r="D1133" s="617">
        <v>22055001409</v>
      </c>
      <c r="E1133" s="574" t="s">
        <v>904</v>
      </c>
      <c r="F1133" s="583">
        <v>0</v>
      </c>
      <c r="G1133" s="573" t="s">
        <v>902</v>
      </c>
      <c r="H1133" s="576">
        <v>152900</v>
      </c>
      <c r="I1133" s="576">
        <v>181900</v>
      </c>
      <c r="J1133" s="577">
        <v>1.1896664486592501</v>
      </c>
      <c r="K1133" s="577" t="b">
        <f t="shared" si="153"/>
        <v>1</v>
      </c>
      <c r="L1133" s="576">
        <v>46710</v>
      </c>
      <c r="M1133" s="576">
        <v>48533</v>
      </c>
      <c r="N1133" s="577">
        <v>1.03902804538643</v>
      </c>
      <c r="O1133" s="577" t="str">
        <f t="shared" si="154"/>
        <v/>
      </c>
      <c r="P1133" s="578">
        <v>19.600000000000001</v>
      </c>
      <c r="Q1133" s="578">
        <v>19.100000000000001</v>
      </c>
      <c r="R1133" s="579">
        <v>0.97448979591836704</v>
      </c>
      <c r="S1133" s="577" t="str">
        <f t="shared" si="155"/>
        <v/>
      </c>
      <c r="T1133" s="580">
        <f t="shared" si="156"/>
        <v>1</v>
      </c>
      <c r="U1133" s="580">
        <f t="shared" si="157"/>
        <v>0</v>
      </c>
      <c r="V1133" s="580">
        <f t="shared" si="158"/>
        <v>0</v>
      </c>
      <c r="W1133" s="580">
        <f t="shared" si="159"/>
        <v>1</v>
      </c>
      <c r="X1133" s="581" t="str">
        <f t="shared" si="160"/>
        <v>NO</v>
      </c>
      <c r="Y1133" s="582" t="str">
        <f t="shared" si="161"/>
        <v>NO</v>
      </c>
    </row>
    <row r="1134" spans="1:25" x14ac:dyDescent="0.25">
      <c r="A1134" s="572" t="s">
        <v>282</v>
      </c>
      <c r="B1134" s="573" t="s">
        <v>1107</v>
      </c>
      <c r="C1134" s="617">
        <v>14.09</v>
      </c>
      <c r="D1134" s="617">
        <v>22055001409</v>
      </c>
      <c r="E1134" s="574" t="s">
        <v>904</v>
      </c>
      <c r="F1134" s="583">
        <v>0</v>
      </c>
      <c r="G1134" s="573" t="s">
        <v>902</v>
      </c>
      <c r="H1134" s="576">
        <v>152900</v>
      </c>
      <c r="I1134" s="576">
        <v>220800</v>
      </c>
      <c r="J1134" s="577">
        <v>1.44408109875736</v>
      </c>
      <c r="K1134" s="577" t="b">
        <f t="shared" si="153"/>
        <v>1</v>
      </c>
      <c r="L1134" s="576">
        <v>46710</v>
      </c>
      <c r="M1134" s="576">
        <v>85208</v>
      </c>
      <c r="N1134" s="577">
        <v>1.82419182187968</v>
      </c>
      <c r="O1134" s="577" t="str">
        <f t="shared" si="154"/>
        <v/>
      </c>
      <c r="P1134" s="578">
        <v>19.600000000000001</v>
      </c>
      <c r="Q1134" s="578">
        <v>6.7</v>
      </c>
      <c r="R1134" s="579">
        <v>0.34183673469387799</v>
      </c>
      <c r="S1134" s="577" t="str">
        <f t="shared" si="155"/>
        <v/>
      </c>
      <c r="T1134" s="580">
        <f t="shared" si="156"/>
        <v>1</v>
      </c>
      <c r="U1134" s="580">
        <f t="shared" si="157"/>
        <v>0</v>
      </c>
      <c r="V1134" s="580">
        <f t="shared" si="158"/>
        <v>0</v>
      </c>
      <c r="W1134" s="580">
        <f t="shared" si="159"/>
        <v>1</v>
      </c>
      <c r="X1134" s="581" t="str">
        <f t="shared" si="160"/>
        <v>NO</v>
      </c>
      <c r="Y1134" s="582" t="str">
        <f t="shared" si="161"/>
        <v>NO</v>
      </c>
    </row>
    <row r="1135" spans="1:25" x14ac:dyDescent="0.25">
      <c r="A1135" s="572" t="s">
        <v>277</v>
      </c>
      <c r="B1135" s="573" t="s">
        <v>1101</v>
      </c>
      <c r="C1135" s="617">
        <v>14.1</v>
      </c>
      <c r="D1135" s="617">
        <v>22055001410</v>
      </c>
      <c r="E1135" s="574" t="s">
        <v>904</v>
      </c>
      <c r="F1135" s="583">
        <v>0</v>
      </c>
      <c r="G1135" s="573" t="s">
        <v>902</v>
      </c>
      <c r="H1135" s="576">
        <v>152900</v>
      </c>
      <c r="I1135" s="576">
        <v>106100</v>
      </c>
      <c r="J1135" s="577">
        <v>0.69391759319816904</v>
      </c>
      <c r="K1135" s="577" t="b">
        <f t="shared" si="153"/>
        <v>1</v>
      </c>
      <c r="L1135" s="576">
        <v>46710</v>
      </c>
      <c r="M1135" s="576">
        <v>39059</v>
      </c>
      <c r="N1135" s="577">
        <v>0.83620209805180901</v>
      </c>
      <c r="O1135" s="577" t="str">
        <f t="shared" si="154"/>
        <v/>
      </c>
      <c r="P1135" s="578">
        <v>19.600000000000001</v>
      </c>
      <c r="Q1135" s="578">
        <v>24</v>
      </c>
      <c r="R1135" s="579">
        <v>1.22448979591837</v>
      </c>
      <c r="S1135" s="577" t="str">
        <f t="shared" si="155"/>
        <v/>
      </c>
      <c r="T1135" s="580">
        <f t="shared" si="156"/>
        <v>1</v>
      </c>
      <c r="U1135" s="580">
        <f t="shared" si="157"/>
        <v>0</v>
      </c>
      <c r="V1135" s="580">
        <f t="shared" si="158"/>
        <v>0</v>
      </c>
      <c r="W1135" s="580">
        <f t="shared" si="159"/>
        <v>1</v>
      </c>
      <c r="X1135" s="581" t="str">
        <f t="shared" si="160"/>
        <v>NO</v>
      </c>
      <c r="Y1135" s="582" t="str">
        <f t="shared" si="161"/>
        <v>NO</v>
      </c>
    </row>
    <row r="1136" spans="1:25" x14ac:dyDescent="0.25">
      <c r="A1136" s="572" t="s">
        <v>282</v>
      </c>
      <c r="B1136" s="573" t="s">
        <v>1105</v>
      </c>
      <c r="C1136" s="617">
        <v>14.1</v>
      </c>
      <c r="D1136" s="617">
        <v>22055001410</v>
      </c>
      <c r="E1136" s="574" t="s">
        <v>904</v>
      </c>
      <c r="F1136" s="583">
        <v>0</v>
      </c>
      <c r="G1136" s="573" t="s">
        <v>902</v>
      </c>
      <c r="H1136" s="576">
        <v>152900</v>
      </c>
      <c r="I1136" s="576">
        <v>203400</v>
      </c>
      <c r="J1136" s="577">
        <v>1.3302812295618101</v>
      </c>
      <c r="K1136" s="577" t="b">
        <f t="shared" si="153"/>
        <v>1</v>
      </c>
      <c r="L1136" s="576">
        <v>46710</v>
      </c>
      <c r="M1136" s="576">
        <v>72621</v>
      </c>
      <c r="N1136" s="577">
        <v>1.55472061657033</v>
      </c>
      <c r="O1136" s="577" t="str">
        <f t="shared" si="154"/>
        <v/>
      </c>
      <c r="P1136" s="578">
        <v>19.600000000000001</v>
      </c>
      <c r="Q1136" s="578">
        <v>8.5</v>
      </c>
      <c r="R1136" s="579">
        <v>0.43367346938775497</v>
      </c>
      <c r="S1136" s="577" t="str">
        <f t="shared" si="155"/>
        <v/>
      </c>
      <c r="T1136" s="580">
        <f t="shared" si="156"/>
        <v>1</v>
      </c>
      <c r="U1136" s="580">
        <f t="shared" si="157"/>
        <v>0</v>
      </c>
      <c r="V1136" s="580">
        <f t="shared" si="158"/>
        <v>0</v>
      </c>
      <c r="W1136" s="580">
        <f t="shared" si="159"/>
        <v>1</v>
      </c>
      <c r="X1136" s="581" t="str">
        <f t="shared" si="160"/>
        <v>NO</v>
      </c>
      <c r="Y1136" s="582" t="str">
        <f t="shared" si="161"/>
        <v>NO</v>
      </c>
    </row>
    <row r="1137" spans="1:25" x14ac:dyDescent="0.25">
      <c r="A1137" s="572" t="s">
        <v>282</v>
      </c>
      <c r="B1137" s="573" t="s">
        <v>1107</v>
      </c>
      <c r="C1137" s="617">
        <v>14.1</v>
      </c>
      <c r="D1137" s="617">
        <v>22055001410</v>
      </c>
      <c r="E1137" s="574" t="s">
        <v>904</v>
      </c>
      <c r="F1137" s="583">
        <v>0</v>
      </c>
      <c r="G1137" s="573" t="s">
        <v>902</v>
      </c>
      <c r="H1137" s="576">
        <v>152900</v>
      </c>
      <c r="I1137" s="576">
        <v>220800</v>
      </c>
      <c r="J1137" s="577">
        <v>1.44408109875736</v>
      </c>
      <c r="K1137" s="577" t="b">
        <f t="shared" si="153"/>
        <v>1</v>
      </c>
      <c r="L1137" s="576">
        <v>46710</v>
      </c>
      <c r="M1137" s="576">
        <v>85208</v>
      </c>
      <c r="N1137" s="577">
        <v>1.82419182187968</v>
      </c>
      <c r="O1137" s="577" t="str">
        <f t="shared" si="154"/>
        <v/>
      </c>
      <c r="P1137" s="578">
        <v>19.600000000000001</v>
      </c>
      <c r="Q1137" s="578">
        <v>6.7</v>
      </c>
      <c r="R1137" s="579">
        <v>0.34183673469387799</v>
      </c>
      <c r="S1137" s="577" t="str">
        <f t="shared" si="155"/>
        <v/>
      </c>
      <c r="T1137" s="580">
        <f t="shared" si="156"/>
        <v>1</v>
      </c>
      <c r="U1137" s="580">
        <f t="shared" si="157"/>
        <v>0</v>
      </c>
      <c r="V1137" s="580">
        <f t="shared" si="158"/>
        <v>0</v>
      </c>
      <c r="W1137" s="580">
        <f t="shared" si="159"/>
        <v>1</v>
      </c>
      <c r="X1137" s="581" t="str">
        <f t="shared" si="160"/>
        <v>NO</v>
      </c>
      <c r="Y1137" s="582" t="str">
        <f t="shared" si="161"/>
        <v>NO</v>
      </c>
    </row>
    <row r="1138" spans="1:25" x14ac:dyDescent="0.25">
      <c r="A1138" s="572" t="s">
        <v>282</v>
      </c>
      <c r="B1138" s="573" t="s">
        <v>1105</v>
      </c>
      <c r="C1138" s="617">
        <v>14.11</v>
      </c>
      <c r="D1138" s="617">
        <v>22055001411</v>
      </c>
      <c r="E1138" s="574" t="s">
        <v>904</v>
      </c>
      <c r="F1138" s="583">
        <v>0</v>
      </c>
      <c r="G1138" s="573" t="s">
        <v>902</v>
      </c>
      <c r="H1138" s="576">
        <v>152900</v>
      </c>
      <c r="I1138" s="576">
        <v>203400</v>
      </c>
      <c r="J1138" s="577">
        <v>1.3302812295618101</v>
      </c>
      <c r="K1138" s="577" t="b">
        <f t="shared" si="153"/>
        <v>1</v>
      </c>
      <c r="L1138" s="576">
        <v>46710</v>
      </c>
      <c r="M1138" s="576">
        <v>72621</v>
      </c>
      <c r="N1138" s="577">
        <v>1.55472061657033</v>
      </c>
      <c r="O1138" s="577" t="str">
        <f t="shared" si="154"/>
        <v/>
      </c>
      <c r="P1138" s="578">
        <v>19.600000000000001</v>
      </c>
      <c r="Q1138" s="578">
        <v>8.5</v>
      </c>
      <c r="R1138" s="579">
        <v>0.43367346938775497</v>
      </c>
      <c r="S1138" s="577" t="str">
        <f t="shared" si="155"/>
        <v/>
      </c>
      <c r="T1138" s="580">
        <f t="shared" si="156"/>
        <v>1</v>
      </c>
      <c r="U1138" s="580">
        <f t="shared" si="157"/>
        <v>0</v>
      </c>
      <c r="V1138" s="580">
        <f t="shared" si="158"/>
        <v>0</v>
      </c>
      <c r="W1138" s="580">
        <f t="shared" si="159"/>
        <v>1</v>
      </c>
      <c r="X1138" s="581" t="str">
        <f t="shared" si="160"/>
        <v>NO</v>
      </c>
      <c r="Y1138" s="582" t="str">
        <f t="shared" si="161"/>
        <v>NO</v>
      </c>
    </row>
    <row r="1139" spans="1:25" x14ac:dyDescent="0.25">
      <c r="A1139" s="572" t="s">
        <v>282</v>
      </c>
      <c r="B1139" s="573" t="s">
        <v>282</v>
      </c>
      <c r="C1139" s="617">
        <v>14.11</v>
      </c>
      <c r="D1139" s="617">
        <v>22055001411</v>
      </c>
      <c r="E1139" s="574" t="s">
        <v>904</v>
      </c>
      <c r="F1139" s="583">
        <v>0</v>
      </c>
      <c r="G1139" s="573" t="s">
        <v>902</v>
      </c>
      <c r="H1139" s="576">
        <v>152900</v>
      </c>
      <c r="I1139" s="576">
        <v>181900</v>
      </c>
      <c r="J1139" s="577">
        <v>1.1896664486592501</v>
      </c>
      <c r="K1139" s="577" t="b">
        <f t="shared" si="153"/>
        <v>1</v>
      </c>
      <c r="L1139" s="576">
        <v>46710</v>
      </c>
      <c r="M1139" s="576">
        <v>48533</v>
      </c>
      <c r="N1139" s="577">
        <v>1.03902804538643</v>
      </c>
      <c r="O1139" s="577" t="str">
        <f t="shared" si="154"/>
        <v/>
      </c>
      <c r="P1139" s="578">
        <v>19.600000000000001</v>
      </c>
      <c r="Q1139" s="578">
        <v>19.100000000000001</v>
      </c>
      <c r="R1139" s="579">
        <v>0.97448979591836704</v>
      </c>
      <c r="S1139" s="577" t="str">
        <f t="shared" si="155"/>
        <v/>
      </c>
      <c r="T1139" s="580">
        <f t="shared" si="156"/>
        <v>1</v>
      </c>
      <c r="U1139" s="580">
        <f t="shared" si="157"/>
        <v>0</v>
      </c>
      <c r="V1139" s="580">
        <f t="shared" si="158"/>
        <v>0</v>
      </c>
      <c r="W1139" s="580">
        <f t="shared" si="159"/>
        <v>1</v>
      </c>
      <c r="X1139" s="581" t="str">
        <f t="shared" si="160"/>
        <v>NO</v>
      </c>
      <c r="Y1139" s="582" t="str">
        <f t="shared" si="161"/>
        <v>NO</v>
      </c>
    </row>
    <row r="1140" spans="1:25" x14ac:dyDescent="0.25">
      <c r="A1140" s="572" t="s">
        <v>282</v>
      </c>
      <c r="B1140" s="573" t="s">
        <v>282</v>
      </c>
      <c r="C1140" s="617">
        <v>15</v>
      </c>
      <c r="D1140" s="617">
        <v>22055001500</v>
      </c>
      <c r="E1140" s="574" t="s">
        <v>904</v>
      </c>
      <c r="F1140" s="583">
        <v>0</v>
      </c>
      <c r="G1140" s="573" t="s">
        <v>902</v>
      </c>
      <c r="H1140" s="576">
        <v>152900</v>
      </c>
      <c r="I1140" s="576">
        <v>181900</v>
      </c>
      <c r="J1140" s="577">
        <v>1.1896664486592501</v>
      </c>
      <c r="K1140" s="577" t="b">
        <f t="shared" si="153"/>
        <v>1</v>
      </c>
      <c r="L1140" s="576">
        <v>46710</v>
      </c>
      <c r="M1140" s="576">
        <v>48533</v>
      </c>
      <c r="N1140" s="577">
        <v>1.03902804538643</v>
      </c>
      <c r="O1140" s="577" t="str">
        <f t="shared" si="154"/>
        <v/>
      </c>
      <c r="P1140" s="578">
        <v>19.600000000000001</v>
      </c>
      <c r="Q1140" s="578">
        <v>19.100000000000001</v>
      </c>
      <c r="R1140" s="579">
        <v>0.97448979591836704</v>
      </c>
      <c r="S1140" s="577" t="str">
        <f t="shared" si="155"/>
        <v/>
      </c>
      <c r="T1140" s="580">
        <f t="shared" si="156"/>
        <v>1</v>
      </c>
      <c r="U1140" s="580">
        <f t="shared" si="157"/>
        <v>0</v>
      </c>
      <c r="V1140" s="580">
        <f t="shared" si="158"/>
        <v>0</v>
      </c>
      <c r="W1140" s="580">
        <f t="shared" si="159"/>
        <v>1</v>
      </c>
      <c r="X1140" s="581" t="str">
        <f t="shared" si="160"/>
        <v>NO</v>
      </c>
      <c r="Y1140" s="582" t="str">
        <f t="shared" si="161"/>
        <v>NO</v>
      </c>
    </row>
    <row r="1141" spans="1:25" x14ac:dyDescent="0.25">
      <c r="A1141" s="572" t="s">
        <v>282</v>
      </c>
      <c r="B1141" s="573" t="s">
        <v>282</v>
      </c>
      <c r="C1141" s="617">
        <v>15</v>
      </c>
      <c r="D1141" s="617">
        <v>22055001500</v>
      </c>
      <c r="E1141" s="574" t="s">
        <v>904</v>
      </c>
      <c r="F1141" s="583">
        <v>0</v>
      </c>
      <c r="G1141" s="573" t="s">
        <v>902</v>
      </c>
      <c r="H1141" s="576">
        <v>152900</v>
      </c>
      <c r="I1141" s="576">
        <v>181900</v>
      </c>
      <c r="J1141" s="577">
        <v>1.1896664486592501</v>
      </c>
      <c r="K1141" s="577" t="b">
        <f t="shared" si="153"/>
        <v>1</v>
      </c>
      <c r="L1141" s="576">
        <v>46710</v>
      </c>
      <c r="M1141" s="576">
        <v>48533</v>
      </c>
      <c r="N1141" s="577">
        <v>1.03902804538643</v>
      </c>
      <c r="O1141" s="577" t="str">
        <f t="shared" si="154"/>
        <v/>
      </c>
      <c r="P1141" s="578">
        <v>19.600000000000001</v>
      </c>
      <c r="Q1141" s="578">
        <v>19.100000000000001</v>
      </c>
      <c r="R1141" s="579">
        <v>0.97448979591836704</v>
      </c>
      <c r="S1141" s="577" t="str">
        <f t="shared" si="155"/>
        <v/>
      </c>
      <c r="T1141" s="580">
        <f t="shared" si="156"/>
        <v>1</v>
      </c>
      <c r="U1141" s="580">
        <f t="shared" si="157"/>
        <v>0</v>
      </c>
      <c r="V1141" s="580">
        <f t="shared" si="158"/>
        <v>0</v>
      </c>
      <c r="W1141" s="580">
        <f t="shared" si="159"/>
        <v>1</v>
      </c>
      <c r="X1141" s="581" t="str">
        <f t="shared" si="160"/>
        <v>NO</v>
      </c>
      <c r="Y1141" s="582" t="str">
        <f t="shared" si="161"/>
        <v>NO</v>
      </c>
    </row>
    <row r="1142" spans="1:25" x14ac:dyDescent="0.25">
      <c r="A1142" s="572" t="s">
        <v>282</v>
      </c>
      <c r="B1142" s="573" t="s">
        <v>282</v>
      </c>
      <c r="C1142" s="617">
        <v>16</v>
      </c>
      <c r="D1142" s="617">
        <v>22055001600</v>
      </c>
      <c r="E1142" s="574" t="s">
        <v>904</v>
      </c>
      <c r="F1142" s="583">
        <v>0</v>
      </c>
      <c r="G1142" s="573" t="s">
        <v>902</v>
      </c>
      <c r="H1142" s="576">
        <v>152900</v>
      </c>
      <c r="I1142" s="576">
        <v>181900</v>
      </c>
      <c r="J1142" s="577">
        <v>1.1896664486592501</v>
      </c>
      <c r="K1142" s="577" t="b">
        <f t="shared" si="153"/>
        <v>1</v>
      </c>
      <c r="L1142" s="576">
        <v>46710</v>
      </c>
      <c r="M1142" s="576">
        <v>48533</v>
      </c>
      <c r="N1142" s="577">
        <v>1.03902804538643</v>
      </c>
      <c r="O1142" s="577" t="str">
        <f t="shared" si="154"/>
        <v/>
      </c>
      <c r="P1142" s="578">
        <v>19.600000000000001</v>
      </c>
      <c r="Q1142" s="578">
        <v>19.100000000000001</v>
      </c>
      <c r="R1142" s="579">
        <v>0.97448979591836704</v>
      </c>
      <c r="S1142" s="577" t="str">
        <f t="shared" si="155"/>
        <v/>
      </c>
      <c r="T1142" s="580">
        <f t="shared" si="156"/>
        <v>1</v>
      </c>
      <c r="U1142" s="580">
        <f t="shared" si="157"/>
        <v>0</v>
      </c>
      <c r="V1142" s="580">
        <f t="shared" si="158"/>
        <v>0</v>
      </c>
      <c r="W1142" s="580">
        <f t="shared" si="159"/>
        <v>1</v>
      </c>
      <c r="X1142" s="581" t="str">
        <f t="shared" si="160"/>
        <v>NO</v>
      </c>
      <c r="Y1142" s="582" t="str">
        <f t="shared" si="161"/>
        <v>NO</v>
      </c>
    </row>
    <row r="1143" spans="1:25" x14ac:dyDescent="0.25">
      <c r="A1143" s="572" t="s">
        <v>282</v>
      </c>
      <c r="B1143" s="573" t="s">
        <v>282</v>
      </c>
      <c r="C1143" s="617">
        <v>17</v>
      </c>
      <c r="D1143" s="617">
        <v>22055001700</v>
      </c>
      <c r="E1143" s="574" t="s">
        <v>904</v>
      </c>
      <c r="F1143" s="583">
        <v>0</v>
      </c>
      <c r="G1143" s="573" t="s">
        <v>902</v>
      </c>
      <c r="H1143" s="576">
        <v>152900</v>
      </c>
      <c r="I1143" s="576">
        <v>181900</v>
      </c>
      <c r="J1143" s="577">
        <v>1.1896664486592501</v>
      </c>
      <c r="K1143" s="577" t="b">
        <f t="shared" si="153"/>
        <v>1</v>
      </c>
      <c r="L1143" s="576">
        <v>46710</v>
      </c>
      <c r="M1143" s="576">
        <v>48533</v>
      </c>
      <c r="N1143" s="577">
        <v>1.03902804538643</v>
      </c>
      <c r="O1143" s="577" t="str">
        <f t="shared" si="154"/>
        <v/>
      </c>
      <c r="P1143" s="578">
        <v>19.600000000000001</v>
      </c>
      <c r="Q1143" s="578">
        <v>19.100000000000001</v>
      </c>
      <c r="R1143" s="579">
        <v>0.97448979591836704</v>
      </c>
      <c r="S1143" s="577" t="str">
        <f t="shared" si="155"/>
        <v/>
      </c>
      <c r="T1143" s="580">
        <f t="shared" si="156"/>
        <v>1</v>
      </c>
      <c r="U1143" s="580">
        <f t="shared" si="157"/>
        <v>0</v>
      </c>
      <c r="V1143" s="580">
        <f t="shared" si="158"/>
        <v>0</v>
      </c>
      <c r="W1143" s="580">
        <f t="shared" si="159"/>
        <v>1</v>
      </c>
      <c r="X1143" s="581" t="str">
        <f t="shared" si="160"/>
        <v>NO</v>
      </c>
      <c r="Y1143" s="582" t="str">
        <f t="shared" si="161"/>
        <v>NO</v>
      </c>
    </row>
    <row r="1144" spans="1:25" x14ac:dyDescent="0.25">
      <c r="A1144" s="572" t="s">
        <v>282</v>
      </c>
      <c r="B1144" s="573" t="s">
        <v>282</v>
      </c>
      <c r="C1144" s="617">
        <v>18.010000000000002</v>
      </c>
      <c r="D1144" s="617">
        <v>22055001801</v>
      </c>
      <c r="E1144" s="574" t="s">
        <v>904</v>
      </c>
      <c r="F1144" s="583">
        <v>0</v>
      </c>
      <c r="G1144" s="573" t="s">
        <v>902</v>
      </c>
      <c r="H1144" s="576">
        <v>152900</v>
      </c>
      <c r="I1144" s="576">
        <v>181900</v>
      </c>
      <c r="J1144" s="577">
        <v>1.1896664486592501</v>
      </c>
      <c r="K1144" s="577" t="b">
        <f t="shared" si="153"/>
        <v>1</v>
      </c>
      <c r="L1144" s="576">
        <v>46710</v>
      </c>
      <c r="M1144" s="576">
        <v>48533</v>
      </c>
      <c r="N1144" s="577">
        <v>1.03902804538643</v>
      </c>
      <c r="O1144" s="577" t="str">
        <f t="shared" si="154"/>
        <v/>
      </c>
      <c r="P1144" s="578">
        <v>19.600000000000001</v>
      </c>
      <c r="Q1144" s="578">
        <v>19.100000000000001</v>
      </c>
      <c r="R1144" s="579">
        <v>0.97448979591836704</v>
      </c>
      <c r="S1144" s="577" t="str">
        <f t="shared" si="155"/>
        <v/>
      </c>
      <c r="T1144" s="580">
        <f t="shared" si="156"/>
        <v>1</v>
      </c>
      <c r="U1144" s="580">
        <f t="shared" si="157"/>
        <v>0</v>
      </c>
      <c r="V1144" s="580">
        <f t="shared" si="158"/>
        <v>0</v>
      </c>
      <c r="W1144" s="580">
        <f t="shared" si="159"/>
        <v>1</v>
      </c>
      <c r="X1144" s="581" t="str">
        <f t="shared" si="160"/>
        <v>NO</v>
      </c>
      <c r="Y1144" s="582" t="str">
        <f t="shared" si="161"/>
        <v>NO</v>
      </c>
    </row>
    <row r="1145" spans="1:25" x14ac:dyDescent="0.25">
      <c r="A1145" s="572" t="s">
        <v>282</v>
      </c>
      <c r="B1145" s="573" t="s">
        <v>282</v>
      </c>
      <c r="C1145" s="617">
        <v>18.010000000000002</v>
      </c>
      <c r="D1145" s="617">
        <v>22055001801</v>
      </c>
      <c r="E1145" s="574" t="s">
        <v>904</v>
      </c>
      <c r="F1145" s="583">
        <v>0</v>
      </c>
      <c r="G1145" s="573" t="s">
        <v>902</v>
      </c>
      <c r="H1145" s="576">
        <v>152900</v>
      </c>
      <c r="I1145" s="576">
        <v>181900</v>
      </c>
      <c r="J1145" s="577">
        <v>1.1896664486592501</v>
      </c>
      <c r="K1145" s="577" t="b">
        <f t="shared" si="153"/>
        <v>1</v>
      </c>
      <c r="L1145" s="576">
        <v>46710</v>
      </c>
      <c r="M1145" s="576">
        <v>48533</v>
      </c>
      <c r="N1145" s="577">
        <v>1.03902804538643</v>
      </c>
      <c r="O1145" s="577" t="str">
        <f t="shared" si="154"/>
        <v/>
      </c>
      <c r="P1145" s="578">
        <v>19.600000000000001</v>
      </c>
      <c r="Q1145" s="578">
        <v>19.100000000000001</v>
      </c>
      <c r="R1145" s="579">
        <v>0.97448979591836704</v>
      </c>
      <c r="S1145" s="577" t="str">
        <f t="shared" si="155"/>
        <v/>
      </c>
      <c r="T1145" s="580">
        <f t="shared" si="156"/>
        <v>1</v>
      </c>
      <c r="U1145" s="580">
        <f t="shared" si="157"/>
        <v>0</v>
      </c>
      <c r="V1145" s="580">
        <f t="shared" si="158"/>
        <v>0</v>
      </c>
      <c r="W1145" s="580">
        <f t="shared" si="159"/>
        <v>1</v>
      </c>
      <c r="X1145" s="581" t="str">
        <f t="shared" si="160"/>
        <v>NO</v>
      </c>
      <c r="Y1145" s="582" t="str">
        <f t="shared" si="161"/>
        <v>NO</v>
      </c>
    </row>
    <row r="1146" spans="1:25" x14ac:dyDescent="0.25">
      <c r="A1146" s="572" t="s">
        <v>282</v>
      </c>
      <c r="B1146" s="573" t="s">
        <v>282</v>
      </c>
      <c r="C1146" s="617">
        <v>18.02</v>
      </c>
      <c r="D1146" s="617">
        <v>22055001802</v>
      </c>
      <c r="E1146" s="574" t="s">
        <v>904</v>
      </c>
      <c r="F1146" s="583">
        <v>0</v>
      </c>
      <c r="G1146" s="573" t="s">
        <v>902</v>
      </c>
      <c r="H1146" s="576">
        <v>152900</v>
      </c>
      <c r="I1146" s="576">
        <v>181900</v>
      </c>
      <c r="J1146" s="577">
        <v>1.1896664486592501</v>
      </c>
      <c r="K1146" s="577" t="b">
        <f t="shared" si="153"/>
        <v>1</v>
      </c>
      <c r="L1146" s="576">
        <v>46710</v>
      </c>
      <c r="M1146" s="576">
        <v>48533</v>
      </c>
      <c r="N1146" s="577">
        <v>1.03902804538643</v>
      </c>
      <c r="O1146" s="577" t="str">
        <f t="shared" si="154"/>
        <v/>
      </c>
      <c r="P1146" s="578">
        <v>19.600000000000001</v>
      </c>
      <c r="Q1146" s="578">
        <v>19.100000000000001</v>
      </c>
      <c r="R1146" s="579">
        <v>0.97448979591836704</v>
      </c>
      <c r="S1146" s="577" t="str">
        <f t="shared" si="155"/>
        <v/>
      </c>
      <c r="T1146" s="580">
        <f t="shared" si="156"/>
        <v>1</v>
      </c>
      <c r="U1146" s="580">
        <f t="shared" si="157"/>
        <v>0</v>
      </c>
      <c r="V1146" s="580">
        <f t="shared" si="158"/>
        <v>0</v>
      </c>
      <c r="W1146" s="580">
        <f t="shared" si="159"/>
        <v>1</v>
      </c>
      <c r="X1146" s="581" t="str">
        <f t="shared" si="160"/>
        <v>NO</v>
      </c>
      <c r="Y1146" s="582" t="str">
        <f t="shared" si="161"/>
        <v>NO</v>
      </c>
    </row>
    <row r="1147" spans="1:25" x14ac:dyDescent="0.25">
      <c r="A1147" s="572" t="s">
        <v>282</v>
      </c>
      <c r="B1147" s="573" t="s">
        <v>282</v>
      </c>
      <c r="C1147" s="617">
        <v>18.02</v>
      </c>
      <c r="D1147" s="617">
        <v>22055001802</v>
      </c>
      <c r="E1147" s="574" t="s">
        <v>904</v>
      </c>
      <c r="F1147" s="583">
        <v>0</v>
      </c>
      <c r="G1147" s="573" t="s">
        <v>902</v>
      </c>
      <c r="H1147" s="576">
        <v>152900</v>
      </c>
      <c r="I1147" s="576">
        <v>181900</v>
      </c>
      <c r="J1147" s="577">
        <v>1.1896664486592501</v>
      </c>
      <c r="K1147" s="577" t="b">
        <f t="shared" si="153"/>
        <v>1</v>
      </c>
      <c r="L1147" s="576">
        <v>46710</v>
      </c>
      <c r="M1147" s="576">
        <v>48533</v>
      </c>
      <c r="N1147" s="577">
        <v>1.03902804538643</v>
      </c>
      <c r="O1147" s="577" t="str">
        <f t="shared" si="154"/>
        <v/>
      </c>
      <c r="P1147" s="578">
        <v>19.600000000000001</v>
      </c>
      <c r="Q1147" s="578">
        <v>19.100000000000001</v>
      </c>
      <c r="R1147" s="579">
        <v>0.97448979591836704</v>
      </c>
      <c r="S1147" s="577" t="str">
        <f t="shared" si="155"/>
        <v/>
      </c>
      <c r="T1147" s="580">
        <f t="shared" si="156"/>
        <v>1</v>
      </c>
      <c r="U1147" s="580">
        <f t="shared" si="157"/>
        <v>0</v>
      </c>
      <c r="V1147" s="580">
        <f t="shared" si="158"/>
        <v>0</v>
      </c>
      <c r="W1147" s="580">
        <f t="shared" si="159"/>
        <v>1</v>
      </c>
      <c r="X1147" s="581" t="str">
        <f t="shared" si="160"/>
        <v>NO</v>
      </c>
      <c r="Y1147" s="582" t="str">
        <f t="shared" si="161"/>
        <v>NO</v>
      </c>
    </row>
    <row r="1148" spans="1:25" x14ac:dyDescent="0.25">
      <c r="A1148" s="572" t="s">
        <v>255</v>
      </c>
      <c r="B1148" s="573" t="s">
        <v>913</v>
      </c>
      <c r="C1148" s="617">
        <v>19.010000000000002</v>
      </c>
      <c r="D1148" s="617">
        <v>22055001901</v>
      </c>
      <c r="E1148" s="584" t="s">
        <v>904</v>
      </c>
      <c r="F1148" s="585">
        <v>0</v>
      </c>
      <c r="G1148" s="573" t="s">
        <v>902</v>
      </c>
      <c r="H1148" s="576">
        <v>152900</v>
      </c>
      <c r="I1148" s="576">
        <v>72800</v>
      </c>
      <c r="J1148" s="577">
        <v>0.47612818835840398</v>
      </c>
      <c r="K1148" s="577" t="str">
        <f t="shared" si="153"/>
        <v/>
      </c>
      <c r="L1148" s="576">
        <v>46710</v>
      </c>
      <c r="M1148" s="576">
        <v>33472</v>
      </c>
      <c r="N1148" s="577">
        <v>0.71659173624491501</v>
      </c>
      <c r="O1148" s="577" t="str">
        <f t="shared" si="154"/>
        <v/>
      </c>
      <c r="P1148" s="578">
        <v>19.600000000000001</v>
      </c>
      <c r="Q1148" s="578">
        <v>21.5</v>
      </c>
      <c r="R1148" s="579">
        <v>1.0969387755102</v>
      </c>
      <c r="S1148" s="577" t="str">
        <f t="shared" si="155"/>
        <v/>
      </c>
      <c r="T1148" s="580">
        <f t="shared" si="156"/>
        <v>0</v>
      </c>
      <c r="U1148" s="580">
        <f t="shared" si="157"/>
        <v>0</v>
      </c>
      <c r="V1148" s="580">
        <f t="shared" si="158"/>
        <v>0</v>
      </c>
      <c r="W1148" s="580">
        <f t="shared" si="159"/>
        <v>0</v>
      </c>
      <c r="X1148" s="581" t="str">
        <f t="shared" si="160"/>
        <v>NO</v>
      </c>
      <c r="Y1148" s="582" t="str">
        <f t="shared" si="161"/>
        <v>NO</v>
      </c>
    </row>
    <row r="1149" spans="1:25" x14ac:dyDescent="0.25">
      <c r="A1149" s="572" t="s">
        <v>255</v>
      </c>
      <c r="B1149" s="573" t="s">
        <v>910</v>
      </c>
      <c r="C1149" s="617">
        <v>19.010000000000002</v>
      </c>
      <c r="D1149" s="617">
        <v>22055001901</v>
      </c>
      <c r="E1149" s="574" t="s">
        <v>904</v>
      </c>
      <c r="F1149" s="583">
        <v>0</v>
      </c>
      <c r="G1149" s="573" t="s">
        <v>902</v>
      </c>
      <c r="H1149" s="576">
        <v>152900</v>
      </c>
      <c r="I1149" s="576">
        <v>94200</v>
      </c>
      <c r="J1149" s="577">
        <v>0.61608894702419903</v>
      </c>
      <c r="K1149" s="577" t="b">
        <f t="shared" si="153"/>
        <v>1</v>
      </c>
      <c r="L1149" s="576">
        <v>46710</v>
      </c>
      <c r="M1149" s="576">
        <v>31653</v>
      </c>
      <c r="N1149" s="577">
        <v>0.67764932562620395</v>
      </c>
      <c r="O1149" s="577" t="str">
        <f t="shared" si="154"/>
        <v/>
      </c>
      <c r="P1149" s="578">
        <v>19.600000000000001</v>
      </c>
      <c r="Q1149" s="578">
        <v>25.4</v>
      </c>
      <c r="R1149" s="579">
        <v>1.2959183673469401</v>
      </c>
      <c r="S1149" s="577" t="str">
        <f t="shared" si="155"/>
        <v/>
      </c>
      <c r="T1149" s="580">
        <f t="shared" si="156"/>
        <v>1</v>
      </c>
      <c r="U1149" s="580">
        <f t="shared" si="157"/>
        <v>0</v>
      </c>
      <c r="V1149" s="580">
        <f t="shared" si="158"/>
        <v>0</v>
      </c>
      <c r="W1149" s="580">
        <f t="shared" si="159"/>
        <v>1</v>
      </c>
      <c r="X1149" s="581" t="str">
        <f t="shared" si="160"/>
        <v>NO</v>
      </c>
      <c r="Y1149" s="582" t="str">
        <f t="shared" si="161"/>
        <v>NO</v>
      </c>
    </row>
    <row r="1150" spans="1:25" x14ac:dyDescent="0.25">
      <c r="A1150" s="572" t="s">
        <v>255</v>
      </c>
      <c r="B1150" s="573" t="s">
        <v>913</v>
      </c>
      <c r="C1150" s="617">
        <v>19.02</v>
      </c>
      <c r="D1150" s="617">
        <v>22055001902</v>
      </c>
      <c r="E1150" s="574" t="s">
        <v>904</v>
      </c>
      <c r="F1150" s="583">
        <v>0</v>
      </c>
      <c r="G1150" s="573" t="s">
        <v>902</v>
      </c>
      <c r="H1150" s="576">
        <v>152900</v>
      </c>
      <c r="I1150" s="576">
        <v>72800</v>
      </c>
      <c r="J1150" s="577">
        <v>0.47612818835840398</v>
      </c>
      <c r="K1150" s="577" t="str">
        <f t="shared" si="153"/>
        <v/>
      </c>
      <c r="L1150" s="576">
        <v>46710</v>
      </c>
      <c r="M1150" s="576">
        <v>33472</v>
      </c>
      <c r="N1150" s="577">
        <v>0.71659173624491501</v>
      </c>
      <c r="O1150" s="577" t="str">
        <f t="shared" si="154"/>
        <v/>
      </c>
      <c r="P1150" s="578">
        <v>19.600000000000001</v>
      </c>
      <c r="Q1150" s="578">
        <v>21.5</v>
      </c>
      <c r="R1150" s="579">
        <v>1.0969387755102</v>
      </c>
      <c r="S1150" s="577" t="str">
        <f t="shared" si="155"/>
        <v/>
      </c>
      <c r="T1150" s="580">
        <f t="shared" si="156"/>
        <v>0</v>
      </c>
      <c r="U1150" s="580">
        <f t="shared" si="157"/>
        <v>0</v>
      </c>
      <c r="V1150" s="580">
        <f t="shared" si="158"/>
        <v>0</v>
      </c>
      <c r="W1150" s="580">
        <f t="shared" si="159"/>
        <v>0</v>
      </c>
      <c r="X1150" s="581" t="str">
        <f t="shared" si="160"/>
        <v>NO</v>
      </c>
      <c r="Y1150" s="582" t="str">
        <f t="shared" si="161"/>
        <v>NO</v>
      </c>
    </row>
    <row r="1151" spans="1:25" x14ac:dyDescent="0.25">
      <c r="A1151" s="572" t="s">
        <v>282</v>
      </c>
      <c r="B1151" s="573" t="s">
        <v>282</v>
      </c>
      <c r="C1151" s="617">
        <v>19.02</v>
      </c>
      <c r="D1151" s="617">
        <v>22055001902</v>
      </c>
      <c r="E1151" s="574" t="s">
        <v>904</v>
      </c>
      <c r="F1151" s="583">
        <v>0</v>
      </c>
      <c r="G1151" s="573" t="s">
        <v>902</v>
      </c>
      <c r="H1151" s="576">
        <v>152900</v>
      </c>
      <c r="I1151" s="576">
        <v>181900</v>
      </c>
      <c r="J1151" s="577">
        <v>1.1896664486592501</v>
      </c>
      <c r="K1151" s="577" t="b">
        <f t="shared" si="153"/>
        <v>1</v>
      </c>
      <c r="L1151" s="576">
        <v>46710</v>
      </c>
      <c r="M1151" s="576">
        <v>48533</v>
      </c>
      <c r="N1151" s="577">
        <v>1.03902804538643</v>
      </c>
      <c r="O1151" s="577" t="str">
        <f t="shared" si="154"/>
        <v/>
      </c>
      <c r="P1151" s="578">
        <v>19.600000000000001</v>
      </c>
      <c r="Q1151" s="578">
        <v>19.100000000000001</v>
      </c>
      <c r="R1151" s="579">
        <v>0.97448979591836704</v>
      </c>
      <c r="S1151" s="577" t="str">
        <f t="shared" si="155"/>
        <v/>
      </c>
      <c r="T1151" s="580">
        <f t="shared" si="156"/>
        <v>1</v>
      </c>
      <c r="U1151" s="580">
        <f t="shared" si="157"/>
        <v>0</v>
      </c>
      <c r="V1151" s="580">
        <f t="shared" si="158"/>
        <v>0</v>
      </c>
      <c r="W1151" s="580">
        <f t="shared" si="159"/>
        <v>1</v>
      </c>
      <c r="X1151" s="581" t="str">
        <f t="shared" si="160"/>
        <v>NO</v>
      </c>
      <c r="Y1151" s="582" t="str">
        <f t="shared" si="161"/>
        <v>NO</v>
      </c>
    </row>
    <row r="1152" spans="1:25" x14ac:dyDescent="0.25">
      <c r="A1152" s="572" t="s">
        <v>282</v>
      </c>
      <c r="B1152" s="573" t="s">
        <v>912</v>
      </c>
      <c r="C1152" s="617">
        <v>19.02</v>
      </c>
      <c r="D1152" s="617">
        <v>22055001902</v>
      </c>
      <c r="E1152" s="574" t="s">
        <v>904</v>
      </c>
      <c r="F1152" s="583">
        <v>0</v>
      </c>
      <c r="G1152" s="573" t="s">
        <v>902</v>
      </c>
      <c r="H1152" s="576">
        <v>152900</v>
      </c>
      <c r="I1152" s="576">
        <v>145700</v>
      </c>
      <c r="J1152" s="577">
        <v>0.952910398953564</v>
      </c>
      <c r="K1152" s="577" t="b">
        <f t="shared" si="153"/>
        <v>1</v>
      </c>
      <c r="L1152" s="576">
        <v>46710</v>
      </c>
      <c r="M1152" s="576">
        <v>48170</v>
      </c>
      <c r="N1152" s="577">
        <v>1.0312566902162299</v>
      </c>
      <c r="O1152" s="577" t="str">
        <f t="shared" si="154"/>
        <v/>
      </c>
      <c r="P1152" s="578">
        <v>19.600000000000001</v>
      </c>
      <c r="Q1152" s="578">
        <v>7.7</v>
      </c>
      <c r="R1152" s="579">
        <v>0.39285714285714302</v>
      </c>
      <c r="S1152" s="577" t="str">
        <f t="shared" si="155"/>
        <v/>
      </c>
      <c r="T1152" s="580">
        <f t="shared" si="156"/>
        <v>1</v>
      </c>
      <c r="U1152" s="580">
        <f t="shared" si="157"/>
        <v>0</v>
      </c>
      <c r="V1152" s="580">
        <f t="shared" si="158"/>
        <v>0</v>
      </c>
      <c r="W1152" s="580">
        <f t="shared" si="159"/>
        <v>1</v>
      </c>
      <c r="X1152" s="581" t="str">
        <f t="shared" si="160"/>
        <v>NO</v>
      </c>
      <c r="Y1152" s="582" t="str">
        <f t="shared" si="161"/>
        <v>NO</v>
      </c>
    </row>
    <row r="1153" spans="1:25" x14ac:dyDescent="0.25">
      <c r="A1153" s="572" t="s">
        <v>255</v>
      </c>
      <c r="B1153" s="573" t="s">
        <v>913</v>
      </c>
      <c r="C1153" s="617">
        <v>19.03</v>
      </c>
      <c r="D1153" s="617">
        <v>22055001903</v>
      </c>
      <c r="E1153" s="584" t="s">
        <v>904</v>
      </c>
      <c r="F1153" s="585">
        <v>0</v>
      </c>
      <c r="G1153" s="573" t="s">
        <v>902</v>
      </c>
      <c r="H1153" s="576">
        <v>152900</v>
      </c>
      <c r="I1153" s="576">
        <v>72800</v>
      </c>
      <c r="J1153" s="577">
        <v>0.47612818835840398</v>
      </c>
      <c r="K1153" s="577" t="str">
        <f t="shared" si="153"/>
        <v/>
      </c>
      <c r="L1153" s="576">
        <v>46710</v>
      </c>
      <c r="M1153" s="576">
        <v>33472</v>
      </c>
      <c r="N1153" s="577">
        <v>0.71659173624491501</v>
      </c>
      <c r="O1153" s="577" t="str">
        <f t="shared" si="154"/>
        <v/>
      </c>
      <c r="P1153" s="578">
        <v>19.600000000000001</v>
      </c>
      <c r="Q1153" s="578">
        <v>21.5</v>
      </c>
      <c r="R1153" s="579">
        <v>1.0969387755102</v>
      </c>
      <c r="S1153" s="577" t="str">
        <f t="shared" si="155"/>
        <v/>
      </c>
      <c r="T1153" s="580">
        <f t="shared" si="156"/>
        <v>0</v>
      </c>
      <c r="U1153" s="580">
        <f t="shared" si="157"/>
        <v>0</v>
      </c>
      <c r="V1153" s="580">
        <f t="shared" si="158"/>
        <v>0</v>
      </c>
      <c r="W1153" s="580">
        <f t="shared" si="159"/>
        <v>0</v>
      </c>
      <c r="X1153" s="581" t="str">
        <f t="shared" si="160"/>
        <v>NO</v>
      </c>
      <c r="Y1153" s="582" t="str">
        <f t="shared" si="161"/>
        <v>NO</v>
      </c>
    </row>
    <row r="1154" spans="1:25" x14ac:dyDescent="0.25">
      <c r="A1154" s="572" t="s">
        <v>282</v>
      </c>
      <c r="B1154" s="573" t="s">
        <v>282</v>
      </c>
      <c r="C1154" s="617">
        <v>19.03</v>
      </c>
      <c r="D1154" s="617">
        <v>22055001903</v>
      </c>
      <c r="E1154" s="584" t="s">
        <v>904</v>
      </c>
      <c r="F1154" s="585">
        <v>0</v>
      </c>
      <c r="G1154" s="573" t="s">
        <v>902</v>
      </c>
      <c r="H1154" s="576">
        <v>152900</v>
      </c>
      <c r="I1154" s="576">
        <v>181900</v>
      </c>
      <c r="J1154" s="577">
        <v>1.1896664486592501</v>
      </c>
      <c r="K1154" s="577" t="b">
        <f t="shared" si="153"/>
        <v>1</v>
      </c>
      <c r="L1154" s="576">
        <v>46710</v>
      </c>
      <c r="M1154" s="576">
        <v>48533</v>
      </c>
      <c r="N1154" s="577">
        <v>1.03902804538643</v>
      </c>
      <c r="O1154" s="577" t="str">
        <f t="shared" si="154"/>
        <v/>
      </c>
      <c r="P1154" s="578">
        <v>19.600000000000001</v>
      </c>
      <c r="Q1154" s="578">
        <v>19.100000000000001</v>
      </c>
      <c r="R1154" s="579">
        <v>0.97448979591836704</v>
      </c>
      <c r="S1154" s="577" t="str">
        <f t="shared" si="155"/>
        <v/>
      </c>
      <c r="T1154" s="580">
        <f t="shared" si="156"/>
        <v>1</v>
      </c>
      <c r="U1154" s="580">
        <f t="shared" si="157"/>
        <v>0</v>
      </c>
      <c r="V1154" s="580">
        <f t="shared" si="158"/>
        <v>0</v>
      </c>
      <c r="W1154" s="580">
        <f t="shared" si="159"/>
        <v>1</v>
      </c>
      <c r="X1154" s="581" t="str">
        <f t="shared" si="160"/>
        <v>NO</v>
      </c>
      <c r="Y1154" s="582" t="str">
        <f t="shared" si="161"/>
        <v>NO</v>
      </c>
    </row>
    <row r="1155" spans="1:25" x14ac:dyDescent="0.25">
      <c r="A1155" s="572" t="s">
        <v>282</v>
      </c>
      <c r="B1155" s="573" t="s">
        <v>282</v>
      </c>
      <c r="C1155" s="617">
        <v>19.04</v>
      </c>
      <c r="D1155" s="617">
        <v>22055001904</v>
      </c>
      <c r="E1155" s="574" t="s">
        <v>904</v>
      </c>
      <c r="F1155" s="583">
        <v>0</v>
      </c>
      <c r="G1155" s="573" t="s">
        <v>902</v>
      </c>
      <c r="H1155" s="576">
        <v>152900</v>
      </c>
      <c r="I1155" s="576">
        <v>181900</v>
      </c>
      <c r="J1155" s="577">
        <v>1.1896664486592501</v>
      </c>
      <c r="K1155" s="577" t="b">
        <f t="shared" ref="K1155:K1218" si="162">IF(J1155&gt;=50%,TRUE,"")</f>
        <v>1</v>
      </c>
      <c r="L1155" s="576">
        <v>46710</v>
      </c>
      <c r="M1155" s="576">
        <v>48533</v>
      </c>
      <c r="N1155" s="577">
        <v>1.03902804538643</v>
      </c>
      <c r="O1155" s="577" t="str">
        <f t="shared" ref="O1155:O1218" si="163">IF(N1155&lt;=65%,TRUE,"")</f>
        <v/>
      </c>
      <c r="P1155" s="578">
        <v>19.600000000000001</v>
      </c>
      <c r="Q1155" s="578">
        <v>19.100000000000001</v>
      </c>
      <c r="R1155" s="579">
        <v>0.97448979591836704</v>
      </c>
      <c r="S1155" s="577" t="str">
        <f t="shared" ref="S1155:S1218" si="164">IF(R1155&gt;=1.5,TRUE,"")</f>
        <v/>
      </c>
      <c r="T1155" s="580">
        <f t="shared" ref="T1155:T1218" si="165">IF(K1155=TRUE,1,0)</f>
        <v>1</v>
      </c>
      <c r="U1155" s="580">
        <f t="shared" ref="U1155:U1218" si="166">IF(O1155=TRUE,1,0)</f>
        <v>0</v>
      </c>
      <c r="V1155" s="580">
        <f t="shared" ref="V1155:V1218" si="167">IF(S1155=TRUE,1,0)</f>
        <v>0</v>
      </c>
      <c r="W1155" s="580">
        <f t="shared" ref="W1155:W1218" si="168">SUM(T1155:V1155)</f>
        <v>1</v>
      </c>
      <c r="X1155" s="581" t="str">
        <f t="shared" ref="X1155:X1218" si="169">IF(AND(E1155="TRUE",W1155&gt;1),"YES","NO")</f>
        <v>NO</v>
      </c>
      <c r="Y1155" s="582" t="str">
        <f t="shared" ref="Y1155:Y1218" si="170">IF(AND(F1155=1,W1155&gt;1), "YES","NO")</f>
        <v>NO</v>
      </c>
    </row>
    <row r="1156" spans="1:25" x14ac:dyDescent="0.25">
      <c r="A1156" s="572" t="s">
        <v>255</v>
      </c>
      <c r="B1156" s="573" t="s">
        <v>913</v>
      </c>
      <c r="C1156" s="617">
        <v>19.05</v>
      </c>
      <c r="D1156" s="617">
        <v>22055001905</v>
      </c>
      <c r="E1156" s="574" t="s">
        <v>904</v>
      </c>
      <c r="F1156" s="583">
        <v>0</v>
      </c>
      <c r="G1156" s="573" t="s">
        <v>902</v>
      </c>
      <c r="H1156" s="576">
        <v>152900</v>
      </c>
      <c r="I1156" s="576">
        <v>72800</v>
      </c>
      <c r="J1156" s="577">
        <v>0.47612818835840398</v>
      </c>
      <c r="K1156" s="577" t="str">
        <f t="shared" si="162"/>
        <v/>
      </c>
      <c r="L1156" s="576">
        <v>46710</v>
      </c>
      <c r="M1156" s="576">
        <v>33472</v>
      </c>
      <c r="N1156" s="577">
        <v>0.71659173624491501</v>
      </c>
      <c r="O1156" s="577" t="str">
        <f t="shared" si="163"/>
        <v/>
      </c>
      <c r="P1156" s="578">
        <v>19.600000000000001</v>
      </c>
      <c r="Q1156" s="578">
        <v>21.5</v>
      </c>
      <c r="R1156" s="579">
        <v>1.0969387755102</v>
      </c>
      <c r="S1156" s="577" t="str">
        <f t="shared" si="164"/>
        <v/>
      </c>
      <c r="T1156" s="580">
        <f t="shared" si="165"/>
        <v>0</v>
      </c>
      <c r="U1156" s="580">
        <f t="shared" si="166"/>
        <v>0</v>
      </c>
      <c r="V1156" s="580">
        <f t="shared" si="167"/>
        <v>0</v>
      </c>
      <c r="W1156" s="580">
        <f t="shared" si="168"/>
        <v>0</v>
      </c>
      <c r="X1156" s="581" t="str">
        <f t="shared" si="169"/>
        <v>NO</v>
      </c>
      <c r="Y1156" s="582" t="str">
        <f t="shared" si="170"/>
        <v>NO</v>
      </c>
    </row>
    <row r="1157" spans="1:25" x14ac:dyDescent="0.25">
      <c r="A1157" s="572" t="s">
        <v>311</v>
      </c>
      <c r="B1157" s="573" t="s">
        <v>1142</v>
      </c>
      <c r="C1157" s="617">
        <v>19.05</v>
      </c>
      <c r="D1157" s="617">
        <v>22055001905</v>
      </c>
      <c r="E1157" s="574" t="s">
        <v>904</v>
      </c>
      <c r="F1157" s="583">
        <v>0</v>
      </c>
      <c r="G1157" s="573" t="s">
        <v>902</v>
      </c>
      <c r="H1157" s="576">
        <v>152900</v>
      </c>
      <c r="I1157" s="576">
        <v>162500</v>
      </c>
      <c r="J1157" s="577">
        <v>1.0627861347285801</v>
      </c>
      <c r="K1157" s="577" t="b">
        <f t="shared" si="162"/>
        <v>1</v>
      </c>
      <c r="L1157" s="576">
        <v>46710</v>
      </c>
      <c r="M1157" s="576">
        <v>73529</v>
      </c>
      <c r="N1157" s="577">
        <v>1.57415970884179</v>
      </c>
      <c r="O1157" s="577" t="str">
        <f t="shared" si="163"/>
        <v/>
      </c>
      <c r="P1157" s="578">
        <v>19.600000000000001</v>
      </c>
      <c r="Q1157" s="578">
        <v>6.4</v>
      </c>
      <c r="R1157" s="579">
        <v>0.32653061224489799</v>
      </c>
      <c r="S1157" s="577" t="str">
        <f t="shared" si="164"/>
        <v/>
      </c>
      <c r="T1157" s="580">
        <f t="shared" si="165"/>
        <v>1</v>
      </c>
      <c r="U1157" s="580">
        <f t="shared" si="166"/>
        <v>0</v>
      </c>
      <c r="V1157" s="580">
        <f t="shared" si="167"/>
        <v>0</v>
      </c>
      <c r="W1157" s="580">
        <f t="shared" si="168"/>
        <v>1</v>
      </c>
      <c r="X1157" s="581" t="str">
        <f t="shared" si="169"/>
        <v>NO</v>
      </c>
      <c r="Y1157" s="582" t="str">
        <f t="shared" si="170"/>
        <v>NO</v>
      </c>
    </row>
    <row r="1158" spans="1:25" x14ac:dyDescent="0.25">
      <c r="A1158" s="572" t="s">
        <v>282</v>
      </c>
      <c r="B1158" s="573" t="s">
        <v>282</v>
      </c>
      <c r="C1158" s="617">
        <v>19.05</v>
      </c>
      <c r="D1158" s="617">
        <v>22055001905</v>
      </c>
      <c r="E1158" s="574" t="s">
        <v>904</v>
      </c>
      <c r="F1158" s="583">
        <v>0</v>
      </c>
      <c r="G1158" s="573" t="s">
        <v>902</v>
      </c>
      <c r="H1158" s="576">
        <v>152900</v>
      </c>
      <c r="I1158" s="576">
        <v>181900</v>
      </c>
      <c r="J1158" s="577">
        <v>1.1896664486592501</v>
      </c>
      <c r="K1158" s="577" t="b">
        <f t="shared" si="162"/>
        <v>1</v>
      </c>
      <c r="L1158" s="576">
        <v>46710</v>
      </c>
      <c r="M1158" s="576">
        <v>48533</v>
      </c>
      <c r="N1158" s="577">
        <v>1.03902804538643</v>
      </c>
      <c r="O1158" s="577" t="str">
        <f t="shared" si="163"/>
        <v/>
      </c>
      <c r="P1158" s="578">
        <v>19.600000000000001</v>
      </c>
      <c r="Q1158" s="578">
        <v>19.100000000000001</v>
      </c>
      <c r="R1158" s="579">
        <v>0.97448979591836704</v>
      </c>
      <c r="S1158" s="577" t="str">
        <f t="shared" si="164"/>
        <v/>
      </c>
      <c r="T1158" s="580">
        <f t="shared" si="165"/>
        <v>1</v>
      </c>
      <c r="U1158" s="580">
        <f t="shared" si="166"/>
        <v>0</v>
      </c>
      <c r="V1158" s="580">
        <f t="shared" si="167"/>
        <v>0</v>
      </c>
      <c r="W1158" s="580">
        <f t="shared" si="168"/>
        <v>1</v>
      </c>
      <c r="X1158" s="581" t="str">
        <f t="shared" si="169"/>
        <v>NO</v>
      </c>
      <c r="Y1158" s="582" t="str">
        <f t="shared" si="170"/>
        <v>NO</v>
      </c>
    </row>
    <row r="1159" spans="1:25" x14ac:dyDescent="0.25">
      <c r="A1159" s="572" t="s">
        <v>282</v>
      </c>
      <c r="B1159" s="573" t="s">
        <v>282</v>
      </c>
      <c r="C1159" s="617">
        <v>19.05</v>
      </c>
      <c r="D1159" s="617">
        <v>22055001905</v>
      </c>
      <c r="E1159" s="574" t="s">
        <v>904</v>
      </c>
      <c r="F1159" s="583">
        <v>0</v>
      </c>
      <c r="G1159" s="573" t="s">
        <v>902</v>
      </c>
      <c r="H1159" s="576">
        <v>152900</v>
      </c>
      <c r="I1159" s="576">
        <v>181900</v>
      </c>
      <c r="J1159" s="577">
        <v>1.1896664486592501</v>
      </c>
      <c r="K1159" s="577" t="b">
        <f t="shared" si="162"/>
        <v>1</v>
      </c>
      <c r="L1159" s="576">
        <v>46710</v>
      </c>
      <c r="M1159" s="576">
        <v>48533</v>
      </c>
      <c r="N1159" s="577">
        <v>1.03902804538643</v>
      </c>
      <c r="O1159" s="577" t="str">
        <f t="shared" si="163"/>
        <v/>
      </c>
      <c r="P1159" s="578">
        <v>19.600000000000001</v>
      </c>
      <c r="Q1159" s="578">
        <v>19.100000000000001</v>
      </c>
      <c r="R1159" s="579">
        <v>0.97448979591836704</v>
      </c>
      <c r="S1159" s="577" t="str">
        <f t="shared" si="164"/>
        <v/>
      </c>
      <c r="T1159" s="580">
        <f t="shared" si="165"/>
        <v>1</v>
      </c>
      <c r="U1159" s="580">
        <f t="shared" si="166"/>
        <v>0</v>
      </c>
      <c r="V1159" s="580">
        <f t="shared" si="167"/>
        <v>0</v>
      </c>
      <c r="W1159" s="580">
        <f t="shared" si="168"/>
        <v>1</v>
      </c>
      <c r="X1159" s="581" t="str">
        <f t="shared" si="169"/>
        <v>NO</v>
      </c>
      <c r="Y1159" s="582" t="str">
        <f t="shared" si="170"/>
        <v>NO</v>
      </c>
    </row>
    <row r="1160" spans="1:25" x14ac:dyDescent="0.25">
      <c r="A1160" s="572" t="s">
        <v>255</v>
      </c>
      <c r="B1160" s="573" t="s">
        <v>913</v>
      </c>
      <c r="C1160" s="617">
        <v>20.010000000000002</v>
      </c>
      <c r="D1160" s="617">
        <v>22055002001</v>
      </c>
      <c r="E1160" s="584" t="s">
        <v>901</v>
      </c>
      <c r="F1160" s="590">
        <v>1</v>
      </c>
      <c r="G1160" s="573" t="s">
        <v>902</v>
      </c>
      <c r="H1160" s="576">
        <v>152900</v>
      </c>
      <c r="I1160" s="576">
        <v>72800</v>
      </c>
      <c r="J1160" s="577">
        <v>0.47612818835840398</v>
      </c>
      <c r="K1160" s="577" t="str">
        <f t="shared" si="162"/>
        <v/>
      </c>
      <c r="L1160" s="576">
        <v>46710</v>
      </c>
      <c r="M1160" s="576">
        <v>33472</v>
      </c>
      <c r="N1160" s="577">
        <v>0.71659173624491501</v>
      </c>
      <c r="O1160" s="577" t="str">
        <f t="shared" si="163"/>
        <v/>
      </c>
      <c r="P1160" s="578">
        <v>19.600000000000001</v>
      </c>
      <c r="Q1160" s="578">
        <v>21.5</v>
      </c>
      <c r="R1160" s="579">
        <v>1.0969387755102</v>
      </c>
      <c r="S1160" s="577" t="str">
        <f t="shared" si="164"/>
        <v/>
      </c>
      <c r="T1160" s="580">
        <f t="shared" si="165"/>
        <v>0</v>
      </c>
      <c r="U1160" s="580">
        <f t="shared" si="166"/>
        <v>0</v>
      </c>
      <c r="V1160" s="580">
        <f t="shared" si="167"/>
        <v>0</v>
      </c>
      <c r="W1160" s="580">
        <f t="shared" si="168"/>
        <v>0</v>
      </c>
      <c r="X1160" s="581" t="str">
        <f t="shared" si="169"/>
        <v>NO</v>
      </c>
      <c r="Y1160" s="582" t="str">
        <f t="shared" si="170"/>
        <v>NO</v>
      </c>
    </row>
    <row r="1161" spans="1:25" x14ac:dyDescent="0.25">
      <c r="A1161" s="572" t="s">
        <v>282</v>
      </c>
      <c r="B1161" s="573" t="s">
        <v>1140</v>
      </c>
      <c r="C1161" s="617">
        <v>20.010000000000002</v>
      </c>
      <c r="D1161" s="617">
        <v>22055002001</v>
      </c>
      <c r="E1161" s="584" t="s">
        <v>904</v>
      </c>
      <c r="F1161" s="585">
        <v>0</v>
      </c>
      <c r="G1161" s="573" t="s">
        <v>902</v>
      </c>
      <c r="H1161" s="576">
        <v>152900</v>
      </c>
      <c r="I1161" s="576">
        <v>153900</v>
      </c>
      <c r="J1161" s="577">
        <v>1.0065402223675599</v>
      </c>
      <c r="K1161" s="577" t="b">
        <f t="shared" si="162"/>
        <v>1</v>
      </c>
      <c r="L1161" s="576">
        <v>46710</v>
      </c>
      <c r="M1161" s="576">
        <v>38807</v>
      </c>
      <c r="N1161" s="577">
        <v>0.83080710768571997</v>
      </c>
      <c r="O1161" s="577" t="str">
        <f t="shared" si="163"/>
        <v/>
      </c>
      <c r="P1161" s="578">
        <v>19.600000000000001</v>
      </c>
      <c r="Q1161" s="578">
        <v>17.5</v>
      </c>
      <c r="R1161" s="579">
        <v>0.89285714285714302</v>
      </c>
      <c r="S1161" s="577" t="str">
        <f t="shared" si="164"/>
        <v/>
      </c>
      <c r="T1161" s="580">
        <f t="shared" si="165"/>
        <v>1</v>
      </c>
      <c r="U1161" s="580">
        <f t="shared" si="166"/>
        <v>0</v>
      </c>
      <c r="V1161" s="580">
        <f t="shared" si="167"/>
        <v>0</v>
      </c>
      <c r="W1161" s="580">
        <f t="shared" si="168"/>
        <v>1</v>
      </c>
      <c r="X1161" s="581" t="str">
        <f t="shared" si="169"/>
        <v>NO</v>
      </c>
      <c r="Y1161" s="582" t="str">
        <f t="shared" si="170"/>
        <v>NO</v>
      </c>
    </row>
    <row r="1162" spans="1:25" x14ac:dyDescent="0.25">
      <c r="A1162" s="572" t="s">
        <v>282</v>
      </c>
      <c r="B1162" s="573" t="s">
        <v>282</v>
      </c>
      <c r="C1162" s="617">
        <v>20.010000000000002</v>
      </c>
      <c r="D1162" s="617">
        <v>22055002001</v>
      </c>
      <c r="E1162" s="574" t="s">
        <v>904</v>
      </c>
      <c r="F1162" s="583">
        <v>0</v>
      </c>
      <c r="G1162" s="573" t="s">
        <v>902</v>
      </c>
      <c r="H1162" s="576">
        <v>152900</v>
      </c>
      <c r="I1162" s="576">
        <v>181900</v>
      </c>
      <c r="J1162" s="577">
        <v>1.1896664486592501</v>
      </c>
      <c r="K1162" s="577" t="b">
        <f t="shared" si="162"/>
        <v>1</v>
      </c>
      <c r="L1162" s="576">
        <v>46710</v>
      </c>
      <c r="M1162" s="576">
        <v>48533</v>
      </c>
      <c r="N1162" s="577">
        <v>1.03902804538643</v>
      </c>
      <c r="O1162" s="577" t="str">
        <f t="shared" si="163"/>
        <v/>
      </c>
      <c r="P1162" s="578">
        <v>19.600000000000001</v>
      </c>
      <c r="Q1162" s="578">
        <v>19.100000000000001</v>
      </c>
      <c r="R1162" s="579">
        <v>0.97448979591836704</v>
      </c>
      <c r="S1162" s="577" t="str">
        <f t="shared" si="164"/>
        <v/>
      </c>
      <c r="T1162" s="580">
        <f t="shared" si="165"/>
        <v>1</v>
      </c>
      <c r="U1162" s="580">
        <f t="shared" si="166"/>
        <v>0</v>
      </c>
      <c r="V1162" s="580">
        <f t="shared" si="167"/>
        <v>0</v>
      </c>
      <c r="W1162" s="580">
        <f t="shared" si="168"/>
        <v>1</v>
      </c>
      <c r="X1162" s="581" t="str">
        <f t="shared" si="169"/>
        <v>NO</v>
      </c>
      <c r="Y1162" s="582" t="str">
        <f t="shared" si="170"/>
        <v>NO</v>
      </c>
    </row>
    <row r="1163" spans="1:25" x14ac:dyDescent="0.25">
      <c r="A1163" s="572" t="s">
        <v>282</v>
      </c>
      <c r="B1163" s="573" t="s">
        <v>912</v>
      </c>
      <c r="C1163" s="617">
        <v>20.010000000000002</v>
      </c>
      <c r="D1163" s="617">
        <v>22055002001</v>
      </c>
      <c r="E1163" s="584" t="s">
        <v>904</v>
      </c>
      <c r="F1163" s="585">
        <v>0</v>
      </c>
      <c r="G1163" s="573" t="s">
        <v>902</v>
      </c>
      <c r="H1163" s="576">
        <v>152900</v>
      </c>
      <c r="I1163" s="576">
        <v>145700</v>
      </c>
      <c r="J1163" s="577">
        <v>0.952910398953564</v>
      </c>
      <c r="K1163" s="577" t="b">
        <f t="shared" si="162"/>
        <v>1</v>
      </c>
      <c r="L1163" s="576">
        <v>46710</v>
      </c>
      <c r="M1163" s="576">
        <v>48170</v>
      </c>
      <c r="N1163" s="577">
        <v>1.0312566902162299</v>
      </c>
      <c r="O1163" s="577" t="str">
        <f t="shared" si="163"/>
        <v/>
      </c>
      <c r="P1163" s="578">
        <v>19.600000000000001</v>
      </c>
      <c r="Q1163" s="578">
        <v>7.7</v>
      </c>
      <c r="R1163" s="579">
        <v>0.39285714285714302</v>
      </c>
      <c r="S1163" s="577" t="str">
        <f t="shared" si="164"/>
        <v/>
      </c>
      <c r="T1163" s="580">
        <f t="shared" si="165"/>
        <v>1</v>
      </c>
      <c r="U1163" s="580">
        <f t="shared" si="166"/>
        <v>0</v>
      </c>
      <c r="V1163" s="580">
        <f t="shared" si="167"/>
        <v>0</v>
      </c>
      <c r="W1163" s="580">
        <f t="shared" si="168"/>
        <v>1</v>
      </c>
      <c r="X1163" s="581" t="str">
        <f t="shared" si="169"/>
        <v>NO</v>
      </c>
      <c r="Y1163" s="582" t="str">
        <f t="shared" si="170"/>
        <v>NO</v>
      </c>
    </row>
    <row r="1164" spans="1:25" x14ac:dyDescent="0.25">
      <c r="A1164" s="572" t="s">
        <v>282</v>
      </c>
      <c r="B1164" s="573" t="s">
        <v>1140</v>
      </c>
      <c r="C1164" s="617">
        <v>20.02</v>
      </c>
      <c r="D1164" s="617">
        <v>22055002002</v>
      </c>
      <c r="E1164" s="574" t="s">
        <v>904</v>
      </c>
      <c r="F1164" s="583">
        <v>0</v>
      </c>
      <c r="G1164" s="573" t="s">
        <v>902</v>
      </c>
      <c r="H1164" s="576">
        <v>152900</v>
      </c>
      <c r="I1164" s="576">
        <v>153900</v>
      </c>
      <c r="J1164" s="577">
        <v>1.0065402223675599</v>
      </c>
      <c r="K1164" s="577" t="b">
        <f t="shared" si="162"/>
        <v>1</v>
      </c>
      <c r="L1164" s="576">
        <v>46710</v>
      </c>
      <c r="M1164" s="576">
        <v>38807</v>
      </c>
      <c r="N1164" s="577">
        <v>0.83080710768571997</v>
      </c>
      <c r="O1164" s="577" t="str">
        <f t="shared" si="163"/>
        <v/>
      </c>
      <c r="P1164" s="578">
        <v>19.600000000000001</v>
      </c>
      <c r="Q1164" s="578">
        <v>17.5</v>
      </c>
      <c r="R1164" s="579">
        <v>0.89285714285714302</v>
      </c>
      <c r="S1164" s="577" t="str">
        <f t="shared" si="164"/>
        <v/>
      </c>
      <c r="T1164" s="580">
        <f t="shared" si="165"/>
        <v>1</v>
      </c>
      <c r="U1164" s="580">
        <f t="shared" si="166"/>
        <v>0</v>
      </c>
      <c r="V1164" s="580">
        <f t="shared" si="167"/>
        <v>0</v>
      </c>
      <c r="W1164" s="580">
        <f t="shared" si="168"/>
        <v>1</v>
      </c>
      <c r="X1164" s="581" t="str">
        <f t="shared" si="169"/>
        <v>NO</v>
      </c>
      <c r="Y1164" s="582" t="str">
        <f t="shared" si="170"/>
        <v>NO</v>
      </c>
    </row>
    <row r="1165" spans="1:25" x14ac:dyDescent="0.25">
      <c r="A1165" s="572" t="s">
        <v>282</v>
      </c>
      <c r="B1165" s="573" t="s">
        <v>282</v>
      </c>
      <c r="C1165" s="617">
        <v>20.02</v>
      </c>
      <c r="D1165" s="617">
        <v>22055002002</v>
      </c>
      <c r="E1165" s="574" t="s">
        <v>904</v>
      </c>
      <c r="F1165" s="583">
        <v>0</v>
      </c>
      <c r="G1165" s="573" t="s">
        <v>902</v>
      </c>
      <c r="H1165" s="576">
        <v>152900</v>
      </c>
      <c r="I1165" s="576">
        <v>181900</v>
      </c>
      <c r="J1165" s="577">
        <v>1.1896664486592501</v>
      </c>
      <c r="K1165" s="577" t="b">
        <f t="shared" si="162"/>
        <v>1</v>
      </c>
      <c r="L1165" s="576">
        <v>46710</v>
      </c>
      <c r="M1165" s="576">
        <v>48533</v>
      </c>
      <c r="N1165" s="577">
        <v>1.03902804538643</v>
      </c>
      <c r="O1165" s="577" t="str">
        <f t="shared" si="163"/>
        <v/>
      </c>
      <c r="P1165" s="578">
        <v>19.600000000000001</v>
      </c>
      <c r="Q1165" s="578">
        <v>19.100000000000001</v>
      </c>
      <c r="R1165" s="579">
        <v>0.97448979591836704</v>
      </c>
      <c r="S1165" s="577" t="str">
        <f t="shared" si="164"/>
        <v/>
      </c>
      <c r="T1165" s="580">
        <f t="shared" si="165"/>
        <v>1</v>
      </c>
      <c r="U1165" s="580">
        <f t="shared" si="166"/>
        <v>0</v>
      </c>
      <c r="V1165" s="580">
        <f t="shared" si="167"/>
        <v>0</v>
      </c>
      <c r="W1165" s="580">
        <f t="shared" si="168"/>
        <v>1</v>
      </c>
      <c r="X1165" s="581" t="str">
        <f t="shared" si="169"/>
        <v>NO</v>
      </c>
      <c r="Y1165" s="582" t="str">
        <f t="shared" si="170"/>
        <v>NO</v>
      </c>
    </row>
    <row r="1166" spans="1:25" x14ac:dyDescent="0.25">
      <c r="A1166" s="572" t="s">
        <v>282</v>
      </c>
      <c r="B1166" s="573" t="s">
        <v>912</v>
      </c>
      <c r="C1166" s="617">
        <v>20.02</v>
      </c>
      <c r="D1166" s="617">
        <v>22055002002</v>
      </c>
      <c r="E1166" s="574" t="s">
        <v>904</v>
      </c>
      <c r="F1166" s="583">
        <v>0</v>
      </c>
      <c r="G1166" s="573" t="s">
        <v>902</v>
      </c>
      <c r="H1166" s="576">
        <v>152900</v>
      </c>
      <c r="I1166" s="576">
        <v>145700</v>
      </c>
      <c r="J1166" s="577">
        <v>0.952910398953564</v>
      </c>
      <c r="K1166" s="577" t="b">
        <f t="shared" si="162"/>
        <v>1</v>
      </c>
      <c r="L1166" s="576">
        <v>46710</v>
      </c>
      <c r="M1166" s="576">
        <v>48170</v>
      </c>
      <c r="N1166" s="577">
        <v>1.0312566902162299</v>
      </c>
      <c r="O1166" s="577" t="str">
        <f t="shared" si="163"/>
        <v/>
      </c>
      <c r="P1166" s="578">
        <v>19.600000000000001</v>
      </c>
      <c r="Q1166" s="578">
        <v>7.7</v>
      </c>
      <c r="R1166" s="579">
        <v>0.39285714285714302</v>
      </c>
      <c r="S1166" s="577" t="str">
        <f t="shared" si="164"/>
        <v/>
      </c>
      <c r="T1166" s="580">
        <f t="shared" si="165"/>
        <v>1</v>
      </c>
      <c r="U1166" s="580">
        <f t="shared" si="166"/>
        <v>0</v>
      </c>
      <c r="V1166" s="580">
        <f t="shared" si="167"/>
        <v>0</v>
      </c>
      <c r="W1166" s="580">
        <f t="shared" si="168"/>
        <v>1</v>
      </c>
      <c r="X1166" s="581" t="str">
        <f t="shared" si="169"/>
        <v>NO</v>
      </c>
      <c r="Y1166" s="582" t="str">
        <f t="shared" si="170"/>
        <v>NO</v>
      </c>
    </row>
    <row r="1167" spans="1:25" x14ac:dyDescent="0.25">
      <c r="A1167" s="572" t="s">
        <v>255</v>
      </c>
      <c r="B1167" s="573" t="s">
        <v>900</v>
      </c>
      <c r="C1167" s="617">
        <v>21.01</v>
      </c>
      <c r="D1167" s="617">
        <v>22055002101</v>
      </c>
      <c r="E1167" s="574" t="s">
        <v>904</v>
      </c>
      <c r="F1167" s="583">
        <v>0</v>
      </c>
      <c r="G1167" s="573" t="s">
        <v>902</v>
      </c>
      <c r="H1167" s="576">
        <v>152900</v>
      </c>
      <c r="I1167" s="576">
        <v>75900</v>
      </c>
      <c r="J1167" s="577">
        <v>0.49640287769784203</v>
      </c>
      <c r="K1167" s="577" t="str">
        <f t="shared" si="162"/>
        <v/>
      </c>
      <c r="L1167" s="576">
        <v>46710</v>
      </c>
      <c r="M1167" s="576">
        <v>32452</v>
      </c>
      <c r="N1167" s="577">
        <v>0.69475487047741402</v>
      </c>
      <c r="O1167" s="577" t="str">
        <f t="shared" si="163"/>
        <v/>
      </c>
      <c r="P1167" s="578">
        <v>19.600000000000001</v>
      </c>
      <c r="Q1167" s="578">
        <v>32.5</v>
      </c>
      <c r="R1167" s="579">
        <v>1.65816326530612</v>
      </c>
      <c r="S1167" s="577" t="b">
        <f t="shared" si="164"/>
        <v>1</v>
      </c>
      <c r="T1167" s="580">
        <f t="shared" si="165"/>
        <v>0</v>
      </c>
      <c r="U1167" s="580">
        <f t="shared" si="166"/>
        <v>0</v>
      </c>
      <c r="V1167" s="580">
        <f t="shared" si="167"/>
        <v>1</v>
      </c>
      <c r="W1167" s="580">
        <f t="shared" si="168"/>
        <v>1</v>
      </c>
      <c r="X1167" s="581" t="str">
        <f t="shared" si="169"/>
        <v>NO</v>
      </c>
      <c r="Y1167" s="582" t="str">
        <f t="shared" si="170"/>
        <v>NO</v>
      </c>
    </row>
    <row r="1168" spans="1:25" x14ac:dyDescent="0.25">
      <c r="A1168" s="572" t="s">
        <v>282</v>
      </c>
      <c r="B1168" s="573" t="s">
        <v>1140</v>
      </c>
      <c r="C1168" s="617">
        <v>21.01</v>
      </c>
      <c r="D1168" s="617">
        <v>22055002101</v>
      </c>
      <c r="E1168" s="574" t="s">
        <v>904</v>
      </c>
      <c r="F1168" s="583">
        <v>0</v>
      </c>
      <c r="G1168" s="573" t="s">
        <v>902</v>
      </c>
      <c r="H1168" s="576">
        <v>152900</v>
      </c>
      <c r="I1168" s="576">
        <v>153900</v>
      </c>
      <c r="J1168" s="577">
        <v>1.0065402223675599</v>
      </c>
      <c r="K1168" s="577" t="b">
        <f t="shared" si="162"/>
        <v>1</v>
      </c>
      <c r="L1168" s="576">
        <v>46710</v>
      </c>
      <c r="M1168" s="576">
        <v>38807</v>
      </c>
      <c r="N1168" s="577">
        <v>0.83080710768571997</v>
      </c>
      <c r="O1168" s="577" t="str">
        <f t="shared" si="163"/>
        <v/>
      </c>
      <c r="P1168" s="578">
        <v>19.600000000000001</v>
      </c>
      <c r="Q1168" s="578">
        <v>17.5</v>
      </c>
      <c r="R1168" s="579">
        <v>0.89285714285714302</v>
      </c>
      <c r="S1168" s="577" t="str">
        <f t="shared" si="164"/>
        <v/>
      </c>
      <c r="T1168" s="580">
        <f t="shared" si="165"/>
        <v>1</v>
      </c>
      <c r="U1168" s="580">
        <f t="shared" si="166"/>
        <v>0</v>
      </c>
      <c r="V1168" s="580">
        <f t="shared" si="167"/>
        <v>0</v>
      </c>
      <c r="W1168" s="580">
        <f t="shared" si="168"/>
        <v>1</v>
      </c>
      <c r="X1168" s="581" t="str">
        <f t="shared" si="169"/>
        <v>NO</v>
      </c>
      <c r="Y1168" s="582" t="str">
        <f t="shared" si="170"/>
        <v>NO</v>
      </c>
    </row>
    <row r="1169" spans="1:25" x14ac:dyDescent="0.25">
      <c r="A1169" s="572" t="s">
        <v>282</v>
      </c>
      <c r="B1169" s="573" t="s">
        <v>1140</v>
      </c>
      <c r="C1169" s="617">
        <v>21.02</v>
      </c>
      <c r="D1169" s="617">
        <v>22055002102</v>
      </c>
      <c r="E1169" s="574" t="s">
        <v>904</v>
      </c>
      <c r="F1169" s="583">
        <v>0</v>
      </c>
      <c r="G1169" s="573" t="s">
        <v>902</v>
      </c>
      <c r="H1169" s="576">
        <v>152900</v>
      </c>
      <c r="I1169" s="576">
        <v>153900</v>
      </c>
      <c r="J1169" s="577">
        <v>1.0065402223675599</v>
      </c>
      <c r="K1169" s="577" t="b">
        <f t="shared" si="162"/>
        <v>1</v>
      </c>
      <c r="L1169" s="576">
        <v>46710</v>
      </c>
      <c r="M1169" s="576">
        <v>38807</v>
      </c>
      <c r="N1169" s="577">
        <v>0.83080710768571997</v>
      </c>
      <c r="O1169" s="577" t="str">
        <f t="shared" si="163"/>
        <v/>
      </c>
      <c r="P1169" s="578">
        <v>19.600000000000001</v>
      </c>
      <c r="Q1169" s="578">
        <v>17.5</v>
      </c>
      <c r="R1169" s="579">
        <v>0.89285714285714302</v>
      </c>
      <c r="S1169" s="577" t="str">
        <f t="shared" si="164"/>
        <v/>
      </c>
      <c r="T1169" s="580">
        <f t="shared" si="165"/>
        <v>1</v>
      </c>
      <c r="U1169" s="580">
        <f t="shared" si="166"/>
        <v>0</v>
      </c>
      <c r="V1169" s="580">
        <f t="shared" si="167"/>
        <v>0</v>
      </c>
      <c r="W1169" s="580">
        <f t="shared" si="168"/>
        <v>1</v>
      </c>
      <c r="X1169" s="581" t="str">
        <f t="shared" si="169"/>
        <v>NO</v>
      </c>
      <c r="Y1169" s="582" t="str">
        <f t="shared" si="170"/>
        <v>NO</v>
      </c>
    </row>
    <row r="1170" spans="1:25" x14ac:dyDescent="0.25">
      <c r="A1170" s="572" t="s">
        <v>282</v>
      </c>
      <c r="B1170" s="573" t="s">
        <v>1140</v>
      </c>
      <c r="C1170" s="617">
        <v>21.03</v>
      </c>
      <c r="D1170" s="617">
        <v>22055002103</v>
      </c>
      <c r="E1170" s="574" t="s">
        <v>904</v>
      </c>
      <c r="F1170" s="583">
        <v>0</v>
      </c>
      <c r="G1170" s="573" t="s">
        <v>902</v>
      </c>
      <c r="H1170" s="576">
        <v>152900</v>
      </c>
      <c r="I1170" s="576">
        <v>153900</v>
      </c>
      <c r="J1170" s="577">
        <v>1.0065402223675599</v>
      </c>
      <c r="K1170" s="577" t="b">
        <f t="shared" si="162"/>
        <v>1</v>
      </c>
      <c r="L1170" s="576">
        <v>46710</v>
      </c>
      <c r="M1170" s="576">
        <v>38807</v>
      </c>
      <c r="N1170" s="577">
        <v>0.83080710768571997</v>
      </c>
      <c r="O1170" s="577" t="str">
        <f t="shared" si="163"/>
        <v/>
      </c>
      <c r="P1170" s="578">
        <v>19.600000000000001</v>
      </c>
      <c r="Q1170" s="578">
        <v>17.5</v>
      </c>
      <c r="R1170" s="579">
        <v>0.89285714285714302</v>
      </c>
      <c r="S1170" s="577" t="str">
        <f t="shared" si="164"/>
        <v/>
      </c>
      <c r="T1170" s="580">
        <f t="shared" si="165"/>
        <v>1</v>
      </c>
      <c r="U1170" s="580">
        <f t="shared" si="166"/>
        <v>0</v>
      </c>
      <c r="V1170" s="580">
        <f t="shared" si="167"/>
        <v>0</v>
      </c>
      <c r="W1170" s="580">
        <f t="shared" si="168"/>
        <v>1</v>
      </c>
      <c r="X1170" s="581" t="str">
        <f t="shared" si="169"/>
        <v>NO</v>
      </c>
      <c r="Y1170" s="582" t="str">
        <f t="shared" si="170"/>
        <v>NO</v>
      </c>
    </row>
    <row r="1171" spans="1:25" x14ac:dyDescent="0.25">
      <c r="A1171" s="572" t="s">
        <v>282</v>
      </c>
      <c r="B1171" s="573" t="s">
        <v>282</v>
      </c>
      <c r="C1171" s="617">
        <v>21.03</v>
      </c>
      <c r="D1171" s="617">
        <v>22055002103</v>
      </c>
      <c r="E1171" s="574" t="s">
        <v>904</v>
      </c>
      <c r="F1171" s="583">
        <v>0</v>
      </c>
      <c r="G1171" s="573" t="s">
        <v>902</v>
      </c>
      <c r="H1171" s="576">
        <v>152900</v>
      </c>
      <c r="I1171" s="576">
        <v>181900</v>
      </c>
      <c r="J1171" s="577">
        <v>1.1896664486592501</v>
      </c>
      <c r="K1171" s="577" t="b">
        <f t="shared" si="162"/>
        <v>1</v>
      </c>
      <c r="L1171" s="576">
        <v>46710</v>
      </c>
      <c r="M1171" s="576">
        <v>48533</v>
      </c>
      <c r="N1171" s="577">
        <v>1.03902804538643</v>
      </c>
      <c r="O1171" s="577" t="str">
        <f t="shared" si="163"/>
        <v/>
      </c>
      <c r="P1171" s="578">
        <v>19.600000000000001</v>
      </c>
      <c r="Q1171" s="578">
        <v>19.100000000000001</v>
      </c>
      <c r="R1171" s="579">
        <v>0.97448979591836704</v>
      </c>
      <c r="S1171" s="577" t="str">
        <f t="shared" si="164"/>
        <v/>
      </c>
      <c r="T1171" s="580">
        <f t="shared" si="165"/>
        <v>1</v>
      </c>
      <c r="U1171" s="580">
        <f t="shared" si="166"/>
        <v>0</v>
      </c>
      <c r="V1171" s="580">
        <f t="shared" si="167"/>
        <v>0</v>
      </c>
      <c r="W1171" s="580">
        <f t="shared" si="168"/>
        <v>1</v>
      </c>
      <c r="X1171" s="581" t="str">
        <f t="shared" si="169"/>
        <v>NO</v>
      </c>
      <c r="Y1171" s="582" t="str">
        <f t="shared" si="170"/>
        <v>NO</v>
      </c>
    </row>
    <row r="1172" spans="1:25" x14ac:dyDescent="0.25">
      <c r="A1172" s="572" t="s">
        <v>282</v>
      </c>
      <c r="B1172" s="573" t="s">
        <v>1140</v>
      </c>
      <c r="C1172" s="617">
        <v>21.04</v>
      </c>
      <c r="D1172" s="617">
        <v>22055002104</v>
      </c>
      <c r="E1172" s="574" t="s">
        <v>904</v>
      </c>
      <c r="F1172" s="583">
        <v>0</v>
      </c>
      <c r="G1172" s="573" t="s">
        <v>902</v>
      </c>
      <c r="H1172" s="576">
        <v>152900</v>
      </c>
      <c r="I1172" s="576">
        <v>153900</v>
      </c>
      <c r="J1172" s="577">
        <v>1.0065402223675599</v>
      </c>
      <c r="K1172" s="577" t="b">
        <f t="shared" si="162"/>
        <v>1</v>
      </c>
      <c r="L1172" s="576">
        <v>46710</v>
      </c>
      <c r="M1172" s="576">
        <v>38807</v>
      </c>
      <c r="N1172" s="577">
        <v>0.83080710768571997</v>
      </c>
      <c r="O1172" s="577" t="str">
        <f t="shared" si="163"/>
        <v/>
      </c>
      <c r="P1172" s="578">
        <v>19.600000000000001</v>
      </c>
      <c r="Q1172" s="578">
        <v>17.5</v>
      </c>
      <c r="R1172" s="579">
        <v>0.89285714285714302</v>
      </c>
      <c r="S1172" s="577" t="str">
        <f t="shared" si="164"/>
        <v/>
      </c>
      <c r="T1172" s="580">
        <f t="shared" si="165"/>
        <v>1</v>
      </c>
      <c r="U1172" s="580">
        <f t="shared" si="166"/>
        <v>0</v>
      </c>
      <c r="V1172" s="580">
        <f t="shared" si="167"/>
        <v>0</v>
      </c>
      <c r="W1172" s="580">
        <f t="shared" si="168"/>
        <v>1</v>
      </c>
      <c r="X1172" s="581" t="str">
        <f t="shared" si="169"/>
        <v>NO</v>
      </c>
      <c r="Y1172" s="582" t="str">
        <f t="shared" si="170"/>
        <v>NO</v>
      </c>
    </row>
    <row r="1173" spans="1:25" x14ac:dyDescent="0.25">
      <c r="A1173" s="572" t="s">
        <v>282</v>
      </c>
      <c r="B1173" s="573" t="s">
        <v>282</v>
      </c>
      <c r="C1173" s="617">
        <v>21.04</v>
      </c>
      <c r="D1173" s="617">
        <v>22055002104</v>
      </c>
      <c r="E1173" s="574" t="s">
        <v>904</v>
      </c>
      <c r="F1173" s="583">
        <v>0</v>
      </c>
      <c r="G1173" s="573" t="s">
        <v>902</v>
      </c>
      <c r="H1173" s="576">
        <v>152900</v>
      </c>
      <c r="I1173" s="576">
        <v>181900</v>
      </c>
      <c r="J1173" s="577">
        <v>1.1896664486592501</v>
      </c>
      <c r="K1173" s="577" t="b">
        <f t="shared" si="162"/>
        <v>1</v>
      </c>
      <c r="L1173" s="576">
        <v>46710</v>
      </c>
      <c r="M1173" s="576">
        <v>48533</v>
      </c>
      <c r="N1173" s="577">
        <v>1.03902804538643</v>
      </c>
      <c r="O1173" s="577" t="str">
        <f t="shared" si="163"/>
        <v/>
      </c>
      <c r="P1173" s="578">
        <v>19.600000000000001</v>
      </c>
      <c r="Q1173" s="578">
        <v>19.100000000000001</v>
      </c>
      <c r="R1173" s="579">
        <v>0.97448979591836704</v>
      </c>
      <c r="S1173" s="577" t="str">
        <f t="shared" si="164"/>
        <v/>
      </c>
      <c r="T1173" s="580">
        <f t="shared" si="165"/>
        <v>1</v>
      </c>
      <c r="U1173" s="580">
        <f t="shared" si="166"/>
        <v>0</v>
      </c>
      <c r="V1173" s="580">
        <f t="shared" si="167"/>
        <v>0</v>
      </c>
      <c r="W1173" s="580">
        <f t="shared" si="168"/>
        <v>1</v>
      </c>
      <c r="X1173" s="581" t="str">
        <f t="shared" si="169"/>
        <v>NO</v>
      </c>
      <c r="Y1173" s="582" t="str">
        <f t="shared" si="170"/>
        <v>NO</v>
      </c>
    </row>
    <row r="1174" spans="1:25" x14ac:dyDescent="0.25">
      <c r="A1174" s="572" t="s">
        <v>1103</v>
      </c>
      <c r="B1174" s="573" t="s">
        <v>1141</v>
      </c>
      <c r="C1174" s="617">
        <v>21.04</v>
      </c>
      <c r="D1174" s="617">
        <v>22055002104</v>
      </c>
      <c r="E1174" s="574" t="s">
        <v>904</v>
      </c>
      <c r="F1174" s="583">
        <v>0</v>
      </c>
      <c r="G1174" s="573" t="s">
        <v>902</v>
      </c>
      <c r="H1174" s="576">
        <v>152900</v>
      </c>
      <c r="I1174" s="576">
        <v>169300</v>
      </c>
      <c r="J1174" s="577">
        <v>1.1072596468279901</v>
      </c>
      <c r="K1174" s="577" t="b">
        <f t="shared" si="162"/>
        <v>1</v>
      </c>
      <c r="L1174" s="576">
        <v>46710</v>
      </c>
      <c r="M1174" s="576">
        <v>36743</v>
      </c>
      <c r="N1174" s="577">
        <v>0.78661956754442297</v>
      </c>
      <c r="O1174" s="577" t="str">
        <f t="shared" si="163"/>
        <v/>
      </c>
      <c r="P1174" s="578">
        <v>19.600000000000001</v>
      </c>
      <c r="Q1174" s="578">
        <v>25.3</v>
      </c>
      <c r="R1174" s="579">
        <v>1.2908163265306101</v>
      </c>
      <c r="S1174" s="577" t="str">
        <f t="shared" si="164"/>
        <v/>
      </c>
      <c r="T1174" s="580">
        <f t="shared" si="165"/>
        <v>1</v>
      </c>
      <c r="U1174" s="580">
        <f t="shared" si="166"/>
        <v>0</v>
      </c>
      <c r="V1174" s="580">
        <f t="shared" si="167"/>
        <v>0</v>
      </c>
      <c r="W1174" s="580">
        <f t="shared" si="168"/>
        <v>1</v>
      </c>
      <c r="X1174" s="581" t="str">
        <f t="shared" si="169"/>
        <v>NO</v>
      </c>
      <c r="Y1174" s="582" t="str">
        <f t="shared" si="170"/>
        <v>NO</v>
      </c>
    </row>
    <row r="1175" spans="1:25" x14ac:dyDescent="0.25">
      <c r="A1175" s="572" t="s">
        <v>282</v>
      </c>
      <c r="B1175" s="573" t="s">
        <v>282</v>
      </c>
      <c r="C1175" s="617">
        <v>22</v>
      </c>
      <c r="D1175" s="617">
        <v>22055002200</v>
      </c>
      <c r="E1175" s="584" t="s">
        <v>901</v>
      </c>
      <c r="F1175" s="585">
        <v>1</v>
      </c>
      <c r="G1175" s="573" t="s">
        <v>902</v>
      </c>
      <c r="H1175" s="576">
        <v>152900</v>
      </c>
      <c r="I1175" s="576">
        <v>181900</v>
      </c>
      <c r="J1175" s="577">
        <v>1.1896664486592501</v>
      </c>
      <c r="K1175" s="577" t="b">
        <f t="shared" si="162"/>
        <v>1</v>
      </c>
      <c r="L1175" s="576">
        <v>46710</v>
      </c>
      <c r="M1175" s="576">
        <v>48533</v>
      </c>
      <c r="N1175" s="577">
        <v>1.03902804538643</v>
      </c>
      <c r="O1175" s="577" t="str">
        <f t="shared" si="163"/>
        <v/>
      </c>
      <c r="P1175" s="578">
        <v>19.600000000000001</v>
      </c>
      <c r="Q1175" s="578">
        <v>19.100000000000001</v>
      </c>
      <c r="R1175" s="579">
        <v>0.97448979591836704</v>
      </c>
      <c r="S1175" s="577" t="str">
        <f t="shared" si="164"/>
        <v/>
      </c>
      <c r="T1175" s="580">
        <f t="shared" si="165"/>
        <v>1</v>
      </c>
      <c r="U1175" s="580">
        <f t="shared" si="166"/>
        <v>0</v>
      </c>
      <c r="V1175" s="580">
        <f t="shared" si="167"/>
        <v>0</v>
      </c>
      <c r="W1175" s="580">
        <f t="shared" si="168"/>
        <v>1</v>
      </c>
      <c r="X1175" s="581" t="str">
        <f t="shared" si="169"/>
        <v>NO</v>
      </c>
      <c r="Y1175" s="582" t="str">
        <f t="shared" si="170"/>
        <v>NO</v>
      </c>
    </row>
    <row r="1176" spans="1:25" x14ac:dyDescent="0.25">
      <c r="A1176" s="572" t="s">
        <v>282</v>
      </c>
      <c r="B1176" s="573" t="s">
        <v>282</v>
      </c>
      <c r="C1176" s="617">
        <v>22</v>
      </c>
      <c r="D1176" s="617">
        <v>22055002200</v>
      </c>
      <c r="E1176" s="584" t="s">
        <v>901</v>
      </c>
      <c r="F1176" s="585">
        <v>1</v>
      </c>
      <c r="G1176" s="573" t="s">
        <v>902</v>
      </c>
      <c r="H1176" s="576">
        <v>152900</v>
      </c>
      <c r="I1176" s="576">
        <v>181900</v>
      </c>
      <c r="J1176" s="577">
        <v>1.1896664486592501</v>
      </c>
      <c r="K1176" s="577" t="b">
        <f t="shared" si="162"/>
        <v>1</v>
      </c>
      <c r="L1176" s="576">
        <v>46710</v>
      </c>
      <c r="M1176" s="576">
        <v>48533</v>
      </c>
      <c r="N1176" s="577">
        <v>1.03902804538643</v>
      </c>
      <c r="O1176" s="577" t="str">
        <f t="shared" si="163"/>
        <v/>
      </c>
      <c r="P1176" s="578">
        <v>19.600000000000001</v>
      </c>
      <c r="Q1176" s="578">
        <v>19.100000000000001</v>
      </c>
      <c r="R1176" s="579">
        <v>0.97448979591836704</v>
      </c>
      <c r="S1176" s="577" t="str">
        <f t="shared" si="164"/>
        <v/>
      </c>
      <c r="T1176" s="580">
        <f t="shared" si="165"/>
        <v>1</v>
      </c>
      <c r="U1176" s="580">
        <f t="shared" si="166"/>
        <v>0</v>
      </c>
      <c r="V1176" s="580">
        <f t="shared" si="167"/>
        <v>0</v>
      </c>
      <c r="W1176" s="580">
        <f t="shared" si="168"/>
        <v>1</v>
      </c>
      <c r="X1176" s="581" t="str">
        <f t="shared" si="169"/>
        <v>NO</v>
      </c>
      <c r="Y1176" s="582" t="str">
        <f t="shared" si="170"/>
        <v>NO</v>
      </c>
    </row>
    <row r="1177" spans="1:25" x14ac:dyDescent="0.25">
      <c r="A1177" s="572" t="s">
        <v>282</v>
      </c>
      <c r="B1177" s="573" t="s">
        <v>282</v>
      </c>
      <c r="C1177" s="617">
        <v>22</v>
      </c>
      <c r="D1177" s="617">
        <v>22055002200</v>
      </c>
      <c r="E1177" s="584" t="s">
        <v>901</v>
      </c>
      <c r="F1177" s="585">
        <v>1</v>
      </c>
      <c r="G1177" s="573" t="s">
        <v>902</v>
      </c>
      <c r="H1177" s="576">
        <v>152900</v>
      </c>
      <c r="I1177" s="576">
        <v>181900</v>
      </c>
      <c r="J1177" s="577">
        <v>1.1896664486592501</v>
      </c>
      <c r="K1177" s="577" t="b">
        <f t="shared" si="162"/>
        <v>1</v>
      </c>
      <c r="L1177" s="576">
        <v>46710</v>
      </c>
      <c r="M1177" s="576">
        <v>48533</v>
      </c>
      <c r="N1177" s="577">
        <v>1.03902804538643</v>
      </c>
      <c r="O1177" s="577" t="str">
        <f t="shared" si="163"/>
        <v/>
      </c>
      <c r="P1177" s="578">
        <v>19.600000000000001</v>
      </c>
      <c r="Q1177" s="578">
        <v>19.100000000000001</v>
      </c>
      <c r="R1177" s="579">
        <v>0.97448979591836704</v>
      </c>
      <c r="S1177" s="577" t="str">
        <f t="shared" si="164"/>
        <v/>
      </c>
      <c r="T1177" s="580">
        <f t="shared" si="165"/>
        <v>1</v>
      </c>
      <c r="U1177" s="580">
        <f t="shared" si="166"/>
        <v>0</v>
      </c>
      <c r="V1177" s="580">
        <f t="shared" si="167"/>
        <v>0</v>
      </c>
      <c r="W1177" s="580">
        <f t="shared" si="168"/>
        <v>1</v>
      </c>
      <c r="X1177" s="581" t="str">
        <f t="shared" si="169"/>
        <v>NO</v>
      </c>
      <c r="Y1177" s="582" t="str">
        <f t="shared" si="170"/>
        <v>NO</v>
      </c>
    </row>
    <row r="1178" spans="1:25" x14ac:dyDescent="0.25">
      <c r="A1178" s="572" t="s">
        <v>282</v>
      </c>
      <c r="B1178" s="573" t="s">
        <v>282</v>
      </c>
      <c r="C1178" s="617">
        <v>22</v>
      </c>
      <c r="D1178" s="617">
        <v>22055002200</v>
      </c>
      <c r="E1178" s="584" t="s">
        <v>901</v>
      </c>
      <c r="F1178" s="585">
        <v>1</v>
      </c>
      <c r="G1178" s="573" t="s">
        <v>902</v>
      </c>
      <c r="H1178" s="576">
        <v>152900</v>
      </c>
      <c r="I1178" s="576">
        <v>181900</v>
      </c>
      <c r="J1178" s="577">
        <v>1.1896664486592501</v>
      </c>
      <c r="K1178" s="577" t="b">
        <f t="shared" si="162"/>
        <v>1</v>
      </c>
      <c r="L1178" s="576">
        <v>46710</v>
      </c>
      <c r="M1178" s="576">
        <v>48533</v>
      </c>
      <c r="N1178" s="577">
        <v>1.03902804538643</v>
      </c>
      <c r="O1178" s="577" t="str">
        <f t="shared" si="163"/>
        <v/>
      </c>
      <c r="P1178" s="578">
        <v>19.600000000000001</v>
      </c>
      <c r="Q1178" s="578">
        <v>19.100000000000001</v>
      </c>
      <c r="R1178" s="579">
        <v>0.97448979591836704</v>
      </c>
      <c r="S1178" s="577" t="str">
        <f t="shared" si="164"/>
        <v/>
      </c>
      <c r="T1178" s="580">
        <f t="shared" si="165"/>
        <v>1</v>
      </c>
      <c r="U1178" s="580">
        <f t="shared" si="166"/>
        <v>0</v>
      </c>
      <c r="V1178" s="580">
        <f t="shared" si="167"/>
        <v>0</v>
      </c>
      <c r="W1178" s="580">
        <f t="shared" si="168"/>
        <v>1</v>
      </c>
      <c r="X1178" s="581" t="str">
        <f t="shared" si="169"/>
        <v>NO</v>
      </c>
      <c r="Y1178" s="582" t="str">
        <f t="shared" si="170"/>
        <v>NO</v>
      </c>
    </row>
    <row r="1179" spans="1:25" x14ac:dyDescent="0.25">
      <c r="A1179" s="572" t="s">
        <v>282</v>
      </c>
      <c r="B1179" s="573" t="s">
        <v>282</v>
      </c>
      <c r="C1179" s="617">
        <v>9800</v>
      </c>
      <c r="D1179" s="617">
        <v>22055980000</v>
      </c>
      <c r="E1179" s="574" t="s">
        <v>904</v>
      </c>
      <c r="F1179" s="583">
        <v>0</v>
      </c>
      <c r="G1179" s="573" t="s">
        <v>902</v>
      </c>
      <c r="H1179" s="576">
        <v>152900</v>
      </c>
      <c r="I1179" s="576">
        <v>181900</v>
      </c>
      <c r="J1179" s="577">
        <v>1.1896664486592501</v>
      </c>
      <c r="K1179" s="577" t="b">
        <f t="shared" si="162"/>
        <v>1</v>
      </c>
      <c r="L1179" s="576">
        <v>46710</v>
      </c>
      <c r="M1179" s="576">
        <v>48533</v>
      </c>
      <c r="N1179" s="577">
        <v>1.03902804538643</v>
      </c>
      <c r="O1179" s="577" t="str">
        <f t="shared" si="163"/>
        <v/>
      </c>
      <c r="P1179" s="578">
        <v>19.600000000000001</v>
      </c>
      <c r="Q1179" s="578">
        <v>19.100000000000001</v>
      </c>
      <c r="R1179" s="579">
        <v>0.97448979591836704</v>
      </c>
      <c r="S1179" s="577" t="str">
        <f t="shared" si="164"/>
        <v/>
      </c>
      <c r="T1179" s="580">
        <f t="shared" si="165"/>
        <v>1</v>
      </c>
      <c r="U1179" s="580">
        <f t="shared" si="166"/>
        <v>0</v>
      </c>
      <c r="V1179" s="580">
        <f t="shared" si="167"/>
        <v>0</v>
      </c>
      <c r="W1179" s="580">
        <f t="shared" si="168"/>
        <v>1</v>
      </c>
      <c r="X1179" s="581" t="str">
        <f t="shared" si="169"/>
        <v>NO</v>
      </c>
      <c r="Y1179" s="582" t="str">
        <f t="shared" si="170"/>
        <v>NO</v>
      </c>
    </row>
    <row r="1180" spans="1:25" x14ac:dyDescent="0.25">
      <c r="A1180" s="572" t="s">
        <v>283</v>
      </c>
      <c r="B1180" s="573" t="s">
        <v>948</v>
      </c>
      <c r="C1180" s="617">
        <v>201</v>
      </c>
      <c r="D1180" s="617">
        <v>22057020100</v>
      </c>
      <c r="E1180" s="574" t="s">
        <v>904</v>
      </c>
      <c r="F1180" s="583">
        <v>0</v>
      </c>
      <c r="G1180" s="573" t="s">
        <v>902</v>
      </c>
      <c r="H1180" s="576">
        <v>152900</v>
      </c>
      <c r="I1180" s="576">
        <v>148500</v>
      </c>
      <c r="J1180" s="577">
        <v>0.97122302158273399</v>
      </c>
      <c r="K1180" s="577" t="b">
        <f t="shared" si="162"/>
        <v>1</v>
      </c>
      <c r="L1180" s="576">
        <v>46710</v>
      </c>
      <c r="M1180" s="576">
        <v>35146</v>
      </c>
      <c r="N1180" s="577">
        <v>0.75242988653393295</v>
      </c>
      <c r="O1180" s="577" t="str">
        <f t="shared" si="163"/>
        <v/>
      </c>
      <c r="P1180" s="578">
        <v>19.600000000000001</v>
      </c>
      <c r="Q1180" s="578">
        <v>19.3</v>
      </c>
      <c r="R1180" s="579">
        <v>0.98469387755102</v>
      </c>
      <c r="S1180" s="577" t="str">
        <f t="shared" si="164"/>
        <v/>
      </c>
      <c r="T1180" s="580">
        <f t="shared" si="165"/>
        <v>1</v>
      </c>
      <c r="U1180" s="580">
        <f t="shared" si="166"/>
        <v>0</v>
      </c>
      <c r="V1180" s="580">
        <f t="shared" si="167"/>
        <v>0</v>
      </c>
      <c r="W1180" s="580">
        <f t="shared" si="168"/>
        <v>1</v>
      </c>
      <c r="X1180" s="581" t="str">
        <f t="shared" si="169"/>
        <v>NO</v>
      </c>
      <c r="Y1180" s="582" t="str">
        <f t="shared" si="170"/>
        <v>NO</v>
      </c>
    </row>
    <row r="1181" spans="1:25" x14ac:dyDescent="0.25">
      <c r="A1181" s="572" t="s">
        <v>283</v>
      </c>
      <c r="B1181" s="573" t="s">
        <v>948</v>
      </c>
      <c r="C1181" s="617">
        <v>202.02</v>
      </c>
      <c r="D1181" s="617">
        <v>22057020202</v>
      </c>
      <c r="E1181" s="574" t="s">
        <v>904</v>
      </c>
      <c r="F1181" s="583">
        <v>0</v>
      </c>
      <c r="G1181" s="573" t="s">
        <v>902</v>
      </c>
      <c r="H1181" s="576">
        <v>152900</v>
      </c>
      <c r="I1181" s="576">
        <v>148500</v>
      </c>
      <c r="J1181" s="577">
        <v>0.97122302158273399</v>
      </c>
      <c r="K1181" s="577" t="b">
        <f t="shared" si="162"/>
        <v>1</v>
      </c>
      <c r="L1181" s="576">
        <v>46710</v>
      </c>
      <c r="M1181" s="576">
        <v>35146</v>
      </c>
      <c r="N1181" s="577">
        <v>0.75242988653393295</v>
      </c>
      <c r="O1181" s="577" t="str">
        <f t="shared" si="163"/>
        <v/>
      </c>
      <c r="P1181" s="578">
        <v>19.600000000000001</v>
      </c>
      <c r="Q1181" s="578">
        <v>19.3</v>
      </c>
      <c r="R1181" s="579">
        <v>0.98469387755102</v>
      </c>
      <c r="S1181" s="577" t="str">
        <f t="shared" si="164"/>
        <v/>
      </c>
      <c r="T1181" s="580">
        <f t="shared" si="165"/>
        <v>1</v>
      </c>
      <c r="U1181" s="580">
        <f t="shared" si="166"/>
        <v>0</v>
      </c>
      <c r="V1181" s="580">
        <f t="shared" si="167"/>
        <v>0</v>
      </c>
      <c r="W1181" s="580">
        <f t="shared" si="168"/>
        <v>1</v>
      </c>
      <c r="X1181" s="581" t="str">
        <f t="shared" si="169"/>
        <v>NO</v>
      </c>
      <c r="Y1181" s="582" t="str">
        <f t="shared" si="170"/>
        <v>NO</v>
      </c>
    </row>
    <row r="1182" spans="1:25" x14ac:dyDescent="0.25">
      <c r="A1182" s="572" t="s">
        <v>283</v>
      </c>
      <c r="B1182" s="573" t="s">
        <v>948</v>
      </c>
      <c r="C1182" s="617">
        <v>204</v>
      </c>
      <c r="D1182" s="617">
        <v>22057020400</v>
      </c>
      <c r="E1182" s="574" t="s">
        <v>901</v>
      </c>
      <c r="F1182" s="587">
        <v>1</v>
      </c>
      <c r="G1182" s="573" t="s">
        <v>902</v>
      </c>
      <c r="H1182" s="576">
        <v>152900</v>
      </c>
      <c r="I1182" s="576">
        <v>148500</v>
      </c>
      <c r="J1182" s="577">
        <v>0.97122302158273399</v>
      </c>
      <c r="K1182" s="577" t="b">
        <f t="shared" si="162"/>
        <v>1</v>
      </c>
      <c r="L1182" s="576">
        <v>46710</v>
      </c>
      <c r="M1182" s="576">
        <v>35146</v>
      </c>
      <c r="N1182" s="577">
        <v>0.75242988653393295</v>
      </c>
      <c r="O1182" s="577" t="str">
        <f t="shared" si="163"/>
        <v/>
      </c>
      <c r="P1182" s="578">
        <v>19.600000000000001</v>
      </c>
      <c r="Q1182" s="578">
        <v>19.3</v>
      </c>
      <c r="R1182" s="579">
        <v>0.98469387755102</v>
      </c>
      <c r="S1182" s="577" t="str">
        <f t="shared" si="164"/>
        <v/>
      </c>
      <c r="T1182" s="580">
        <f t="shared" si="165"/>
        <v>1</v>
      </c>
      <c r="U1182" s="580">
        <f t="shared" si="166"/>
        <v>0</v>
      </c>
      <c r="V1182" s="580">
        <f t="shared" si="167"/>
        <v>0</v>
      </c>
      <c r="W1182" s="580">
        <f t="shared" si="168"/>
        <v>1</v>
      </c>
      <c r="X1182" s="581" t="str">
        <f t="shared" si="169"/>
        <v>NO</v>
      </c>
      <c r="Y1182" s="582" t="str">
        <f t="shared" si="170"/>
        <v>NO</v>
      </c>
    </row>
    <row r="1183" spans="1:25" x14ac:dyDescent="0.25">
      <c r="A1183" s="572" t="s">
        <v>283</v>
      </c>
      <c r="B1183" s="573" t="s">
        <v>948</v>
      </c>
      <c r="C1183" s="617">
        <v>205</v>
      </c>
      <c r="D1183" s="617">
        <v>22057020500</v>
      </c>
      <c r="E1183" s="574" t="s">
        <v>904</v>
      </c>
      <c r="F1183" s="583">
        <v>0</v>
      </c>
      <c r="G1183" s="573" t="s">
        <v>902</v>
      </c>
      <c r="H1183" s="576">
        <v>152900</v>
      </c>
      <c r="I1183" s="576">
        <v>148500</v>
      </c>
      <c r="J1183" s="577">
        <v>0.97122302158273399</v>
      </c>
      <c r="K1183" s="577" t="b">
        <f t="shared" si="162"/>
        <v>1</v>
      </c>
      <c r="L1183" s="576">
        <v>46710</v>
      </c>
      <c r="M1183" s="576">
        <v>35146</v>
      </c>
      <c r="N1183" s="577">
        <v>0.75242988653393295</v>
      </c>
      <c r="O1183" s="577" t="str">
        <f t="shared" si="163"/>
        <v/>
      </c>
      <c r="P1183" s="578">
        <v>19.600000000000001</v>
      </c>
      <c r="Q1183" s="578">
        <v>19.3</v>
      </c>
      <c r="R1183" s="579">
        <v>0.98469387755102</v>
      </c>
      <c r="S1183" s="577" t="str">
        <f t="shared" si="164"/>
        <v/>
      </c>
      <c r="T1183" s="580">
        <f t="shared" si="165"/>
        <v>1</v>
      </c>
      <c r="U1183" s="580">
        <f t="shared" si="166"/>
        <v>0</v>
      </c>
      <c r="V1183" s="580">
        <f t="shared" si="167"/>
        <v>0</v>
      </c>
      <c r="W1183" s="580">
        <f t="shared" si="168"/>
        <v>1</v>
      </c>
      <c r="X1183" s="581" t="str">
        <f t="shared" si="169"/>
        <v>NO</v>
      </c>
      <c r="Y1183" s="582" t="str">
        <f t="shared" si="170"/>
        <v>NO</v>
      </c>
    </row>
    <row r="1184" spans="1:25" x14ac:dyDescent="0.25">
      <c r="A1184" s="572" t="s">
        <v>283</v>
      </c>
      <c r="B1184" s="573" t="s">
        <v>948</v>
      </c>
      <c r="C1184" s="617">
        <v>206</v>
      </c>
      <c r="D1184" s="617">
        <v>22057020600</v>
      </c>
      <c r="E1184" s="584" t="s">
        <v>904</v>
      </c>
      <c r="F1184" s="585">
        <v>0</v>
      </c>
      <c r="G1184" s="573" t="s">
        <v>902</v>
      </c>
      <c r="H1184" s="576">
        <v>152900</v>
      </c>
      <c r="I1184" s="576">
        <v>148500</v>
      </c>
      <c r="J1184" s="577">
        <v>0.97122302158273399</v>
      </c>
      <c r="K1184" s="577" t="b">
        <f t="shared" si="162"/>
        <v>1</v>
      </c>
      <c r="L1184" s="576">
        <v>46710</v>
      </c>
      <c r="M1184" s="576">
        <v>35146</v>
      </c>
      <c r="N1184" s="577">
        <v>0.75242988653393295</v>
      </c>
      <c r="O1184" s="577" t="str">
        <f t="shared" si="163"/>
        <v/>
      </c>
      <c r="P1184" s="578">
        <v>19.600000000000001</v>
      </c>
      <c r="Q1184" s="578">
        <v>19.3</v>
      </c>
      <c r="R1184" s="579">
        <v>0.98469387755102</v>
      </c>
      <c r="S1184" s="577" t="str">
        <f t="shared" si="164"/>
        <v/>
      </c>
      <c r="T1184" s="580">
        <f t="shared" si="165"/>
        <v>1</v>
      </c>
      <c r="U1184" s="580">
        <f t="shared" si="166"/>
        <v>0</v>
      </c>
      <c r="V1184" s="580">
        <f t="shared" si="167"/>
        <v>0</v>
      </c>
      <c r="W1184" s="580">
        <f t="shared" si="168"/>
        <v>1</v>
      </c>
      <c r="X1184" s="581" t="str">
        <f t="shared" si="169"/>
        <v>NO</v>
      </c>
      <c r="Y1184" s="582" t="str">
        <f t="shared" si="170"/>
        <v>NO</v>
      </c>
    </row>
    <row r="1185" spans="1:25" x14ac:dyDescent="0.25">
      <c r="A1185" s="572" t="s">
        <v>283</v>
      </c>
      <c r="B1185" s="573" t="s">
        <v>948</v>
      </c>
      <c r="C1185" s="617">
        <v>207.02</v>
      </c>
      <c r="D1185" s="617">
        <v>22057020702</v>
      </c>
      <c r="E1185" s="574" t="s">
        <v>901</v>
      </c>
      <c r="F1185" s="587">
        <v>1</v>
      </c>
      <c r="G1185" s="573" t="s">
        <v>902</v>
      </c>
      <c r="H1185" s="576">
        <v>152900</v>
      </c>
      <c r="I1185" s="576">
        <v>148500</v>
      </c>
      <c r="J1185" s="577">
        <v>0.97122302158273399</v>
      </c>
      <c r="K1185" s="577" t="b">
        <f t="shared" si="162"/>
        <v>1</v>
      </c>
      <c r="L1185" s="576">
        <v>46710</v>
      </c>
      <c r="M1185" s="576">
        <v>35146</v>
      </c>
      <c r="N1185" s="577">
        <v>0.75242988653393295</v>
      </c>
      <c r="O1185" s="577" t="str">
        <f t="shared" si="163"/>
        <v/>
      </c>
      <c r="P1185" s="578">
        <v>19.600000000000001</v>
      </c>
      <c r="Q1185" s="578">
        <v>19.3</v>
      </c>
      <c r="R1185" s="579">
        <v>0.98469387755102</v>
      </c>
      <c r="S1185" s="577" t="str">
        <f t="shared" si="164"/>
        <v/>
      </c>
      <c r="T1185" s="580">
        <f t="shared" si="165"/>
        <v>1</v>
      </c>
      <c r="U1185" s="580">
        <f t="shared" si="166"/>
        <v>0</v>
      </c>
      <c r="V1185" s="580">
        <f t="shared" si="167"/>
        <v>0</v>
      </c>
      <c r="W1185" s="580">
        <f t="shared" si="168"/>
        <v>1</v>
      </c>
      <c r="X1185" s="581" t="str">
        <f t="shared" si="169"/>
        <v>NO</v>
      </c>
      <c r="Y1185" s="582" t="str">
        <f t="shared" si="170"/>
        <v>NO</v>
      </c>
    </row>
    <row r="1186" spans="1:25" x14ac:dyDescent="0.25">
      <c r="A1186" s="572" t="s">
        <v>283</v>
      </c>
      <c r="B1186" s="573" t="s">
        <v>948</v>
      </c>
      <c r="C1186" s="617">
        <v>207.03</v>
      </c>
      <c r="D1186" s="617">
        <v>22057020703</v>
      </c>
      <c r="E1186" s="584" t="s">
        <v>904</v>
      </c>
      <c r="F1186" s="585">
        <v>0</v>
      </c>
      <c r="G1186" s="573" t="s">
        <v>902</v>
      </c>
      <c r="H1186" s="576">
        <v>152900</v>
      </c>
      <c r="I1186" s="576">
        <v>148500</v>
      </c>
      <c r="J1186" s="577">
        <v>0.97122302158273399</v>
      </c>
      <c r="K1186" s="577" t="b">
        <f t="shared" si="162"/>
        <v>1</v>
      </c>
      <c r="L1186" s="576">
        <v>46710</v>
      </c>
      <c r="M1186" s="576">
        <v>35146</v>
      </c>
      <c r="N1186" s="577">
        <v>0.75242988653393295</v>
      </c>
      <c r="O1186" s="577" t="str">
        <f t="shared" si="163"/>
        <v/>
      </c>
      <c r="P1186" s="578">
        <v>19.600000000000001</v>
      </c>
      <c r="Q1186" s="578">
        <v>19.3</v>
      </c>
      <c r="R1186" s="579">
        <v>0.98469387755102</v>
      </c>
      <c r="S1186" s="577" t="str">
        <f t="shared" si="164"/>
        <v/>
      </c>
      <c r="T1186" s="580">
        <f t="shared" si="165"/>
        <v>1</v>
      </c>
      <c r="U1186" s="580">
        <f t="shared" si="166"/>
        <v>0</v>
      </c>
      <c r="V1186" s="580">
        <f t="shared" si="167"/>
        <v>0</v>
      </c>
      <c r="W1186" s="580">
        <f t="shared" si="168"/>
        <v>1</v>
      </c>
      <c r="X1186" s="581" t="str">
        <f t="shared" si="169"/>
        <v>NO</v>
      </c>
      <c r="Y1186" s="582" t="str">
        <f t="shared" si="170"/>
        <v>NO</v>
      </c>
    </row>
    <row r="1187" spans="1:25" x14ac:dyDescent="0.25">
      <c r="A1187" s="572" t="s">
        <v>283</v>
      </c>
      <c r="B1187" s="573" t="s">
        <v>948</v>
      </c>
      <c r="C1187" s="617">
        <v>207.04</v>
      </c>
      <c r="D1187" s="617">
        <v>22057020704</v>
      </c>
      <c r="E1187" s="574" t="s">
        <v>904</v>
      </c>
      <c r="F1187" s="583">
        <v>0</v>
      </c>
      <c r="G1187" s="573" t="s">
        <v>902</v>
      </c>
      <c r="H1187" s="576">
        <v>152900</v>
      </c>
      <c r="I1187" s="576">
        <v>148500</v>
      </c>
      <c r="J1187" s="577">
        <v>0.97122302158273399</v>
      </c>
      <c r="K1187" s="577" t="b">
        <f t="shared" si="162"/>
        <v>1</v>
      </c>
      <c r="L1187" s="576">
        <v>46710</v>
      </c>
      <c r="M1187" s="576">
        <v>35146</v>
      </c>
      <c r="N1187" s="577">
        <v>0.75242988653393295</v>
      </c>
      <c r="O1187" s="577" t="str">
        <f t="shared" si="163"/>
        <v/>
      </c>
      <c r="P1187" s="578">
        <v>19.600000000000001</v>
      </c>
      <c r="Q1187" s="578">
        <v>19.3</v>
      </c>
      <c r="R1187" s="579">
        <v>0.98469387755102</v>
      </c>
      <c r="S1187" s="577" t="str">
        <f t="shared" si="164"/>
        <v/>
      </c>
      <c r="T1187" s="580">
        <f t="shared" si="165"/>
        <v>1</v>
      </c>
      <c r="U1187" s="580">
        <f t="shared" si="166"/>
        <v>0</v>
      </c>
      <c r="V1187" s="580">
        <f t="shared" si="167"/>
        <v>0</v>
      </c>
      <c r="W1187" s="580">
        <f t="shared" si="168"/>
        <v>1</v>
      </c>
      <c r="X1187" s="581" t="str">
        <f t="shared" si="169"/>
        <v>NO</v>
      </c>
      <c r="Y1187" s="582" t="str">
        <f t="shared" si="170"/>
        <v>NO</v>
      </c>
    </row>
    <row r="1188" spans="1:25" x14ac:dyDescent="0.25">
      <c r="A1188" s="572" t="s">
        <v>283</v>
      </c>
      <c r="B1188" s="573" t="s">
        <v>1144</v>
      </c>
      <c r="C1188" s="617">
        <v>208</v>
      </c>
      <c r="D1188" s="617">
        <v>22057020800</v>
      </c>
      <c r="E1188" s="584" t="s">
        <v>904</v>
      </c>
      <c r="F1188" s="585">
        <v>0</v>
      </c>
      <c r="G1188" s="573" t="s">
        <v>902</v>
      </c>
      <c r="H1188" s="576">
        <v>152900</v>
      </c>
      <c r="I1188" s="576">
        <v>107400</v>
      </c>
      <c r="J1188" s="577">
        <v>0.70241988227599705</v>
      </c>
      <c r="K1188" s="577" t="b">
        <f t="shared" si="162"/>
        <v>1</v>
      </c>
      <c r="L1188" s="576">
        <v>46710</v>
      </c>
      <c r="M1188" s="576">
        <v>47917</v>
      </c>
      <c r="N1188" s="577">
        <v>1.0258402911582101</v>
      </c>
      <c r="O1188" s="577" t="str">
        <f t="shared" si="163"/>
        <v/>
      </c>
      <c r="P1188" s="578">
        <v>19.600000000000001</v>
      </c>
      <c r="Q1188" s="578">
        <v>27.4</v>
      </c>
      <c r="R1188" s="579">
        <v>1.3979591836734699</v>
      </c>
      <c r="S1188" s="577" t="str">
        <f t="shared" si="164"/>
        <v/>
      </c>
      <c r="T1188" s="580">
        <f t="shared" si="165"/>
        <v>1</v>
      </c>
      <c r="U1188" s="580">
        <f t="shared" si="166"/>
        <v>0</v>
      </c>
      <c r="V1188" s="580">
        <f t="shared" si="167"/>
        <v>0</v>
      </c>
      <c r="W1188" s="580">
        <f t="shared" si="168"/>
        <v>1</v>
      </c>
      <c r="X1188" s="581" t="str">
        <f t="shared" si="169"/>
        <v>NO</v>
      </c>
      <c r="Y1188" s="582" t="str">
        <f t="shared" si="170"/>
        <v>NO</v>
      </c>
    </row>
    <row r="1189" spans="1:25" x14ac:dyDescent="0.25">
      <c r="A1189" s="572" t="s">
        <v>283</v>
      </c>
      <c r="B1189" s="573" t="s">
        <v>948</v>
      </c>
      <c r="C1189" s="617">
        <v>208</v>
      </c>
      <c r="D1189" s="617">
        <v>22057020800</v>
      </c>
      <c r="E1189" s="574" t="s">
        <v>904</v>
      </c>
      <c r="F1189" s="583">
        <v>0</v>
      </c>
      <c r="G1189" s="573" t="s">
        <v>902</v>
      </c>
      <c r="H1189" s="576">
        <v>152900</v>
      </c>
      <c r="I1189" s="576">
        <v>148500</v>
      </c>
      <c r="J1189" s="577">
        <v>0.97122302158273399</v>
      </c>
      <c r="K1189" s="577" t="b">
        <f t="shared" si="162"/>
        <v>1</v>
      </c>
      <c r="L1189" s="576">
        <v>46710</v>
      </c>
      <c r="M1189" s="576">
        <v>35146</v>
      </c>
      <c r="N1189" s="577">
        <v>0.75242988653393295</v>
      </c>
      <c r="O1189" s="577" t="str">
        <f t="shared" si="163"/>
        <v/>
      </c>
      <c r="P1189" s="578">
        <v>19.600000000000001</v>
      </c>
      <c r="Q1189" s="578">
        <v>19.3</v>
      </c>
      <c r="R1189" s="579">
        <v>0.98469387755102</v>
      </c>
      <c r="S1189" s="577" t="str">
        <f t="shared" si="164"/>
        <v/>
      </c>
      <c r="T1189" s="580">
        <f t="shared" si="165"/>
        <v>1</v>
      </c>
      <c r="U1189" s="580">
        <f t="shared" si="166"/>
        <v>0</v>
      </c>
      <c r="V1189" s="580">
        <f t="shared" si="167"/>
        <v>0</v>
      </c>
      <c r="W1189" s="580">
        <f t="shared" si="168"/>
        <v>1</v>
      </c>
      <c r="X1189" s="581" t="str">
        <f t="shared" si="169"/>
        <v>NO</v>
      </c>
      <c r="Y1189" s="582" t="str">
        <f t="shared" si="170"/>
        <v>NO</v>
      </c>
    </row>
    <row r="1190" spans="1:25" x14ac:dyDescent="0.25">
      <c r="A1190" s="572" t="s">
        <v>283</v>
      </c>
      <c r="B1190" s="573" t="s">
        <v>1145</v>
      </c>
      <c r="C1190" s="617">
        <v>209</v>
      </c>
      <c r="D1190" s="617">
        <v>22057020900</v>
      </c>
      <c r="E1190" s="574" t="s">
        <v>904</v>
      </c>
      <c r="F1190" s="583">
        <v>0</v>
      </c>
      <c r="G1190" s="573" t="s">
        <v>902</v>
      </c>
      <c r="H1190" s="576">
        <v>152900</v>
      </c>
      <c r="I1190" s="576">
        <v>117900</v>
      </c>
      <c r="J1190" s="577">
        <v>0.77109221713538301</v>
      </c>
      <c r="K1190" s="577" t="b">
        <f t="shared" si="162"/>
        <v>1</v>
      </c>
      <c r="L1190" s="576">
        <v>46710</v>
      </c>
      <c r="M1190" s="576">
        <v>40774</v>
      </c>
      <c r="N1190" s="577">
        <v>0.87291800470991199</v>
      </c>
      <c r="O1190" s="577" t="str">
        <f t="shared" si="163"/>
        <v/>
      </c>
      <c r="P1190" s="578">
        <v>19.600000000000001</v>
      </c>
      <c r="Q1190" s="578">
        <v>20.7</v>
      </c>
      <c r="R1190" s="579">
        <v>1.05612244897959</v>
      </c>
      <c r="S1190" s="577" t="str">
        <f t="shared" si="164"/>
        <v/>
      </c>
      <c r="T1190" s="580">
        <f t="shared" si="165"/>
        <v>1</v>
      </c>
      <c r="U1190" s="580">
        <f t="shared" si="166"/>
        <v>0</v>
      </c>
      <c r="V1190" s="580">
        <f t="shared" si="167"/>
        <v>0</v>
      </c>
      <c r="W1190" s="580">
        <f t="shared" si="168"/>
        <v>1</v>
      </c>
      <c r="X1190" s="581" t="str">
        <f t="shared" si="169"/>
        <v>NO</v>
      </c>
      <c r="Y1190" s="582" t="str">
        <f t="shared" si="170"/>
        <v>NO</v>
      </c>
    </row>
    <row r="1191" spans="1:25" x14ac:dyDescent="0.25">
      <c r="A1191" s="572" t="s">
        <v>283</v>
      </c>
      <c r="B1191" s="573" t="s">
        <v>948</v>
      </c>
      <c r="C1191" s="617">
        <v>209</v>
      </c>
      <c r="D1191" s="617">
        <v>22057020900</v>
      </c>
      <c r="E1191" s="584" t="s">
        <v>904</v>
      </c>
      <c r="F1191" s="585">
        <v>0</v>
      </c>
      <c r="G1191" s="573" t="s">
        <v>902</v>
      </c>
      <c r="H1191" s="576">
        <v>152900</v>
      </c>
      <c r="I1191" s="576">
        <v>148500</v>
      </c>
      <c r="J1191" s="577">
        <v>0.97122302158273399</v>
      </c>
      <c r="K1191" s="577" t="b">
        <f t="shared" si="162"/>
        <v>1</v>
      </c>
      <c r="L1191" s="576">
        <v>46710</v>
      </c>
      <c r="M1191" s="576">
        <v>35146</v>
      </c>
      <c r="N1191" s="577">
        <v>0.75242988653393295</v>
      </c>
      <c r="O1191" s="577" t="str">
        <f t="shared" si="163"/>
        <v/>
      </c>
      <c r="P1191" s="578">
        <v>19.600000000000001</v>
      </c>
      <c r="Q1191" s="578">
        <v>19.3</v>
      </c>
      <c r="R1191" s="579">
        <v>0.98469387755102</v>
      </c>
      <c r="S1191" s="577" t="str">
        <f t="shared" si="164"/>
        <v/>
      </c>
      <c r="T1191" s="580">
        <f t="shared" si="165"/>
        <v>1</v>
      </c>
      <c r="U1191" s="580">
        <f t="shared" si="166"/>
        <v>0</v>
      </c>
      <c r="V1191" s="580">
        <f t="shared" si="167"/>
        <v>0</v>
      </c>
      <c r="W1191" s="580">
        <f t="shared" si="168"/>
        <v>1</v>
      </c>
      <c r="X1191" s="581" t="str">
        <f t="shared" si="169"/>
        <v>NO</v>
      </c>
      <c r="Y1191" s="582" t="str">
        <f t="shared" si="170"/>
        <v>NO</v>
      </c>
    </row>
    <row r="1192" spans="1:25" ht="30" x14ac:dyDescent="0.25">
      <c r="A1192" s="572" t="s">
        <v>283</v>
      </c>
      <c r="B1192" s="573" t="s">
        <v>1146</v>
      </c>
      <c r="C1192" s="617">
        <v>210</v>
      </c>
      <c r="D1192" s="617">
        <v>22057021000</v>
      </c>
      <c r="E1192" s="574" t="s">
        <v>904</v>
      </c>
      <c r="F1192" s="583">
        <v>0</v>
      </c>
      <c r="G1192" s="573" t="s">
        <v>902</v>
      </c>
      <c r="H1192" s="576">
        <v>152900</v>
      </c>
      <c r="I1192" s="576">
        <v>115300</v>
      </c>
      <c r="J1192" s="577">
        <v>0.75408763897972497</v>
      </c>
      <c r="K1192" s="577" t="b">
        <f t="shared" si="162"/>
        <v>1</v>
      </c>
      <c r="L1192" s="576">
        <v>46710</v>
      </c>
      <c r="M1192" s="576">
        <v>41176</v>
      </c>
      <c r="N1192" s="577">
        <v>0.88152429886533901</v>
      </c>
      <c r="O1192" s="577" t="str">
        <f t="shared" si="163"/>
        <v/>
      </c>
      <c r="P1192" s="578">
        <v>19.600000000000001</v>
      </c>
      <c r="Q1192" s="578">
        <v>6</v>
      </c>
      <c r="R1192" s="579">
        <v>0.30612244897959201</v>
      </c>
      <c r="S1192" s="577" t="str">
        <f t="shared" si="164"/>
        <v/>
      </c>
      <c r="T1192" s="580">
        <f t="shared" si="165"/>
        <v>1</v>
      </c>
      <c r="U1192" s="580">
        <f t="shared" si="166"/>
        <v>0</v>
      </c>
      <c r="V1192" s="580">
        <f t="shared" si="167"/>
        <v>0</v>
      </c>
      <c r="W1192" s="580">
        <f t="shared" si="168"/>
        <v>1</v>
      </c>
      <c r="X1192" s="581" t="str">
        <f t="shared" si="169"/>
        <v>NO</v>
      </c>
      <c r="Y1192" s="582" t="str">
        <f t="shared" si="170"/>
        <v>NO</v>
      </c>
    </row>
    <row r="1193" spans="1:25" x14ac:dyDescent="0.25">
      <c r="A1193" s="572" t="s">
        <v>283</v>
      </c>
      <c r="B1193" s="573" t="s">
        <v>1147</v>
      </c>
      <c r="C1193" s="617">
        <v>210</v>
      </c>
      <c r="D1193" s="617">
        <v>22057021000</v>
      </c>
      <c r="E1193" s="574" t="s">
        <v>904</v>
      </c>
      <c r="F1193" s="583">
        <v>0</v>
      </c>
      <c r="G1193" s="573" t="s">
        <v>902</v>
      </c>
      <c r="H1193" s="576">
        <v>152900</v>
      </c>
      <c r="I1193" s="576">
        <v>0</v>
      </c>
      <c r="J1193" s="577">
        <v>0</v>
      </c>
      <c r="K1193" s="577" t="str">
        <f t="shared" si="162"/>
        <v/>
      </c>
      <c r="L1193" s="576">
        <v>46710</v>
      </c>
      <c r="M1193" s="576">
        <v>0</v>
      </c>
      <c r="N1193" s="577">
        <v>0</v>
      </c>
      <c r="O1193" s="577" t="b">
        <f t="shared" si="163"/>
        <v>1</v>
      </c>
      <c r="P1193" s="578">
        <v>19.600000000000001</v>
      </c>
      <c r="Q1193" s="578">
        <v>0</v>
      </c>
      <c r="R1193" s="579">
        <v>0</v>
      </c>
      <c r="S1193" s="577" t="str">
        <f t="shared" si="164"/>
        <v/>
      </c>
      <c r="T1193" s="580">
        <f t="shared" si="165"/>
        <v>0</v>
      </c>
      <c r="U1193" s="580">
        <f t="shared" si="166"/>
        <v>1</v>
      </c>
      <c r="V1193" s="580">
        <f t="shared" si="167"/>
        <v>0</v>
      </c>
      <c r="W1193" s="580">
        <f t="shared" si="168"/>
        <v>1</v>
      </c>
      <c r="X1193" s="581" t="str">
        <f t="shared" si="169"/>
        <v>NO</v>
      </c>
      <c r="Y1193" s="582" t="str">
        <f t="shared" si="170"/>
        <v>NO</v>
      </c>
    </row>
    <row r="1194" spans="1:25" x14ac:dyDescent="0.25">
      <c r="A1194" s="572" t="s">
        <v>283</v>
      </c>
      <c r="B1194" s="573" t="s">
        <v>1148</v>
      </c>
      <c r="C1194" s="617">
        <v>210</v>
      </c>
      <c r="D1194" s="617">
        <v>22057021000</v>
      </c>
      <c r="E1194" s="574" t="s">
        <v>904</v>
      </c>
      <c r="F1194" s="583">
        <v>0</v>
      </c>
      <c r="G1194" s="573" t="s">
        <v>902</v>
      </c>
      <c r="H1194" s="576">
        <v>152900</v>
      </c>
      <c r="I1194" s="576">
        <v>134100</v>
      </c>
      <c r="J1194" s="577">
        <v>0.87704381948986299</v>
      </c>
      <c r="K1194" s="577" t="b">
        <f t="shared" si="162"/>
        <v>1</v>
      </c>
      <c r="L1194" s="576">
        <v>46710</v>
      </c>
      <c r="M1194" s="576">
        <v>51048</v>
      </c>
      <c r="N1194" s="577">
        <v>1.09287090558767</v>
      </c>
      <c r="O1194" s="577" t="str">
        <f t="shared" si="163"/>
        <v/>
      </c>
      <c r="P1194" s="578">
        <v>19.600000000000001</v>
      </c>
      <c r="Q1194" s="578">
        <v>14.6</v>
      </c>
      <c r="R1194" s="579">
        <v>0.74489795918367396</v>
      </c>
      <c r="S1194" s="577" t="str">
        <f t="shared" si="164"/>
        <v/>
      </c>
      <c r="T1194" s="580">
        <f t="shared" si="165"/>
        <v>1</v>
      </c>
      <c r="U1194" s="580">
        <f t="shared" si="166"/>
        <v>0</v>
      </c>
      <c r="V1194" s="580">
        <f t="shared" si="167"/>
        <v>0</v>
      </c>
      <c r="W1194" s="580">
        <f t="shared" si="168"/>
        <v>1</v>
      </c>
      <c r="X1194" s="581" t="str">
        <f t="shared" si="169"/>
        <v>NO</v>
      </c>
      <c r="Y1194" s="582" t="str">
        <f t="shared" si="170"/>
        <v>NO</v>
      </c>
    </row>
    <row r="1195" spans="1:25" x14ac:dyDescent="0.25">
      <c r="A1195" s="572" t="s">
        <v>283</v>
      </c>
      <c r="B1195" s="573" t="s">
        <v>1149</v>
      </c>
      <c r="C1195" s="617">
        <v>210</v>
      </c>
      <c r="D1195" s="617">
        <v>22057021000</v>
      </c>
      <c r="E1195" s="584" t="s">
        <v>904</v>
      </c>
      <c r="F1195" s="585">
        <v>0</v>
      </c>
      <c r="G1195" s="573" t="s">
        <v>902</v>
      </c>
      <c r="H1195" s="576">
        <v>152900</v>
      </c>
      <c r="I1195" s="576">
        <v>104300</v>
      </c>
      <c r="J1195" s="577">
        <v>0.68214519293655995</v>
      </c>
      <c r="K1195" s="577" t="b">
        <f t="shared" si="162"/>
        <v>1</v>
      </c>
      <c r="L1195" s="576">
        <v>46710</v>
      </c>
      <c r="M1195" s="576">
        <v>54583</v>
      </c>
      <c r="N1195" s="577">
        <v>1.16855063155641</v>
      </c>
      <c r="O1195" s="577" t="str">
        <f t="shared" si="163"/>
        <v/>
      </c>
      <c r="P1195" s="578">
        <v>19.600000000000001</v>
      </c>
      <c r="Q1195" s="578">
        <v>19.3</v>
      </c>
      <c r="R1195" s="579">
        <v>0.98469387755102</v>
      </c>
      <c r="S1195" s="577" t="str">
        <f t="shared" si="164"/>
        <v/>
      </c>
      <c r="T1195" s="580">
        <f t="shared" si="165"/>
        <v>1</v>
      </c>
      <c r="U1195" s="580">
        <f t="shared" si="166"/>
        <v>0</v>
      </c>
      <c r="V1195" s="580">
        <f t="shared" si="167"/>
        <v>0</v>
      </c>
      <c r="W1195" s="580">
        <f t="shared" si="168"/>
        <v>1</v>
      </c>
      <c r="X1195" s="581" t="str">
        <f t="shared" si="169"/>
        <v>NO</v>
      </c>
      <c r="Y1195" s="582" t="str">
        <f t="shared" si="170"/>
        <v>NO</v>
      </c>
    </row>
    <row r="1196" spans="1:25" x14ac:dyDescent="0.25">
      <c r="A1196" s="572" t="s">
        <v>283</v>
      </c>
      <c r="B1196" s="573" t="s">
        <v>1150</v>
      </c>
      <c r="C1196" s="617">
        <v>210</v>
      </c>
      <c r="D1196" s="617">
        <v>22057021000</v>
      </c>
      <c r="E1196" s="584" t="s">
        <v>904</v>
      </c>
      <c r="F1196" s="585">
        <v>0</v>
      </c>
      <c r="G1196" s="573" t="s">
        <v>902</v>
      </c>
      <c r="H1196" s="576">
        <v>152900</v>
      </c>
      <c r="I1196" s="576">
        <v>183200</v>
      </c>
      <c r="J1196" s="577">
        <v>1.19816873773708</v>
      </c>
      <c r="K1196" s="577" t="b">
        <f t="shared" si="162"/>
        <v>1</v>
      </c>
      <c r="L1196" s="576">
        <v>46710</v>
      </c>
      <c r="M1196" s="576">
        <v>68077</v>
      </c>
      <c r="N1196" s="577">
        <v>1.4574395204452999</v>
      </c>
      <c r="O1196" s="577" t="str">
        <f t="shared" si="163"/>
        <v/>
      </c>
      <c r="P1196" s="578">
        <v>19.600000000000001</v>
      </c>
      <c r="Q1196" s="578">
        <v>4.7</v>
      </c>
      <c r="R1196" s="579">
        <v>0.23979591836734701</v>
      </c>
      <c r="S1196" s="577" t="str">
        <f t="shared" si="164"/>
        <v/>
      </c>
      <c r="T1196" s="580">
        <f t="shared" si="165"/>
        <v>1</v>
      </c>
      <c r="U1196" s="580">
        <f t="shared" si="166"/>
        <v>0</v>
      </c>
      <c r="V1196" s="580">
        <f t="shared" si="167"/>
        <v>0</v>
      </c>
      <c r="W1196" s="580">
        <f t="shared" si="168"/>
        <v>1</v>
      </c>
      <c r="X1196" s="581" t="str">
        <f t="shared" si="169"/>
        <v>NO</v>
      </c>
      <c r="Y1196" s="582" t="str">
        <f t="shared" si="170"/>
        <v>NO</v>
      </c>
    </row>
    <row r="1197" spans="1:25" x14ac:dyDescent="0.25">
      <c r="A1197" s="572" t="s">
        <v>283</v>
      </c>
      <c r="B1197" s="573" t="s">
        <v>1145</v>
      </c>
      <c r="C1197" s="617">
        <v>210</v>
      </c>
      <c r="D1197" s="617">
        <v>22057021000</v>
      </c>
      <c r="E1197" s="584" t="s">
        <v>904</v>
      </c>
      <c r="F1197" s="585">
        <v>0</v>
      </c>
      <c r="G1197" s="573" t="s">
        <v>902</v>
      </c>
      <c r="H1197" s="576">
        <v>152900</v>
      </c>
      <c r="I1197" s="576">
        <v>117900</v>
      </c>
      <c r="J1197" s="577">
        <v>0.77109221713538301</v>
      </c>
      <c r="K1197" s="577" t="b">
        <f t="shared" si="162"/>
        <v>1</v>
      </c>
      <c r="L1197" s="576">
        <v>46710</v>
      </c>
      <c r="M1197" s="576">
        <v>40774</v>
      </c>
      <c r="N1197" s="577">
        <v>0.87291800470991199</v>
      </c>
      <c r="O1197" s="577" t="str">
        <f t="shared" si="163"/>
        <v/>
      </c>
      <c r="P1197" s="578">
        <v>19.600000000000001</v>
      </c>
      <c r="Q1197" s="578">
        <v>20.7</v>
      </c>
      <c r="R1197" s="579">
        <v>1.05612244897959</v>
      </c>
      <c r="S1197" s="577" t="str">
        <f t="shared" si="164"/>
        <v/>
      </c>
      <c r="T1197" s="580">
        <f t="shared" si="165"/>
        <v>1</v>
      </c>
      <c r="U1197" s="580">
        <f t="shared" si="166"/>
        <v>0</v>
      </c>
      <c r="V1197" s="580">
        <f t="shared" si="167"/>
        <v>0</v>
      </c>
      <c r="W1197" s="580">
        <f t="shared" si="168"/>
        <v>1</v>
      </c>
      <c r="X1197" s="581" t="str">
        <f t="shared" si="169"/>
        <v>NO</v>
      </c>
      <c r="Y1197" s="582" t="str">
        <f t="shared" si="170"/>
        <v>NO</v>
      </c>
    </row>
    <row r="1198" spans="1:25" x14ac:dyDescent="0.25">
      <c r="A1198" s="572" t="s">
        <v>283</v>
      </c>
      <c r="B1198" s="573" t="s">
        <v>948</v>
      </c>
      <c r="C1198" s="617">
        <v>210</v>
      </c>
      <c r="D1198" s="617">
        <v>22057021000</v>
      </c>
      <c r="E1198" s="584" t="s">
        <v>904</v>
      </c>
      <c r="F1198" s="585">
        <v>0</v>
      </c>
      <c r="G1198" s="573" t="s">
        <v>902</v>
      </c>
      <c r="H1198" s="576">
        <v>152900</v>
      </c>
      <c r="I1198" s="576">
        <v>148500</v>
      </c>
      <c r="J1198" s="577">
        <v>0.97122302158273399</v>
      </c>
      <c r="K1198" s="577" t="b">
        <f t="shared" si="162"/>
        <v>1</v>
      </c>
      <c r="L1198" s="576">
        <v>46710</v>
      </c>
      <c r="M1198" s="576">
        <v>35146</v>
      </c>
      <c r="N1198" s="577">
        <v>0.75242988653393295</v>
      </c>
      <c r="O1198" s="577" t="str">
        <f t="shared" si="163"/>
        <v/>
      </c>
      <c r="P1198" s="578">
        <v>19.600000000000001</v>
      </c>
      <c r="Q1198" s="578">
        <v>19.3</v>
      </c>
      <c r="R1198" s="579">
        <v>0.98469387755102</v>
      </c>
      <c r="S1198" s="577" t="str">
        <f t="shared" si="164"/>
        <v/>
      </c>
      <c r="T1198" s="580">
        <f t="shared" si="165"/>
        <v>1</v>
      </c>
      <c r="U1198" s="580">
        <f t="shared" si="166"/>
        <v>0</v>
      </c>
      <c r="V1198" s="580">
        <f t="shared" si="167"/>
        <v>0</v>
      </c>
      <c r="W1198" s="580">
        <f t="shared" si="168"/>
        <v>1</v>
      </c>
      <c r="X1198" s="581" t="str">
        <f t="shared" si="169"/>
        <v>NO</v>
      </c>
      <c r="Y1198" s="582" t="str">
        <f t="shared" si="170"/>
        <v>NO</v>
      </c>
    </row>
    <row r="1199" spans="1:25" x14ac:dyDescent="0.25">
      <c r="A1199" s="572" t="s">
        <v>283</v>
      </c>
      <c r="B1199" s="573" t="s">
        <v>1151</v>
      </c>
      <c r="C1199" s="617">
        <v>211</v>
      </c>
      <c r="D1199" s="617">
        <v>22057021100</v>
      </c>
      <c r="E1199" s="584" t="s">
        <v>904</v>
      </c>
      <c r="F1199" s="585">
        <v>0</v>
      </c>
      <c r="G1199" s="573" t="s">
        <v>902</v>
      </c>
      <c r="H1199" s="576">
        <v>152900</v>
      </c>
      <c r="I1199" s="576">
        <v>129100</v>
      </c>
      <c r="J1199" s="577">
        <v>0.84434270765205999</v>
      </c>
      <c r="K1199" s="577" t="b">
        <f t="shared" si="162"/>
        <v>1</v>
      </c>
      <c r="L1199" s="576">
        <v>46710</v>
      </c>
      <c r="M1199" s="576">
        <v>58517</v>
      </c>
      <c r="N1199" s="577">
        <v>1.2527724256048001</v>
      </c>
      <c r="O1199" s="577" t="str">
        <f t="shared" si="163"/>
        <v/>
      </c>
      <c r="P1199" s="578">
        <v>19.600000000000001</v>
      </c>
      <c r="Q1199" s="578">
        <v>10</v>
      </c>
      <c r="R1199" s="579">
        <v>0.51020408163265296</v>
      </c>
      <c r="S1199" s="577" t="str">
        <f t="shared" si="164"/>
        <v/>
      </c>
      <c r="T1199" s="580">
        <f t="shared" si="165"/>
        <v>1</v>
      </c>
      <c r="U1199" s="580">
        <f t="shared" si="166"/>
        <v>0</v>
      </c>
      <c r="V1199" s="580">
        <f t="shared" si="167"/>
        <v>0</v>
      </c>
      <c r="W1199" s="580">
        <f t="shared" si="168"/>
        <v>1</v>
      </c>
      <c r="X1199" s="581" t="str">
        <f t="shared" si="169"/>
        <v>NO</v>
      </c>
      <c r="Y1199" s="582" t="str">
        <f t="shared" si="170"/>
        <v>NO</v>
      </c>
    </row>
    <row r="1200" spans="1:25" x14ac:dyDescent="0.25">
      <c r="A1200" s="572" t="s">
        <v>283</v>
      </c>
      <c r="B1200" s="573" t="s">
        <v>1152</v>
      </c>
      <c r="C1200" s="617">
        <v>211</v>
      </c>
      <c r="D1200" s="617">
        <v>22057021100</v>
      </c>
      <c r="E1200" s="584" t="s">
        <v>904</v>
      </c>
      <c r="F1200" s="585">
        <v>0</v>
      </c>
      <c r="G1200" s="573" t="s">
        <v>902</v>
      </c>
      <c r="H1200" s="576">
        <v>152900</v>
      </c>
      <c r="I1200" s="576">
        <v>115500</v>
      </c>
      <c r="J1200" s="577">
        <v>0.75539568345323704</v>
      </c>
      <c r="K1200" s="577" t="b">
        <f t="shared" si="162"/>
        <v>1</v>
      </c>
      <c r="L1200" s="576">
        <v>46710</v>
      </c>
      <c r="M1200" s="576">
        <v>56392</v>
      </c>
      <c r="N1200" s="577">
        <v>1.2072789552558301</v>
      </c>
      <c r="O1200" s="577" t="str">
        <f t="shared" si="163"/>
        <v/>
      </c>
      <c r="P1200" s="578">
        <v>19.600000000000001</v>
      </c>
      <c r="Q1200" s="578">
        <v>14.4</v>
      </c>
      <c r="R1200" s="579">
        <v>0.73469387755102</v>
      </c>
      <c r="S1200" s="577" t="str">
        <f t="shared" si="164"/>
        <v/>
      </c>
      <c r="T1200" s="580">
        <f t="shared" si="165"/>
        <v>1</v>
      </c>
      <c r="U1200" s="580">
        <f t="shared" si="166"/>
        <v>0</v>
      </c>
      <c r="V1200" s="580">
        <f t="shared" si="167"/>
        <v>0</v>
      </c>
      <c r="W1200" s="580">
        <f t="shared" si="168"/>
        <v>1</v>
      </c>
      <c r="X1200" s="581" t="str">
        <f t="shared" si="169"/>
        <v>NO</v>
      </c>
      <c r="Y1200" s="582" t="str">
        <f t="shared" si="170"/>
        <v>NO</v>
      </c>
    </row>
    <row r="1201" spans="1:25" ht="30" x14ac:dyDescent="0.25">
      <c r="A1201" s="572" t="s">
        <v>283</v>
      </c>
      <c r="B1201" s="573" t="s">
        <v>1153</v>
      </c>
      <c r="C1201" s="617">
        <v>211</v>
      </c>
      <c r="D1201" s="617">
        <v>22057021100</v>
      </c>
      <c r="E1201" s="574" t="s">
        <v>904</v>
      </c>
      <c r="F1201" s="583">
        <v>0</v>
      </c>
      <c r="G1201" s="573" t="s">
        <v>902</v>
      </c>
      <c r="H1201" s="576">
        <v>152900</v>
      </c>
      <c r="I1201" s="576">
        <v>90800</v>
      </c>
      <c r="J1201" s="577">
        <v>0.59385219097449304</v>
      </c>
      <c r="K1201" s="577" t="b">
        <f t="shared" si="162"/>
        <v>1</v>
      </c>
      <c r="L1201" s="576">
        <v>46710</v>
      </c>
      <c r="M1201" s="576">
        <v>53466</v>
      </c>
      <c r="N1201" s="577">
        <v>1.1446371226718</v>
      </c>
      <c r="O1201" s="577" t="str">
        <f t="shared" si="163"/>
        <v/>
      </c>
      <c r="P1201" s="578">
        <v>19.600000000000001</v>
      </c>
      <c r="Q1201" s="578">
        <v>17.5</v>
      </c>
      <c r="R1201" s="579">
        <v>0.89285714285714302</v>
      </c>
      <c r="S1201" s="577" t="str">
        <f t="shared" si="164"/>
        <v/>
      </c>
      <c r="T1201" s="580">
        <f t="shared" si="165"/>
        <v>1</v>
      </c>
      <c r="U1201" s="580">
        <f t="shared" si="166"/>
        <v>0</v>
      </c>
      <c r="V1201" s="580">
        <f t="shared" si="167"/>
        <v>0</v>
      </c>
      <c r="W1201" s="580">
        <f t="shared" si="168"/>
        <v>1</v>
      </c>
      <c r="X1201" s="581" t="str">
        <f t="shared" si="169"/>
        <v>NO</v>
      </c>
      <c r="Y1201" s="582" t="str">
        <f t="shared" si="170"/>
        <v>NO</v>
      </c>
    </row>
    <row r="1202" spans="1:25" x14ac:dyDescent="0.25">
      <c r="A1202" s="572" t="s">
        <v>283</v>
      </c>
      <c r="B1202" s="573" t="s">
        <v>1148</v>
      </c>
      <c r="C1202" s="617">
        <v>211</v>
      </c>
      <c r="D1202" s="617">
        <v>22057021100</v>
      </c>
      <c r="E1202" s="584" t="s">
        <v>904</v>
      </c>
      <c r="F1202" s="585">
        <v>0</v>
      </c>
      <c r="G1202" s="573" t="s">
        <v>902</v>
      </c>
      <c r="H1202" s="576">
        <v>152900</v>
      </c>
      <c r="I1202" s="576">
        <v>134100</v>
      </c>
      <c r="J1202" s="577">
        <v>0.87704381948986299</v>
      </c>
      <c r="K1202" s="577" t="b">
        <f t="shared" si="162"/>
        <v>1</v>
      </c>
      <c r="L1202" s="576">
        <v>46710</v>
      </c>
      <c r="M1202" s="576">
        <v>51048</v>
      </c>
      <c r="N1202" s="577">
        <v>1.09287090558767</v>
      </c>
      <c r="O1202" s="577" t="str">
        <f t="shared" si="163"/>
        <v/>
      </c>
      <c r="P1202" s="578">
        <v>19.600000000000001</v>
      </c>
      <c r="Q1202" s="578">
        <v>14.6</v>
      </c>
      <c r="R1202" s="579">
        <v>0.74489795918367396</v>
      </c>
      <c r="S1202" s="577" t="str">
        <f t="shared" si="164"/>
        <v/>
      </c>
      <c r="T1202" s="580">
        <f t="shared" si="165"/>
        <v>1</v>
      </c>
      <c r="U1202" s="580">
        <f t="shared" si="166"/>
        <v>0</v>
      </c>
      <c r="V1202" s="580">
        <f t="shared" si="167"/>
        <v>0</v>
      </c>
      <c r="W1202" s="580">
        <f t="shared" si="168"/>
        <v>1</v>
      </c>
      <c r="X1202" s="581" t="str">
        <f t="shared" si="169"/>
        <v>NO</v>
      </c>
      <c r="Y1202" s="582" t="str">
        <f t="shared" si="170"/>
        <v>NO</v>
      </c>
    </row>
    <row r="1203" spans="1:25" x14ac:dyDescent="0.25">
      <c r="A1203" s="572" t="s">
        <v>283</v>
      </c>
      <c r="B1203" s="573" t="s">
        <v>1151</v>
      </c>
      <c r="C1203" s="617">
        <v>212</v>
      </c>
      <c r="D1203" s="617">
        <v>22057021200</v>
      </c>
      <c r="E1203" s="574" t="s">
        <v>904</v>
      </c>
      <c r="F1203" s="583">
        <v>0</v>
      </c>
      <c r="G1203" s="573" t="s">
        <v>902</v>
      </c>
      <c r="H1203" s="576">
        <v>152900</v>
      </c>
      <c r="I1203" s="576">
        <v>129100</v>
      </c>
      <c r="J1203" s="577">
        <v>0.84434270765205999</v>
      </c>
      <c r="K1203" s="577" t="b">
        <f t="shared" si="162"/>
        <v>1</v>
      </c>
      <c r="L1203" s="576">
        <v>46710</v>
      </c>
      <c r="M1203" s="576">
        <v>58517</v>
      </c>
      <c r="N1203" s="577">
        <v>1.2527724256048001</v>
      </c>
      <c r="O1203" s="577" t="str">
        <f t="shared" si="163"/>
        <v/>
      </c>
      <c r="P1203" s="578">
        <v>19.600000000000001</v>
      </c>
      <c r="Q1203" s="578">
        <v>10</v>
      </c>
      <c r="R1203" s="579">
        <v>0.51020408163265296</v>
      </c>
      <c r="S1203" s="577" t="str">
        <f t="shared" si="164"/>
        <v/>
      </c>
      <c r="T1203" s="580">
        <f t="shared" si="165"/>
        <v>1</v>
      </c>
      <c r="U1203" s="580">
        <f t="shared" si="166"/>
        <v>0</v>
      </c>
      <c r="V1203" s="580">
        <f t="shared" si="167"/>
        <v>0</v>
      </c>
      <c r="W1203" s="580">
        <f t="shared" si="168"/>
        <v>1</v>
      </c>
      <c r="X1203" s="581" t="str">
        <f t="shared" si="169"/>
        <v>NO</v>
      </c>
      <c r="Y1203" s="582" t="str">
        <f t="shared" si="170"/>
        <v>NO</v>
      </c>
    </row>
    <row r="1204" spans="1:25" x14ac:dyDescent="0.25">
      <c r="A1204" s="572" t="s">
        <v>283</v>
      </c>
      <c r="B1204" s="573" t="s">
        <v>1152</v>
      </c>
      <c r="C1204" s="617">
        <v>212</v>
      </c>
      <c r="D1204" s="617">
        <v>22057021200</v>
      </c>
      <c r="E1204" s="574" t="s">
        <v>904</v>
      </c>
      <c r="F1204" s="583">
        <v>0</v>
      </c>
      <c r="G1204" s="573" t="s">
        <v>902</v>
      </c>
      <c r="H1204" s="576">
        <v>152900</v>
      </c>
      <c r="I1204" s="576">
        <v>115500</v>
      </c>
      <c r="J1204" s="577">
        <v>0.75539568345323704</v>
      </c>
      <c r="K1204" s="577" t="b">
        <f t="shared" si="162"/>
        <v>1</v>
      </c>
      <c r="L1204" s="576">
        <v>46710</v>
      </c>
      <c r="M1204" s="576">
        <v>56392</v>
      </c>
      <c r="N1204" s="577">
        <v>1.2072789552558301</v>
      </c>
      <c r="O1204" s="577" t="str">
        <f t="shared" si="163"/>
        <v/>
      </c>
      <c r="P1204" s="578">
        <v>19.600000000000001</v>
      </c>
      <c r="Q1204" s="578">
        <v>14.4</v>
      </c>
      <c r="R1204" s="579">
        <v>0.73469387755102</v>
      </c>
      <c r="S1204" s="577" t="str">
        <f t="shared" si="164"/>
        <v/>
      </c>
      <c r="T1204" s="580">
        <f t="shared" si="165"/>
        <v>1</v>
      </c>
      <c r="U1204" s="580">
        <f t="shared" si="166"/>
        <v>0</v>
      </c>
      <c r="V1204" s="580">
        <f t="shared" si="167"/>
        <v>0</v>
      </c>
      <c r="W1204" s="580">
        <f t="shared" si="168"/>
        <v>1</v>
      </c>
      <c r="X1204" s="581" t="str">
        <f t="shared" si="169"/>
        <v>NO</v>
      </c>
      <c r="Y1204" s="582" t="str">
        <f t="shared" si="170"/>
        <v>NO</v>
      </c>
    </row>
    <row r="1205" spans="1:25" ht="30" x14ac:dyDescent="0.25">
      <c r="A1205" s="572" t="s">
        <v>283</v>
      </c>
      <c r="B1205" s="573" t="s">
        <v>1153</v>
      </c>
      <c r="C1205" s="617">
        <v>212</v>
      </c>
      <c r="D1205" s="617">
        <v>22057021200</v>
      </c>
      <c r="E1205" s="584" t="s">
        <v>904</v>
      </c>
      <c r="F1205" s="585">
        <v>0</v>
      </c>
      <c r="G1205" s="573" t="s">
        <v>902</v>
      </c>
      <c r="H1205" s="576">
        <v>152900</v>
      </c>
      <c r="I1205" s="576">
        <v>90800</v>
      </c>
      <c r="J1205" s="577">
        <v>0.59385219097449304</v>
      </c>
      <c r="K1205" s="577" t="b">
        <f t="shared" si="162"/>
        <v>1</v>
      </c>
      <c r="L1205" s="576">
        <v>46710</v>
      </c>
      <c r="M1205" s="576">
        <v>53466</v>
      </c>
      <c r="N1205" s="577">
        <v>1.1446371226718</v>
      </c>
      <c r="O1205" s="577" t="str">
        <f t="shared" si="163"/>
        <v/>
      </c>
      <c r="P1205" s="578">
        <v>19.600000000000001</v>
      </c>
      <c r="Q1205" s="578">
        <v>17.5</v>
      </c>
      <c r="R1205" s="579">
        <v>0.89285714285714302</v>
      </c>
      <c r="S1205" s="577" t="str">
        <f t="shared" si="164"/>
        <v/>
      </c>
      <c r="T1205" s="580">
        <f t="shared" si="165"/>
        <v>1</v>
      </c>
      <c r="U1205" s="580">
        <f t="shared" si="166"/>
        <v>0</v>
      </c>
      <c r="V1205" s="580">
        <f t="shared" si="167"/>
        <v>0</v>
      </c>
      <c r="W1205" s="580">
        <f t="shared" si="168"/>
        <v>1</v>
      </c>
      <c r="X1205" s="581" t="str">
        <f t="shared" si="169"/>
        <v>NO</v>
      </c>
      <c r="Y1205" s="582" t="str">
        <f t="shared" si="170"/>
        <v>NO</v>
      </c>
    </row>
    <row r="1206" spans="1:25" x14ac:dyDescent="0.25">
      <c r="A1206" s="572" t="s">
        <v>283</v>
      </c>
      <c r="B1206" s="573" t="s">
        <v>1152</v>
      </c>
      <c r="C1206" s="617">
        <v>213</v>
      </c>
      <c r="D1206" s="617">
        <v>22057021300</v>
      </c>
      <c r="E1206" s="574" t="s">
        <v>904</v>
      </c>
      <c r="F1206" s="583">
        <v>0</v>
      </c>
      <c r="G1206" s="573" t="s">
        <v>902</v>
      </c>
      <c r="H1206" s="576">
        <v>152900</v>
      </c>
      <c r="I1206" s="576">
        <v>115500</v>
      </c>
      <c r="J1206" s="577">
        <v>0.75539568345323704</v>
      </c>
      <c r="K1206" s="577" t="b">
        <f t="shared" si="162"/>
        <v>1</v>
      </c>
      <c r="L1206" s="576">
        <v>46710</v>
      </c>
      <c r="M1206" s="576">
        <v>56392</v>
      </c>
      <c r="N1206" s="577">
        <v>1.2072789552558301</v>
      </c>
      <c r="O1206" s="577" t="str">
        <f t="shared" si="163"/>
        <v/>
      </c>
      <c r="P1206" s="578">
        <v>19.600000000000001</v>
      </c>
      <c r="Q1206" s="578">
        <v>14.4</v>
      </c>
      <c r="R1206" s="579">
        <v>0.73469387755102</v>
      </c>
      <c r="S1206" s="577" t="str">
        <f t="shared" si="164"/>
        <v/>
      </c>
      <c r="T1206" s="580">
        <f t="shared" si="165"/>
        <v>1</v>
      </c>
      <c r="U1206" s="580">
        <f t="shared" si="166"/>
        <v>0</v>
      </c>
      <c r="V1206" s="580">
        <f t="shared" si="167"/>
        <v>0</v>
      </c>
      <c r="W1206" s="580">
        <f t="shared" si="168"/>
        <v>1</v>
      </c>
      <c r="X1206" s="581" t="str">
        <f t="shared" si="169"/>
        <v>NO</v>
      </c>
      <c r="Y1206" s="582" t="str">
        <f t="shared" si="170"/>
        <v>NO</v>
      </c>
    </row>
    <row r="1207" spans="1:25" ht="30" x14ac:dyDescent="0.25">
      <c r="A1207" s="572" t="s">
        <v>283</v>
      </c>
      <c r="B1207" s="573" t="s">
        <v>1153</v>
      </c>
      <c r="C1207" s="617">
        <v>213</v>
      </c>
      <c r="D1207" s="617">
        <v>22057021300</v>
      </c>
      <c r="E1207" s="574" t="s">
        <v>904</v>
      </c>
      <c r="F1207" s="583">
        <v>0</v>
      </c>
      <c r="G1207" s="573" t="s">
        <v>902</v>
      </c>
      <c r="H1207" s="576">
        <v>152900</v>
      </c>
      <c r="I1207" s="576">
        <v>90800</v>
      </c>
      <c r="J1207" s="577">
        <v>0.59385219097449304</v>
      </c>
      <c r="K1207" s="577" t="b">
        <f t="shared" si="162"/>
        <v>1</v>
      </c>
      <c r="L1207" s="576">
        <v>46710</v>
      </c>
      <c r="M1207" s="576">
        <v>53466</v>
      </c>
      <c r="N1207" s="577">
        <v>1.1446371226718</v>
      </c>
      <c r="O1207" s="577" t="str">
        <f t="shared" si="163"/>
        <v/>
      </c>
      <c r="P1207" s="578">
        <v>19.600000000000001</v>
      </c>
      <c r="Q1207" s="578">
        <v>17.5</v>
      </c>
      <c r="R1207" s="579">
        <v>0.89285714285714302</v>
      </c>
      <c r="S1207" s="577" t="str">
        <f t="shared" si="164"/>
        <v/>
      </c>
      <c r="T1207" s="580">
        <f t="shared" si="165"/>
        <v>1</v>
      </c>
      <c r="U1207" s="580">
        <f t="shared" si="166"/>
        <v>0</v>
      </c>
      <c r="V1207" s="580">
        <f t="shared" si="167"/>
        <v>0</v>
      </c>
      <c r="W1207" s="580">
        <f t="shared" si="168"/>
        <v>1</v>
      </c>
      <c r="X1207" s="581" t="str">
        <f t="shared" si="169"/>
        <v>NO</v>
      </c>
      <c r="Y1207" s="582" t="str">
        <f t="shared" si="170"/>
        <v>NO</v>
      </c>
    </row>
    <row r="1208" spans="1:25" x14ac:dyDescent="0.25">
      <c r="A1208" s="572" t="s">
        <v>283</v>
      </c>
      <c r="B1208" s="573" t="s">
        <v>1151</v>
      </c>
      <c r="C1208" s="617">
        <v>214</v>
      </c>
      <c r="D1208" s="617">
        <v>22057021400</v>
      </c>
      <c r="E1208" s="584" t="s">
        <v>904</v>
      </c>
      <c r="F1208" s="585">
        <v>0</v>
      </c>
      <c r="G1208" s="573" t="s">
        <v>902</v>
      </c>
      <c r="H1208" s="576">
        <v>152900</v>
      </c>
      <c r="I1208" s="576">
        <v>129100</v>
      </c>
      <c r="J1208" s="577">
        <v>0.84434270765205999</v>
      </c>
      <c r="K1208" s="577" t="b">
        <f t="shared" si="162"/>
        <v>1</v>
      </c>
      <c r="L1208" s="576">
        <v>46710</v>
      </c>
      <c r="M1208" s="576">
        <v>58517</v>
      </c>
      <c r="N1208" s="577">
        <v>1.2527724256048001</v>
      </c>
      <c r="O1208" s="577" t="str">
        <f t="shared" si="163"/>
        <v/>
      </c>
      <c r="P1208" s="578">
        <v>19.600000000000001</v>
      </c>
      <c r="Q1208" s="578">
        <v>10</v>
      </c>
      <c r="R1208" s="579">
        <v>0.51020408163265296</v>
      </c>
      <c r="S1208" s="577" t="str">
        <f t="shared" si="164"/>
        <v/>
      </c>
      <c r="T1208" s="580">
        <f t="shared" si="165"/>
        <v>1</v>
      </c>
      <c r="U1208" s="580">
        <f t="shared" si="166"/>
        <v>0</v>
      </c>
      <c r="V1208" s="580">
        <f t="shared" si="167"/>
        <v>0</v>
      </c>
      <c r="W1208" s="580">
        <f t="shared" si="168"/>
        <v>1</v>
      </c>
      <c r="X1208" s="581" t="str">
        <f t="shared" si="169"/>
        <v>NO</v>
      </c>
      <c r="Y1208" s="582" t="str">
        <f t="shared" si="170"/>
        <v>NO</v>
      </c>
    </row>
    <row r="1209" spans="1:25" x14ac:dyDescent="0.25">
      <c r="A1209" s="572" t="s">
        <v>283</v>
      </c>
      <c r="B1209" s="573" t="s">
        <v>1148</v>
      </c>
      <c r="C1209" s="617">
        <v>214</v>
      </c>
      <c r="D1209" s="617">
        <v>22057021400</v>
      </c>
      <c r="E1209" s="584" t="s">
        <v>904</v>
      </c>
      <c r="F1209" s="585">
        <v>0</v>
      </c>
      <c r="G1209" s="573" t="s">
        <v>902</v>
      </c>
      <c r="H1209" s="576">
        <v>152900</v>
      </c>
      <c r="I1209" s="576">
        <v>134100</v>
      </c>
      <c r="J1209" s="577">
        <v>0.87704381948986299</v>
      </c>
      <c r="K1209" s="577" t="b">
        <f t="shared" si="162"/>
        <v>1</v>
      </c>
      <c r="L1209" s="576">
        <v>46710</v>
      </c>
      <c r="M1209" s="576">
        <v>51048</v>
      </c>
      <c r="N1209" s="577">
        <v>1.09287090558767</v>
      </c>
      <c r="O1209" s="577" t="str">
        <f t="shared" si="163"/>
        <v/>
      </c>
      <c r="P1209" s="578">
        <v>19.600000000000001</v>
      </c>
      <c r="Q1209" s="578">
        <v>14.6</v>
      </c>
      <c r="R1209" s="579">
        <v>0.74489795918367396</v>
      </c>
      <c r="S1209" s="577" t="str">
        <f t="shared" si="164"/>
        <v/>
      </c>
      <c r="T1209" s="580">
        <f t="shared" si="165"/>
        <v>1</v>
      </c>
      <c r="U1209" s="580">
        <f t="shared" si="166"/>
        <v>0</v>
      </c>
      <c r="V1209" s="580">
        <f t="shared" si="167"/>
        <v>0</v>
      </c>
      <c r="W1209" s="580">
        <f t="shared" si="168"/>
        <v>1</v>
      </c>
      <c r="X1209" s="581" t="str">
        <f t="shared" si="169"/>
        <v>NO</v>
      </c>
      <c r="Y1209" s="582" t="str">
        <f t="shared" si="170"/>
        <v>NO</v>
      </c>
    </row>
    <row r="1210" spans="1:25" x14ac:dyDescent="0.25">
      <c r="A1210" s="572" t="s">
        <v>283</v>
      </c>
      <c r="B1210" s="573" t="s">
        <v>1148</v>
      </c>
      <c r="C1210" s="617">
        <v>215</v>
      </c>
      <c r="D1210" s="617">
        <v>22057021500</v>
      </c>
      <c r="E1210" s="574" t="s">
        <v>904</v>
      </c>
      <c r="F1210" s="583">
        <v>0</v>
      </c>
      <c r="G1210" s="573" t="s">
        <v>902</v>
      </c>
      <c r="H1210" s="576">
        <v>152900</v>
      </c>
      <c r="I1210" s="576">
        <v>134100</v>
      </c>
      <c r="J1210" s="577">
        <v>0.87704381948986299</v>
      </c>
      <c r="K1210" s="577" t="b">
        <f t="shared" si="162"/>
        <v>1</v>
      </c>
      <c r="L1210" s="576">
        <v>46710</v>
      </c>
      <c r="M1210" s="576">
        <v>51048</v>
      </c>
      <c r="N1210" s="577">
        <v>1.09287090558767</v>
      </c>
      <c r="O1210" s="577" t="str">
        <f t="shared" si="163"/>
        <v/>
      </c>
      <c r="P1210" s="578">
        <v>19.600000000000001</v>
      </c>
      <c r="Q1210" s="578">
        <v>14.6</v>
      </c>
      <c r="R1210" s="579">
        <v>0.74489795918367396</v>
      </c>
      <c r="S1210" s="577" t="str">
        <f t="shared" si="164"/>
        <v/>
      </c>
      <c r="T1210" s="580">
        <f t="shared" si="165"/>
        <v>1</v>
      </c>
      <c r="U1210" s="580">
        <f t="shared" si="166"/>
        <v>0</v>
      </c>
      <c r="V1210" s="580">
        <f t="shared" si="167"/>
        <v>0</v>
      </c>
      <c r="W1210" s="580">
        <f t="shared" si="168"/>
        <v>1</v>
      </c>
      <c r="X1210" s="581" t="str">
        <f t="shared" si="169"/>
        <v>NO</v>
      </c>
      <c r="Y1210" s="582" t="str">
        <f t="shared" si="170"/>
        <v>NO</v>
      </c>
    </row>
    <row r="1211" spans="1:25" x14ac:dyDescent="0.25">
      <c r="A1211" s="572" t="s">
        <v>283</v>
      </c>
      <c r="B1211" s="573" t="s">
        <v>1149</v>
      </c>
      <c r="C1211" s="617">
        <v>215</v>
      </c>
      <c r="D1211" s="617">
        <v>22057021500</v>
      </c>
      <c r="E1211" s="584" t="s">
        <v>904</v>
      </c>
      <c r="F1211" s="585">
        <v>0</v>
      </c>
      <c r="G1211" s="573" t="s">
        <v>902</v>
      </c>
      <c r="H1211" s="576">
        <v>152900</v>
      </c>
      <c r="I1211" s="576">
        <v>104300</v>
      </c>
      <c r="J1211" s="577">
        <v>0.68214519293655995</v>
      </c>
      <c r="K1211" s="577" t="b">
        <f t="shared" si="162"/>
        <v>1</v>
      </c>
      <c r="L1211" s="576">
        <v>46710</v>
      </c>
      <c r="M1211" s="576">
        <v>54583</v>
      </c>
      <c r="N1211" s="577">
        <v>1.16855063155641</v>
      </c>
      <c r="O1211" s="577" t="str">
        <f t="shared" si="163"/>
        <v/>
      </c>
      <c r="P1211" s="578">
        <v>19.600000000000001</v>
      </c>
      <c r="Q1211" s="578">
        <v>19.3</v>
      </c>
      <c r="R1211" s="579">
        <v>0.98469387755102</v>
      </c>
      <c r="S1211" s="577" t="str">
        <f t="shared" si="164"/>
        <v/>
      </c>
      <c r="T1211" s="580">
        <f t="shared" si="165"/>
        <v>1</v>
      </c>
      <c r="U1211" s="580">
        <f t="shared" si="166"/>
        <v>0</v>
      </c>
      <c r="V1211" s="580">
        <f t="shared" si="167"/>
        <v>0</v>
      </c>
      <c r="W1211" s="580">
        <f t="shared" si="168"/>
        <v>1</v>
      </c>
      <c r="X1211" s="581" t="str">
        <f t="shared" si="169"/>
        <v>NO</v>
      </c>
      <c r="Y1211" s="582" t="str">
        <f t="shared" si="170"/>
        <v>NO</v>
      </c>
    </row>
    <row r="1212" spans="1:25" x14ac:dyDescent="0.25">
      <c r="A1212" s="572" t="s">
        <v>283</v>
      </c>
      <c r="B1212" s="573" t="s">
        <v>1149</v>
      </c>
      <c r="C1212" s="617">
        <v>216.01</v>
      </c>
      <c r="D1212" s="617">
        <v>22057021601</v>
      </c>
      <c r="E1212" s="574" t="s">
        <v>904</v>
      </c>
      <c r="F1212" s="583">
        <v>0</v>
      </c>
      <c r="G1212" s="573" t="s">
        <v>902</v>
      </c>
      <c r="H1212" s="576">
        <v>152900</v>
      </c>
      <c r="I1212" s="576">
        <v>104300</v>
      </c>
      <c r="J1212" s="577">
        <v>0.68214519293655995</v>
      </c>
      <c r="K1212" s="577" t="b">
        <f t="shared" si="162"/>
        <v>1</v>
      </c>
      <c r="L1212" s="576">
        <v>46710</v>
      </c>
      <c r="M1212" s="576">
        <v>54583</v>
      </c>
      <c r="N1212" s="577">
        <v>1.16855063155641</v>
      </c>
      <c r="O1212" s="577" t="str">
        <f t="shared" si="163"/>
        <v/>
      </c>
      <c r="P1212" s="578">
        <v>19.600000000000001</v>
      </c>
      <c r="Q1212" s="578">
        <v>19.3</v>
      </c>
      <c r="R1212" s="579">
        <v>0.98469387755102</v>
      </c>
      <c r="S1212" s="577" t="str">
        <f t="shared" si="164"/>
        <v/>
      </c>
      <c r="T1212" s="580">
        <f t="shared" si="165"/>
        <v>1</v>
      </c>
      <c r="U1212" s="580">
        <f t="shared" si="166"/>
        <v>0</v>
      </c>
      <c r="V1212" s="580">
        <f t="shared" si="167"/>
        <v>0</v>
      </c>
      <c r="W1212" s="580">
        <f t="shared" si="168"/>
        <v>1</v>
      </c>
      <c r="X1212" s="581" t="str">
        <f t="shared" si="169"/>
        <v>NO</v>
      </c>
      <c r="Y1212" s="582" t="str">
        <f t="shared" si="170"/>
        <v>NO</v>
      </c>
    </row>
    <row r="1213" spans="1:25" x14ac:dyDescent="0.25">
      <c r="A1213" s="572" t="s">
        <v>283</v>
      </c>
      <c r="B1213" s="573" t="s">
        <v>1150</v>
      </c>
      <c r="C1213" s="617">
        <v>216.01</v>
      </c>
      <c r="D1213" s="617">
        <v>22057021601</v>
      </c>
      <c r="E1213" s="584" t="s">
        <v>904</v>
      </c>
      <c r="F1213" s="585">
        <v>0</v>
      </c>
      <c r="G1213" s="573" t="s">
        <v>902</v>
      </c>
      <c r="H1213" s="576">
        <v>152900</v>
      </c>
      <c r="I1213" s="576">
        <v>183200</v>
      </c>
      <c r="J1213" s="577">
        <v>1.19816873773708</v>
      </c>
      <c r="K1213" s="577" t="b">
        <f t="shared" si="162"/>
        <v>1</v>
      </c>
      <c r="L1213" s="576">
        <v>46710</v>
      </c>
      <c r="M1213" s="576">
        <v>68077</v>
      </c>
      <c r="N1213" s="577">
        <v>1.4574395204452999</v>
      </c>
      <c r="O1213" s="577" t="str">
        <f t="shared" si="163"/>
        <v/>
      </c>
      <c r="P1213" s="578">
        <v>19.600000000000001</v>
      </c>
      <c r="Q1213" s="578">
        <v>4.7</v>
      </c>
      <c r="R1213" s="579">
        <v>0.23979591836734701</v>
      </c>
      <c r="S1213" s="577" t="str">
        <f t="shared" si="164"/>
        <v/>
      </c>
      <c r="T1213" s="580">
        <f t="shared" si="165"/>
        <v>1</v>
      </c>
      <c r="U1213" s="580">
        <f t="shared" si="166"/>
        <v>0</v>
      </c>
      <c r="V1213" s="580">
        <f t="shared" si="167"/>
        <v>0</v>
      </c>
      <c r="W1213" s="580">
        <f t="shared" si="168"/>
        <v>1</v>
      </c>
      <c r="X1213" s="581" t="str">
        <f t="shared" si="169"/>
        <v>NO</v>
      </c>
      <c r="Y1213" s="582" t="str">
        <f t="shared" si="170"/>
        <v>NO</v>
      </c>
    </row>
    <row r="1214" spans="1:25" x14ac:dyDescent="0.25">
      <c r="A1214" s="572" t="s">
        <v>283</v>
      </c>
      <c r="B1214" s="573" t="s">
        <v>1145</v>
      </c>
      <c r="C1214" s="617">
        <v>216.01</v>
      </c>
      <c r="D1214" s="617">
        <v>22057021601</v>
      </c>
      <c r="E1214" s="584" t="s">
        <v>904</v>
      </c>
      <c r="F1214" s="585">
        <v>0</v>
      </c>
      <c r="G1214" s="573" t="s">
        <v>902</v>
      </c>
      <c r="H1214" s="576">
        <v>152900</v>
      </c>
      <c r="I1214" s="576">
        <v>117900</v>
      </c>
      <c r="J1214" s="577">
        <v>0.77109221713538301</v>
      </c>
      <c r="K1214" s="577" t="b">
        <f t="shared" si="162"/>
        <v>1</v>
      </c>
      <c r="L1214" s="576">
        <v>46710</v>
      </c>
      <c r="M1214" s="576">
        <v>40774</v>
      </c>
      <c r="N1214" s="577">
        <v>0.87291800470991199</v>
      </c>
      <c r="O1214" s="577" t="str">
        <f t="shared" si="163"/>
        <v/>
      </c>
      <c r="P1214" s="578">
        <v>19.600000000000001</v>
      </c>
      <c r="Q1214" s="578">
        <v>20.7</v>
      </c>
      <c r="R1214" s="579">
        <v>1.05612244897959</v>
      </c>
      <c r="S1214" s="577" t="str">
        <f t="shared" si="164"/>
        <v/>
      </c>
      <c r="T1214" s="580">
        <f t="shared" si="165"/>
        <v>1</v>
      </c>
      <c r="U1214" s="580">
        <f t="shared" si="166"/>
        <v>0</v>
      </c>
      <c r="V1214" s="580">
        <f t="shared" si="167"/>
        <v>0</v>
      </c>
      <c r="W1214" s="580">
        <f t="shared" si="168"/>
        <v>1</v>
      </c>
      <c r="X1214" s="581" t="str">
        <f t="shared" si="169"/>
        <v>NO</v>
      </c>
      <c r="Y1214" s="582" t="str">
        <f t="shared" si="170"/>
        <v>NO</v>
      </c>
    </row>
    <row r="1215" spans="1:25" x14ac:dyDescent="0.25">
      <c r="A1215" s="572" t="s">
        <v>309</v>
      </c>
      <c r="B1215" s="573" t="s">
        <v>1154</v>
      </c>
      <c r="C1215" s="617">
        <v>216.01</v>
      </c>
      <c r="D1215" s="617">
        <v>22057021601</v>
      </c>
      <c r="E1215" s="574" t="s">
        <v>904</v>
      </c>
      <c r="F1215" s="583">
        <v>0</v>
      </c>
      <c r="G1215" s="573" t="s">
        <v>902</v>
      </c>
      <c r="H1215" s="576">
        <v>152900</v>
      </c>
      <c r="I1215" s="576">
        <v>161800</v>
      </c>
      <c r="J1215" s="577">
        <v>1.0582079790712899</v>
      </c>
      <c r="K1215" s="577" t="b">
        <f t="shared" si="162"/>
        <v>1</v>
      </c>
      <c r="L1215" s="576">
        <v>46710</v>
      </c>
      <c r="M1215" s="576">
        <v>61563</v>
      </c>
      <c r="N1215" s="577">
        <v>1.3179833012202999</v>
      </c>
      <c r="O1215" s="577" t="str">
        <f t="shared" si="163"/>
        <v/>
      </c>
      <c r="P1215" s="578">
        <v>19.600000000000001</v>
      </c>
      <c r="Q1215" s="578">
        <v>17.2</v>
      </c>
      <c r="R1215" s="579">
        <v>0.87755102040816302</v>
      </c>
      <c r="S1215" s="577" t="str">
        <f t="shared" si="164"/>
        <v/>
      </c>
      <c r="T1215" s="580">
        <f t="shared" si="165"/>
        <v>1</v>
      </c>
      <c r="U1215" s="580">
        <f t="shared" si="166"/>
        <v>0</v>
      </c>
      <c r="V1215" s="580">
        <f t="shared" si="167"/>
        <v>0</v>
      </c>
      <c r="W1215" s="580">
        <f t="shared" si="168"/>
        <v>1</v>
      </c>
      <c r="X1215" s="581" t="str">
        <f t="shared" si="169"/>
        <v>NO</v>
      </c>
      <c r="Y1215" s="582" t="str">
        <f t="shared" si="170"/>
        <v>NO</v>
      </c>
    </row>
    <row r="1216" spans="1:25" x14ac:dyDescent="0.25">
      <c r="A1216" s="572" t="s">
        <v>309</v>
      </c>
      <c r="B1216" s="573" t="s">
        <v>1155</v>
      </c>
      <c r="C1216" s="617">
        <v>216.01</v>
      </c>
      <c r="D1216" s="617">
        <v>22057021601</v>
      </c>
      <c r="E1216" s="574" t="s">
        <v>904</v>
      </c>
      <c r="F1216" s="583">
        <v>0</v>
      </c>
      <c r="G1216" s="573" t="s">
        <v>902</v>
      </c>
      <c r="H1216" s="576">
        <v>152900</v>
      </c>
      <c r="I1216" s="576">
        <v>153000</v>
      </c>
      <c r="J1216" s="577">
        <v>1.0006540222367599</v>
      </c>
      <c r="K1216" s="577" t="b">
        <f t="shared" si="162"/>
        <v>1</v>
      </c>
      <c r="L1216" s="576">
        <v>46710</v>
      </c>
      <c r="M1216" s="576">
        <v>43178</v>
      </c>
      <c r="N1216" s="577">
        <v>0.92438450010704298</v>
      </c>
      <c r="O1216" s="577" t="str">
        <f t="shared" si="163"/>
        <v/>
      </c>
      <c r="P1216" s="578">
        <v>19.600000000000001</v>
      </c>
      <c r="Q1216" s="578">
        <v>24.8</v>
      </c>
      <c r="R1216" s="579">
        <v>1.2653061224489801</v>
      </c>
      <c r="S1216" s="577" t="str">
        <f t="shared" si="164"/>
        <v/>
      </c>
      <c r="T1216" s="580">
        <f t="shared" si="165"/>
        <v>1</v>
      </c>
      <c r="U1216" s="580">
        <f t="shared" si="166"/>
        <v>0</v>
      </c>
      <c r="V1216" s="580">
        <f t="shared" si="167"/>
        <v>0</v>
      </c>
      <c r="W1216" s="580">
        <f t="shared" si="168"/>
        <v>1</v>
      </c>
      <c r="X1216" s="581" t="str">
        <f t="shared" si="169"/>
        <v>NO</v>
      </c>
      <c r="Y1216" s="582" t="str">
        <f t="shared" si="170"/>
        <v>NO</v>
      </c>
    </row>
    <row r="1217" spans="1:25" x14ac:dyDescent="0.25">
      <c r="A1217" s="572" t="s">
        <v>283</v>
      </c>
      <c r="B1217" s="573" t="s">
        <v>1148</v>
      </c>
      <c r="C1217" s="617">
        <v>216.02</v>
      </c>
      <c r="D1217" s="617">
        <v>22057021602</v>
      </c>
      <c r="E1217" s="584" t="s">
        <v>904</v>
      </c>
      <c r="F1217" s="585">
        <v>0</v>
      </c>
      <c r="G1217" s="573" t="s">
        <v>902</v>
      </c>
      <c r="H1217" s="576">
        <v>152900</v>
      </c>
      <c r="I1217" s="576">
        <v>134100</v>
      </c>
      <c r="J1217" s="577">
        <v>0.87704381948986299</v>
      </c>
      <c r="K1217" s="577" t="b">
        <f t="shared" si="162"/>
        <v>1</v>
      </c>
      <c r="L1217" s="576">
        <v>46710</v>
      </c>
      <c r="M1217" s="576">
        <v>51048</v>
      </c>
      <c r="N1217" s="577">
        <v>1.09287090558767</v>
      </c>
      <c r="O1217" s="577" t="str">
        <f t="shared" si="163"/>
        <v/>
      </c>
      <c r="P1217" s="578">
        <v>19.600000000000001</v>
      </c>
      <c r="Q1217" s="578">
        <v>14.6</v>
      </c>
      <c r="R1217" s="579">
        <v>0.74489795918367396</v>
      </c>
      <c r="S1217" s="577" t="str">
        <f t="shared" si="164"/>
        <v/>
      </c>
      <c r="T1217" s="580">
        <f t="shared" si="165"/>
        <v>1</v>
      </c>
      <c r="U1217" s="580">
        <f t="shared" si="166"/>
        <v>0</v>
      </c>
      <c r="V1217" s="580">
        <f t="shared" si="167"/>
        <v>0</v>
      </c>
      <c r="W1217" s="580">
        <f t="shared" si="168"/>
        <v>1</v>
      </c>
      <c r="X1217" s="581" t="str">
        <f t="shared" si="169"/>
        <v>NO</v>
      </c>
      <c r="Y1217" s="582" t="str">
        <f t="shared" si="170"/>
        <v>NO</v>
      </c>
    </row>
    <row r="1218" spans="1:25" x14ac:dyDescent="0.25">
      <c r="A1218" s="572" t="s">
        <v>283</v>
      </c>
      <c r="B1218" s="573" t="s">
        <v>1149</v>
      </c>
      <c r="C1218" s="617">
        <v>216.02</v>
      </c>
      <c r="D1218" s="617">
        <v>22057021602</v>
      </c>
      <c r="E1218" s="584" t="s">
        <v>904</v>
      </c>
      <c r="F1218" s="585">
        <v>0</v>
      </c>
      <c r="G1218" s="573" t="s">
        <v>902</v>
      </c>
      <c r="H1218" s="576">
        <v>152900</v>
      </c>
      <c r="I1218" s="576">
        <v>104300</v>
      </c>
      <c r="J1218" s="577">
        <v>0.68214519293655995</v>
      </c>
      <c r="K1218" s="577" t="b">
        <f t="shared" si="162"/>
        <v>1</v>
      </c>
      <c r="L1218" s="576">
        <v>46710</v>
      </c>
      <c r="M1218" s="576">
        <v>54583</v>
      </c>
      <c r="N1218" s="577">
        <v>1.16855063155641</v>
      </c>
      <c r="O1218" s="577" t="str">
        <f t="shared" si="163"/>
        <v/>
      </c>
      <c r="P1218" s="578">
        <v>19.600000000000001</v>
      </c>
      <c r="Q1218" s="578">
        <v>19.3</v>
      </c>
      <c r="R1218" s="579">
        <v>0.98469387755102</v>
      </c>
      <c r="S1218" s="577" t="str">
        <f t="shared" si="164"/>
        <v/>
      </c>
      <c r="T1218" s="580">
        <f t="shared" si="165"/>
        <v>1</v>
      </c>
      <c r="U1218" s="580">
        <f t="shared" si="166"/>
        <v>0</v>
      </c>
      <c r="V1218" s="580">
        <f t="shared" si="167"/>
        <v>0</v>
      </c>
      <c r="W1218" s="580">
        <f t="shared" si="168"/>
        <v>1</v>
      </c>
      <c r="X1218" s="581" t="str">
        <f t="shared" si="169"/>
        <v>NO</v>
      </c>
      <c r="Y1218" s="582" t="str">
        <f t="shared" si="170"/>
        <v>NO</v>
      </c>
    </row>
    <row r="1219" spans="1:25" x14ac:dyDescent="0.25">
      <c r="A1219" s="572" t="s">
        <v>309</v>
      </c>
      <c r="B1219" s="573" t="s">
        <v>1154</v>
      </c>
      <c r="C1219" s="617">
        <v>216.02</v>
      </c>
      <c r="D1219" s="617">
        <v>22057021602</v>
      </c>
      <c r="E1219" s="574" t="s">
        <v>904</v>
      </c>
      <c r="F1219" s="583">
        <v>0</v>
      </c>
      <c r="G1219" s="573" t="s">
        <v>902</v>
      </c>
      <c r="H1219" s="576">
        <v>152900</v>
      </c>
      <c r="I1219" s="576">
        <v>161800</v>
      </c>
      <c r="J1219" s="577">
        <v>1.0582079790712899</v>
      </c>
      <c r="K1219" s="577" t="b">
        <f t="shared" ref="K1219:K1282" si="171">IF(J1219&gt;=50%,TRUE,"")</f>
        <v>1</v>
      </c>
      <c r="L1219" s="576">
        <v>46710</v>
      </c>
      <c r="M1219" s="576">
        <v>61563</v>
      </c>
      <c r="N1219" s="577">
        <v>1.3179833012202999</v>
      </c>
      <c r="O1219" s="577" t="str">
        <f t="shared" ref="O1219:O1282" si="172">IF(N1219&lt;=65%,TRUE,"")</f>
        <v/>
      </c>
      <c r="P1219" s="578">
        <v>19.600000000000001</v>
      </c>
      <c r="Q1219" s="578">
        <v>17.2</v>
      </c>
      <c r="R1219" s="579">
        <v>0.87755102040816302</v>
      </c>
      <c r="S1219" s="577" t="str">
        <f t="shared" ref="S1219:S1282" si="173">IF(R1219&gt;=1.5,TRUE,"")</f>
        <v/>
      </c>
      <c r="T1219" s="580">
        <f t="shared" ref="T1219:T1282" si="174">IF(K1219=TRUE,1,0)</f>
        <v>1</v>
      </c>
      <c r="U1219" s="580">
        <f t="shared" ref="U1219:U1282" si="175">IF(O1219=TRUE,1,0)</f>
        <v>0</v>
      </c>
      <c r="V1219" s="580">
        <f t="shared" ref="V1219:V1282" si="176">IF(S1219=TRUE,1,0)</f>
        <v>0</v>
      </c>
      <c r="W1219" s="580">
        <f t="shared" ref="W1219:W1282" si="177">SUM(T1219:V1219)</f>
        <v>1</v>
      </c>
      <c r="X1219" s="581" t="str">
        <f t="shared" ref="X1219:X1282" si="178">IF(AND(E1219="TRUE",W1219&gt;1),"YES","NO")</f>
        <v>NO</v>
      </c>
      <c r="Y1219" s="582" t="str">
        <f t="shared" ref="Y1219:Y1282" si="179">IF(AND(F1219=1,W1219&gt;1), "YES","NO")</f>
        <v>NO</v>
      </c>
    </row>
    <row r="1220" spans="1:25" x14ac:dyDescent="0.25">
      <c r="A1220" s="572" t="s">
        <v>309</v>
      </c>
      <c r="B1220" s="573" t="s">
        <v>1156</v>
      </c>
      <c r="C1220" s="617">
        <v>216.02</v>
      </c>
      <c r="D1220" s="617">
        <v>22057021602</v>
      </c>
      <c r="E1220" s="574" t="s">
        <v>901</v>
      </c>
      <c r="F1220" s="575">
        <v>1</v>
      </c>
      <c r="G1220" s="573" t="s">
        <v>902</v>
      </c>
      <c r="H1220" s="576">
        <v>152900</v>
      </c>
      <c r="I1220" s="576">
        <v>82100</v>
      </c>
      <c r="J1220" s="577">
        <v>0.53695225637671695</v>
      </c>
      <c r="K1220" s="577" t="b">
        <f t="shared" si="171"/>
        <v>1</v>
      </c>
      <c r="L1220" s="576">
        <v>46710</v>
      </c>
      <c r="M1220" s="576">
        <v>38413</v>
      </c>
      <c r="N1220" s="577">
        <v>0.82237208306572496</v>
      </c>
      <c r="O1220" s="577" t="str">
        <f t="shared" si="172"/>
        <v/>
      </c>
      <c r="P1220" s="578">
        <v>19.600000000000001</v>
      </c>
      <c r="Q1220" s="578">
        <v>35.1</v>
      </c>
      <c r="R1220" s="579">
        <v>1.7908163265306101</v>
      </c>
      <c r="S1220" s="577" t="b">
        <f t="shared" si="173"/>
        <v>1</v>
      </c>
      <c r="T1220" s="580">
        <f t="shared" si="174"/>
        <v>1</v>
      </c>
      <c r="U1220" s="580">
        <f t="shared" si="175"/>
        <v>0</v>
      </c>
      <c r="V1220" s="580">
        <f t="shared" si="176"/>
        <v>1</v>
      </c>
      <c r="W1220" s="580">
        <f t="shared" si="177"/>
        <v>2</v>
      </c>
      <c r="X1220" s="588" t="str">
        <f t="shared" si="178"/>
        <v>YES</v>
      </c>
      <c r="Y1220" s="589" t="str">
        <f t="shared" si="179"/>
        <v>YES</v>
      </c>
    </row>
    <row r="1221" spans="1:25" x14ac:dyDescent="0.25">
      <c r="A1221" s="572" t="s">
        <v>283</v>
      </c>
      <c r="B1221" s="573" t="s">
        <v>1149</v>
      </c>
      <c r="C1221" s="617">
        <v>217</v>
      </c>
      <c r="D1221" s="617">
        <v>22057021700</v>
      </c>
      <c r="E1221" s="574" t="s">
        <v>904</v>
      </c>
      <c r="F1221" s="583">
        <v>0</v>
      </c>
      <c r="G1221" s="573" t="s">
        <v>902</v>
      </c>
      <c r="H1221" s="576">
        <v>152900</v>
      </c>
      <c r="I1221" s="576">
        <v>104300</v>
      </c>
      <c r="J1221" s="577">
        <v>0.68214519293655995</v>
      </c>
      <c r="K1221" s="577" t="b">
        <f t="shared" si="171"/>
        <v>1</v>
      </c>
      <c r="L1221" s="576">
        <v>46710</v>
      </c>
      <c r="M1221" s="576">
        <v>54583</v>
      </c>
      <c r="N1221" s="577">
        <v>1.16855063155641</v>
      </c>
      <c r="O1221" s="577" t="str">
        <f t="shared" si="172"/>
        <v/>
      </c>
      <c r="P1221" s="578">
        <v>19.600000000000001</v>
      </c>
      <c r="Q1221" s="578">
        <v>19.3</v>
      </c>
      <c r="R1221" s="579">
        <v>0.98469387755102</v>
      </c>
      <c r="S1221" s="577" t="str">
        <f t="shared" si="173"/>
        <v/>
      </c>
      <c r="T1221" s="580">
        <f t="shared" si="174"/>
        <v>1</v>
      </c>
      <c r="U1221" s="580">
        <f t="shared" si="175"/>
        <v>0</v>
      </c>
      <c r="V1221" s="580">
        <f t="shared" si="176"/>
        <v>0</v>
      </c>
      <c r="W1221" s="580">
        <f t="shared" si="177"/>
        <v>1</v>
      </c>
      <c r="X1221" s="581" t="str">
        <f t="shared" si="178"/>
        <v>NO</v>
      </c>
      <c r="Y1221" s="582" t="str">
        <f t="shared" si="179"/>
        <v>NO</v>
      </c>
    </row>
    <row r="1222" spans="1:25" x14ac:dyDescent="0.25">
      <c r="A1222" s="572" t="s">
        <v>283</v>
      </c>
      <c r="B1222" s="573" t="s">
        <v>1145</v>
      </c>
      <c r="C1222" s="617">
        <v>218</v>
      </c>
      <c r="D1222" s="617">
        <v>22057021800</v>
      </c>
      <c r="E1222" s="584" t="s">
        <v>904</v>
      </c>
      <c r="F1222" s="585">
        <v>0</v>
      </c>
      <c r="G1222" s="573" t="s">
        <v>902</v>
      </c>
      <c r="H1222" s="576">
        <v>152900</v>
      </c>
      <c r="I1222" s="576">
        <v>117900</v>
      </c>
      <c r="J1222" s="577">
        <v>0.77109221713538301</v>
      </c>
      <c r="K1222" s="577" t="b">
        <f t="shared" si="171"/>
        <v>1</v>
      </c>
      <c r="L1222" s="576">
        <v>46710</v>
      </c>
      <c r="M1222" s="576">
        <v>40774</v>
      </c>
      <c r="N1222" s="577">
        <v>0.87291800470991199</v>
      </c>
      <c r="O1222" s="577" t="str">
        <f t="shared" si="172"/>
        <v/>
      </c>
      <c r="P1222" s="578">
        <v>19.600000000000001</v>
      </c>
      <c r="Q1222" s="578">
        <v>20.7</v>
      </c>
      <c r="R1222" s="579">
        <v>1.05612244897959</v>
      </c>
      <c r="S1222" s="577" t="str">
        <f t="shared" si="173"/>
        <v/>
      </c>
      <c r="T1222" s="580">
        <f t="shared" si="174"/>
        <v>1</v>
      </c>
      <c r="U1222" s="580">
        <f t="shared" si="175"/>
        <v>0</v>
      </c>
      <c r="V1222" s="580">
        <f t="shared" si="176"/>
        <v>0</v>
      </c>
      <c r="W1222" s="580">
        <f t="shared" si="177"/>
        <v>1</v>
      </c>
      <c r="X1222" s="581" t="str">
        <f t="shared" si="178"/>
        <v>NO</v>
      </c>
      <c r="Y1222" s="582" t="str">
        <f t="shared" si="179"/>
        <v>NO</v>
      </c>
    </row>
    <row r="1223" spans="1:25" x14ac:dyDescent="0.25">
      <c r="A1223" s="572" t="s">
        <v>283</v>
      </c>
      <c r="B1223" s="573" t="s">
        <v>948</v>
      </c>
      <c r="C1223" s="617">
        <v>219.01</v>
      </c>
      <c r="D1223" s="617">
        <v>22057021901</v>
      </c>
      <c r="E1223" s="574" t="s">
        <v>904</v>
      </c>
      <c r="F1223" s="583">
        <v>0</v>
      </c>
      <c r="G1223" s="573" t="s">
        <v>902</v>
      </c>
      <c r="H1223" s="576">
        <v>152900</v>
      </c>
      <c r="I1223" s="576">
        <v>148500</v>
      </c>
      <c r="J1223" s="577">
        <v>0.97122302158273399</v>
      </c>
      <c r="K1223" s="577" t="b">
        <f t="shared" si="171"/>
        <v>1</v>
      </c>
      <c r="L1223" s="576">
        <v>46710</v>
      </c>
      <c r="M1223" s="576">
        <v>35146</v>
      </c>
      <c r="N1223" s="577">
        <v>0.75242988653393295</v>
      </c>
      <c r="O1223" s="577" t="str">
        <f t="shared" si="172"/>
        <v/>
      </c>
      <c r="P1223" s="578">
        <v>19.600000000000001</v>
      </c>
      <c r="Q1223" s="578">
        <v>19.3</v>
      </c>
      <c r="R1223" s="579">
        <v>0.98469387755102</v>
      </c>
      <c r="S1223" s="577" t="str">
        <f t="shared" si="173"/>
        <v/>
      </c>
      <c r="T1223" s="580">
        <f t="shared" si="174"/>
        <v>1</v>
      </c>
      <c r="U1223" s="580">
        <f t="shared" si="175"/>
        <v>0</v>
      </c>
      <c r="V1223" s="580">
        <f t="shared" si="176"/>
        <v>0</v>
      </c>
      <c r="W1223" s="580">
        <f t="shared" si="177"/>
        <v>1</v>
      </c>
      <c r="X1223" s="581" t="str">
        <f t="shared" si="178"/>
        <v>NO</v>
      </c>
      <c r="Y1223" s="582" t="str">
        <f t="shared" si="179"/>
        <v>NO</v>
      </c>
    </row>
    <row r="1224" spans="1:25" x14ac:dyDescent="0.25">
      <c r="A1224" s="572" t="s">
        <v>309</v>
      </c>
      <c r="B1224" s="573" t="s">
        <v>1157</v>
      </c>
      <c r="C1224" s="617">
        <v>219.01</v>
      </c>
      <c r="D1224" s="617">
        <v>22057021901</v>
      </c>
      <c r="E1224" s="574" t="s">
        <v>904</v>
      </c>
      <c r="F1224" s="583">
        <v>0</v>
      </c>
      <c r="G1224" s="573" t="s">
        <v>902</v>
      </c>
      <c r="H1224" s="576">
        <v>152900</v>
      </c>
      <c r="I1224" s="576">
        <v>113700</v>
      </c>
      <c r="J1224" s="577">
        <v>0.74362328319162896</v>
      </c>
      <c r="K1224" s="577" t="b">
        <f t="shared" si="171"/>
        <v>1</v>
      </c>
      <c r="L1224" s="576">
        <v>46710</v>
      </c>
      <c r="M1224" s="576">
        <v>45708</v>
      </c>
      <c r="N1224" s="577">
        <v>0.97854849068721905</v>
      </c>
      <c r="O1224" s="577" t="str">
        <f t="shared" si="172"/>
        <v/>
      </c>
      <c r="P1224" s="578">
        <v>19.600000000000001</v>
      </c>
      <c r="Q1224" s="578">
        <v>16.3</v>
      </c>
      <c r="R1224" s="579">
        <v>0.83163265306122502</v>
      </c>
      <c r="S1224" s="577" t="str">
        <f t="shared" si="173"/>
        <v/>
      </c>
      <c r="T1224" s="580">
        <f t="shared" si="174"/>
        <v>1</v>
      </c>
      <c r="U1224" s="580">
        <f t="shared" si="175"/>
        <v>0</v>
      </c>
      <c r="V1224" s="580">
        <f t="shared" si="176"/>
        <v>0</v>
      </c>
      <c r="W1224" s="580">
        <f t="shared" si="177"/>
        <v>1</v>
      </c>
      <c r="X1224" s="581" t="str">
        <f t="shared" si="178"/>
        <v>NO</v>
      </c>
      <c r="Y1224" s="582" t="str">
        <f t="shared" si="179"/>
        <v>NO</v>
      </c>
    </row>
    <row r="1225" spans="1:25" x14ac:dyDescent="0.25">
      <c r="A1225" s="572" t="s">
        <v>309</v>
      </c>
      <c r="B1225" s="573" t="s">
        <v>1155</v>
      </c>
      <c r="C1225" s="617">
        <v>219.01</v>
      </c>
      <c r="D1225" s="617">
        <v>22057021901</v>
      </c>
      <c r="E1225" s="574" t="s">
        <v>901</v>
      </c>
      <c r="F1225" s="575">
        <v>1</v>
      </c>
      <c r="G1225" s="573" t="s">
        <v>902</v>
      </c>
      <c r="H1225" s="576">
        <v>152900</v>
      </c>
      <c r="I1225" s="576">
        <v>153000</v>
      </c>
      <c r="J1225" s="577">
        <v>1.0006540222367599</v>
      </c>
      <c r="K1225" s="577" t="b">
        <f t="shared" si="171"/>
        <v>1</v>
      </c>
      <c r="L1225" s="576">
        <v>46710</v>
      </c>
      <c r="M1225" s="576">
        <v>43178</v>
      </c>
      <c r="N1225" s="577">
        <v>0.92438450010704298</v>
      </c>
      <c r="O1225" s="577" t="str">
        <f t="shared" si="172"/>
        <v/>
      </c>
      <c r="P1225" s="578">
        <v>19.600000000000001</v>
      </c>
      <c r="Q1225" s="578">
        <v>24.8</v>
      </c>
      <c r="R1225" s="579">
        <v>1.2653061224489801</v>
      </c>
      <c r="S1225" s="577" t="str">
        <f t="shared" si="173"/>
        <v/>
      </c>
      <c r="T1225" s="580">
        <f t="shared" si="174"/>
        <v>1</v>
      </c>
      <c r="U1225" s="580">
        <f t="shared" si="175"/>
        <v>0</v>
      </c>
      <c r="V1225" s="580">
        <f t="shared" si="176"/>
        <v>0</v>
      </c>
      <c r="W1225" s="580">
        <f t="shared" si="177"/>
        <v>1</v>
      </c>
      <c r="X1225" s="581" t="str">
        <f t="shared" si="178"/>
        <v>NO</v>
      </c>
      <c r="Y1225" s="582" t="str">
        <f t="shared" si="179"/>
        <v>NO</v>
      </c>
    </row>
    <row r="1226" spans="1:25" x14ac:dyDescent="0.25">
      <c r="A1226" s="572" t="s">
        <v>283</v>
      </c>
      <c r="B1226" s="573" t="s">
        <v>1145</v>
      </c>
      <c r="C1226" s="617">
        <v>219.02</v>
      </c>
      <c r="D1226" s="617">
        <v>22057021902</v>
      </c>
      <c r="E1226" s="584" t="s">
        <v>904</v>
      </c>
      <c r="F1226" s="585">
        <v>0</v>
      </c>
      <c r="G1226" s="573" t="s">
        <v>902</v>
      </c>
      <c r="H1226" s="576">
        <v>152900</v>
      </c>
      <c r="I1226" s="576">
        <v>117900</v>
      </c>
      <c r="J1226" s="577">
        <v>0.77109221713538301</v>
      </c>
      <c r="K1226" s="577" t="b">
        <f t="shared" si="171"/>
        <v>1</v>
      </c>
      <c r="L1226" s="576">
        <v>46710</v>
      </c>
      <c r="M1226" s="576">
        <v>40774</v>
      </c>
      <c r="N1226" s="577">
        <v>0.87291800470991199</v>
      </c>
      <c r="O1226" s="577" t="str">
        <f t="shared" si="172"/>
        <v/>
      </c>
      <c r="P1226" s="578">
        <v>19.600000000000001</v>
      </c>
      <c r="Q1226" s="578">
        <v>20.7</v>
      </c>
      <c r="R1226" s="579">
        <v>1.05612244897959</v>
      </c>
      <c r="S1226" s="577" t="str">
        <f t="shared" si="173"/>
        <v/>
      </c>
      <c r="T1226" s="580">
        <f t="shared" si="174"/>
        <v>1</v>
      </c>
      <c r="U1226" s="580">
        <f t="shared" si="175"/>
        <v>0</v>
      </c>
      <c r="V1226" s="580">
        <f t="shared" si="176"/>
        <v>0</v>
      </c>
      <c r="W1226" s="580">
        <f t="shared" si="177"/>
        <v>1</v>
      </c>
      <c r="X1226" s="581" t="str">
        <f t="shared" si="178"/>
        <v>NO</v>
      </c>
      <c r="Y1226" s="582" t="str">
        <f t="shared" si="179"/>
        <v>NO</v>
      </c>
    </row>
    <row r="1227" spans="1:25" x14ac:dyDescent="0.25">
      <c r="A1227" s="572" t="s">
        <v>283</v>
      </c>
      <c r="B1227" s="573" t="s">
        <v>948</v>
      </c>
      <c r="C1227" s="617">
        <v>219.02</v>
      </c>
      <c r="D1227" s="617">
        <v>22057021902</v>
      </c>
      <c r="E1227" s="574" t="s">
        <v>904</v>
      </c>
      <c r="F1227" s="583">
        <v>0</v>
      </c>
      <c r="G1227" s="573" t="s">
        <v>902</v>
      </c>
      <c r="H1227" s="576">
        <v>152900</v>
      </c>
      <c r="I1227" s="576">
        <v>148500</v>
      </c>
      <c r="J1227" s="577">
        <v>0.97122302158273399</v>
      </c>
      <c r="K1227" s="577" t="b">
        <f t="shared" si="171"/>
        <v>1</v>
      </c>
      <c r="L1227" s="576">
        <v>46710</v>
      </c>
      <c r="M1227" s="576">
        <v>35146</v>
      </c>
      <c r="N1227" s="577">
        <v>0.75242988653393295</v>
      </c>
      <c r="O1227" s="577" t="str">
        <f t="shared" si="172"/>
        <v/>
      </c>
      <c r="P1227" s="578">
        <v>19.600000000000001</v>
      </c>
      <c r="Q1227" s="578">
        <v>19.3</v>
      </c>
      <c r="R1227" s="579">
        <v>0.98469387755102</v>
      </c>
      <c r="S1227" s="577" t="str">
        <f t="shared" si="173"/>
        <v/>
      </c>
      <c r="T1227" s="580">
        <f t="shared" si="174"/>
        <v>1</v>
      </c>
      <c r="U1227" s="580">
        <f t="shared" si="175"/>
        <v>0</v>
      </c>
      <c r="V1227" s="580">
        <f t="shared" si="176"/>
        <v>0</v>
      </c>
      <c r="W1227" s="580">
        <f t="shared" si="177"/>
        <v>1</v>
      </c>
      <c r="X1227" s="581" t="str">
        <f t="shared" si="178"/>
        <v>NO</v>
      </c>
      <c r="Y1227" s="582" t="str">
        <f t="shared" si="179"/>
        <v>NO</v>
      </c>
    </row>
    <row r="1228" spans="1:25" x14ac:dyDescent="0.25">
      <c r="A1228" s="572" t="s">
        <v>309</v>
      </c>
      <c r="B1228" s="573" t="s">
        <v>1155</v>
      </c>
      <c r="C1228" s="617">
        <v>219.02</v>
      </c>
      <c r="D1228" s="617">
        <v>22057021902</v>
      </c>
      <c r="E1228" s="574" t="s">
        <v>904</v>
      </c>
      <c r="F1228" s="583">
        <v>0</v>
      </c>
      <c r="G1228" s="573" t="s">
        <v>902</v>
      </c>
      <c r="H1228" s="576">
        <v>152900</v>
      </c>
      <c r="I1228" s="576">
        <v>153000</v>
      </c>
      <c r="J1228" s="577">
        <v>1.0006540222367599</v>
      </c>
      <c r="K1228" s="577" t="b">
        <f t="shared" si="171"/>
        <v>1</v>
      </c>
      <c r="L1228" s="576">
        <v>46710</v>
      </c>
      <c r="M1228" s="576">
        <v>43178</v>
      </c>
      <c r="N1228" s="577">
        <v>0.92438450010704298</v>
      </c>
      <c r="O1228" s="577" t="str">
        <f t="shared" si="172"/>
        <v/>
      </c>
      <c r="P1228" s="578">
        <v>19.600000000000001</v>
      </c>
      <c r="Q1228" s="578">
        <v>24.8</v>
      </c>
      <c r="R1228" s="579">
        <v>1.2653061224489801</v>
      </c>
      <c r="S1228" s="577" t="str">
        <f t="shared" si="173"/>
        <v/>
      </c>
      <c r="T1228" s="580">
        <f t="shared" si="174"/>
        <v>1</v>
      </c>
      <c r="U1228" s="580">
        <f t="shared" si="175"/>
        <v>0</v>
      </c>
      <c r="V1228" s="580">
        <f t="shared" si="176"/>
        <v>0</v>
      </c>
      <c r="W1228" s="580">
        <f t="shared" si="177"/>
        <v>1</v>
      </c>
      <c r="X1228" s="581" t="str">
        <f t="shared" si="178"/>
        <v>NO</v>
      </c>
      <c r="Y1228" s="582" t="str">
        <f t="shared" si="179"/>
        <v>NO</v>
      </c>
    </row>
    <row r="1229" spans="1:25" x14ac:dyDescent="0.25">
      <c r="A1229" s="572" t="s">
        <v>283</v>
      </c>
      <c r="B1229" s="573" t="s">
        <v>948</v>
      </c>
      <c r="C1229" s="617">
        <v>220</v>
      </c>
      <c r="D1229" s="617">
        <v>22057022000</v>
      </c>
      <c r="E1229" s="574" t="s">
        <v>904</v>
      </c>
      <c r="F1229" s="583">
        <v>0</v>
      </c>
      <c r="G1229" s="573" t="s">
        <v>902</v>
      </c>
      <c r="H1229" s="576">
        <v>152900</v>
      </c>
      <c r="I1229" s="576">
        <v>148500</v>
      </c>
      <c r="J1229" s="577">
        <v>0.97122302158273399</v>
      </c>
      <c r="K1229" s="577" t="b">
        <f t="shared" si="171"/>
        <v>1</v>
      </c>
      <c r="L1229" s="576">
        <v>46710</v>
      </c>
      <c r="M1229" s="576">
        <v>35146</v>
      </c>
      <c r="N1229" s="577">
        <v>0.75242988653393295</v>
      </c>
      <c r="O1229" s="577" t="str">
        <f t="shared" si="172"/>
        <v/>
      </c>
      <c r="P1229" s="578">
        <v>19.600000000000001</v>
      </c>
      <c r="Q1229" s="578">
        <v>19.3</v>
      </c>
      <c r="R1229" s="579">
        <v>0.98469387755102</v>
      </c>
      <c r="S1229" s="577" t="str">
        <f t="shared" si="173"/>
        <v/>
      </c>
      <c r="T1229" s="580">
        <f t="shared" si="174"/>
        <v>1</v>
      </c>
      <c r="U1229" s="580">
        <f t="shared" si="175"/>
        <v>0</v>
      </c>
      <c r="V1229" s="580">
        <f t="shared" si="176"/>
        <v>0</v>
      </c>
      <c r="W1229" s="580">
        <f t="shared" si="177"/>
        <v>1</v>
      </c>
      <c r="X1229" s="581" t="str">
        <f t="shared" si="178"/>
        <v>NO</v>
      </c>
      <c r="Y1229" s="582" t="str">
        <f t="shared" si="179"/>
        <v>NO</v>
      </c>
    </row>
    <row r="1230" spans="1:25" x14ac:dyDescent="0.25">
      <c r="A1230" s="572" t="s">
        <v>265</v>
      </c>
      <c r="B1230" s="573" t="s">
        <v>1024</v>
      </c>
      <c r="C1230" s="617">
        <v>9701</v>
      </c>
      <c r="D1230" s="617">
        <v>22059970100</v>
      </c>
      <c r="E1230" s="574" t="s">
        <v>904</v>
      </c>
      <c r="F1230" s="583">
        <v>0</v>
      </c>
      <c r="G1230" s="573" t="s">
        <v>902</v>
      </c>
      <c r="H1230" s="576">
        <v>152900</v>
      </c>
      <c r="I1230" s="576">
        <v>72700</v>
      </c>
      <c r="J1230" s="577">
        <v>0.475474166121648</v>
      </c>
      <c r="K1230" s="577" t="str">
        <f t="shared" si="171"/>
        <v/>
      </c>
      <c r="L1230" s="576">
        <v>46710</v>
      </c>
      <c r="M1230" s="576">
        <v>33750</v>
      </c>
      <c r="N1230" s="577">
        <v>0.72254335260115599</v>
      </c>
      <c r="O1230" s="577" t="str">
        <f t="shared" si="172"/>
        <v/>
      </c>
      <c r="P1230" s="578">
        <v>19.600000000000001</v>
      </c>
      <c r="Q1230" s="578">
        <v>21.2</v>
      </c>
      <c r="R1230" s="579">
        <v>1.0816326530612199</v>
      </c>
      <c r="S1230" s="577" t="str">
        <f t="shared" si="173"/>
        <v/>
      </c>
      <c r="T1230" s="580">
        <f t="shared" si="174"/>
        <v>0</v>
      </c>
      <c r="U1230" s="580">
        <f t="shared" si="175"/>
        <v>0</v>
      </c>
      <c r="V1230" s="580">
        <f t="shared" si="176"/>
        <v>0</v>
      </c>
      <c r="W1230" s="580">
        <f t="shared" si="177"/>
        <v>0</v>
      </c>
      <c r="X1230" s="581" t="str">
        <f t="shared" si="178"/>
        <v>NO</v>
      </c>
      <c r="Y1230" s="582" t="str">
        <f t="shared" si="179"/>
        <v>NO</v>
      </c>
    </row>
    <row r="1231" spans="1:25" x14ac:dyDescent="0.25">
      <c r="A1231" s="572" t="s">
        <v>265</v>
      </c>
      <c r="B1231" s="573" t="s">
        <v>1025</v>
      </c>
      <c r="C1231" s="617">
        <v>9701</v>
      </c>
      <c r="D1231" s="617">
        <v>22059970100</v>
      </c>
      <c r="E1231" s="574" t="s">
        <v>904</v>
      </c>
      <c r="F1231" s="583">
        <v>0</v>
      </c>
      <c r="G1231" s="573" t="s">
        <v>902</v>
      </c>
      <c r="H1231" s="576">
        <v>152900</v>
      </c>
      <c r="I1231" s="576">
        <v>0</v>
      </c>
      <c r="J1231" s="577">
        <v>0</v>
      </c>
      <c r="K1231" s="577" t="str">
        <f t="shared" si="171"/>
        <v/>
      </c>
      <c r="L1231" s="576">
        <v>46710</v>
      </c>
      <c r="M1231" s="576">
        <v>0</v>
      </c>
      <c r="N1231" s="577">
        <v>0</v>
      </c>
      <c r="O1231" s="577" t="b">
        <f t="shared" si="172"/>
        <v>1</v>
      </c>
      <c r="P1231" s="578">
        <v>19.600000000000001</v>
      </c>
      <c r="Q1231" s="578">
        <v>0</v>
      </c>
      <c r="R1231" s="579">
        <v>0</v>
      </c>
      <c r="S1231" s="577" t="str">
        <f t="shared" si="173"/>
        <v/>
      </c>
      <c r="T1231" s="580">
        <f t="shared" si="174"/>
        <v>0</v>
      </c>
      <c r="U1231" s="580">
        <f t="shared" si="175"/>
        <v>1</v>
      </c>
      <c r="V1231" s="580">
        <f t="shared" si="176"/>
        <v>0</v>
      </c>
      <c r="W1231" s="580">
        <f t="shared" si="177"/>
        <v>1</v>
      </c>
      <c r="X1231" s="581" t="str">
        <f t="shared" si="178"/>
        <v>NO</v>
      </c>
      <c r="Y1231" s="582" t="str">
        <f t="shared" si="179"/>
        <v>NO</v>
      </c>
    </row>
    <row r="1232" spans="1:25" x14ac:dyDescent="0.25">
      <c r="A1232" s="572" t="s">
        <v>1026</v>
      </c>
      <c r="B1232" s="573" t="s">
        <v>1027</v>
      </c>
      <c r="C1232" s="617">
        <v>9701</v>
      </c>
      <c r="D1232" s="617">
        <v>22059970100</v>
      </c>
      <c r="E1232" s="574" t="s">
        <v>904</v>
      </c>
      <c r="F1232" s="583">
        <v>0</v>
      </c>
      <c r="G1232" s="573" t="s">
        <v>902</v>
      </c>
      <c r="H1232" s="576">
        <v>152900</v>
      </c>
      <c r="I1232" s="576">
        <v>61300</v>
      </c>
      <c r="J1232" s="577">
        <v>0.40091563113145801</v>
      </c>
      <c r="K1232" s="577" t="str">
        <f t="shared" si="171"/>
        <v/>
      </c>
      <c r="L1232" s="576">
        <v>46710</v>
      </c>
      <c r="M1232" s="576">
        <v>34375</v>
      </c>
      <c r="N1232" s="577">
        <v>0.73592378505673295</v>
      </c>
      <c r="O1232" s="577" t="str">
        <f t="shared" si="172"/>
        <v/>
      </c>
      <c r="P1232" s="578">
        <v>19.600000000000001</v>
      </c>
      <c r="Q1232" s="578">
        <v>26.9</v>
      </c>
      <c r="R1232" s="579">
        <v>1.37244897959184</v>
      </c>
      <c r="S1232" s="577" t="str">
        <f t="shared" si="173"/>
        <v/>
      </c>
      <c r="T1232" s="580">
        <f t="shared" si="174"/>
        <v>0</v>
      </c>
      <c r="U1232" s="580">
        <f t="shared" si="175"/>
        <v>0</v>
      </c>
      <c r="V1232" s="580">
        <f t="shared" si="176"/>
        <v>0</v>
      </c>
      <c r="W1232" s="580">
        <f t="shared" si="177"/>
        <v>0</v>
      </c>
      <c r="X1232" s="581" t="str">
        <f t="shared" si="178"/>
        <v>NO</v>
      </c>
      <c r="Y1232" s="582" t="str">
        <f t="shared" si="179"/>
        <v>NO</v>
      </c>
    </row>
    <row r="1233" spans="1:25" x14ac:dyDescent="0.25">
      <c r="A1233" s="572" t="s">
        <v>1026</v>
      </c>
      <c r="B1233" s="573" t="s">
        <v>1027</v>
      </c>
      <c r="C1233" s="617">
        <v>9701</v>
      </c>
      <c r="D1233" s="617">
        <v>22059970100</v>
      </c>
      <c r="E1233" s="574" t="s">
        <v>904</v>
      </c>
      <c r="F1233" s="583">
        <v>0</v>
      </c>
      <c r="G1233" s="573" t="s">
        <v>902</v>
      </c>
      <c r="H1233" s="576">
        <v>152900</v>
      </c>
      <c r="I1233" s="576">
        <v>0</v>
      </c>
      <c r="J1233" s="577">
        <v>0</v>
      </c>
      <c r="K1233" s="577" t="str">
        <f t="shared" si="171"/>
        <v/>
      </c>
      <c r="L1233" s="576">
        <v>46710</v>
      </c>
      <c r="M1233" s="576">
        <v>0</v>
      </c>
      <c r="N1233" s="577">
        <v>0</v>
      </c>
      <c r="O1233" s="577" t="b">
        <f t="shared" si="172"/>
        <v>1</v>
      </c>
      <c r="P1233" s="578">
        <v>19.600000000000001</v>
      </c>
      <c r="Q1233" s="578">
        <v>0</v>
      </c>
      <c r="R1233" s="579">
        <v>0</v>
      </c>
      <c r="S1233" s="577" t="str">
        <f t="shared" si="173"/>
        <v/>
      </c>
      <c r="T1233" s="580">
        <f t="shared" si="174"/>
        <v>0</v>
      </c>
      <c r="U1233" s="580">
        <f t="shared" si="175"/>
        <v>1</v>
      </c>
      <c r="V1233" s="580">
        <f t="shared" si="176"/>
        <v>0</v>
      </c>
      <c r="W1233" s="580">
        <f t="shared" si="177"/>
        <v>1</v>
      </c>
      <c r="X1233" s="581" t="str">
        <f t="shared" si="178"/>
        <v>NO</v>
      </c>
      <c r="Y1233" s="582" t="str">
        <f t="shared" si="179"/>
        <v>NO</v>
      </c>
    </row>
    <row r="1234" spans="1:25" x14ac:dyDescent="0.25">
      <c r="A1234" s="572" t="s">
        <v>1026</v>
      </c>
      <c r="B1234" s="573" t="s">
        <v>1158</v>
      </c>
      <c r="C1234" s="617">
        <v>9701</v>
      </c>
      <c r="D1234" s="617">
        <v>22059970100</v>
      </c>
      <c r="E1234" s="574" t="s">
        <v>901</v>
      </c>
      <c r="F1234" s="575">
        <v>1</v>
      </c>
      <c r="G1234" s="573" t="s">
        <v>902</v>
      </c>
      <c r="H1234" s="576">
        <v>152900</v>
      </c>
      <c r="I1234" s="576">
        <v>0</v>
      </c>
      <c r="J1234" s="577">
        <v>0</v>
      </c>
      <c r="K1234" s="577" t="str">
        <f t="shared" si="171"/>
        <v/>
      </c>
      <c r="L1234" s="576">
        <v>46710</v>
      </c>
      <c r="M1234" s="576">
        <v>0</v>
      </c>
      <c r="N1234" s="577">
        <v>0</v>
      </c>
      <c r="O1234" s="577" t="b">
        <f t="shared" si="172"/>
        <v>1</v>
      </c>
      <c r="P1234" s="578">
        <v>19.600000000000001</v>
      </c>
      <c r="Q1234" s="578">
        <v>0</v>
      </c>
      <c r="R1234" s="579">
        <v>0</v>
      </c>
      <c r="S1234" s="577" t="str">
        <f t="shared" si="173"/>
        <v/>
      </c>
      <c r="T1234" s="580">
        <f t="shared" si="174"/>
        <v>0</v>
      </c>
      <c r="U1234" s="580">
        <f t="shared" si="175"/>
        <v>1</v>
      </c>
      <c r="V1234" s="580">
        <f t="shared" si="176"/>
        <v>0</v>
      </c>
      <c r="W1234" s="580">
        <f t="shared" si="177"/>
        <v>1</v>
      </c>
      <c r="X1234" s="581" t="str">
        <f t="shared" si="178"/>
        <v>NO</v>
      </c>
      <c r="Y1234" s="582" t="str">
        <f t="shared" si="179"/>
        <v>NO</v>
      </c>
    </row>
    <row r="1235" spans="1:25" x14ac:dyDescent="0.25">
      <c r="A1235" s="572" t="s">
        <v>1026</v>
      </c>
      <c r="B1235" s="573" t="s">
        <v>1159</v>
      </c>
      <c r="C1235" s="617">
        <v>9701</v>
      </c>
      <c r="D1235" s="617">
        <v>22059970100</v>
      </c>
      <c r="E1235" s="574" t="s">
        <v>901</v>
      </c>
      <c r="F1235" s="575">
        <v>1</v>
      </c>
      <c r="G1235" s="573" t="s">
        <v>902</v>
      </c>
      <c r="H1235" s="576">
        <v>152900</v>
      </c>
      <c r="I1235" s="576">
        <v>0</v>
      </c>
      <c r="J1235" s="577">
        <v>0</v>
      </c>
      <c r="K1235" s="577" t="str">
        <f t="shared" si="171"/>
        <v/>
      </c>
      <c r="L1235" s="576">
        <v>46710</v>
      </c>
      <c r="M1235" s="576">
        <v>0</v>
      </c>
      <c r="N1235" s="577">
        <v>0</v>
      </c>
      <c r="O1235" s="577" t="b">
        <f t="shared" si="172"/>
        <v>1</v>
      </c>
      <c r="P1235" s="578">
        <v>19.600000000000001</v>
      </c>
      <c r="Q1235" s="578">
        <v>0</v>
      </c>
      <c r="R1235" s="579">
        <v>0</v>
      </c>
      <c r="S1235" s="577" t="str">
        <f t="shared" si="173"/>
        <v/>
      </c>
      <c r="T1235" s="580">
        <f t="shared" si="174"/>
        <v>0</v>
      </c>
      <c r="U1235" s="580">
        <f t="shared" si="175"/>
        <v>1</v>
      </c>
      <c r="V1235" s="580">
        <f t="shared" si="176"/>
        <v>0</v>
      </c>
      <c r="W1235" s="580">
        <f t="shared" si="177"/>
        <v>1</v>
      </c>
      <c r="X1235" s="581" t="str">
        <f t="shared" si="178"/>
        <v>NO</v>
      </c>
      <c r="Y1235" s="582" t="str">
        <f t="shared" si="179"/>
        <v>NO</v>
      </c>
    </row>
    <row r="1236" spans="1:25" x14ac:dyDescent="0.25">
      <c r="A1236" s="572" t="s">
        <v>1026</v>
      </c>
      <c r="B1236" s="573" t="s">
        <v>1159</v>
      </c>
      <c r="C1236" s="617">
        <v>9701</v>
      </c>
      <c r="D1236" s="617">
        <v>22059970100</v>
      </c>
      <c r="E1236" s="574" t="s">
        <v>904</v>
      </c>
      <c r="F1236" s="583">
        <v>0</v>
      </c>
      <c r="G1236" s="573" t="s">
        <v>902</v>
      </c>
      <c r="H1236" s="576">
        <v>152900</v>
      </c>
      <c r="I1236" s="576">
        <v>59200</v>
      </c>
      <c r="J1236" s="577">
        <v>0.38718116415958098</v>
      </c>
      <c r="K1236" s="577" t="str">
        <f t="shared" si="171"/>
        <v/>
      </c>
      <c r="L1236" s="576">
        <v>46710</v>
      </c>
      <c r="M1236" s="576">
        <v>37292</v>
      </c>
      <c r="N1236" s="577">
        <v>0.79837293941340204</v>
      </c>
      <c r="O1236" s="577" t="str">
        <f t="shared" si="172"/>
        <v/>
      </c>
      <c r="P1236" s="578">
        <v>19.600000000000001</v>
      </c>
      <c r="Q1236" s="578">
        <v>30</v>
      </c>
      <c r="R1236" s="579">
        <v>1.53061224489796</v>
      </c>
      <c r="S1236" s="577" t="b">
        <f t="shared" si="173"/>
        <v>1</v>
      </c>
      <c r="T1236" s="580">
        <f t="shared" si="174"/>
        <v>0</v>
      </c>
      <c r="U1236" s="580">
        <f t="shared" si="175"/>
        <v>0</v>
      </c>
      <c r="V1236" s="580">
        <f t="shared" si="176"/>
        <v>1</v>
      </c>
      <c r="W1236" s="580">
        <f t="shared" si="177"/>
        <v>1</v>
      </c>
      <c r="X1236" s="581" t="str">
        <f t="shared" si="178"/>
        <v>NO</v>
      </c>
      <c r="Y1236" s="582" t="str">
        <f t="shared" si="179"/>
        <v>NO</v>
      </c>
    </row>
    <row r="1237" spans="1:25" x14ac:dyDescent="0.25">
      <c r="A1237" s="572" t="s">
        <v>1026</v>
      </c>
      <c r="B1237" s="573" t="s">
        <v>1158</v>
      </c>
      <c r="C1237" s="617">
        <v>9701</v>
      </c>
      <c r="D1237" s="617">
        <v>22059970100</v>
      </c>
      <c r="E1237" s="574" t="s">
        <v>901</v>
      </c>
      <c r="F1237" s="575">
        <v>1</v>
      </c>
      <c r="G1237" s="573" t="s">
        <v>902</v>
      </c>
      <c r="H1237" s="576">
        <v>152900</v>
      </c>
      <c r="I1237" s="576">
        <v>34900</v>
      </c>
      <c r="J1237" s="577">
        <v>0.22825376062786101</v>
      </c>
      <c r="K1237" s="577" t="str">
        <f t="shared" si="171"/>
        <v/>
      </c>
      <c r="L1237" s="576">
        <v>46710</v>
      </c>
      <c r="M1237" s="576">
        <v>29318</v>
      </c>
      <c r="N1237" s="577">
        <v>0.62766002997216896</v>
      </c>
      <c r="O1237" s="577" t="b">
        <f t="shared" si="172"/>
        <v>1</v>
      </c>
      <c r="P1237" s="578">
        <v>19.600000000000001</v>
      </c>
      <c r="Q1237" s="578">
        <v>35.9</v>
      </c>
      <c r="R1237" s="579">
        <v>1.8316326530612199</v>
      </c>
      <c r="S1237" s="577" t="b">
        <f t="shared" si="173"/>
        <v>1</v>
      </c>
      <c r="T1237" s="580">
        <f t="shared" si="174"/>
        <v>0</v>
      </c>
      <c r="U1237" s="580">
        <f t="shared" si="175"/>
        <v>1</v>
      </c>
      <c r="V1237" s="580">
        <f t="shared" si="176"/>
        <v>1</v>
      </c>
      <c r="W1237" s="580">
        <f t="shared" si="177"/>
        <v>2</v>
      </c>
      <c r="X1237" s="588" t="str">
        <f t="shared" si="178"/>
        <v>YES</v>
      </c>
      <c r="Y1237" s="589" t="str">
        <f t="shared" si="179"/>
        <v>YES</v>
      </c>
    </row>
    <row r="1238" spans="1:25" x14ac:dyDescent="0.25">
      <c r="A1238" s="572" t="s">
        <v>1026</v>
      </c>
      <c r="B1238" s="573" t="s">
        <v>1160</v>
      </c>
      <c r="C1238" s="617">
        <v>9702</v>
      </c>
      <c r="D1238" s="617">
        <v>22059970200</v>
      </c>
      <c r="E1238" s="574" t="s">
        <v>904</v>
      </c>
      <c r="F1238" s="583">
        <v>0</v>
      </c>
      <c r="G1238" s="573" t="s">
        <v>902</v>
      </c>
      <c r="H1238" s="576">
        <v>152900</v>
      </c>
      <c r="I1238" s="576">
        <v>0</v>
      </c>
      <c r="J1238" s="577">
        <v>0</v>
      </c>
      <c r="K1238" s="577" t="str">
        <f t="shared" si="171"/>
        <v/>
      </c>
      <c r="L1238" s="576">
        <v>46710</v>
      </c>
      <c r="M1238" s="576">
        <v>0</v>
      </c>
      <c r="N1238" s="577">
        <v>0</v>
      </c>
      <c r="O1238" s="577" t="b">
        <f t="shared" si="172"/>
        <v>1</v>
      </c>
      <c r="P1238" s="578">
        <v>19.600000000000001</v>
      </c>
      <c r="Q1238" s="578">
        <v>0</v>
      </c>
      <c r="R1238" s="579">
        <v>0</v>
      </c>
      <c r="S1238" s="577" t="str">
        <f t="shared" si="173"/>
        <v/>
      </c>
      <c r="T1238" s="580">
        <f t="shared" si="174"/>
        <v>0</v>
      </c>
      <c r="U1238" s="580">
        <f t="shared" si="175"/>
        <v>1</v>
      </c>
      <c r="V1238" s="580">
        <f t="shared" si="176"/>
        <v>0</v>
      </c>
      <c r="W1238" s="580">
        <f t="shared" si="177"/>
        <v>1</v>
      </c>
      <c r="X1238" s="581" t="str">
        <f t="shared" si="178"/>
        <v>NO</v>
      </c>
      <c r="Y1238" s="582" t="str">
        <f t="shared" si="179"/>
        <v>NO</v>
      </c>
    </row>
    <row r="1239" spans="1:25" x14ac:dyDescent="0.25">
      <c r="A1239" s="572" t="s">
        <v>1026</v>
      </c>
      <c r="B1239" s="573" t="s">
        <v>1027</v>
      </c>
      <c r="C1239" s="617">
        <v>9702</v>
      </c>
      <c r="D1239" s="617">
        <v>22059970200</v>
      </c>
      <c r="E1239" s="574" t="s">
        <v>904</v>
      </c>
      <c r="F1239" s="583">
        <v>0</v>
      </c>
      <c r="G1239" s="573" t="s">
        <v>902</v>
      </c>
      <c r="H1239" s="576">
        <v>152900</v>
      </c>
      <c r="I1239" s="576">
        <v>61300</v>
      </c>
      <c r="J1239" s="577">
        <v>0.40091563113145801</v>
      </c>
      <c r="K1239" s="577" t="str">
        <f t="shared" si="171"/>
        <v/>
      </c>
      <c r="L1239" s="576">
        <v>46710</v>
      </c>
      <c r="M1239" s="576">
        <v>34375</v>
      </c>
      <c r="N1239" s="577">
        <v>0.73592378505673295</v>
      </c>
      <c r="O1239" s="577" t="str">
        <f t="shared" si="172"/>
        <v/>
      </c>
      <c r="P1239" s="578">
        <v>19.600000000000001</v>
      </c>
      <c r="Q1239" s="578">
        <v>26.9</v>
      </c>
      <c r="R1239" s="579">
        <v>1.37244897959184</v>
      </c>
      <c r="S1239" s="577" t="str">
        <f t="shared" si="173"/>
        <v/>
      </c>
      <c r="T1239" s="580">
        <f t="shared" si="174"/>
        <v>0</v>
      </c>
      <c r="U1239" s="580">
        <f t="shared" si="175"/>
        <v>0</v>
      </c>
      <c r="V1239" s="580">
        <f t="shared" si="176"/>
        <v>0</v>
      </c>
      <c r="W1239" s="580">
        <f t="shared" si="177"/>
        <v>0</v>
      </c>
      <c r="X1239" s="581" t="str">
        <f t="shared" si="178"/>
        <v>NO</v>
      </c>
      <c r="Y1239" s="582" t="str">
        <f t="shared" si="179"/>
        <v>NO</v>
      </c>
    </row>
    <row r="1240" spans="1:25" x14ac:dyDescent="0.25">
      <c r="A1240" s="572" t="s">
        <v>1026</v>
      </c>
      <c r="B1240" s="573" t="s">
        <v>1027</v>
      </c>
      <c r="C1240" s="617">
        <v>9702</v>
      </c>
      <c r="D1240" s="617">
        <v>22059970200</v>
      </c>
      <c r="E1240" s="574" t="s">
        <v>904</v>
      </c>
      <c r="F1240" s="583">
        <v>0</v>
      </c>
      <c r="G1240" s="573" t="s">
        <v>902</v>
      </c>
      <c r="H1240" s="576">
        <v>152900</v>
      </c>
      <c r="I1240" s="576">
        <v>0</v>
      </c>
      <c r="J1240" s="577">
        <v>0</v>
      </c>
      <c r="K1240" s="577" t="str">
        <f t="shared" si="171"/>
        <v/>
      </c>
      <c r="L1240" s="576">
        <v>46710</v>
      </c>
      <c r="M1240" s="576">
        <v>0</v>
      </c>
      <c r="N1240" s="577">
        <v>0</v>
      </c>
      <c r="O1240" s="577" t="b">
        <f t="shared" si="172"/>
        <v>1</v>
      </c>
      <c r="P1240" s="578">
        <v>19.600000000000001</v>
      </c>
      <c r="Q1240" s="578">
        <v>0</v>
      </c>
      <c r="R1240" s="579">
        <v>0</v>
      </c>
      <c r="S1240" s="577" t="str">
        <f t="shared" si="173"/>
        <v/>
      </c>
      <c r="T1240" s="580">
        <f t="shared" si="174"/>
        <v>0</v>
      </c>
      <c r="U1240" s="580">
        <f t="shared" si="175"/>
        <v>1</v>
      </c>
      <c r="V1240" s="580">
        <f t="shared" si="176"/>
        <v>0</v>
      </c>
      <c r="W1240" s="580">
        <f t="shared" si="177"/>
        <v>1</v>
      </c>
      <c r="X1240" s="581" t="str">
        <f t="shared" si="178"/>
        <v>NO</v>
      </c>
      <c r="Y1240" s="582" t="str">
        <f t="shared" si="179"/>
        <v>NO</v>
      </c>
    </row>
    <row r="1241" spans="1:25" x14ac:dyDescent="0.25">
      <c r="A1241" s="572" t="s">
        <v>1026</v>
      </c>
      <c r="B1241" s="573" t="s">
        <v>1161</v>
      </c>
      <c r="C1241" s="617">
        <v>9702</v>
      </c>
      <c r="D1241" s="617">
        <v>22059970200</v>
      </c>
      <c r="E1241" s="574" t="s">
        <v>904</v>
      </c>
      <c r="F1241" s="583">
        <v>0</v>
      </c>
      <c r="G1241" s="573" t="s">
        <v>902</v>
      </c>
      <c r="H1241" s="576">
        <v>152900</v>
      </c>
      <c r="I1241" s="576">
        <v>0</v>
      </c>
      <c r="J1241" s="577">
        <v>0</v>
      </c>
      <c r="K1241" s="577" t="str">
        <f t="shared" si="171"/>
        <v/>
      </c>
      <c r="L1241" s="576">
        <v>46710</v>
      </c>
      <c r="M1241" s="576">
        <v>0</v>
      </c>
      <c r="N1241" s="577">
        <v>0</v>
      </c>
      <c r="O1241" s="577" t="b">
        <f t="shared" si="172"/>
        <v>1</v>
      </c>
      <c r="P1241" s="578">
        <v>19.600000000000001</v>
      </c>
      <c r="Q1241" s="578">
        <v>0</v>
      </c>
      <c r="R1241" s="579">
        <v>0</v>
      </c>
      <c r="S1241" s="577" t="str">
        <f t="shared" si="173"/>
        <v/>
      </c>
      <c r="T1241" s="580">
        <f t="shared" si="174"/>
        <v>0</v>
      </c>
      <c r="U1241" s="580">
        <f t="shared" si="175"/>
        <v>1</v>
      </c>
      <c r="V1241" s="580">
        <f t="shared" si="176"/>
        <v>0</v>
      </c>
      <c r="W1241" s="580">
        <f t="shared" si="177"/>
        <v>1</v>
      </c>
      <c r="X1241" s="581" t="str">
        <f t="shared" si="178"/>
        <v>NO</v>
      </c>
      <c r="Y1241" s="582" t="str">
        <f t="shared" si="179"/>
        <v>NO</v>
      </c>
    </row>
    <row r="1242" spans="1:25" x14ac:dyDescent="0.25">
      <c r="A1242" s="572" t="s">
        <v>1026</v>
      </c>
      <c r="B1242" s="573" t="s">
        <v>1160</v>
      </c>
      <c r="C1242" s="617">
        <v>9702</v>
      </c>
      <c r="D1242" s="617">
        <v>22059970200</v>
      </c>
      <c r="E1242" s="574" t="s">
        <v>904</v>
      </c>
      <c r="F1242" s="583">
        <v>0</v>
      </c>
      <c r="G1242" s="573" t="s">
        <v>902</v>
      </c>
      <c r="H1242" s="576">
        <v>152900</v>
      </c>
      <c r="I1242" s="576">
        <v>96400</v>
      </c>
      <c r="J1242" s="577">
        <v>0.63047743623283203</v>
      </c>
      <c r="K1242" s="577" t="b">
        <f t="shared" si="171"/>
        <v>1</v>
      </c>
      <c r="L1242" s="576">
        <v>46710</v>
      </c>
      <c r="M1242" s="576">
        <v>29351</v>
      </c>
      <c r="N1242" s="577">
        <v>0.62836651680582301</v>
      </c>
      <c r="O1242" s="577" t="b">
        <f t="shared" si="172"/>
        <v>1</v>
      </c>
      <c r="P1242" s="578">
        <v>19.600000000000001</v>
      </c>
      <c r="Q1242" s="578">
        <v>28.8</v>
      </c>
      <c r="R1242" s="579">
        <v>1.46938775510204</v>
      </c>
      <c r="S1242" s="577" t="str">
        <f t="shared" si="173"/>
        <v/>
      </c>
      <c r="T1242" s="580">
        <f t="shared" si="174"/>
        <v>1</v>
      </c>
      <c r="U1242" s="580">
        <f t="shared" si="175"/>
        <v>1</v>
      </c>
      <c r="V1242" s="580">
        <f t="shared" si="176"/>
        <v>0</v>
      </c>
      <c r="W1242" s="580">
        <f t="shared" si="177"/>
        <v>2</v>
      </c>
      <c r="X1242" s="581" t="str">
        <f t="shared" si="178"/>
        <v>NO</v>
      </c>
      <c r="Y1242" s="582" t="str">
        <f t="shared" si="179"/>
        <v>NO</v>
      </c>
    </row>
    <row r="1243" spans="1:25" x14ac:dyDescent="0.25">
      <c r="A1243" s="572" t="s">
        <v>1026</v>
      </c>
      <c r="B1243" s="573" t="s">
        <v>1160</v>
      </c>
      <c r="C1243" s="617">
        <v>9703</v>
      </c>
      <c r="D1243" s="617">
        <v>22059970300</v>
      </c>
      <c r="E1243" s="574" t="s">
        <v>904</v>
      </c>
      <c r="F1243" s="583">
        <v>0</v>
      </c>
      <c r="G1243" s="573" t="s">
        <v>902</v>
      </c>
      <c r="H1243" s="576">
        <v>152900</v>
      </c>
      <c r="I1243" s="576">
        <v>0</v>
      </c>
      <c r="J1243" s="577">
        <v>0</v>
      </c>
      <c r="K1243" s="577" t="str">
        <f t="shared" si="171"/>
        <v/>
      </c>
      <c r="L1243" s="576">
        <v>46710</v>
      </c>
      <c r="M1243" s="576">
        <v>0</v>
      </c>
      <c r="N1243" s="577">
        <v>0</v>
      </c>
      <c r="O1243" s="577" t="b">
        <f t="shared" si="172"/>
        <v>1</v>
      </c>
      <c r="P1243" s="578">
        <v>19.600000000000001</v>
      </c>
      <c r="Q1243" s="578">
        <v>0</v>
      </c>
      <c r="R1243" s="579">
        <v>0</v>
      </c>
      <c r="S1243" s="577" t="str">
        <f t="shared" si="173"/>
        <v/>
      </c>
      <c r="T1243" s="580">
        <f t="shared" si="174"/>
        <v>0</v>
      </c>
      <c r="U1243" s="580">
        <f t="shared" si="175"/>
        <v>1</v>
      </c>
      <c r="V1243" s="580">
        <f t="shared" si="176"/>
        <v>0</v>
      </c>
      <c r="W1243" s="580">
        <f t="shared" si="177"/>
        <v>1</v>
      </c>
      <c r="X1243" s="581" t="str">
        <f t="shared" si="178"/>
        <v>NO</v>
      </c>
      <c r="Y1243" s="582" t="str">
        <f t="shared" si="179"/>
        <v>NO</v>
      </c>
    </row>
    <row r="1244" spans="1:25" x14ac:dyDescent="0.25">
      <c r="A1244" s="572" t="s">
        <v>1026</v>
      </c>
      <c r="B1244" s="573" t="s">
        <v>1027</v>
      </c>
      <c r="C1244" s="617">
        <v>9703</v>
      </c>
      <c r="D1244" s="617">
        <v>22059970300</v>
      </c>
      <c r="E1244" s="574" t="s">
        <v>904</v>
      </c>
      <c r="F1244" s="583">
        <v>0</v>
      </c>
      <c r="G1244" s="573" t="s">
        <v>902</v>
      </c>
      <c r="H1244" s="576">
        <v>152900</v>
      </c>
      <c r="I1244" s="576">
        <v>0</v>
      </c>
      <c r="J1244" s="577">
        <v>0</v>
      </c>
      <c r="K1244" s="577" t="str">
        <f t="shared" si="171"/>
        <v/>
      </c>
      <c r="L1244" s="576">
        <v>46710</v>
      </c>
      <c r="M1244" s="576">
        <v>0</v>
      </c>
      <c r="N1244" s="577">
        <v>0</v>
      </c>
      <c r="O1244" s="577" t="b">
        <f t="shared" si="172"/>
        <v>1</v>
      </c>
      <c r="P1244" s="578">
        <v>19.600000000000001</v>
      </c>
      <c r="Q1244" s="578">
        <v>0</v>
      </c>
      <c r="R1244" s="579">
        <v>0</v>
      </c>
      <c r="S1244" s="577" t="str">
        <f t="shared" si="173"/>
        <v/>
      </c>
      <c r="T1244" s="580">
        <f t="shared" si="174"/>
        <v>0</v>
      </c>
      <c r="U1244" s="580">
        <f t="shared" si="175"/>
        <v>1</v>
      </c>
      <c r="V1244" s="580">
        <f t="shared" si="176"/>
        <v>0</v>
      </c>
      <c r="W1244" s="580">
        <f t="shared" si="177"/>
        <v>1</v>
      </c>
      <c r="X1244" s="581" t="str">
        <f t="shared" si="178"/>
        <v>NO</v>
      </c>
      <c r="Y1244" s="582" t="str">
        <f t="shared" si="179"/>
        <v>NO</v>
      </c>
    </row>
    <row r="1245" spans="1:25" x14ac:dyDescent="0.25">
      <c r="A1245" s="572" t="s">
        <v>1026</v>
      </c>
      <c r="B1245" s="573" t="s">
        <v>1027</v>
      </c>
      <c r="C1245" s="617">
        <v>9703</v>
      </c>
      <c r="D1245" s="617">
        <v>22059970300</v>
      </c>
      <c r="E1245" s="574" t="s">
        <v>904</v>
      </c>
      <c r="F1245" s="583">
        <v>0</v>
      </c>
      <c r="G1245" s="573" t="s">
        <v>902</v>
      </c>
      <c r="H1245" s="576">
        <v>152900</v>
      </c>
      <c r="I1245" s="576">
        <v>61300</v>
      </c>
      <c r="J1245" s="577">
        <v>0.40091563113145801</v>
      </c>
      <c r="K1245" s="577" t="str">
        <f t="shared" si="171"/>
        <v/>
      </c>
      <c r="L1245" s="576">
        <v>46710</v>
      </c>
      <c r="M1245" s="576">
        <v>34375</v>
      </c>
      <c r="N1245" s="577">
        <v>0.73592378505673295</v>
      </c>
      <c r="O1245" s="577" t="str">
        <f t="shared" si="172"/>
        <v/>
      </c>
      <c r="P1245" s="578">
        <v>19.600000000000001</v>
      </c>
      <c r="Q1245" s="578">
        <v>26.9</v>
      </c>
      <c r="R1245" s="579">
        <v>1.37244897959184</v>
      </c>
      <c r="S1245" s="577" t="str">
        <f t="shared" si="173"/>
        <v/>
      </c>
      <c r="T1245" s="580">
        <f t="shared" si="174"/>
        <v>0</v>
      </c>
      <c r="U1245" s="580">
        <f t="shared" si="175"/>
        <v>0</v>
      </c>
      <c r="V1245" s="580">
        <f t="shared" si="176"/>
        <v>0</v>
      </c>
      <c r="W1245" s="580">
        <f t="shared" si="177"/>
        <v>0</v>
      </c>
      <c r="X1245" s="581" t="str">
        <f t="shared" si="178"/>
        <v>NO</v>
      </c>
      <c r="Y1245" s="582" t="str">
        <f t="shared" si="179"/>
        <v>NO</v>
      </c>
    </row>
    <row r="1246" spans="1:25" x14ac:dyDescent="0.25">
      <c r="A1246" s="572" t="s">
        <v>1026</v>
      </c>
      <c r="B1246" s="573" t="s">
        <v>1161</v>
      </c>
      <c r="C1246" s="617">
        <v>9703</v>
      </c>
      <c r="D1246" s="617">
        <v>22059970300</v>
      </c>
      <c r="E1246" s="574" t="s">
        <v>904</v>
      </c>
      <c r="F1246" s="583">
        <v>0</v>
      </c>
      <c r="G1246" s="573" t="s">
        <v>902</v>
      </c>
      <c r="H1246" s="576">
        <v>152900</v>
      </c>
      <c r="I1246" s="576">
        <v>0</v>
      </c>
      <c r="J1246" s="577">
        <v>0</v>
      </c>
      <c r="K1246" s="577" t="str">
        <f t="shared" si="171"/>
        <v/>
      </c>
      <c r="L1246" s="576">
        <v>46710</v>
      </c>
      <c r="M1246" s="576">
        <v>0</v>
      </c>
      <c r="N1246" s="577">
        <v>0</v>
      </c>
      <c r="O1246" s="577" t="b">
        <f t="shared" si="172"/>
        <v>1</v>
      </c>
      <c r="P1246" s="578">
        <v>19.600000000000001</v>
      </c>
      <c r="Q1246" s="578">
        <v>0</v>
      </c>
      <c r="R1246" s="579">
        <v>0</v>
      </c>
      <c r="S1246" s="577" t="str">
        <f t="shared" si="173"/>
        <v/>
      </c>
      <c r="T1246" s="580">
        <f t="shared" si="174"/>
        <v>0</v>
      </c>
      <c r="U1246" s="580">
        <f t="shared" si="175"/>
        <v>1</v>
      </c>
      <c r="V1246" s="580">
        <f t="shared" si="176"/>
        <v>0</v>
      </c>
      <c r="W1246" s="580">
        <f t="shared" si="177"/>
        <v>1</v>
      </c>
      <c r="X1246" s="581" t="str">
        <f t="shared" si="178"/>
        <v>NO</v>
      </c>
      <c r="Y1246" s="582" t="str">
        <f t="shared" si="179"/>
        <v>NO</v>
      </c>
    </row>
    <row r="1247" spans="1:25" x14ac:dyDescent="0.25">
      <c r="A1247" s="572" t="s">
        <v>1026</v>
      </c>
      <c r="B1247" s="573" t="s">
        <v>1158</v>
      </c>
      <c r="C1247" s="617">
        <v>9703</v>
      </c>
      <c r="D1247" s="617">
        <v>22059970300</v>
      </c>
      <c r="E1247" s="574" t="s">
        <v>901</v>
      </c>
      <c r="F1247" s="575">
        <v>1</v>
      </c>
      <c r="G1247" s="573" t="s">
        <v>902</v>
      </c>
      <c r="H1247" s="576">
        <v>152900</v>
      </c>
      <c r="I1247" s="576">
        <v>0</v>
      </c>
      <c r="J1247" s="577">
        <v>0</v>
      </c>
      <c r="K1247" s="577" t="str">
        <f t="shared" si="171"/>
        <v/>
      </c>
      <c r="L1247" s="576">
        <v>46710</v>
      </c>
      <c r="M1247" s="576">
        <v>0</v>
      </c>
      <c r="N1247" s="577">
        <v>0</v>
      </c>
      <c r="O1247" s="577" t="b">
        <f t="shared" si="172"/>
        <v>1</v>
      </c>
      <c r="P1247" s="578">
        <v>19.600000000000001</v>
      </c>
      <c r="Q1247" s="578">
        <v>0</v>
      </c>
      <c r="R1247" s="579">
        <v>0</v>
      </c>
      <c r="S1247" s="577" t="str">
        <f t="shared" si="173"/>
        <v/>
      </c>
      <c r="T1247" s="580">
        <f t="shared" si="174"/>
        <v>0</v>
      </c>
      <c r="U1247" s="580">
        <f t="shared" si="175"/>
        <v>1</v>
      </c>
      <c r="V1247" s="580">
        <f t="shared" si="176"/>
        <v>0</v>
      </c>
      <c r="W1247" s="580">
        <f t="shared" si="177"/>
        <v>1</v>
      </c>
      <c r="X1247" s="581" t="str">
        <f t="shared" si="178"/>
        <v>NO</v>
      </c>
      <c r="Y1247" s="582" t="str">
        <f t="shared" si="179"/>
        <v>NO</v>
      </c>
    </row>
    <row r="1248" spans="1:25" x14ac:dyDescent="0.25">
      <c r="A1248" s="572" t="s">
        <v>267</v>
      </c>
      <c r="B1248" s="573" t="s">
        <v>1034</v>
      </c>
      <c r="C1248" s="617">
        <v>9703</v>
      </c>
      <c r="D1248" s="617">
        <v>22059970300</v>
      </c>
      <c r="E1248" s="574" t="s">
        <v>904</v>
      </c>
      <c r="F1248" s="583">
        <v>0</v>
      </c>
      <c r="G1248" s="573" t="s">
        <v>902</v>
      </c>
      <c r="H1248" s="576">
        <v>152900</v>
      </c>
      <c r="I1248" s="576">
        <v>63900</v>
      </c>
      <c r="J1248" s="577">
        <v>0.41792020928711598</v>
      </c>
      <c r="K1248" s="577" t="str">
        <f t="shared" si="171"/>
        <v/>
      </c>
      <c r="L1248" s="576">
        <v>46710</v>
      </c>
      <c r="M1248" s="576">
        <v>20391</v>
      </c>
      <c r="N1248" s="577">
        <v>0.436544637122672</v>
      </c>
      <c r="O1248" s="577" t="b">
        <f t="shared" si="172"/>
        <v>1</v>
      </c>
      <c r="P1248" s="578">
        <v>19.600000000000001</v>
      </c>
      <c r="Q1248" s="578">
        <v>44.8</v>
      </c>
      <c r="R1248" s="579">
        <v>2.28571428571429</v>
      </c>
      <c r="S1248" s="577" t="b">
        <f t="shared" si="173"/>
        <v>1</v>
      </c>
      <c r="T1248" s="580">
        <f t="shared" si="174"/>
        <v>0</v>
      </c>
      <c r="U1248" s="580">
        <f t="shared" si="175"/>
        <v>1</v>
      </c>
      <c r="V1248" s="580">
        <f t="shared" si="176"/>
        <v>1</v>
      </c>
      <c r="W1248" s="580">
        <f t="shared" si="177"/>
        <v>2</v>
      </c>
      <c r="X1248" s="581" t="str">
        <f t="shared" si="178"/>
        <v>NO</v>
      </c>
      <c r="Y1248" s="582" t="str">
        <f t="shared" si="179"/>
        <v>NO</v>
      </c>
    </row>
    <row r="1249" spans="1:25" x14ac:dyDescent="0.25">
      <c r="A1249" s="572" t="s">
        <v>1026</v>
      </c>
      <c r="B1249" s="573" t="s">
        <v>1160</v>
      </c>
      <c r="C1249" s="617">
        <v>9703</v>
      </c>
      <c r="D1249" s="617">
        <v>22059970300</v>
      </c>
      <c r="E1249" s="574" t="s">
        <v>904</v>
      </c>
      <c r="F1249" s="583">
        <v>0</v>
      </c>
      <c r="G1249" s="573" t="s">
        <v>902</v>
      </c>
      <c r="H1249" s="576">
        <v>152900</v>
      </c>
      <c r="I1249" s="576">
        <v>96400</v>
      </c>
      <c r="J1249" s="577">
        <v>0.63047743623283203</v>
      </c>
      <c r="K1249" s="577" t="b">
        <f t="shared" si="171"/>
        <v>1</v>
      </c>
      <c r="L1249" s="576">
        <v>46710</v>
      </c>
      <c r="M1249" s="576">
        <v>29351</v>
      </c>
      <c r="N1249" s="577">
        <v>0.62836651680582301</v>
      </c>
      <c r="O1249" s="577" t="b">
        <f t="shared" si="172"/>
        <v>1</v>
      </c>
      <c r="P1249" s="578">
        <v>19.600000000000001</v>
      </c>
      <c r="Q1249" s="578">
        <v>28.8</v>
      </c>
      <c r="R1249" s="579">
        <v>1.46938775510204</v>
      </c>
      <c r="S1249" s="577" t="str">
        <f t="shared" si="173"/>
        <v/>
      </c>
      <c r="T1249" s="580">
        <f t="shared" si="174"/>
        <v>1</v>
      </c>
      <c r="U1249" s="580">
        <f t="shared" si="175"/>
        <v>1</v>
      </c>
      <c r="V1249" s="580">
        <f t="shared" si="176"/>
        <v>0</v>
      </c>
      <c r="W1249" s="580">
        <f t="shared" si="177"/>
        <v>2</v>
      </c>
      <c r="X1249" s="581" t="str">
        <f t="shared" si="178"/>
        <v>NO</v>
      </c>
      <c r="Y1249" s="582" t="str">
        <f t="shared" si="179"/>
        <v>NO</v>
      </c>
    </row>
    <row r="1250" spans="1:25" x14ac:dyDescent="0.25">
      <c r="A1250" s="572" t="s">
        <v>1026</v>
      </c>
      <c r="B1250" s="573" t="s">
        <v>1158</v>
      </c>
      <c r="C1250" s="617">
        <v>9703</v>
      </c>
      <c r="D1250" s="617">
        <v>22059970300</v>
      </c>
      <c r="E1250" s="574" t="s">
        <v>904</v>
      </c>
      <c r="F1250" s="583">
        <v>0</v>
      </c>
      <c r="G1250" s="573" t="s">
        <v>902</v>
      </c>
      <c r="H1250" s="576">
        <v>152900</v>
      </c>
      <c r="I1250" s="576">
        <v>34900</v>
      </c>
      <c r="J1250" s="577">
        <v>0.22825376062786101</v>
      </c>
      <c r="K1250" s="577" t="str">
        <f t="shared" si="171"/>
        <v/>
      </c>
      <c r="L1250" s="576">
        <v>46710</v>
      </c>
      <c r="M1250" s="576">
        <v>29318</v>
      </c>
      <c r="N1250" s="577">
        <v>0.62766002997216896</v>
      </c>
      <c r="O1250" s="577" t="b">
        <f t="shared" si="172"/>
        <v>1</v>
      </c>
      <c r="P1250" s="578">
        <v>19.600000000000001</v>
      </c>
      <c r="Q1250" s="578">
        <v>35.9</v>
      </c>
      <c r="R1250" s="579">
        <v>1.8316326530612199</v>
      </c>
      <c r="S1250" s="577" t="b">
        <f t="shared" si="173"/>
        <v>1</v>
      </c>
      <c r="T1250" s="580">
        <f t="shared" si="174"/>
        <v>0</v>
      </c>
      <c r="U1250" s="580">
        <f t="shared" si="175"/>
        <v>1</v>
      </c>
      <c r="V1250" s="580">
        <f t="shared" si="176"/>
        <v>1</v>
      </c>
      <c r="W1250" s="580">
        <f t="shared" si="177"/>
        <v>2</v>
      </c>
      <c r="X1250" s="581" t="str">
        <f t="shared" si="178"/>
        <v>NO</v>
      </c>
      <c r="Y1250" s="582" t="str">
        <f t="shared" si="179"/>
        <v>NO</v>
      </c>
    </row>
    <row r="1251" spans="1:25" x14ac:dyDescent="0.25">
      <c r="A1251" s="572" t="s">
        <v>285</v>
      </c>
      <c r="B1251" s="573" t="s">
        <v>1046</v>
      </c>
      <c r="C1251" s="617">
        <v>9601</v>
      </c>
      <c r="D1251" s="617">
        <v>22061960100</v>
      </c>
      <c r="E1251" s="574" t="s">
        <v>904</v>
      </c>
      <c r="F1251" s="583">
        <v>0</v>
      </c>
      <c r="G1251" s="573" t="s">
        <v>902</v>
      </c>
      <c r="H1251" s="576">
        <v>152900</v>
      </c>
      <c r="I1251" s="576">
        <v>107700</v>
      </c>
      <c r="J1251" s="577">
        <v>0.70438194898626505</v>
      </c>
      <c r="K1251" s="577" t="b">
        <f t="shared" si="171"/>
        <v>1</v>
      </c>
      <c r="L1251" s="576">
        <v>46710</v>
      </c>
      <c r="M1251" s="576">
        <v>31118</v>
      </c>
      <c r="N1251" s="577">
        <v>0.66619567544422997</v>
      </c>
      <c r="O1251" s="577" t="str">
        <f t="shared" si="172"/>
        <v/>
      </c>
      <c r="P1251" s="578">
        <v>19.600000000000001</v>
      </c>
      <c r="Q1251" s="578">
        <v>22.7</v>
      </c>
      <c r="R1251" s="579">
        <v>1.15816326530612</v>
      </c>
      <c r="S1251" s="577" t="str">
        <f t="shared" si="173"/>
        <v/>
      </c>
      <c r="T1251" s="580">
        <f t="shared" si="174"/>
        <v>1</v>
      </c>
      <c r="U1251" s="580">
        <f t="shared" si="175"/>
        <v>0</v>
      </c>
      <c r="V1251" s="580">
        <f t="shared" si="176"/>
        <v>0</v>
      </c>
      <c r="W1251" s="580">
        <f t="shared" si="177"/>
        <v>1</v>
      </c>
      <c r="X1251" s="581" t="str">
        <f t="shared" si="178"/>
        <v>NO</v>
      </c>
      <c r="Y1251" s="582" t="str">
        <f t="shared" si="179"/>
        <v>NO</v>
      </c>
    </row>
    <row r="1252" spans="1:25" x14ac:dyDescent="0.25">
      <c r="A1252" s="572" t="s">
        <v>285</v>
      </c>
      <c r="B1252" s="573" t="s">
        <v>1123</v>
      </c>
      <c r="C1252" s="617">
        <v>9601</v>
      </c>
      <c r="D1252" s="617">
        <v>22061960100</v>
      </c>
      <c r="E1252" s="574" t="s">
        <v>904</v>
      </c>
      <c r="F1252" s="583">
        <v>0</v>
      </c>
      <c r="G1252" s="573" t="s">
        <v>902</v>
      </c>
      <c r="H1252" s="576">
        <v>152900</v>
      </c>
      <c r="I1252" s="576">
        <v>169400</v>
      </c>
      <c r="J1252" s="577">
        <v>1.10791366906475</v>
      </c>
      <c r="K1252" s="577" t="b">
        <f t="shared" si="171"/>
        <v>1</v>
      </c>
      <c r="L1252" s="576">
        <v>46710</v>
      </c>
      <c r="M1252" s="576">
        <v>27411</v>
      </c>
      <c r="N1252" s="577">
        <v>0.58683365446371205</v>
      </c>
      <c r="O1252" s="577" t="b">
        <f t="shared" si="172"/>
        <v>1</v>
      </c>
      <c r="P1252" s="578">
        <v>19.600000000000001</v>
      </c>
      <c r="Q1252" s="578">
        <v>43.4</v>
      </c>
      <c r="R1252" s="579">
        <v>2.21428571428571</v>
      </c>
      <c r="S1252" s="577" t="b">
        <f t="shared" si="173"/>
        <v>1</v>
      </c>
      <c r="T1252" s="580">
        <f t="shared" si="174"/>
        <v>1</v>
      </c>
      <c r="U1252" s="580">
        <f t="shared" si="175"/>
        <v>1</v>
      </c>
      <c r="V1252" s="580">
        <f t="shared" si="176"/>
        <v>1</v>
      </c>
      <c r="W1252" s="580">
        <f t="shared" si="177"/>
        <v>3</v>
      </c>
      <c r="X1252" s="581" t="str">
        <f t="shared" si="178"/>
        <v>NO</v>
      </c>
      <c r="Y1252" s="582" t="str">
        <f t="shared" si="179"/>
        <v>NO</v>
      </c>
    </row>
    <row r="1253" spans="1:25" x14ac:dyDescent="0.25">
      <c r="A1253" s="572" t="s">
        <v>261</v>
      </c>
      <c r="B1253" s="573" t="s">
        <v>977</v>
      </c>
      <c r="C1253" s="617">
        <v>9602</v>
      </c>
      <c r="D1253" s="617">
        <v>22061960200</v>
      </c>
      <c r="E1253" s="574" t="s">
        <v>904</v>
      </c>
      <c r="F1253" s="583">
        <v>0</v>
      </c>
      <c r="G1253" s="573" t="s">
        <v>902</v>
      </c>
      <c r="H1253" s="576">
        <v>152900</v>
      </c>
      <c r="I1253" s="576">
        <v>85500</v>
      </c>
      <c r="J1253" s="577">
        <v>0.55918901242642205</v>
      </c>
      <c r="K1253" s="577" t="b">
        <f t="shared" si="171"/>
        <v>1</v>
      </c>
      <c r="L1253" s="576">
        <v>46710</v>
      </c>
      <c r="M1253" s="576">
        <v>23015</v>
      </c>
      <c r="N1253" s="577">
        <v>0.492721044744166</v>
      </c>
      <c r="O1253" s="577" t="b">
        <f t="shared" si="172"/>
        <v>1</v>
      </c>
      <c r="P1253" s="578">
        <v>19.600000000000001</v>
      </c>
      <c r="Q1253" s="578">
        <v>44.1</v>
      </c>
      <c r="R1253" s="579">
        <v>2.25</v>
      </c>
      <c r="S1253" s="577" t="b">
        <f t="shared" si="173"/>
        <v>1</v>
      </c>
      <c r="T1253" s="580">
        <f t="shared" si="174"/>
        <v>1</v>
      </c>
      <c r="U1253" s="580">
        <f t="shared" si="175"/>
        <v>1</v>
      </c>
      <c r="V1253" s="580">
        <f t="shared" si="176"/>
        <v>1</v>
      </c>
      <c r="W1253" s="580">
        <f t="shared" si="177"/>
        <v>3</v>
      </c>
      <c r="X1253" s="581" t="str">
        <f t="shared" si="178"/>
        <v>NO</v>
      </c>
      <c r="Y1253" s="582" t="str">
        <f t="shared" si="179"/>
        <v>NO</v>
      </c>
    </row>
    <row r="1254" spans="1:25" x14ac:dyDescent="0.25">
      <c r="A1254" s="572" t="s">
        <v>285</v>
      </c>
      <c r="B1254" s="573" t="s">
        <v>1046</v>
      </c>
      <c r="C1254" s="617">
        <v>9602</v>
      </c>
      <c r="D1254" s="617">
        <v>22061960200</v>
      </c>
      <c r="E1254" s="574" t="s">
        <v>904</v>
      </c>
      <c r="F1254" s="583">
        <v>0</v>
      </c>
      <c r="G1254" s="573" t="s">
        <v>902</v>
      </c>
      <c r="H1254" s="576">
        <v>152900</v>
      </c>
      <c r="I1254" s="576">
        <v>107700</v>
      </c>
      <c r="J1254" s="577">
        <v>0.70438194898626505</v>
      </c>
      <c r="K1254" s="577" t="b">
        <f t="shared" si="171"/>
        <v>1</v>
      </c>
      <c r="L1254" s="576">
        <v>46710</v>
      </c>
      <c r="M1254" s="576">
        <v>31118</v>
      </c>
      <c r="N1254" s="577">
        <v>0.66619567544422997</v>
      </c>
      <c r="O1254" s="577" t="str">
        <f t="shared" si="172"/>
        <v/>
      </c>
      <c r="P1254" s="578">
        <v>19.600000000000001</v>
      </c>
      <c r="Q1254" s="578">
        <v>22.7</v>
      </c>
      <c r="R1254" s="579">
        <v>1.15816326530612</v>
      </c>
      <c r="S1254" s="577" t="str">
        <f t="shared" si="173"/>
        <v/>
      </c>
      <c r="T1254" s="580">
        <f t="shared" si="174"/>
        <v>1</v>
      </c>
      <c r="U1254" s="580">
        <f t="shared" si="175"/>
        <v>0</v>
      </c>
      <c r="V1254" s="580">
        <f t="shared" si="176"/>
        <v>0</v>
      </c>
      <c r="W1254" s="580">
        <f t="shared" si="177"/>
        <v>1</v>
      </c>
      <c r="X1254" s="581" t="str">
        <f t="shared" si="178"/>
        <v>NO</v>
      </c>
      <c r="Y1254" s="582" t="str">
        <f t="shared" si="179"/>
        <v>NO</v>
      </c>
    </row>
    <row r="1255" spans="1:25" x14ac:dyDescent="0.25">
      <c r="A1255" s="572" t="s">
        <v>285</v>
      </c>
      <c r="B1255" s="573" t="s">
        <v>978</v>
      </c>
      <c r="C1255" s="617">
        <v>9602</v>
      </c>
      <c r="D1255" s="617">
        <v>22061960200</v>
      </c>
      <c r="E1255" s="574" t="s">
        <v>904</v>
      </c>
      <c r="F1255" s="583">
        <v>0</v>
      </c>
      <c r="G1255" s="573" t="s">
        <v>902</v>
      </c>
      <c r="H1255" s="576">
        <v>152900</v>
      </c>
      <c r="I1255" s="576">
        <v>75900</v>
      </c>
      <c r="J1255" s="577">
        <v>0.49640287769784203</v>
      </c>
      <c r="K1255" s="577" t="str">
        <f t="shared" si="171"/>
        <v/>
      </c>
      <c r="L1255" s="576">
        <v>46710</v>
      </c>
      <c r="M1255" s="576">
        <v>42500</v>
      </c>
      <c r="N1255" s="577">
        <v>0.90986940697923402</v>
      </c>
      <c r="O1255" s="577" t="str">
        <f t="shared" si="172"/>
        <v/>
      </c>
      <c r="P1255" s="578">
        <v>19.600000000000001</v>
      </c>
      <c r="Q1255" s="578">
        <v>14.4</v>
      </c>
      <c r="R1255" s="579">
        <v>0.73469387755102</v>
      </c>
      <c r="S1255" s="577" t="str">
        <f t="shared" si="173"/>
        <v/>
      </c>
      <c r="T1255" s="580">
        <f t="shared" si="174"/>
        <v>0</v>
      </c>
      <c r="U1255" s="580">
        <f t="shared" si="175"/>
        <v>0</v>
      </c>
      <c r="V1255" s="580">
        <f t="shared" si="176"/>
        <v>0</v>
      </c>
      <c r="W1255" s="580">
        <f t="shared" si="177"/>
        <v>0</v>
      </c>
      <c r="X1255" s="581" t="str">
        <f t="shared" si="178"/>
        <v>NO</v>
      </c>
      <c r="Y1255" s="582" t="str">
        <f t="shared" si="179"/>
        <v>NO</v>
      </c>
    </row>
    <row r="1256" spans="1:25" x14ac:dyDescent="0.25">
      <c r="A1256" s="572" t="s">
        <v>285</v>
      </c>
      <c r="B1256" s="573" t="s">
        <v>1162</v>
      </c>
      <c r="C1256" s="617">
        <v>9602</v>
      </c>
      <c r="D1256" s="617">
        <v>22061960200</v>
      </c>
      <c r="E1256" s="574" t="s">
        <v>904</v>
      </c>
      <c r="F1256" s="583">
        <v>0</v>
      </c>
      <c r="G1256" s="573" t="s">
        <v>902</v>
      </c>
      <c r="H1256" s="576">
        <v>152900</v>
      </c>
      <c r="I1256" s="576">
        <v>90200</v>
      </c>
      <c r="J1256" s="577">
        <v>0.58992805755395705</v>
      </c>
      <c r="K1256" s="577" t="b">
        <f t="shared" si="171"/>
        <v>1</v>
      </c>
      <c r="L1256" s="576">
        <v>46710</v>
      </c>
      <c r="M1256" s="576">
        <v>22129</v>
      </c>
      <c r="N1256" s="577">
        <v>0.47375294369513998</v>
      </c>
      <c r="O1256" s="577" t="b">
        <f t="shared" si="172"/>
        <v>1</v>
      </c>
      <c r="P1256" s="578">
        <v>19.600000000000001</v>
      </c>
      <c r="Q1256" s="578">
        <v>41.9</v>
      </c>
      <c r="R1256" s="579">
        <v>2.1377551020408201</v>
      </c>
      <c r="S1256" s="577" t="b">
        <f t="shared" si="173"/>
        <v>1</v>
      </c>
      <c r="T1256" s="580">
        <f t="shared" si="174"/>
        <v>1</v>
      </c>
      <c r="U1256" s="580">
        <f t="shared" si="175"/>
        <v>1</v>
      </c>
      <c r="V1256" s="580">
        <f t="shared" si="176"/>
        <v>1</v>
      </c>
      <c r="W1256" s="580">
        <f t="shared" si="177"/>
        <v>3</v>
      </c>
      <c r="X1256" s="581" t="str">
        <f t="shared" si="178"/>
        <v>NO</v>
      </c>
      <c r="Y1256" s="582" t="str">
        <f t="shared" si="179"/>
        <v>NO</v>
      </c>
    </row>
    <row r="1257" spans="1:25" x14ac:dyDescent="0.25">
      <c r="A1257" s="572" t="s">
        <v>285</v>
      </c>
      <c r="B1257" s="573" t="s">
        <v>1123</v>
      </c>
      <c r="C1257" s="617">
        <v>9602</v>
      </c>
      <c r="D1257" s="617">
        <v>22061960200</v>
      </c>
      <c r="E1257" s="574" t="s">
        <v>904</v>
      </c>
      <c r="F1257" s="583">
        <v>0</v>
      </c>
      <c r="G1257" s="573" t="s">
        <v>902</v>
      </c>
      <c r="H1257" s="576">
        <v>152900</v>
      </c>
      <c r="I1257" s="576">
        <v>169400</v>
      </c>
      <c r="J1257" s="577">
        <v>1.10791366906475</v>
      </c>
      <c r="K1257" s="577" t="b">
        <f t="shared" si="171"/>
        <v>1</v>
      </c>
      <c r="L1257" s="576">
        <v>46710</v>
      </c>
      <c r="M1257" s="576">
        <v>27411</v>
      </c>
      <c r="N1257" s="577">
        <v>0.58683365446371205</v>
      </c>
      <c r="O1257" s="577" t="b">
        <f t="shared" si="172"/>
        <v>1</v>
      </c>
      <c r="P1257" s="578">
        <v>19.600000000000001</v>
      </c>
      <c r="Q1257" s="578">
        <v>43.4</v>
      </c>
      <c r="R1257" s="579">
        <v>2.21428571428571</v>
      </c>
      <c r="S1257" s="577" t="b">
        <f t="shared" si="173"/>
        <v>1</v>
      </c>
      <c r="T1257" s="580">
        <f t="shared" si="174"/>
        <v>1</v>
      </c>
      <c r="U1257" s="580">
        <f t="shared" si="175"/>
        <v>1</v>
      </c>
      <c r="V1257" s="580">
        <f t="shared" si="176"/>
        <v>1</v>
      </c>
      <c r="W1257" s="580">
        <f t="shared" si="177"/>
        <v>3</v>
      </c>
      <c r="X1257" s="581" t="str">
        <f t="shared" si="178"/>
        <v>NO</v>
      </c>
      <c r="Y1257" s="582" t="str">
        <f t="shared" si="179"/>
        <v>NO</v>
      </c>
    </row>
    <row r="1258" spans="1:25" x14ac:dyDescent="0.25">
      <c r="A1258" s="572" t="s">
        <v>268</v>
      </c>
      <c r="B1258" s="573" t="s">
        <v>1049</v>
      </c>
      <c r="C1258" s="617">
        <v>9602</v>
      </c>
      <c r="D1258" s="617">
        <v>22061960200</v>
      </c>
      <c r="E1258" s="574" t="s">
        <v>904</v>
      </c>
      <c r="F1258" s="583">
        <v>0</v>
      </c>
      <c r="G1258" s="573" t="s">
        <v>902</v>
      </c>
      <c r="H1258" s="576">
        <v>152900</v>
      </c>
      <c r="I1258" s="576">
        <v>82200</v>
      </c>
      <c r="J1258" s="577">
        <v>0.53760627861347299</v>
      </c>
      <c r="K1258" s="577" t="b">
        <f t="shared" si="171"/>
        <v>1</v>
      </c>
      <c r="L1258" s="576">
        <v>46710</v>
      </c>
      <c r="M1258" s="576">
        <v>38594</v>
      </c>
      <c r="N1258" s="577">
        <v>0.82624705630485995</v>
      </c>
      <c r="O1258" s="577" t="str">
        <f t="shared" si="172"/>
        <v/>
      </c>
      <c r="P1258" s="578">
        <v>19.600000000000001</v>
      </c>
      <c r="Q1258" s="578">
        <v>12</v>
      </c>
      <c r="R1258" s="579">
        <v>0.61224489795918402</v>
      </c>
      <c r="S1258" s="577" t="str">
        <f t="shared" si="173"/>
        <v/>
      </c>
      <c r="T1258" s="580">
        <f t="shared" si="174"/>
        <v>1</v>
      </c>
      <c r="U1258" s="580">
        <f t="shared" si="175"/>
        <v>0</v>
      </c>
      <c r="V1258" s="580">
        <f t="shared" si="176"/>
        <v>0</v>
      </c>
      <c r="W1258" s="580">
        <f t="shared" si="177"/>
        <v>1</v>
      </c>
      <c r="X1258" s="581" t="str">
        <f t="shared" si="178"/>
        <v>NO</v>
      </c>
      <c r="Y1258" s="582" t="str">
        <f t="shared" si="179"/>
        <v>NO</v>
      </c>
    </row>
    <row r="1259" spans="1:25" x14ac:dyDescent="0.25">
      <c r="A1259" s="572" t="s">
        <v>285</v>
      </c>
      <c r="B1259" s="592" t="s">
        <v>978</v>
      </c>
      <c r="C1259" s="617">
        <v>9603</v>
      </c>
      <c r="D1259" s="617">
        <v>22061960300</v>
      </c>
      <c r="E1259" s="584" t="s">
        <v>901</v>
      </c>
      <c r="F1259" s="590">
        <v>1</v>
      </c>
      <c r="G1259" s="573" t="s">
        <v>902</v>
      </c>
      <c r="H1259" s="576">
        <v>152900</v>
      </c>
      <c r="I1259" s="576">
        <v>75900</v>
      </c>
      <c r="J1259" s="577">
        <v>0.49640287769784203</v>
      </c>
      <c r="K1259" s="577" t="str">
        <f t="shared" si="171"/>
        <v/>
      </c>
      <c r="L1259" s="576">
        <v>46710</v>
      </c>
      <c r="M1259" s="576">
        <v>42500</v>
      </c>
      <c r="N1259" s="577">
        <v>0.90986940697923402</v>
      </c>
      <c r="O1259" s="577" t="str">
        <f t="shared" si="172"/>
        <v/>
      </c>
      <c r="P1259" s="578">
        <v>19.600000000000001</v>
      </c>
      <c r="Q1259" s="578">
        <v>14.4</v>
      </c>
      <c r="R1259" s="579">
        <v>0.73469387755102</v>
      </c>
      <c r="S1259" s="577" t="str">
        <f t="shared" si="173"/>
        <v/>
      </c>
      <c r="T1259" s="580">
        <f t="shared" si="174"/>
        <v>0</v>
      </c>
      <c r="U1259" s="580">
        <f t="shared" si="175"/>
        <v>0</v>
      </c>
      <c r="V1259" s="580">
        <f t="shared" si="176"/>
        <v>0</v>
      </c>
      <c r="W1259" s="580">
        <f t="shared" si="177"/>
        <v>0</v>
      </c>
      <c r="X1259" s="581" t="str">
        <f t="shared" si="178"/>
        <v>NO</v>
      </c>
      <c r="Y1259" s="582" t="str">
        <f t="shared" si="179"/>
        <v>NO</v>
      </c>
    </row>
    <row r="1260" spans="1:25" x14ac:dyDescent="0.25">
      <c r="A1260" s="572" t="s">
        <v>285</v>
      </c>
      <c r="B1260" s="573" t="s">
        <v>1162</v>
      </c>
      <c r="C1260" s="617">
        <v>9603</v>
      </c>
      <c r="D1260" s="617">
        <v>22061960300</v>
      </c>
      <c r="E1260" s="584" t="s">
        <v>901</v>
      </c>
      <c r="F1260" s="590">
        <v>1</v>
      </c>
      <c r="G1260" s="573" t="s">
        <v>902</v>
      </c>
      <c r="H1260" s="576">
        <v>152900</v>
      </c>
      <c r="I1260" s="576">
        <v>90200</v>
      </c>
      <c r="J1260" s="577">
        <v>0.58992805755395705</v>
      </c>
      <c r="K1260" s="577" t="b">
        <f t="shared" si="171"/>
        <v>1</v>
      </c>
      <c r="L1260" s="576">
        <v>46710</v>
      </c>
      <c r="M1260" s="576">
        <v>22129</v>
      </c>
      <c r="N1260" s="577">
        <v>0.47375294369513998</v>
      </c>
      <c r="O1260" s="577" t="b">
        <f t="shared" si="172"/>
        <v>1</v>
      </c>
      <c r="P1260" s="578">
        <v>19.600000000000001</v>
      </c>
      <c r="Q1260" s="578">
        <v>41.9</v>
      </c>
      <c r="R1260" s="579">
        <v>2.1377551020408201</v>
      </c>
      <c r="S1260" s="577" t="b">
        <f t="shared" si="173"/>
        <v>1</v>
      </c>
      <c r="T1260" s="580">
        <f t="shared" si="174"/>
        <v>1</v>
      </c>
      <c r="U1260" s="580">
        <f t="shared" si="175"/>
        <v>1</v>
      </c>
      <c r="V1260" s="580">
        <f t="shared" si="176"/>
        <v>1</v>
      </c>
      <c r="W1260" s="580">
        <f t="shared" si="177"/>
        <v>3</v>
      </c>
      <c r="X1260" s="588" t="str">
        <f t="shared" si="178"/>
        <v>YES</v>
      </c>
      <c r="Y1260" s="589" t="str">
        <f t="shared" si="179"/>
        <v>YES</v>
      </c>
    </row>
    <row r="1261" spans="1:25" x14ac:dyDescent="0.25">
      <c r="A1261" s="572" t="s">
        <v>285</v>
      </c>
      <c r="B1261" s="573" t="s">
        <v>1123</v>
      </c>
      <c r="C1261" s="617">
        <v>9603</v>
      </c>
      <c r="D1261" s="617">
        <v>22061960300</v>
      </c>
      <c r="E1261" s="584" t="s">
        <v>901</v>
      </c>
      <c r="F1261" s="590">
        <v>1</v>
      </c>
      <c r="G1261" s="573" t="s">
        <v>902</v>
      </c>
      <c r="H1261" s="576">
        <v>152900</v>
      </c>
      <c r="I1261" s="576">
        <v>169400</v>
      </c>
      <c r="J1261" s="577">
        <v>1.10791366906475</v>
      </c>
      <c r="K1261" s="577" t="b">
        <f t="shared" si="171"/>
        <v>1</v>
      </c>
      <c r="L1261" s="576">
        <v>46710</v>
      </c>
      <c r="M1261" s="576">
        <v>27411</v>
      </c>
      <c r="N1261" s="577">
        <v>0.58683365446371205</v>
      </c>
      <c r="O1261" s="577" t="b">
        <f t="shared" si="172"/>
        <v>1</v>
      </c>
      <c r="P1261" s="578">
        <v>19.600000000000001</v>
      </c>
      <c r="Q1261" s="578">
        <v>43.4</v>
      </c>
      <c r="R1261" s="579">
        <v>2.21428571428571</v>
      </c>
      <c r="S1261" s="577" t="b">
        <f t="shared" si="173"/>
        <v>1</v>
      </c>
      <c r="T1261" s="580">
        <f t="shared" si="174"/>
        <v>1</v>
      </c>
      <c r="U1261" s="580">
        <f t="shared" si="175"/>
        <v>1</v>
      </c>
      <c r="V1261" s="580">
        <f t="shared" si="176"/>
        <v>1</v>
      </c>
      <c r="W1261" s="580">
        <f t="shared" si="177"/>
        <v>3</v>
      </c>
      <c r="X1261" s="588" t="str">
        <f t="shared" si="178"/>
        <v>YES</v>
      </c>
      <c r="Y1261" s="589" t="str">
        <f t="shared" si="179"/>
        <v>YES</v>
      </c>
    </row>
    <row r="1262" spans="1:25" x14ac:dyDescent="0.25">
      <c r="A1262" s="572" t="s">
        <v>285</v>
      </c>
      <c r="B1262" s="573" t="s">
        <v>1123</v>
      </c>
      <c r="C1262" s="617">
        <v>9604</v>
      </c>
      <c r="D1262" s="617">
        <v>22061960400</v>
      </c>
      <c r="E1262" s="574" t="s">
        <v>904</v>
      </c>
      <c r="F1262" s="583">
        <v>0</v>
      </c>
      <c r="G1262" s="573" t="s">
        <v>902</v>
      </c>
      <c r="H1262" s="576">
        <v>152900</v>
      </c>
      <c r="I1262" s="576">
        <v>169400</v>
      </c>
      <c r="J1262" s="577">
        <v>1.10791366906475</v>
      </c>
      <c r="K1262" s="577" t="b">
        <f t="shared" si="171"/>
        <v>1</v>
      </c>
      <c r="L1262" s="576">
        <v>46710</v>
      </c>
      <c r="M1262" s="576">
        <v>27411</v>
      </c>
      <c r="N1262" s="577">
        <v>0.58683365446371205</v>
      </c>
      <c r="O1262" s="577" t="b">
        <f t="shared" si="172"/>
        <v>1</v>
      </c>
      <c r="P1262" s="578">
        <v>19.600000000000001</v>
      </c>
      <c r="Q1262" s="578">
        <v>43.4</v>
      </c>
      <c r="R1262" s="579">
        <v>2.21428571428571</v>
      </c>
      <c r="S1262" s="577" t="b">
        <f t="shared" si="173"/>
        <v>1</v>
      </c>
      <c r="T1262" s="580">
        <f t="shared" si="174"/>
        <v>1</v>
      </c>
      <c r="U1262" s="580">
        <f t="shared" si="175"/>
        <v>1</v>
      </c>
      <c r="V1262" s="580">
        <f t="shared" si="176"/>
        <v>1</v>
      </c>
      <c r="W1262" s="580">
        <f t="shared" si="177"/>
        <v>3</v>
      </c>
      <c r="X1262" s="581" t="str">
        <f t="shared" si="178"/>
        <v>NO</v>
      </c>
      <c r="Y1262" s="582" t="str">
        <f t="shared" si="179"/>
        <v>NO</v>
      </c>
    </row>
    <row r="1263" spans="1:25" x14ac:dyDescent="0.25">
      <c r="A1263" s="572" t="s">
        <v>285</v>
      </c>
      <c r="B1263" s="573" t="s">
        <v>1123</v>
      </c>
      <c r="C1263" s="617">
        <v>9605</v>
      </c>
      <c r="D1263" s="617">
        <v>22061960500</v>
      </c>
      <c r="E1263" s="574" t="s">
        <v>904</v>
      </c>
      <c r="F1263" s="592">
        <v>0</v>
      </c>
      <c r="G1263" s="573" t="s">
        <v>902</v>
      </c>
      <c r="H1263" s="576">
        <v>152900</v>
      </c>
      <c r="I1263" s="576">
        <v>169400</v>
      </c>
      <c r="J1263" s="577">
        <v>1.10791366906475</v>
      </c>
      <c r="K1263" s="577" t="b">
        <f t="shared" si="171"/>
        <v>1</v>
      </c>
      <c r="L1263" s="576">
        <v>46710</v>
      </c>
      <c r="M1263" s="576">
        <v>27411</v>
      </c>
      <c r="N1263" s="577">
        <v>0.58683365446371205</v>
      </c>
      <c r="O1263" s="577" t="b">
        <f t="shared" si="172"/>
        <v>1</v>
      </c>
      <c r="P1263" s="578">
        <v>19.600000000000001</v>
      </c>
      <c r="Q1263" s="578">
        <v>43.4</v>
      </c>
      <c r="R1263" s="579">
        <v>2.21428571428571</v>
      </c>
      <c r="S1263" s="577" t="b">
        <f t="shared" si="173"/>
        <v>1</v>
      </c>
      <c r="T1263" s="580">
        <f t="shared" si="174"/>
        <v>1</v>
      </c>
      <c r="U1263" s="580">
        <f t="shared" si="175"/>
        <v>1</v>
      </c>
      <c r="V1263" s="580">
        <f t="shared" si="176"/>
        <v>1</v>
      </c>
      <c r="W1263" s="580">
        <f t="shared" si="177"/>
        <v>3</v>
      </c>
      <c r="X1263" s="581" t="str">
        <f t="shared" si="178"/>
        <v>NO</v>
      </c>
      <c r="Y1263" s="586" t="str">
        <f t="shared" si="179"/>
        <v>NO</v>
      </c>
    </row>
    <row r="1264" spans="1:25" x14ac:dyDescent="0.25">
      <c r="A1264" s="572" t="s">
        <v>285</v>
      </c>
      <c r="B1264" s="573" t="s">
        <v>1122</v>
      </c>
      <c r="C1264" s="617">
        <v>9606</v>
      </c>
      <c r="D1264" s="617">
        <v>22061960600</v>
      </c>
      <c r="E1264" s="574" t="s">
        <v>904</v>
      </c>
      <c r="F1264" s="592">
        <v>0</v>
      </c>
      <c r="G1264" s="573" t="s">
        <v>902</v>
      </c>
      <c r="H1264" s="576">
        <v>152900</v>
      </c>
      <c r="I1264" s="576">
        <v>164600</v>
      </c>
      <c r="J1264" s="577">
        <v>1.07652060170046</v>
      </c>
      <c r="K1264" s="577" t="b">
        <f t="shared" si="171"/>
        <v>1</v>
      </c>
      <c r="L1264" s="576">
        <v>46710</v>
      </c>
      <c r="M1264" s="576">
        <v>58309</v>
      </c>
      <c r="N1264" s="577">
        <v>1.2483194176835799</v>
      </c>
      <c r="O1264" s="577" t="str">
        <f t="shared" si="172"/>
        <v/>
      </c>
      <c r="P1264" s="578">
        <v>19.600000000000001</v>
      </c>
      <c r="Q1264" s="578">
        <v>11.2</v>
      </c>
      <c r="R1264" s="579">
        <v>0.57142857142857195</v>
      </c>
      <c r="S1264" s="577" t="str">
        <f t="shared" si="173"/>
        <v/>
      </c>
      <c r="T1264" s="580">
        <f t="shared" si="174"/>
        <v>1</v>
      </c>
      <c r="U1264" s="580">
        <f t="shared" si="175"/>
        <v>0</v>
      </c>
      <c r="V1264" s="580">
        <f t="shared" si="176"/>
        <v>0</v>
      </c>
      <c r="W1264" s="580">
        <f t="shared" si="177"/>
        <v>1</v>
      </c>
      <c r="X1264" s="581" t="str">
        <f t="shared" si="178"/>
        <v>NO</v>
      </c>
      <c r="Y1264" s="582" t="str">
        <f t="shared" si="179"/>
        <v>NO</v>
      </c>
    </row>
    <row r="1265" spans="1:25" x14ac:dyDescent="0.25">
      <c r="A1265" s="572" t="s">
        <v>285</v>
      </c>
      <c r="B1265" s="573" t="s">
        <v>1123</v>
      </c>
      <c r="C1265" s="617">
        <v>9606</v>
      </c>
      <c r="D1265" s="617">
        <v>22061960600</v>
      </c>
      <c r="E1265" s="574" t="s">
        <v>904</v>
      </c>
      <c r="F1265" s="583">
        <v>0</v>
      </c>
      <c r="G1265" s="573" t="s">
        <v>902</v>
      </c>
      <c r="H1265" s="576">
        <v>152900</v>
      </c>
      <c r="I1265" s="576">
        <v>169400</v>
      </c>
      <c r="J1265" s="577">
        <v>1.10791366906475</v>
      </c>
      <c r="K1265" s="577" t="b">
        <f t="shared" si="171"/>
        <v>1</v>
      </c>
      <c r="L1265" s="576">
        <v>46710</v>
      </c>
      <c r="M1265" s="576">
        <v>27411</v>
      </c>
      <c r="N1265" s="577">
        <v>0.58683365446371205</v>
      </c>
      <c r="O1265" s="577" t="b">
        <f t="shared" si="172"/>
        <v>1</v>
      </c>
      <c r="P1265" s="578">
        <v>19.600000000000001</v>
      </c>
      <c r="Q1265" s="578">
        <v>43.4</v>
      </c>
      <c r="R1265" s="579">
        <v>2.21428571428571</v>
      </c>
      <c r="S1265" s="577" t="b">
        <f t="shared" si="173"/>
        <v>1</v>
      </c>
      <c r="T1265" s="580">
        <f t="shared" si="174"/>
        <v>1</v>
      </c>
      <c r="U1265" s="580">
        <f t="shared" si="175"/>
        <v>1</v>
      </c>
      <c r="V1265" s="580">
        <f t="shared" si="176"/>
        <v>1</v>
      </c>
      <c r="W1265" s="580">
        <f t="shared" si="177"/>
        <v>3</v>
      </c>
      <c r="X1265" s="581" t="str">
        <f t="shared" si="178"/>
        <v>NO</v>
      </c>
      <c r="Y1265" s="582" t="str">
        <f t="shared" si="179"/>
        <v>NO</v>
      </c>
    </row>
    <row r="1266" spans="1:25" x14ac:dyDescent="0.25">
      <c r="A1266" s="572" t="s">
        <v>285</v>
      </c>
      <c r="B1266" s="573" t="s">
        <v>1123</v>
      </c>
      <c r="C1266" s="617">
        <v>9606</v>
      </c>
      <c r="D1266" s="617">
        <v>22061960600</v>
      </c>
      <c r="E1266" s="574" t="s">
        <v>904</v>
      </c>
      <c r="F1266" s="583">
        <v>0</v>
      </c>
      <c r="G1266" s="573" t="s">
        <v>902</v>
      </c>
      <c r="H1266" s="576">
        <v>152900</v>
      </c>
      <c r="I1266" s="576">
        <v>169400</v>
      </c>
      <c r="J1266" s="577">
        <v>1.10791366906475</v>
      </c>
      <c r="K1266" s="577" t="b">
        <f t="shared" si="171"/>
        <v>1</v>
      </c>
      <c r="L1266" s="576">
        <v>46710</v>
      </c>
      <c r="M1266" s="576">
        <v>27411</v>
      </c>
      <c r="N1266" s="577">
        <v>0.58683365446371205</v>
      </c>
      <c r="O1266" s="577" t="b">
        <f t="shared" si="172"/>
        <v>1</v>
      </c>
      <c r="P1266" s="578">
        <v>19.600000000000001</v>
      </c>
      <c r="Q1266" s="578">
        <v>43.4</v>
      </c>
      <c r="R1266" s="579">
        <v>2.21428571428571</v>
      </c>
      <c r="S1266" s="577" t="b">
        <f t="shared" si="173"/>
        <v>1</v>
      </c>
      <c r="T1266" s="580">
        <f t="shared" si="174"/>
        <v>1</v>
      </c>
      <c r="U1266" s="580">
        <f t="shared" si="175"/>
        <v>1</v>
      </c>
      <c r="V1266" s="580">
        <f t="shared" si="176"/>
        <v>1</v>
      </c>
      <c r="W1266" s="580">
        <f t="shared" si="177"/>
        <v>3</v>
      </c>
      <c r="X1266" s="581" t="str">
        <f t="shared" si="178"/>
        <v>NO</v>
      </c>
      <c r="Y1266" s="582" t="str">
        <f t="shared" si="179"/>
        <v>NO</v>
      </c>
    </row>
    <row r="1267" spans="1:25" x14ac:dyDescent="0.25">
      <c r="A1267" s="572" t="s">
        <v>285</v>
      </c>
      <c r="B1267" s="573" t="s">
        <v>1122</v>
      </c>
      <c r="C1267" s="617">
        <v>9607</v>
      </c>
      <c r="D1267" s="617">
        <v>22061960700</v>
      </c>
      <c r="E1267" s="574" t="s">
        <v>904</v>
      </c>
      <c r="F1267" s="583">
        <v>0</v>
      </c>
      <c r="G1267" s="573" t="s">
        <v>902</v>
      </c>
      <c r="H1267" s="576">
        <v>152900</v>
      </c>
      <c r="I1267" s="576">
        <v>164600</v>
      </c>
      <c r="J1267" s="577">
        <v>1.07652060170046</v>
      </c>
      <c r="K1267" s="577" t="b">
        <f t="shared" si="171"/>
        <v>1</v>
      </c>
      <c r="L1267" s="576">
        <v>46710</v>
      </c>
      <c r="M1267" s="576">
        <v>58309</v>
      </c>
      <c r="N1267" s="577">
        <v>1.2483194176835799</v>
      </c>
      <c r="O1267" s="577" t="str">
        <f t="shared" si="172"/>
        <v/>
      </c>
      <c r="P1267" s="578">
        <v>19.600000000000001</v>
      </c>
      <c r="Q1267" s="578">
        <v>11.2</v>
      </c>
      <c r="R1267" s="579">
        <v>0.57142857142857195</v>
      </c>
      <c r="S1267" s="577" t="str">
        <f t="shared" si="173"/>
        <v/>
      </c>
      <c r="T1267" s="580">
        <f t="shared" si="174"/>
        <v>1</v>
      </c>
      <c r="U1267" s="580">
        <f t="shared" si="175"/>
        <v>0</v>
      </c>
      <c r="V1267" s="580">
        <f t="shared" si="176"/>
        <v>0</v>
      </c>
      <c r="W1267" s="580">
        <f t="shared" si="177"/>
        <v>1</v>
      </c>
      <c r="X1267" s="581" t="str">
        <f t="shared" si="178"/>
        <v>NO</v>
      </c>
      <c r="Y1267" s="582" t="str">
        <f t="shared" si="179"/>
        <v>NO</v>
      </c>
    </row>
    <row r="1268" spans="1:25" x14ac:dyDescent="0.25">
      <c r="A1268" s="572" t="s">
        <v>285</v>
      </c>
      <c r="B1268" s="573" t="s">
        <v>1163</v>
      </c>
      <c r="C1268" s="617">
        <v>9607</v>
      </c>
      <c r="D1268" s="617">
        <v>22061960700</v>
      </c>
      <c r="E1268" s="574" t="s">
        <v>904</v>
      </c>
      <c r="F1268" s="583">
        <v>0</v>
      </c>
      <c r="G1268" s="573" t="s">
        <v>902</v>
      </c>
      <c r="H1268" s="576">
        <v>152900</v>
      </c>
      <c r="I1268" s="576">
        <v>120500</v>
      </c>
      <c r="J1268" s="577">
        <v>0.78809679529104004</v>
      </c>
      <c r="K1268" s="577" t="b">
        <f t="shared" si="171"/>
        <v>1</v>
      </c>
      <c r="L1268" s="576">
        <v>46710</v>
      </c>
      <c r="M1268" s="576">
        <v>38750</v>
      </c>
      <c r="N1268" s="577">
        <v>0.82958681224577202</v>
      </c>
      <c r="O1268" s="577" t="str">
        <f t="shared" si="172"/>
        <v/>
      </c>
      <c r="P1268" s="578">
        <v>19.600000000000001</v>
      </c>
      <c r="Q1268" s="578">
        <v>18.5</v>
      </c>
      <c r="R1268" s="579">
        <v>0.94387755102040805</v>
      </c>
      <c r="S1268" s="577" t="str">
        <f t="shared" si="173"/>
        <v/>
      </c>
      <c r="T1268" s="580">
        <f t="shared" si="174"/>
        <v>1</v>
      </c>
      <c r="U1268" s="580">
        <f t="shared" si="175"/>
        <v>0</v>
      </c>
      <c r="V1268" s="580">
        <f t="shared" si="176"/>
        <v>0</v>
      </c>
      <c r="W1268" s="580">
        <f t="shared" si="177"/>
        <v>1</v>
      </c>
      <c r="X1268" s="581" t="str">
        <f t="shared" si="178"/>
        <v>NO</v>
      </c>
      <c r="Y1268" s="582" t="str">
        <f t="shared" si="179"/>
        <v>NO</v>
      </c>
    </row>
    <row r="1269" spans="1:25" x14ac:dyDescent="0.25">
      <c r="A1269" s="572" t="s">
        <v>285</v>
      </c>
      <c r="B1269" s="573" t="s">
        <v>1046</v>
      </c>
      <c r="C1269" s="617">
        <v>9607</v>
      </c>
      <c r="D1269" s="617">
        <v>22061960700</v>
      </c>
      <c r="E1269" s="574" t="s">
        <v>904</v>
      </c>
      <c r="F1269" s="583">
        <v>0</v>
      </c>
      <c r="G1269" s="573" t="s">
        <v>902</v>
      </c>
      <c r="H1269" s="576">
        <v>152900</v>
      </c>
      <c r="I1269" s="576">
        <v>107700</v>
      </c>
      <c r="J1269" s="577">
        <v>0.70438194898626505</v>
      </c>
      <c r="K1269" s="577" t="b">
        <f t="shared" si="171"/>
        <v>1</v>
      </c>
      <c r="L1269" s="576">
        <v>46710</v>
      </c>
      <c r="M1269" s="576">
        <v>31118</v>
      </c>
      <c r="N1269" s="577">
        <v>0.66619567544422997</v>
      </c>
      <c r="O1269" s="577" t="str">
        <f t="shared" si="172"/>
        <v/>
      </c>
      <c r="P1269" s="578">
        <v>19.600000000000001</v>
      </c>
      <c r="Q1269" s="578">
        <v>22.7</v>
      </c>
      <c r="R1269" s="579">
        <v>1.15816326530612</v>
      </c>
      <c r="S1269" s="577" t="str">
        <f t="shared" si="173"/>
        <v/>
      </c>
      <c r="T1269" s="580">
        <f t="shared" si="174"/>
        <v>1</v>
      </c>
      <c r="U1269" s="580">
        <f t="shared" si="175"/>
        <v>0</v>
      </c>
      <c r="V1269" s="580">
        <f t="shared" si="176"/>
        <v>0</v>
      </c>
      <c r="W1269" s="580">
        <f t="shared" si="177"/>
        <v>1</v>
      </c>
      <c r="X1269" s="581" t="str">
        <f t="shared" si="178"/>
        <v>NO</v>
      </c>
      <c r="Y1269" s="582" t="str">
        <f t="shared" si="179"/>
        <v>NO</v>
      </c>
    </row>
    <row r="1270" spans="1:25" x14ac:dyDescent="0.25">
      <c r="A1270" s="572" t="s">
        <v>285</v>
      </c>
      <c r="B1270" s="573" t="s">
        <v>1123</v>
      </c>
      <c r="C1270" s="617">
        <v>9607</v>
      </c>
      <c r="D1270" s="617">
        <v>22061960700</v>
      </c>
      <c r="E1270" s="574" t="s">
        <v>904</v>
      </c>
      <c r="F1270" s="583">
        <v>0</v>
      </c>
      <c r="G1270" s="573" t="s">
        <v>902</v>
      </c>
      <c r="H1270" s="576">
        <v>152900</v>
      </c>
      <c r="I1270" s="576">
        <v>169400</v>
      </c>
      <c r="J1270" s="577">
        <v>1.10791366906475</v>
      </c>
      <c r="K1270" s="577" t="b">
        <f t="shared" si="171"/>
        <v>1</v>
      </c>
      <c r="L1270" s="576">
        <v>46710</v>
      </c>
      <c r="M1270" s="576">
        <v>27411</v>
      </c>
      <c r="N1270" s="577">
        <v>0.58683365446371205</v>
      </c>
      <c r="O1270" s="577" t="b">
        <f t="shared" si="172"/>
        <v>1</v>
      </c>
      <c r="P1270" s="578">
        <v>19.600000000000001</v>
      </c>
      <c r="Q1270" s="578">
        <v>43.4</v>
      </c>
      <c r="R1270" s="579">
        <v>2.21428571428571</v>
      </c>
      <c r="S1270" s="577" t="b">
        <f t="shared" si="173"/>
        <v>1</v>
      </c>
      <c r="T1270" s="580">
        <f t="shared" si="174"/>
        <v>1</v>
      </c>
      <c r="U1270" s="580">
        <f t="shared" si="175"/>
        <v>1</v>
      </c>
      <c r="V1270" s="580">
        <f t="shared" si="176"/>
        <v>1</v>
      </c>
      <c r="W1270" s="580">
        <f t="shared" si="177"/>
        <v>3</v>
      </c>
      <c r="X1270" s="581" t="str">
        <f t="shared" si="178"/>
        <v>NO</v>
      </c>
      <c r="Y1270" s="582" t="str">
        <f t="shared" si="179"/>
        <v>NO</v>
      </c>
    </row>
    <row r="1271" spans="1:25" x14ac:dyDescent="0.25">
      <c r="A1271" s="572" t="s">
        <v>310</v>
      </c>
      <c r="B1271" s="573" t="s">
        <v>1164</v>
      </c>
      <c r="C1271" s="617">
        <v>9607</v>
      </c>
      <c r="D1271" s="617">
        <v>22061960700</v>
      </c>
      <c r="E1271" s="574" t="s">
        <v>904</v>
      </c>
      <c r="F1271" s="583">
        <v>0</v>
      </c>
      <c r="G1271" s="573" t="s">
        <v>902</v>
      </c>
      <c r="H1271" s="576">
        <v>152900</v>
      </c>
      <c r="I1271" s="576">
        <v>72700</v>
      </c>
      <c r="J1271" s="577">
        <v>0.475474166121648</v>
      </c>
      <c r="K1271" s="577" t="str">
        <f t="shared" si="171"/>
        <v/>
      </c>
      <c r="L1271" s="576">
        <v>46710</v>
      </c>
      <c r="M1271" s="576">
        <v>26442</v>
      </c>
      <c r="N1271" s="577">
        <v>0.56608863198458603</v>
      </c>
      <c r="O1271" s="577" t="b">
        <f t="shared" si="172"/>
        <v>1</v>
      </c>
      <c r="P1271" s="578">
        <v>19.600000000000001</v>
      </c>
      <c r="Q1271" s="578">
        <v>39.799999999999997</v>
      </c>
      <c r="R1271" s="579">
        <v>2.0306122448979602</v>
      </c>
      <c r="S1271" s="577" t="b">
        <f t="shared" si="173"/>
        <v>1</v>
      </c>
      <c r="T1271" s="580">
        <f t="shared" si="174"/>
        <v>0</v>
      </c>
      <c r="U1271" s="580">
        <f t="shared" si="175"/>
        <v>1</v>
      </c>
      <c r="V1271" s="580">
        <f t="shared" si="176"/>
        <v>1</v>
      </c>
      <c r="W1271" s="580">
        <f t="shared" si="177"/>
        <v>2</v>
      </c>
      <c r="X1271" s="581" t="str">
        <f t="shared" si="178"/>
        <v>NO</v>
      </c>
      <c r="Y1271" s="582" t="str">
        <f t="shared" si="179"/>
        <v>NO</v>
      </c>
    </row>
    <row r="1272" spans="1:25" x14ac:dyDescent="0.25">
      <c r="A1272" s="572" t="s">
        <v>285</v>
      </c>
      <c r="B1272" s="592" t="s">
        <v>1122</v>
      </c>
      <c r="C1272" s="617">
        <v>9608</v>
      </c>
      <c r="D1272" s="617">
        <v>22061960800</v>
      </c>
      <c r="E1272" s="574" t="s">
        <v>904</v>
      </c>
      <c r="F1272" s="583">
        <v>0</v>
      </c>
      <c r="G1272" s="573" t="s">
        <v>902</v>
      </c>
      <c r="H1272" s="576">
        <v>152900</v>
      </c>
      <c r="I1272" s="576">
        <v>164600</v>
      </c>
      <c r="J1272" s="577">
        <v>1.07652060170046</v>
      </c>
      <c r="K1272" s="577" t="b">
        <f t="shared" si="171"/>
        <v>1</v>
      </c>
      <c r="L1272" s="576">
        <v>46710</v>
      </c>
      <c r="M1272" s="576">
        <v>58309</v>
      </c>
      <c r="N1272" s="577">
        <v>1.2483194176835799</v>
      </c>
      <c r="O1272" s="577" t="str">
        <f t="shared" si="172"/>
        <v/>
      </c>
      <c r="P1272" s="578">
        <v>19.600000000000001</v>
      </c>
      <c r="Q1272" s="578">
        <v>11.2</v>
      </c>
      <c r="R1272" s="579">
        <v>0.57142857142857195</v>
      </c>
      <c r="S1272" s="577" t="str">
        <f t="shared" si="173"/>
        <v/>
      </c>
      <c r="T1272" s="580">
        <f t="shared" si="174"/>
        <v>1</v>
      </c>
      <c r="U1272" s="580">
        <f t="shared" si="175"/>
        <v>0</v>
      </c>
      <c r="V1272" s="580">
        <f t="shared" si="176"/>
        <v>0</v>
      </c>
      <c r="W1272" s="580">
        <f t="shared" si="177"/>
        <v>1</v>
      </c>
      <c r="X1272" s="581" t="str">
        <f t="shared" si="178"/>
        <v>NO</v>
      </c>
      <c r="Y1272" s="582" t="str">
        <f t="shared" si="179"/>
        <v>NO</v>
      </c>
    </row>
    <row r="1273" spans="1:25" x14ac:dyDescent="0.25">
      <c r="A1273" s="572" t="s">
        <v>285</v>
      </c>
      <c r="B1273" s="573" t="s">
        <v>1123</v>
      </c>
      <c r="C1273" s="617">
        <v>9608</v>
      </c>
      <c r="D1273" s="617">
        <v>22061960800</v>
      </c>
      <c r="E1273" s="584" t="s">
        <v>901</v>
      </c>
      <c r="F1273" s="590">
        <v>1</v>
      </c>
      <c r="G1273" s="573" t="s">
        <v>902</v>
      </c>
      <c r="H1273" s="576">
        <v>152900</v>
      </c>
      <c r="I1273" s="576">
        <v>169400</v>
      </c>
      <c r="J1273" s="577">
        <v>1.10791366906475</v>
      </c>
      <c r="K1273" s="577" t="b">
        <f t="shared" si="171"/>
        <v>1</v>
      </c>
      <c r="L1273" s="576">
        <v>46710</v>
      </c>
      <c r="M1273" s="576">
        <v>27411</v>
      </c>
      <c r="N1273" s="577">
        <v>0.58683365446371205</v>
      </c>
      <c r="O1273" s="577" t="b">
        <f t="shared" si="172"/>
        <v>1</v>
      </c>
      <c r="P1273" s="578">
        <v>19.600000000000001</v>
      </c>
      <c r="Q1273" s="578">
        <v>43.4</v>
      </c>
      <c r="R1273" s="579">
        <v>2.21428571428571</v>
      </c>
      <c r="S1273" s="577" t="b">
        <f t="shared" si="173"/>
        <v>1</v>
      </c>
      <c r="T1273" s="580">
        <f t="shared" si="174"/>
        <v>1</v>
      </c>
      <c r="U1273" s="580">
        <f t="shared" si="175"/>
        <v>1</v>
      </c>
      <c r="V1273" s="580">
        <f t="shared" si="176"/>
        <v>1</v>
      </c>
      <c r="W1273" s="580">
        <f t="shared" si="177"/>
        <v>3</v>
      </c>
      <c r="X1273" s="588" t="str">
        <f t="shared" si="178"/>
        <v>YES</v>
      </c>
      <c r="Y1273" s="589" t="str">
        <f t="shared" si="179"/>
        <v>YES</v>
      </c>
    </row>
    <row r="1274" spans="1:25" x14ac:dyDescent="0.25">
      <c r="A1274" s="572" t="s">
        <v>285</v>
      </c>
      <c r="B1274" s="573" t="s">
        <v>1123</v>
      </c>
      <c r="C1274" s="617">
        <v>9609</v>
      </c>
      <c r="D1274" s="617">
        <v>22061960900</v>
      </c>
      <c r="E1274" s="584" t="s">
        <v>901</v>
      </c>
      <c r="F1274" s="590">
        <v>1</v>
      </c>
      <c r="G1274" s="573" t="s">
        <v>902</v>
      </c>
      <c r="H1274" s="576">
        <v>152900</v>
      </c>
      <c r="I1274" s="576">
        <v>169400</v>
      </c>
      <c r="J1274" s="577">
        <v>1.10791366906475</v>
      </c>
      <c r="K1274" s="577" t="b">
        <f t="shared" si="171"/>
        <v>1</v>
      </c>
      <c r="L1274" s="576">
        <v>46710</v>
      </c>
      <c r="M1274" s="576">
        <v>27411</v>
      </c>
      <c r="N1274" s="577">
        <v>0.58683365446371205</v>
      </c>
      <c r="O1274" s="577" t="b">
        <f t="shared" si="172"/>
        <v>1</v>
      </c>
      <c r="P1274" s="578">
        <v>19.600000000000001</v>
      </c>
      <c r="Q1274" s="578">
        <v>43.4</v>
      </c>
      <c r="R1274" s="579">
        <v>2.21428571428571</v>
      </c>
      <c r="S1274" s="577" t="b">
        <f t="shared" si="173"/>
        <v>1</v>
      </c>
      <c r="T1274" s="580">
        <f t="shared" si="174"/>
        <v>1</v>
      </c>
      <c r="U1274" s="580">
        <f t="shared" si="175"/>
        <v>1</v>
      </c>
      <c r="V1274" s="580">
        <f t="shared" si="176"/>
        <v>1</v>
      </c>
      <c r="W1274" s="580">
        <f t="shared" si="177"/>
        <v>3</v>
      </c>
      <c r="X1274" s="588" t="str">
        <f t="shared" si="178"/>
        <v>YES</v>
      </c>
      <c r="Y1274" s="589" t="str">
        <f t="shared" si="179"/>
        <v>YES</v>
      </c>
    </row>
    <row r="1275" spans="1:25" x14ac:dyDescent="0.25">
      <c r="A1275" s="572" t="s">
        <v>285</v>
      </c>
      <c r="B1275" s="573" t="s">
        <v>1123</v>
      </c>
      <c r="C1275" s="617">
        <v>9610</v>
      </c>
      <c r="D1275" s="617">
        <v>22061961000</v>
      </c>
      <c r="E1275" s="584" t="s">
        <v>901</v>
      </c>
      <c r="F1275" s="585">
        <v>1</v>
      </c>
      <c r="G1275" s="573" t="s">
        <v>902</v>
      </c>
      <c r="H1275" s="576">
        <v>152900</v>
      </c>
      <c r="I1275" s="576">
        <v>169400</v>
      </c>
      <c r="J1275" s="577">
        <v>1.10791366906475</v>
      </c>
      <c r="K1275" s="577" t="b">
        <f t="shared" si="171"/>
        <v>1</v>
      </c>
      <c r="L1275" s="576">
        <v>46710</v>
      </c>
      <c r="M1275" s="576">
        <v>27411</v>
      </c>
      <c r="N1275" s="577">
        <v>0.58683365446371205</v>
      </c>
      <c r="O1275" s="577" t="b">
        <f t="shared" si="172"/>
        <v>1</v>
      </c>
      <c r="P1275" s="578">
        <v>19.600000000000001</v>
      </c>
      <c r="Q1275" s="578">
        <v>43.4</v>
      </c>
      <c r="R1275" s="579">
        <v>2.21428571428571</v>
      </c>
      <c r="S1275" s="577" t="b">
        <f t="shared" si="173"/>
        <v>1</v>
      </c>
      <c r="T1275" s="580">
        <f t="shared" si="174"/>
        <v>1</v>
      </c>
      <c r="U1275" s="580">
        <f t="shared" si="175"/>
        <v>1</v>
      </c>
      <c r="V1275" s="580">
        <f t="shared" si="176"/>
        <v>1</v>
      </c>
      <c r="W1275" s="580">
        <f t="shared" si="177"/>
        <v>3</v>
      </c>
      <c r="X1275" s="588" t="str">
        <f t="shared" si="178"/>
        <v>YES</v>
      </c>
      <c r="Y1275" s="589" t="str">
        <f t="shared" si="179"/>
        <v>YES</v>
      </c>
    </row>
    <row r="1276" spans="1:25" x14ac:dyDescent="0.25">
      <c r="A1276" s="572" t="s">
        <v>285</v>
      </c>
      <c r="B1276" s="573" t="s">
        <v>1123</v>
      </c>
      <c r="C1276" s="617">
        <v>9610</v>
      </c>
      <c r="D1276" s="617">
        <v>22061961000</v>
      </c>
      <c r="E1276" s="574" t="s">
        <v>904</v>
      </c>
      <c r="F1276" s="583">
        <v>0</v>
      </c>
      <c r="G1276" s="573" t="s">
        <v>902</v>
      </c>
      <c r="H1276" s="576">
        <v>152900</v>
      </c>
      <c r="I1276" s="576">
        <v>169400</v>
      </c>
      <c r="J1276" s="577">
        <v>1.10791366906475</v>
      </c>
      <c r="K1276" s="577" t="b">
        <f t="shared" si="171"/>
        <v>1</v>
      </c>
      <c r="L1276" s="576">
        <v>46710</v>
      </c>
      <c r="M1276" s="576">
        <v>27411</v>
      </c>
      <c r="N1276" s="577">
        <v>0.58683365446371205</v>
      </c>
      <c r="O1276" s="577" t="b">
        <f t="shared" si="172"/>
        <v>1</v>
      </c>
      <c r="P1276" s="578">
        <v>19.600000000000001</v>
      </c>
      <c r="Q1276" s="578">
        <v>43.4</v>
      </c>
      <c r="R1276" s="579">
        <v>2.21428571428571</v>
      </c>
      <c r="S1276" s="577" t="b">
        <f t="shared" si="173"/>
        <v>1</v>
      </c>
      <c r="T1276" s="580">
        <f t="shared" si="174"/>
        <v>1</v>
      </c>
      <c r="U1276" s="580">
        <f t="shared" si="175"/>
        <v>1</v>
      </c>
      <c r="V1276" s="580">
        <f t="shared" si="176"/>
        <v>1</v>
      </c>
      <c r="W1276" s="580">
        <f t="shared" si="177"/>
        <v>3</v>
      </c>
      <c r="X1276" s="581" t="str">
        <f t="shared" si="178"/>
        <v>NO</v>
      </c>
      <c r="Y1276" s="582" t="str">
        <f t="shared" si="179"/>
        <v>NO</v>
      </c>
    </row>
    <row r="1277" spans="1:25" x14ac:dyDescent="0.25">
      <c r="A1277" s="572" t="s">
        <v>307</v>
      </c>
      <c r="B1277" s="573" t="s">
        <v>1165</v>
      </c>
      <c r="C1277" s="617">
        <v>401</v>
      </c>
      <c r="D1277" s="617">
        <v>22063040100</v>
      </c>
      <c r="E1277" s="574" t="s">
        <v>904</v>
      </c>
      <c r="F1277" s="583">
        <v>0</v>
      </c>
      <c r="G1277" s="573" t="s">
        <v>902</v>
      </c>
      <c r="H1277" s="576">
        <v>152900</v>
      </c>
      <c r="I1277" s="576">
        <v>149400</v>
      </c>
      <c r="J1277" s="577">
        <v>0.97710922171353798</v>
      </c>
      <c r="K1277" s="577" t="b">
        <f t="shared" si="171"/>
        <v>1</v>
      </c>
      <c r="L1277" s="576">
        <v>46710</v>
      </c>
      <c r="M1277" s="576">
        <v>37059</v>
      </c>
      <c r="N1277" s="577">
        <v>0.79338471419396295</v>
      </c>
      <c r="O1277" s="577" t="str">
        <f t="shared" si="172"/>
        <v/>
      </c>
      <c r="P1277" s="578">
        <v>19.600000000000001</v>
      </c>
      <c r="Q1277" s="578">
        <v>34.1</v>
      </c>
      <c r="R1277" s="579">
        <v>1.7397959183673499</v>
      </c>
      <c r="S1277" s="577" t="b">
        <f t="shared" si="173"/>
        <v>1</v>
      </c>
      <c r="T1277" s="580">
        <f t="shared" si="174"/>
        <v>1</v>
      </c>
      <c r="U1277" s="580">
        <f t="shared" si="175"/>
        <v>0</v>
      </c>
      <c r="V1277" s="580">
        <f t="shared" si="176"/>
        <v>1</v>
      </c>
      <c r="W1277" s="580">
        <f t="shared" si="177"/>
        <v>2</v>
      </c>
      <c r="X1277" s="581" t="str">
        <f t="shared" si="178"/>
        <v>NO</v>
      </c>
      <c r="Y1277" s="582" t="str">
        <f t="shared" si="179"/>
        <v>NO</v>
      </c>
    </row>
    <row r="1278" spans="1:25" x14ac:dyDescent="0.25">
      <c r="A1278" s="572" t="s">
        <v>307</v>
      </c>
      <c r="B1278" s="573" t="s">
        <v>1166</v>
      </c>
      <c r="C1278" s="617">
        <v>401</v>
      </c>
      <c r="D1278" s="617">
        <v>22063040100</v>
      </c>
      <c r="E1278" s="574" t="s">
        <v>904</v>
      </c>
      <c r="F1278" s="583">
        <v>0</v>
      </c>
      <c r="G1278" s="573" t="s">
        <v>902</v>
      </c>
      <c r="H1278" s="576">
        <v>152900</v>
      </c>
      <c r="I1278" s="576">
        <v>96600</v>
      </c>
      <c r="J1278" s="577">
        <v>0.63178548070634399</v>
      </c>
      <c r="K1278" s="577" t="b">
        <f t="shared" si="171"/>
        <v>1</v>
      </c>
      <c r="L1278" s="576">
        <v>46710</v>
      </c>
      <c r="M1278" s="576">
        <v>35679</v>
      </c>
      <c r="N1278" s="577">
        <v>0.763840719332049</v>
      </c>
      <c r="O1278" s="577" t="str">
        <f t="shared" si="172"/>
        <v/>
      </c>
      <c r="P1278" s="578">
        <v>19.600000000000001</v>
      </c>
      <c r="Q1278" s="578">
        <v>41</v>
      </c>
      <c r="R1278" s="579">
        <v>2.0918367346938802</v>
      </c>
      <c r="S1278" s="577" t="b">
        <f t="shared" si="173"/>
        <v>1</v>
      </c>
      <c r="T1278" s="580">
        <f t="shared" si="174"/>
        <v>1</v>
      </c>
      <c r="U1278" s="580">
        <f t="shared" si="175"/>
        <v>0</v>
      </c>
      <c r="V1278" s="580">
        <f t="shared" si="176"/>
        <v>1</v>
      </c>
      <c r="W1278" s="580">
        <f t="shared" si="177"/>
        <v>2</v>
      </c>
      <c r="X1278" s="581" t="str">
        <f t="shared" si="178"/>
        <v>NO</v>
      </c>
      <c r="Y1278" s="582" t="str">
        <f t="shared" si="179"/>
        <v>NO</v>
      </c>
    </row>
    <row r="1279" spans="1:25" x14ac:dyDescent="0.25">
      <c r="A1279" s="572" t="s">
        <v>307</v>
      </c>
      <c r="B1279" s="573" t="s">
        <v>1167</v>
      </c>
      <c r="C1279" s="617">
        <v>401</v>
      </c>
      <c r="D1279" s="617">
        <v>22063040100</v>
      </c>
      <c r="E1279" s="584" t="s">
        <v>904</v>
      </c>
      <c r="F1279" s="590">
        <v>0</v>
      </c>
      <c r="G1279" s="573" t="s">
        <v>902</v>
      </c>
      <c r="H1279" s="576">
        <v>152900</v>
      </c>
      <c r="I1279" s="576">
        <v>136600</v>
      </c>
      <c r="J1279" s="577">
        <v>0.89339437540876399</v>
      </c>
      <c r="K1279" s="577" t="b">
        <f t="shared" si="171"/>
        <v>1</v>
      </c>
      <c r="L1279" s="576">
        <v>46710</v>
      </c>
      <c r="M1279" s="576">
        <v>47083</v>
      </c>
      <c r="N1279" s="577">
        <v>1.00798544208949</v>
      </c>
      <c r="O1279" s="577" t="str">
        <f t="shared" si="172"/>
        <v/>
      </c>
      <c r="P1279" s="578">
        <v>19.600000000000001</v>
      </c>
      <c r="Q1279" s="578">
        <v>10.8</v>
      </c>
      <c r="R1279" s="579">
        <v>0.55102040816326503</v>
      </c>
      <c r="S1279" s="577" t="str">
        <f t="shared" si="173"/>
        <v/>
      </c>
      <c r="T1279" s="580">
        <f t="shared" si="174"/>
        <v>1</v>
      </c>
      <c r="U1279" s="580">
        <f t="shared" si="175"/>
        <v>0</v>
      </c>
      <c r="V1279" s="580">
        <f t="shared" si="176"/>
        <v>0</v>
      </c>
      <c r="W1279" s="580">
        <f t="shared" si="177"/>
        <v>1</v>
      </c>
      <c r="X1279" s="581" t="str">
        <f t="shared" si="178"/>
        <v>NO</v>
      </c>
      <c r="Y1279" s="582" t="str">
        <f t="shared" si="179"/>
        <v>NO</v>
      </c>
    </row>
    <row r="1280" spans="1:25" x14ac:dyDescent="0.25">
      <c r="A1280" s="572" t="s">
        <v>286</v>
      </c>
      <c r="B1280" s="573" t="s">
        <v>1168</v>
      </c>
      <c r="C1280" s="617">
        <v>401</v>
      </c>
      <c r="D1280" s="617">
        <v>22063040100</v>
      </c>
      <c r="E1280" s="574" t="s">
        <v>904</v>
      </c>
      <c r="F1280" s="583">
        <v>0</v>
      </c>
      <c r="G1280" s="573" t="s">
        <v>902</v>
      </c>
      <c r="H1280" s="576">
        <v>152900</v>
      </c>
      <c r="I1280" s="576">
        <v>150600</v>
      </c>
      <c r="J1280" s="577">
        <v>0.98495748855461096</v>
      </c>
      <c r="K1280" s="577" t="b">
        <f t="shared" si="171"/>
        <v>1</v>
      </c>
      <c r="L1280" s="576">
        <v>46710</v>
      </c>
      <c r="M1280" s="576">
        <v>46528</v>
      </c>
      <c r="N1280" s="577">
        <v>0.99610361806893599</v>
      </c>
      <c r="O1280" s="577" t="str">
        <f t="shared" si="172"/>
        <v/>
      </c>
      <c r="P1280" s="578">
        <v>19.600000000000001</v>
      </c>
      <c r="Q1280" s="578">
        <v>12.2</v>
      </c>
      <c r="R1280" s="579">
        <v>0.62244897959183698</v>
      </c>
      <c r="S1280" s="577" t="str">
        <f t="shared" si="173"/>
        <v/>
      </c>
      <c r="T1280" s="580">
        <f t="shared" si="174"/>
        <v>1</v>
      </c>
      <c r="U1280" s="580">
        <f t="shared" si="175"/>
        <v>0</v>
      </c>
      <c r="V1280" s="580">
        <f t="shared" si="176"/>
        <v>0</v>
      </c>
      <c r="W1280" s="580">
        <f t="shared" si="177"/>
        <v>1</v>
      </c>
      <c r="X1280" s="581" t="str">
        <f t="shared" si="178"/>
        <v>NO</v>
      </c>
      <c r="Y1280" s="582" t="str">
        <f t="shared" si="179"/>
        <v>NO</v>
      </c>
    </row>
    <row r="1281" spans="1:25" x14ac:dyDescent="0.25">
      <c r="A1281" s="572" t="s">
        <v>286</v>
      </c>
      <c r="B1281" s="573" t="s">
        <v>1169</v>
      </c>
      <c r="C1281" s="617">
        <v>401</v>
      </c>
      <c r="D1281" s="617">
        <v>22063040100</v>
      </c>
      <c r="E1281" s="574" t="s">
        <v>904</v>
      </c>
      <c r="F1281" s="583">
        <v>0</v>
      </c>
      <c r="G1281" s="573" t="s">
        <v>902</v>
      </c>
      <c r="H1281" s="576">
        <v>152900</v>
      </c>
      <c r="I1281" s="576">
        <v>0</v>
      </c>
      <c r="J1281" s="577">
        <v>0</v>
      </c>
      <c r="K1281" s="577" t="str">
        <f t="shared" si="171"/>
        <v/>
      </c>
      <c r="L1281" s="576">
        <v>46710</v>
      </c>
      <c r="M1281" s="576">
        <v>0</v>
      </c>
      <c r="N1281" s="577">
        <v>0</v>
      </c>
      <c r="O1281" s="577" t="b">
        <f t="shared" si="172"/>
        <v>1</v>
      </c>
      <c r="P1281" s="578">
        <v>19.600000000000001</v>
      </c>
      <c r="Q1281" s="578">
        <v>0</v>
      </c>
      <c r="R1281" s="579">
        <v>0</v>
      </c>
      <c r="S1281" s="577" t="str">
        <f t="shared" si="173"/>
        <v/>
      </c>
      <c r="T1281" s="580">
        <f t="shared" si="174"/>
        <v>0</v>
      </c>
      <c r="U1281" s="580">
        <f t="shared" si="175"/>
        <v>1</v>
      </c>
      <c r="V1281" s="580">
        <f t="shared" si="176"/>
        <v>0</v>
      </c>
      <c r="W1281" s="580">
        <f t="shared" si="177"/>
        <v>1</v>
      </c>
      <c r="X1281" s="581" t="str">
        <f t="shared" si="178"/>
        <v>NO</v>
      </c>
      <c r="Y1281" s="582" t="str">
        <f t="shared" si="179"/>
        <v>NO</v>
      </c>
    </row>
    <row r="1282" spans="1:25" x14ac:dyDescent="0.25">
      <c r="A1282" s="572" t="s">
        <v>286</v>
      </c>
      <c r="B1282" s="573" t="s">
        <v>286</v>
      </c>
      <c r="C1282" s="617">
        <v>402.01</v>
      </c>
      <c r="D1282" s="617">
        <v>22063040201</v>
      </c>
      <c r="E1282" s="574" t="s">
        <v>904</v>
      </c>
      <c r="F1282" s="583">
        <v>0</v>
      </c>
      <c r="G1282" s="573" t="s">
        <v>902</v>
      </c>
      <c r="H1282" s="576">
        <v>152900</v>
      </c>
      <c r="I1282" s="576">
        <v>149500</v>
      </c>
      <c r="J1282" s="577">
        <v>0.97776324395029401</v>
      </c>
      <c r="K1282" s="577" t="b">
        <f t="shared" si="171"/>
        <v>1</v>
      </c>
      <c r="L1282" s="576">
        <v>46710</v>
      </c>
      <c r="M1282" s="576">
        <v>56576</v>
      </c>
      <c r="N1282" s="577">
        <v>1.2112181545707601</v>
      </c>
      <c r="O1282" s="577" t="str">
        <f t="shared" si="172"/>
        <v/>
      </c>
      <c r="P1282" s="578">
        <v>19.600000000000001</v>
      </c>
      <c r="Q1282" s="578">
        <v>8.6</v>
      </c>
      <c r="R1282" s="579">
        <v>0.43877551020408201</v>
      </c>
      <c r="S1282" s="577" t="str">
        <f t="shared" si="173"/>
        <v/>
      </c>
      <c r="T1282" s="580">
        <f t="shared" si="174"/>
        <v>1</v>
      </c>
      <c r="U1282" s="580">
        <f t="shared" si="175"/>
        <v>0</v>
      </c>
      <c r="V1282" s="580">
        <f t="shared" si="176"/>
        <v>0</v>
      </c>
      <c r="W1282" s="580">
        <f t="shared" si="177"/>
        <v>1</v>
      </c>
      <c r="X1282" s="581" t="str">
        <f t="shared" si="178"/>
        <v>NO</v>
      </c>
      <c r="Y1282" s="582" t="str">
        <f t="shared" si="179"/>
        <v>NO</v>
      </c>
    </row>
    <row r="1283" spans="1:25" x14ac:dyDescent="0.25">
      <c r="A1283" s="572" t="s">
        <v>286</v>
      </c>
      <c r="B1283" s="573" t="s">
        <v>1170</v>
      </c>
      <c r="C1283" s="617">
        <v>402.01</v>
      </c>
      <c r="D1283" s="617">
        <v>22063040201</v>
      </c>
      <c r="E1283" s="574" t="s">
        <v>904</v>
      </c>
      <c r="F1283" s="583">
        <v>0</v>
      </c>
      <c r="G1283" s="573" t="s">
        <v>902</v>
      </c>
      <c r="H1283" s="576">
        <v>152900</v>
      </c>
      <c r="I1283" s="576">
        <v>159300</v>
      </c>
      <c r="J1283" s="577">
        <v>1.04185742315239</v>
      </c>
      <c r="K1283" s="577" t="b">
        <f t="shared" ref="K1283:K1346" si="180">IF(J1283&gt;=50%,TRUE,"")</f>
        <v>1</v>
      </c>
      <c r="L1283" s="576">
        <v>46710</v>
      </c>
      <c r="M1283" s="576">
        <v>55833</v>
      </c>
      <c r="N1283" s="577">
        <v>1.19531149646757</v>
      </c>
      <c r="O1283" s="577" t="str">
        <f t="shared" ref="O1283:O1346" si="181">IF(N1283&lt;=65%,TRUE,"")</f>
        <v/>
      </c>
      <c r="P1283" s="578">
        <v>19.600000000000001</v>
      </c>
      <c r="Q1283" s="578">
        <v>13.7</v>
      </c>
      <c r="R1283" s="579">
        <v>0.69897959183673497</v>
      </c>
      <c r="S1283" s="577" t="str">
        <f t="shared" ref="S1283:S1346" si="182">IF(R1283&gt;=1.5,TRUE,"")</f>
        <v/>
      </c>
      <c r="T1283" s="580">
        <f t="shared" ref="T1283:T1346" si="183">IF(K1283=TRUE,1,0)</f>
        <v>1</v>
      </c>
      <c r="U1283" s="580">
        <f t="shared" ref="U1283:U1346" si="184">IF(O1283=TRUE,1,0)</f>
        <v>0</v>
      </c>
      <c r="V1283" s="580">
        <f t="shared" ref="V1283:V1346" si="185">IF(S1283=TRUE,1,0)</f>
        <v>0</v>
      </c>
      <c r="W1283" s="580">
        <f t="shared" ref="W1283:W1346" si="186">SUM(T1283:V1283)</f>
        <v>1</v>
      </c>
      <c r="X1283" s="581" t="str">
        <f t="shared" ref="X1283:X1346" si="187">IF(AND(E1283="TRUE",W1283&gt;1),"YES","NO")</f>
        <v>NO</v>
      </c>
      <c r="Y1283" s="582" t="str">
        <f t="shared" ref="Y1283:Y1346" si="188">IF(AND(F1283=1,W1283&gt;1), "YES","NO")</f>
        <v>NO</v>
      </c>
    </row>
    <row r="1284" spans="1:25" x14ac:dyDescent="0.25">
      <c r="A1284" s="572" t="s">
        <v>286</v>
      </c>
      <c r="B1284" s="573" t="s">
        <v>1169</v>
      </c>
      <c r="C1284" s="617">
        <v>402.02</v>
      </c>
      <c r="D1284" s="617">
        <v>22063040202</v>
      </c>
      <c r="E1284" s="574" t="s">
        <v>904</v>
      </c>
      <c r="F1284" s="583">
        <v>0</v>
      </c>
      <c r="G1284" s="573" t="s">
        <v>902</v>
      </c>
      <c r="H1284" s="576">
        <v>152900</v>
      </c>
      <c r="I1284" s="576">
        <v>0</v>
      </c>
      <c r="J1284" s="577">
        <v>0</v>
      </c>
      <c r="K1284" s="577" t="str">
        <f t="shared" si="180"/>
        <v/>
      </c>
      <c r="L1284" s="576">
        <v>46710</v>
      </c>
      <c r="M1284" s="576">
        <v>0</v>
      </c>
      <c r="N1284" s="577">
        <v>0</v>
      </c>
      <c r="O1284" s="577" t="b">
        <f t="shared" si="181"/>
        <v>1</v>
      </c>
      <c r="P1284" s="578">
        <v>19.600000000000001</v>
      </c>
      <c r="Q1284" s="578">
        <v>0</v>
      </c>
      <c r="R1284" s="579">
        <v>0</v>
      </c>
      <c r="S1284" s="577" t="str">
        <f t="shared" si="182"/>
        <v/>
      </c>
      <c r="T1284" s="580">
        <f t="shared" si="183"/>
        <v>0</v>
      </c>
      <c r="U1284" s="580">
        <f t="shared" si="184"/>
        <v>1</v>
      </c>
      <c r="V1284" s="580">
        <f t="shared" si="185"/>
        <v>0</v>
      </c>
      <c r="W1284" s="580">
        <f t="shared" si="186"/>
        <v>1</v>
      </c>
      <c r="X1284" s="581" t="str">
        <f t="shared" si="187"/>
        <v>NO</v>
      </c>
      <c r="Y1284" s="582" t="str">
        <f t="shared" si="188"/>
        <v>NO</v>
      </c>
    </row>
    <row r="1285" spans="1:25" x14ac:dyDescent="0.25">
      <c r="A1285" s="572" t="s">
        <v>286</v>
      </c>
      <c r="B1285" s="573" t="s">
        <v>286</v>
      </c>
      <c r="C1285" s="617">
        <v>402.02</v>
      </c>
      <c r="D1285" s="617">
        <v>22063040202</v>
      </c>
      <c r="E1285" s="574" t="s">
        <v>904</v>
      </c>
      <c r="F1285" s="583">
        <v>0</v>
      </c>
      <c r="G1285" s="573" t="s">
        <v>902</v>
      </c>
      <c r="H1285" s="576">
        <v>152900</v>
      </c>
      <c r="I1285" s="576">
        <v>149500</v>
      </c>
      <c r="J1285" s="577">
        <v>0.97776324395029401</v>
      </c>
      <c r="K1285" s="577" t="b">
        <f t="shared" si="180"/>
        <v>1</v>
      </c>
      <c r="L1285" s="576">
        <v>46710</v>
      </c>
      <c r="M1285" s="576">
        <v>56576</v>
      </c>
      <c r="N1285" s="577">
        <v>1.2112181545707601</v>
      </c>
      <c r="O1285" s="577" t="str">
        <f t="shared" si="181"/>
        <v/>
      </c>
      <c r="P1285" s="578">
        <v>19.600000000000001</v>
      </c>
      <c r="Q1285" s="578">
        <v>8.6</v>
      </c>
      <c r="R1285" s="579">
        <v>0.43877551020408201</v>
      </c>
      <c r="S1285" s="577" t="str">
        <f t="shared" si="182"/>
        <v/>
      </c>
      <c r="T1285" s="580">
        <f t="shared" si="183"/>
        <v>1</v>
      </c>
      <c r="U1285" s="580">
        <f t="shared" si="184"/>
        <v>0</v>
      </c>
      <c r="V1285" s="580">
        <f t="shared" si="185"/>
        <v>0</v>
      </c>
      <c r="W1285" s="580">
        <f t="shared" si="186"/>
        <v>1</v>
      </c>
      <c r="X1285" s="581" t="str">
        <f t="shared" si="187"/>
        <v>NO</v>
      </c>
      <c r="Y1285" s="582" t="str">
        <f t="shared" si="188"/>
        <v>NO</v>
      </c>
    </row>
    <row r="1286" spans="1:25" x14ac:dyDescent="0.25">
      <c r="A1286" s="572" t="s">
        <v>286</v>
      </c>
      <c r="B1286" s="573" t="s">
        <v>1170</v>
      </c>
      <c r="C1286" s="617">
        <v>402.02</v>
      </c>
      <c r="D1286" s="617">
        <v>22063040202</v>
      </c>
      <c r="E1286" s="574" t="s">
        <v>904</v>
      </c>
      <c r="F1286" s="583">
        <v>0</v>
      </c>
      <c r="G1286" s="573" t="s">
        <v>902</v>
      </c>
      <c r="H1286" s="576">
        <v>152900</v>
      </c>
      <c r="I1286" s="576">
        <v>159300</v>
      </c>
      <c r="J1286" s="577">
        <v>1.04185742315239</v>
      </c>
      <c r="K1286" s="577" t="b">
        <f t="shared" si="180"/>
        <v>1</v>
      </c>
      <c r="L1286" s="576">
        <v>46710</v>
      </c>
      <c r="M1286" s="576">
        <v>55833</v>
      </c>
      <c r="N1286" s="577">
        <v>1.19531149646757</v>
      </c>
      <c r="O1286" s="577" t="str">
        <f t="shared" si="181"/>
        <v/>
      </c>
      <c r="P1286" s="578">
        <v>19.600000000000001</v>
      </c>
      <c r="Q1286" s="578">
        <v>13.7</v>
      </c>
      <c r="R1286" s="579">
        <v>0.69897959183673497</v>
      </c>
      <c r="S1286" s="577" t="str">
        <f t="shared" si="182"/>
        <v/>
      </c>
      <c r="T1286" s="580">
        <f t="shared" si="183"/>
        <v>1</v>
      </c>
      <c r="U1286" s="580">
        <f t="shared" si="184"/>
        <v>0</v>
      </c>
      <c r="V1286" s="580">
        <f t="shared" si="185"/>
        <v>0</v>
      </c>
      <c r="W1286" s="580">
        <f t="shared" si="186"/>
        <v>1</v>
      </c>
      <c r="X1286" s="581" t="str">
        <f t="shared" si="187"/>
        <v>NO</v>
      </c>
      <c r="Y1286" s="582" t="str">
        <f t="shared" si="188"/>
        <v>NO</v>
      </c>
    </row>
    <row r="1287" spans="1:25" x14ac:dyDescent="0.25">
      <c r="A1287" s="572" t="s">
        <v>307</v>
      </c>
      <c r="B1287" s="573" t="s">
        <v>1171</v>
      </c>
      <c r="C1287" s="617">
        <v>402.02</v>
      </c>
      <c r="D1287" s="617">
        <v>22063040202</v>
      </c>
      <c r="E1287" s="574" t="s">
        <v>904</v>
      </c>
      <c r="F1287" s="583">
        <v>0</v>
      </c>
      <c r="G1287" s="573" t="s">
        <v>902</v>
      </c>
      <c r="H1287" s="576">
        <v>152900</v>
      </c>
      <c r="I1287" s="576">
        <v>0</v>
      </c>
      <c r="J1287" s="577">
        <v>0</v>
      </c>
      <c r="K1287" s="577" t="str">
        <f t="shared" si="180"/>
        <v/>
      </c>
      <c r="L1287" s="576">
        <v>46710</v>
      </c>
      <c r="M1287" s="576">
        <v>0</v>
      </c>
      <c r="N1287" s="577">
        <v>0</v>
      </c>
      <c r="O1287" s="577" t="b">
        <f t="shared" si="181"/>
        <v>1</v>
      </c>
      <c r="P1287" s="578">
        <v>19.600000000000001</v>
      </c>
      <c r="Q1287" s="578">
        <v>0</v>
      </c>
      <c r="R1287" s="579">
        <v>0</v>
      </c>
      <c r="S1287" s="577" t="str">
        <f t="shared" si="182"/>
        <v/>
      </c>
      <c r="T1287" s="580">
        <f t="shared" si="183"/>
        <v>0</v>
      </c>
      <c r="U1287" s="580">
        <f t="shared" si="184"/>
        <v>1</v>
      </c>
      <c r="V1287" s="580">
        <f t="shared" si="185"/>
        <v>0</v>
      </c>
      <c r="W1287" s="580">
        <f t="shared" si="186"/>
        <v>1</v>
      </c>
      <c r="X1287" s="581" t="str">
        <f t="shared" si="187"/>
        <v>NO</v>
      </c>
      <c r="Y1287" s="582" t="str">
        <f t="shared" si="188"/>
        <v>NO</v>
      </c>
    </row>
    <row r="1288" spans="1:25" x14ac:dyDescent="0.25">
      <c r="A1288" s="572" t="s">
        <v>1172</v>
      </c>
      <c r="B1288" s="573" t="s">
        <v>1173</v>
      </c>
      <c r="C1288" s="617">
        <v>402.02</v>
      </c>
      <c r="D1288" s="617">
        <v>22063040202</v>
      </c>
      <c r="E1288" s="574" t="s">
        <v>904</v>
      </c>
      <c r="F1288" s="583">
        <v>0</v>
      </c>
      <c r="G1288" s="573" t="s">
        <v>902</v>
      </c>
      <c r="H1288" s="576">
        <v>152900</v>
      </c>
      <c r="I1288" s="576">
        <v>0</v>
      </c>
      <c r="J1288" s="577">
        <v>0</v>
      </c>
      <c r="K1288" s="577" t="str">
        <f t="shared" si="180"/>
        <v/>
      </c>
      <c r="L1288" s="576">
        <v>46710</v>
      </c>
      <c r="M1288" s="576">
        <v>0</v>
      </c>
      <c r="N1288" s="577">
        <v>0</v>
      </c>
      <c r="O1288" s="577" t="b">
        <f t="shared" si="181"/>
        <v>1</v>
      </c>
      <c r="P1288" s="578">
        <v>19.600000000000001</v>
      </c>
      <c r="Q1288" s="578">
        <v>0</v>
      </c>
      <c r="R1288" s="579">
        <v>0</v>
      </c>
      <c r="S1288" s="577" t="str">
        <f t="shared" si="182"/>
        <v/>
      </c>
      <c r="T1288" s="580">
        <f t="shared" si="183"/>
        <v>0</v>
      </c>
      <c r="U1288" s="580">
        <f t="shared" si="184"/>
        <v>1</v>
      </c>
      <c r="V1288" s="580">
        <f t="shared" si="185"/>
        <v>0</v>
      </c>
      <c r="W1288" s="580">
        <f t="shared" si="186"/>
        <v>1</v>
      </c>
      <c r="X1288" s="581" t="str">
        <f t="shared" si="187"/>
        <v>NO</v>
      </c>
      <c r="Y1288" s="582" t="str">
        <f t="shared" si="188"/>
        <v>NO</v>
      </c>
    </row>
    <row r="1289" spans="1:25" ht="30" x14ac:dyDescent="0.25">
      <c r="A1289" s="572" t="s">
        <v>286</v>
      </c>
      <c r="B1289" s="573" t="s">
        <v>1174</v>
      </c>
      <c r="C1289" s="617">
        <v>403.01</v>
      </c>
      <c r="D1289" s="617">
        <v>22063040301</v>
      </c>
      <c r="E1289" s="574" t="s">
        <v>904</v>
      </c>
      <c r="F1289" s="583">
        <v>0</v>
      </c>
      <c r="G1289" s="573" t="s">
        <v>902</v>
      </c>
      <c r="H1289" s="576">
        <v>152900</v>
      </c>
      <c r="I1289" s="576">
        <v>145000</v>
      </c>
      <c r="J1289" s="577">
        <v>0.94833224329627197</v>
      </c>
      <c r="K1289" s="577" t="b">
        <f t="shared" si="180"/>
        <v>1</v>
      </c>
      <c r="L1289" s="576">
        <v>46710</v>
      </c>
      <c r="M1289" s="576">
        <v>52649</v>
      </c>
      <c r="N1289" s="577">
        <v>1.1271462213658701</v>
      </c>
      <c r="O1289" s="577" t="str">
        <f t="shared" si="181"/>
        <v/>
      </c>
      <c r="P1289" s="578">
        <v>19.600000000000001</v>
      </c>
      <c r="Q1289" s="578">
        <v>14.2</v>
      </c>
      <c r="R1289" s="579">
        <v>0.72448979591836704</v>
      </c>
      <c r="S1289" s="577" t="str">
        <f t="shared" si="182"/>
        <v/>
      </c>
      <c r="T1289" s="580">
        <f t="shared" si="183"/>
        <v>1</v>
      </c>
      <c r="U1289" s="580">
        <f t="shared" si="184"/>
        <v>0</v>
      </c>
      <c r="V1289" s="580">
        <f t="shared" si="185"/>
        <v>0</v>
      </c>
      <c r="W1289" s="580">
        <f t="shared" si="186"/>
        <v>1</v>
      </c>
      <c r="X1289" s="581" t="str">
        <f t="shared" si="187"/>
        <v>NO</v>
      </c>
      <c r="Y1289" s="582" t="str">
        <f t="shared" si="188"/>
        <v>NO</v>
      </c>
    </row>
    <row r="1290" spans="1:25" x14ac:dyDescent="0.25">
      <c r="A1290" s="572" t="s">
        <v>286</v>
      </c>
      <c r="B1290" s="573" t="s">
        <v>1170</v>
      </c>
      <c r="C1290" s="617">
        <v>403.01</v>
      </c>
      <c r="D1290" s="617">
        <v>22063040301</v>
      </c>
      <c r="E1290" s="574" t="s">
        <v>904</v>
      </c>
      <c r="F1290" s="583">
        <v>0</v>
      </c>
      <c r="G1290" s="573" t="s">
        <v>902</v>
      </c>
      <c r="H1290" s="576">
        <v>152900</v>
      </c>
      <c r="I1290" s="576">
        <v>159300</v>
      </c>
      <c r="J1290" s="577">
        <v>1.04185742315239</v>
      </c>
      <c r="K1290" s="577" t="b">
        <f t="shared" si="180"/>
        <v>1</v>
      </c>
      <c r="L1290" s="576">
        <v>46710</v>
      </c>
      <c r="M1290" s="576">
        <v>55833</v>
      </c>
      <c r="N1290" s="577">
        <v>1.19531149646757</v>
      </c>
      <c r="O1290" s="577" t="str">
        <f t="shared" si="181"/>
        <v/>
      </c>
      <c r="P1290" s="578">
        <v>19.600000000000001</v>
      </c>
      <c r="Q1290" s="578">
        <v>13.7</v>
      </c>
      <c r="R1290" s="579">
        <v>0.69897959183673497</v>
      </c>
      <c r="S1290" s="577" t="str">
        <f t="shared" si="182"/>
        <v/>
      </c>
      <c r="T1290" s="580">
        <f t="shared" si="183"/>
        <v>1</v>
      </c>
      <c r="U1290" s="580">
        <f t="shared" si="184"/>
        <v>0</v>
      </c>
      <c r="V1290" s="580">
        <f t="shared" si="185"/>
        <v>0</v>
      </c>
      <c r="W1290" s="580">
        <f t="shared" si="186"/>
        <v>1</v>
      </c>
      <c r="X1290" s="581" t="str">
        <f t="shared" si="187"/>
        <v>NO</v>
      </c>
      <c r="Y1290" s="582" t="str">
        <f t="shared" si="188"/>
        <v>NO</v>
      </c>
    </row>
    <row r="1291" spans="1:25" x14ac:dyDescent="0.25">
      <c r="A1291" s="572" t="s">
        <v>286</v>
      </c>
      <c r="B1291" s="573" t="s">
        <v>1175</v>
      </c>
      <c r="C1291" s="617">
        <v>403.01</v>
      </c>
      <c r="D1291" s="617">
        <v>22063040301</v>
      </c>
      <c r="E1291" s="574" t="s">
        <v>904</v>
      </c>
      <c r="F1291" s="583">
        <v>0</v>
      </c>
      <c r="G1291" s="573" t="s">
        <v>902</v>
      </c>
      <c r="H1291" s="576">
        <v>152900</v>
      </c>
      <c r="I1291" s="576">
        <v>169800</v>
      </c>
      <c r="J1291" s="577">
        <v>1.1105297580117699</v>
      </c>
      <c r="K1291" s="577" t="b">
        <f t="shared" si="180"/>
        <v>1</v>
      </c>
      <c r="L1291" s="576">
        <v>46710</v>
      </c>
      <c r="M1291" s="576">
        <v>53950</v>
      </c>
      <c r="N1291" s="577">
        <v>1.1549989295654</v>
      </c>
      <c r="O1291" s="577" t="str">
        <f t="shared" si="181"/>
        <v/>
      </c>
      <c r="P1291" s="578">
        <v>19.600000000000001</v>
      </c>
      <c r="Q1291" s="578">
        <v>6.5</v>
      </c>
      <c r="R1291" s="579">
        <v>0.33163265306122502</v>
      </c>
      <c r="S1291" s="577" t="str">
        <f t="shared" si="182"/>
        <v/>
      </c>
      <c r="T1291" s="580">
        <f t="shared" si="183"/>
        <v>1</v>
      </c>
      <c r="U1291" s="580">
        <f t="shared" si="184"/>
        <v>0</v>
      </c>
      <c r="V1291" s="580">
        <f t="shared" si="185"/>
        <v>0</v>
      </c>
      <c r="W1291" s="580">
        <f t="shared" si="186"/>
        <v>1</v>
      </c>
      <c r="X1291" s="581" t="str">
        <f t="shared" si="187"/>
        <v>NO</v>
      </c>
      <c r="Y1291" s="582" t="str">
        <f t="shared" si="188"/>
        <v>NO</v>
      </c>
    </row>
    <row r="1292" spans="1:25" ht="30" x14ac:dyDescent="0.25">
      <c r="A1292" s="572" t="s">
        <v>286</v>
      </c>
      <c r="B1292" s="573" t="s">
        <v>1174</v>
      </c>
      <c r="C1292" s="617">
        <v>403.03</v>
      </c>
      <c r="D1292" s="617">
        <v>22063040303</v>
      </c>
      <c r="E1292" s="574" t="s">
        <v>904</v>
      </c>
      <c r="F1292" s="583">
        <v>0</v>
      </c>
      <c r="G1292" s="573" t="s">
        <v>902</v>
      </c>
      <c r="H1292" s="576">
        <v>152900</v>
      </c>
      <c r="I1292" s="576">
        <v>145000</v>
      </c>
      <c r="J1292" s="577">
        <v>0.94833224329627197</v>
      </c>
      <c r="K1292" s="577" t="b">
        <f t="shared" si="180"/>
        <v>1</v>
      </c>
      <c r="L1292" s="576">
        <v>46710</v>
      </c>
      <c r="M1292" s="576">
        <v>52649</v>
      </c>
      <c r="N1292" s="577">
        <v>1.1271462213658701</v>
      </c>
      <c r="O1292" s="577" t="str">
        <f t="shared" si="181"/>
        <v/>
      </c>
      <c r="P1292" s="578">
        <v>19.600000000000001</v>
      </c>
      <c r="Q1292" s="578">
        <v>14.2</v>
      </c>
      <c r="R1292" s="579">
        <v>0.72448979591836704</v>
      </c>
      <c r="S1292" s="577" t="str">
        <f t="shared" si="182"/>
        <v/>
      </c>
      <c r="T1292" s="580">
        <f t="shared" si="183"/>
        <v>1</v>
      </c>
      <c r="U1292" s="580">
        <f t="shared" si="184"/>
        <v>0</v>
      </c>
      <c r="V1292" s="580">
        <f t="shared" si="185"/>
        <v>0</v>
      </c>
      <c r="W1292" s="580">
        <f t="shared" si="186"/>
        <v>1</v>
      </c>
      <c r="X1292" s="581" t="str">
        <f t="shared" si="187"/>
        <v>NO</v>
      </c>
      <c r="Y1292" s="582" t="str">
        <f t="shared" si="188"/>
        <v>NO</v>
      </c>
    </row>
    <row r="1293" spans="1:25" ht="30" x14ac:dyDescent="0.25">
      <c r="A1293" s="572" t="s">
        <v>286</v>
      </c>
      <c r="B1293" s="573" t="s">
        <v>1174</v>
      </c>
      <c r="C1293" s="617">
        <v>403.03</v>
      </c>
      <c r="D1293" s="617">
        <v>22063040303</v>
      </c>
      <c r="E1293" s="574" t="s">
        <v>904</v>
      </c>
      <c r="F1293" s="583">
        <v>0</v>
      </c>
      <c r="G1293" s="573" t="s">
        <v>902</v>
      </c>
      <c r="H1293" s="576">
        <v>152900</v>
      </c>
      <c r="I1293" s="576">
        <v>145000</v>
      </c>
      <c r="J1293" s="577">
        <v>0.94833224329627197</v>
      </c>
      <c r="K1293" s="577" t="b">
        <f t="shared" si="180"/>
        <v>1</v>
      </c>
      <c r="L1293" s="576">
        <v>46710</v>
      </c>
      <c r="M1293" s="576">
        <v>52649</v>
      </c>
      <c r="N1293" s="577">
        <v>1.1271462213658701</v>
      </c>
      <c r="O1293" s="577" t="str">
        <f t="shared" si="181"/>
        <v/>
      </c>
      <c r="P1293" s="578">
        <v>19.600000000000001</v>
      </c>
      <c r="Q1293" s="578">
        <v>14.2</v>
      </c>
      <c r="R1293" s="579">
        <v>0.72448979591836704</v>
      </c>
      <c r="S1293" s="577" t="str">
        <f t="shared" si="182"/>
        <v/>
      </c>
      <c r="T1293" s="580">
        <f t="shared" si="183"/>
        <v>1</v>
      </c>
      <c r="U1293" s="580">
        <f t="shared" si="184"/>
        <v>0</v>
      </c>
      <c r="V1293" s="580">
        <f t="shared" si="185"/>
        <v>0</v>
      </c>
      <c r="W1293" s="580">
        <f t="shared" si="186"/>
        <v>1</v>
      </c>
      <c r="X1293" s="581" t="str">
        <f t="shared" si="187"/>
        <v>NO</v>
      </c>
      <c r="Y1293" s="582" t="str">
        <f t="shared" si="188"/>
        <v>NO</v>
      </c>
    </row>
    <row r="1294" spans="1:25" ht="30" x14ac:dyDescent="0.25">
      <c r="A1294" s="572" t="s">
        <v>286</v>
      </c>
      <c r="B1294" s="573" t="s">
        <v>1174</v>
      </c>
      <c r="C1294" s="617">
        <v>403.04</v>
      </c>
      <c r="D1294" s="617">
        <v>22063040304</v>
      </c>
      <c r="E1294" s="574" t="s">
        <v>904</v>
      </c>
      <c r="F1294" s="583">
        <v>0</v>
      </c>
      <c r="G1294" s="573" t="s">
        <v>902</v>
      </c>
      <c r="H1294" s="576">
        <v>152900</v>
      </c>
      <c r="I1294" s="576">
        <v>145000</v>
      </c>
      <c r="J1294" s="577">
        <v>0.94833224329627197</v>
      </c>
      <c r="K1294" s="577" t="b">
        <f t="shared" si="180"/>
        <v>1</v>
      </c>
      <c r="L1294" s="576">
        <v>46710</v>
      </c>
      <c r="M1294" s="576">
        <v>52649</v>
      </c>
      <c r="N1294" s="577">
        <v>1.1271462213658701</v>
      </c>
      <c r="O1294" s="577" t="str">
        <f t="shared" si="181"/>
        <v/>
      </c>
      <c r="P1294" s="578">
        <v>19.600000000000001</v>
      </c>
      <c r="Q1294" s="578">
        <v>14.2</v>
      </c>
      <c r="R1294" s="579">
        <v>0.72448979591836704</v>
      </c>
      <c r="S1294" s="577" t="str">
        <f t="shared" si="182"/>
        <v/>
      </c>
      <c r="T1294" s="580">
        <f t="shared" si="183"/>
        <v>1</v>
      </c>
      <c r="U1294" s="580">
        <f t="shared" si="184"/>
        <v>0</v>
      </c>
      <c r="V1294" s="580">
        <f t="shared" si="185"/>
        <v>0</v>
      </c>
      <c r="W1294" s="580">
        <f t="shared" si="186"/>
        <v>1</v>
      </c>
      <c r="X1294" s="581" t="str">
        <f t="shared" si="187"/>
        <v>NO</v>
      </c>
      <c r="Y1294" s="582" t="str">
        <f t="shared" si="188"/>
        <v>NO</v>
      </c>
    </row>
    <row r="1295" spans="1:25" ht="30" x14ac:dyDescent="0.25">
      <c r="A1295" s="572" t="s">
        <v>286</v>
      </c>
      <c r="B1295" s="573" t="s">
        <v>1174</v>
      </c>
      <c r="C1295" s="617">
        <v>403.04</v>
      </c>
      <c r="D1295" s="617">
        <v>22063040304</v>
      </c>
      <c r="E1295" s="574" t="s">
        <v>904</v>
      </c>
      <c r="F1295" s="583">
        <v>0</v>
      </c>
      <c r="G1295" s="573" t="s">
        <v>902</v>
      </c>
      <c r="H1295" s="576">
        <v>152900</v>
      </c>
      <c r="I1295" s="576">
        <v>145000</v>
      </c>
      <c r="J1295" s="577">
        <v>0.94833224329627197</v>
      </c>
      <c r="K1295" s="577" t="b">
        <f t="shared" si="180"/>
        <v>1</v>
      </c>
      <c r="L1295" s="576">
        <v>46710</v>
      </c>
      <c r="M1295" s="576">
        <v>52649</v>
      </c>
      <c r="N1295" s="577">
        <v>1.1271462213658701</v>
      </c>
      <c r="O1295" s="577" t="str">
        <f t="shared" si="181"/>
        <v/>
      </c>
      <c r="P1295" s="578">
        <v>19.600000000000001</v>
      </c>
      <c r="Q1295" s="578">
        <v>14.2</v>
      </c>
      <c r="R1295" s="579">
        <v>0.72448979591836704</v>
      </c>
      <c r="S1295" s="577" t="str">
        <f t="shared" si="182"/>
        <v/>
      </c>
      <c r="T1295" s="580">
        <f t="shared" si="183"/>
        <v>1</v>
      </c>
      <c r="U1295" s="580">
        <f t="shared" si="184"/>
        <v>0</v>
      </c>
      <c r="V1295" s="580">
        <f t="shared" si="185"/>
        <v>0</v>
      </c>
      <c r="W1295" s="580">
        <f t="shared" si="186"/>
        <v>1</v>
      </c>
      <c r="X1295" s="581" t="str">
        <f t="shared" si="187"/>
        <v>NO</v>
      </c>
      <c r="Y1295" s="582" t="str">
        <f t="shared" si="188"/>
        <v>NO</v>
      </c>
    </row>
    <row r="1296" spans="1:25" x14ac:dyDescent="0.25">
      <c r="A1296" s="572" t="s">
        <v>286</v>
      </c>
      <c r="B1296" s="573" t="s">
        <v>1170</v>
      </c>
      <c r="C1296" s="617">
        <v>403.04</v>
      </c>
      <c r="D1296" s="617">
        <v>22063040304</v>
      </c>
      <c r="E1296" s="574" t="s">
        <v>904</v>
      </c>
      <c r="F1296" s="583">
        <v>0</v>
      </c>
      <c r="G1296" s="573" t="s">
        <v>902</v>
      </c>
      <c r="H1296" s="576">
        <v>152900</v>
      </c>
      <c r="I1296" s="576">
        <v>159300</v>
      </c>
      <c r="J1296" s="577">
        <v>1.04185742315239</v>
      </c>
      <c r="K1296" s="577" t="b">
        <f t="shared" si="180"/>
        <v>1</v>
      </c>
      <c r="L1296" s="576">
        <v>46710</v>
      </c>
      <c r="M1296" s="576">
        <v>55833</v>
      </c>
      <c r="N1296" s="577">
        <v>1.19531149646757</v>
      </c>
      <c r="O1296" s="577" t="str">
        <f t="shared" si="181"/>
        <v/>
      </c>
      <c r="P1296" s="578">
        <v>19.600000000000001</v>
      </c>
      <c r="Q1296" s="578">
        <v>13.7</v>
      </c>
      <c r="R1296" s="579">
        <v>0.69897959183673497</v>
      </c>
      <c r="S1296" s="577" t="str">
        <f t="shared" si="182"/>
        <v/>
      </c>
      <c r="T1296" s="580">
        <f t="shared" si="183"/>
        <v>1</v>
      </c>
      <c r="U1296" s="580">
        <f t="shared" si="184"/>
        <v>0</v>
      </c>
      <c r="V1296" s="580">
        <f t="shared" si="185"/>
        <v>0</v>
      </c>
      <c r="W1296" s="580">
        <f t="shared" si="186"/>
        <v>1</v>
      </c>
      <c r="X1296" s="581" t="str">
        <f t="shared" si="187"/>
        <v>NO</v>
      </c>
      <c r="Y1296" s="582" t="str">
        <f t="shared" si="188"/>
        <v>NO</v>
      </c>
    </row>
    <row r="1297" spans="1:25" ht="30" x14ac:dyDescent="0.25">
      <c r="A1297" s="572" t="s">
        <v>286</v>
      </c>
      <c r="B1297" s="573" t="s">
        <v>1174</v>
      </c>
      <c r="C1297" s="617">
        <v>404.01</v>
      </c>
      <c r="D1297" s="617">
        <v>22063040401</v>
      </c>
      <c r="E1297" s="574" t="s">
        <v>904</v>
      </c>
      <c r="F1297" s="583">
        <v>0</v>
      </c>
      <c r="G1297" s="573" t="s">
        <v>902</v>
      </c>
      <c r="H1297" s="576">
        <v>152900</v>
      </c>
      <c r="I1297" s="576">
        <v>145000</v>
      </c>
      <c r="J1297" s="577">
        <v>0.94833224329627197</v>
      </c>
      <c r="K1297" s="577" t="b">
        <f t="shared" si="180"/>
        <v>1</v>
      </c>
      <c r="L1297" s="576">
        <v>46710</v>
      </c>
      <c r="M1297" s="576">
        <v>52649</v>
      </c>
      <c r="N1297" s="577">
        <v>1.1271462213658701</v>
      </c>
      <c r="O1297" s="577" t="str">
        <f t="shared" si="181"/>
        <v/>
      </c>
      <c r="P1297" s="578">
        <v>19.600000000000001</v>
      </c>
      <c r="Q1297" s="578">
        <v>14.2</v>
      </c>
      <c r="R1297" s="579">
        <v>0.72448979591836704</v>
      </c>
      <c r="S1297" s="577" t="str">
        <f t="shared" si="182"/>
        <v/>
      </c>
      <c r="T1297" s="580">
        <f t="shared" si="183"/>
        <v>1</v>
      </c>
      <c r="U1297" s="580">
        <f t="shared" si="184"/>
        <v>0</v>
      </c>
      <c r="V1297" s="580">
        <f t="shared" si="185"/>
        <v>0</v>
      </c>
      <c r="W1297" s="580">
        <f t="shared" si="186"/>
        <v>1</v>
      </c>
      <c r="X1297" s="581" t="str">
        <f t="shared" si="187"/>
        <v>NO</v>
      </c>
      <c r="Y1297" s="582" t="str">
        <f t="shared" si="188"/>
        <v>NO</v>
      </c>
    </row>
    <row r="1298" spans="1:25" ht="30" x14ac:dyDescent="0.25">
      <c r="A1298" s="572" t="s">
        <v>286</v>
      </c>
      <c r="B1298" s="573" t="s">
        <v>1174</v>
      </c>
      <c r="C1298" s="617">
        <v>404.01</v>
      </c>
      <c r="D1298" s="617">
        <v>22063040401</v>
      </c>
      <c r="E1298" s="574" t="s">
        <v>904</v>
      </c>
      <c r="F1298" s="583">
        <v>0</v>
      </c>
      <c r="G1298" s="573" t="s">
        <v>902</v>
      </c>
      <c r="H1298" s="576">
        <v>152900</v>
      </c>
      <c r="I1298" s="576">
        <v>145000</v>
      </c>
      <c r="J1298" s="577">
        <v>0.94833224329627197</v>
      </c>
      <c r="K1298" s="577" t="b">
        <f t="shared" si="180"/>
        <v>1</v>
      </c>
      <c r="L1298" s="576">
        <v>46710</v>
      </c>
      <c r="M1298" s="576">
        <v>52649</v>
      </c>
      <c r="N1298" s="577">
        <v>1.1271462213658701</v>
      </c>
      <c r="O1298" s="577" t="str">
        <f t="shared" si="181"/>
        <v/>
      </c>
      <c r="P1298" s="578">
        <v>19.600000000000001</v>
      </c>
      <c r="Q1298" s="578">
        <v>14.2</v>
      </c>
      <c r="R1298" s="579">
        <v>0.72448979591836704</v>
      </c>
      <c r="S1298" s="577" t="str">
        <f t="shared" si="182"/>
        <v/>
      </c>
      <c r="T1298" s="580">
        <f t="shared" si="183"/>
        <v>1</v>
      </c>
      <c r="U1298" s="580">
        <f t="shared" si="184"/>
        <v>0</v>
      </c>
      <c r="V1298" s="580">
        <f t="shared" si="185"/>
        <v>0</v>
      </c>
      <c r="W1298" s="580">
        <f t="shared" si="186"/>
        <v>1</v>
      </c>
      <c r="X1298" s="581" t="str">
        <f t="shared" si="187"/>
        <v>NO</v>
      </c>
      <c r="Y1298" s="582" t="str">
        <f t="shared" si="188"/>
        <v>NO</v>
      </c>
    </row>
    <row r="1299" spans="1:25" x14ac:dyDescent="0.25">
      <c r="A1299" s="572" t="s">
        <v>286</v>
      </c>
      <c r="B1299" s="573" t="s">
        <v>1170</v>
      </c>
      <c r="C1299" s="617">
        <v>404.01</v>
      </c>
      <c r="D1299" s="617">
        <v>22063040401</v>
      </c>
      <c r="E1299" s="574" t="s">
        <v>904</v>
      </c>
      <c r="F1299" s="583">
        <v>0</v>
      </c>
      <c r="G1299" s="573" t="s">
        <v>902</v>
      </c>
      <c r="H1299" s="576">
        <v>152900</v>
      </c>
      <c r="I1299" s="576">
        <v>159300</v>
      </c>
      <c r="J1299" s="577">
        <v>1.04185742315239</v>
      </c>
      <c r="K1299" s="577" t="b">
        <f t="shared" si="180"/>
        <v>1</v>
      </c>
      <c r="L1299" s="576">
        <v>46710</v>
      </c>
      <c r="M1299" s="576">
        <v>55833</v>
      </c>
      <c r="N1299" s="577">
        <v>1.19531149646757</v>
      </c>
      <c r="O1299" s="577" t="str">
        <f t="shared" si="181"/>
        <v/>
      </c>
      <c r="P1299" s="578">
        <v>19.600000000000001</v>
      </c>
      <c r="Q1299" s="578">
        <v>13.7</v>
      </c>
      <c r="R1299" s="579">
        <v>0.69897959183673497</v>
      </c>
      <c r="S1299" s="577" t="str">
        <f t="shared" si="182"/>
        <v/>
      </c>
      <c r="T1299" s="580">
        <f t="shared" si="183"/>
        <v>1</v>
      </c>
      <c r="U1299" s="580">
        <f t="shared" si="184"/>
        <v>0</v>
      </c>
      <c r="V1299" s="580">
        <f t="shared" si="185"/>
        <v>0</v>
      </c>
      <c r="W1299" s="580">
        <f t="shared" si="186"/>
        <v>1</v>
      </c>
      <c r="X1299" s="581" t="str">
        <f t="shared" si="187"/>
        <v>NO</v>
      </c>
      <c r="Y1299" s="582" t="str">
        <f t="shared" si="188"/>
        <v>NO</v>
      </c>
    </row>
    <row r="1300" spans="1:25" x14ac:dyDescent="0.25">
      <c r="A1300" s="572" t="s">
        <v>286</v>
      </c>
      <c r="B1300" s="573" t="s">
        <v>286</v>
      </c>
      <c r="C1300" s="617">
        <v>404.02</v>
      </c>
      <c r="D1300" s="617">
        <v>22063040402</v>
      </c>
      <c r="E1300" s="574" t="s">
        <v>904</v>
      </c>
      <c r="F1300" s="583">
        <v>0</v>
      </c>
      <c r="G1300" s="573" t="s">
        <v>902</v>
      </c>
      <c r="H1300" s="576">
        <v>152900</v>
      </c>
      <c r="I1300" s="576">
        <v>149500</v>
      </c>
      <c r="J1300" s="577">
        <v>0.97776324395029401</v>
      </c>
      <c r="K1300" s="577" t="b">
        <f t="shared" si="180"/>
        <v>1</v>
      </c>
      <c r="L1300" s="576">
        <v>46710</v>
      </c>
      <c r="M1300" s="576">
        <v>56576</v>
      </c>
      <c r="N1300" s="577">
        <v>1.2112181545707601</v>
      </c>
      <c r="O1300" s="577" t="str">
        <f t="shared" si="181"/>
        <v/>
      </c>
      <c r="P1300" s="578">
        <v>19.600000000000001</v>
      </c>
      <c r="Q1300" s="578">
        <v>8.6</v>
      </c>
      <c r="R1300" s="579">
        <v>0.43877551020408201</v>
      </c>
      <c r="S1300" s="577" t="str">
        <f t="shared" si="182"/>
        <v/>
      </c>
      <c r="T1300" s="580">
        <f t="shared" si="183"/>
        <v>1</v>
      </c>
      <c r="U1300" s="580">
        <f t="shared" si="184"/>
        <v>0</v>
      </c>
      <c r="V1300" s="580">
        <f t="shared" si="185"/>
        <v>0</v>
      </c>
      <c r="W1300" s="580">
        <f t="shared" si="186"/>
        <v>1</v>
      </c>
      <c r="X1300" s="581" t="str">
        <f t="shared" si="187"/>
        <v>NO</v>
      </c>
      <c r="Y1300" s="582" t="str">
        <f t="shared" si="188"/>
        <v>NO</v>
      </c>
    </row>
    <row r="1301" spans="1:25" x14ac:dyDescent="0.25">
      <c r="A1301" s="572" t="s">
        <v>286</v>
      </c>
      <c r="B1301" s="573" t="s">
        <v>1170</v>
      </c>
      <c r="C1301" s="617">
        <v>404.02</v>
      </c>
      <c r="D1301" s="617">
        <v>22063040402</v>
      </c>
      <c r="E1301" s="574" t="s">
        <v>904</v>
      </c>
      <c r="F1301" s="583">
        <v>0</v>
      </c>
      <c r="G1301" s="573" t="s">
        <v>902</v>
      </c>
      <c r="H1301" s="576">
        <v>152900</v>
      </c>
      <c r="I1301" s="576">
        <v>159300</v>
      </c>
      <c r="J1301" s="577">
        <v>1.04185742315239</v>
      </c>
      <c r="K1301" s="577" t="b">
        <f t="shared" si="180"/>
        <v>1</v>
      </c>
      <c r="L1301" s="576">
        <v>46710</v>
      </c>
      <c r="M1301" s="576">
        <v>55833</v>
      </c>
      <c r="N1301" s="577">
        <v>1.19531149646757</v>
      </c>
      <c r="O1301" s="577" t="str">
        <f t="shared" si="181"/>
        <v/>
      </c>
      <c r="P1301" s="578">
        <v>19.600000000000001</v>
      </c>
      <c r="Q1301" s="578">
        <v>13.7</v>
      </c>
      <c r="R1301" s="579">
        <v>0.69897959183673497</v>
      </c>
      <c r="S1301" s="577" t="str">
        <f t="shared" si="182"/>
        <v/>
      </c>
      <c r="T1301" s="580">
        <f t="shared" si="183"/>
        <v>1</v>
      </c>
      <c r="U1301" s="580">
        <f t="shared" si="184"/>
        <v>0</v>
      </c>
      <c r="V1301" s="580">
        <f t="shared" si="185"/>
        <v>0</v>
      </c>
      <c r="W1301" s="580">
        <f t="shared" si="186"/>
        <v>1</v>
      </c>
      <c r="X1301" s="581" t="str">
        <f t="shared" si="187"/>
        <v>NO</v>
      </c>
      <c r="Y1301" s="582" t="str">
        <f t="shared" si="188"/>
        <v>NO</v>
      </c>
    </row>
    <row r="1302" spans="1:25" ht="30" x14ac:dyDescent="0.25">
      <c r="A1302" s="572" t="s">
        <v>286</v>
      </c>
      <c r="B1302" s="573" t="s">
        <v>1174</v>
      </c>
      <c r="C1302" s="617">
        <v>405</v>
      </c>
      <c r="D1302" s="617">
        <v>22063040500</v>
      </c>
      <c r="E1302" s="574" t="s">
        <v>904</v>
      </c>
      <c r="F1302" s="583">
        <v>0</v>
      </c>
      <c r="G1302" s="573" t="s">
        <v>902</v>
      </c>
      <c r="H1302" s="576">
        <v>152900</v>
      </c>
      <c r="I1302" s="576">
        <v>145000</v>
      </c>
      <c r="J1302" s="577">
        <v>0.94833224329627197</v>
      </c>
      <c r="K1302" s="577" t="b">
        <f t="shared" si="180"/>
        <v>1</v>
      </c>
      <c r="L1302" s="576">
        <v>46710</v>
      </c>
      <c r="M1302" s="576">
        <v>52649</v>
      </c>
      <c r="N1302" s="577">
        <v>1.1271462213658701</v>
      </c>
      <c r="O1302" s="577" t="str">
        <f t="shared" si="181"/>
        <v/>
      </c>
      <c r="P1302" s="578">
        <v>19.600000000000001</v>
      </c>
      <c r="Q1302" s="578">
        <v>14.2</v>
      </c>
      <c r="R1302" s="579">
        <v>0.72448979591836704</v>
      </c>
      <c r="S1302" s="577" t="str">
        <f t="shared" si="182"/>
        <v/>
      </c>
      <c r="T1302" s="580">
        <f t="shared" si="183"/>
        <v>1</v>
      </c>
      <c r="U1302" s="580">
        <f t="shared" si="184"/>
        <v>0</v>
      </c>
      <c r="V1302" s="580">
        <f t="shared" si="185"/>
        <v>0</v>
      </c>
      <c r="W1302" s="580">
        <f t="shared" si="186"/>
        <v>1</v>
      </c>
      <c r="X1302" s="581" t="str">
        <f t="shared" si="187"/>
        <v>NO</v>
      </c>
      <c r="Y1302" s="582" t="str">
        <f t="shared" si="188"/>
        <v>NO</v>
      </c>
    </row>
    <row r="1303" spans="1:25" ht="30" x14ac:dyDescent="0.25">
      <c r="A1303" s="572" t="s">
        <v>286</v>
      </c>
      <c r="B1303" s="573" t="s">
        <v>1174</v>
      </c>
      <c r="C1303" s="617">
        <v>405</v>
      </c>
      <c r="D1303" s="617">
        <v>22063040500</v>
      </c>
      <c r="E1303" s="574" t="s">
        <v>904</v>
      </c>
      <c r="F1303" s="583">
        <v>0</v>
      </c>
      <c r="G1303" s="573" t="s">
        <v>902</v>
      </c>
      <c r="H1303" s="576">
        <v>152900</v>
      </c>
      <c r="I1303" s="576">
        <v>145000</v>
      </c>
      <c r="J1303" s="577">
        <v>0.94833224329627197</v>
      </c>
      <c r="K1303" s="577" t="b">
        <f t="shared" si="180"/>
        <v>1</v>
      </c>
      <c r="L1303" s="576">
        <v>46710</v>
      </c>
      <c r="M1303" s="576">
        <v>52649</v>
      </c>
      <c r="N1303" s="577">
        <v>1.1271462213658701</v>
      </c>
      <c r="O1303" s="577" t="str">
        <f t="shared" si="181"/>
        <v/>
      </c>
      <c r="P1303" s="578">
        <v>19.600000000000001</v>
      </c>
      <c r="Q1303" s="578">
        <v>14.2</v>
      </c>
      <c r="R1303" s="579">
        <v>0.72448979591836704</v>
      </c>
      <c r="S1303" s="577" t="str">
        <f t="shared" si="182"/>
        <v/>
      </c>
      <c r="T1303" s="580">
        <f t="shared" si="183"/>
        <v>1</v>
      </c>
      <c r="U1303" s="580">
        <f t="shared" si="184"/>
        <v>0</v>
      </c>
      <c r="V1303" s="580">
        <f t="shared" si="185"/>
        <v>0</v>
      </c>
      <c r="W1303" s="580">
        <f t="shared" si="186"/>
        <v>1</v>
      </c>
      <c r="X1303" s="581" t="str">
        <f t="shared" si="187"/>
        <v>NO</v>
      </c>
      <c r="Y1303" s="582" t="str">
        <f t="shared" si="188"/>
        <v>NO</v>
      </c>
    </row>
    <row r="1304" spans="1:25" x14ac:dyDescent="0.25">
      <c r="A1304" s="572" t="s">
        <v>286</v>
      </c>
      <c r="B1304" s="573" t="s">
        <v>1170</v>
      </c>
      <c r="C1304" s="617">
        <v>405</v>
      </c>
      <c r="D1304" s="617">
        <v>22063040500</v>
      </c>
      <c r="E1304" s="574" t="s">
        <v>904</v>
      </c>
      <c r="F1304" s="583">
        <v>0</v>
      </c>
      <c r="G1304" s="573" t="s">
        <v>902</v>
      </c>
      <c r="H1304" s="576">
        <v>152900</v>
      </c>
      <c r="I1304" s="576">
        <v>159300</v>
      </c>
      <c r="J1304" s="577">
        <v>1.04185742315239</v>
      </c>
      <c r="K1304" s="577" t="b">
        <f t="shared" si="180"/>
        <v>1</v>
      </c>
      <c r="L1304" s="576">
        <v>46710</v>
      </c>
      <c r="M1304" s="576">
        <v>55833</v>
      </c>
      <c r="N1304" s="577">
        <v>1.19531149646757</v>
      </c>
      <c r="O1304" s="577" t="str">
        <f t="shared" si="181"/>
        <v/>
      </c>
      <c r="P1304" s="578">
        <v>19.600000000000001</v>
      </c>
      <c r="Q1304" s="578">
        <v>13.7</v>
      </c>
      <c r="R1304" s="579">
        <v>0.69897959183673497</v>
      </c>
      <c r="S1304" s="577" t="str">
        <f t="shared" si="182"/>
        <v/>
      </c>
      <c r="T1304" s="580">
        <f t="shared" si="183"/>
        <v>1</v>
      </c>
      <c r="U1304" s="580">
        <f t="shared" si="184"/>
        <v>0</v>
      </c>
      <c r="V1304" s="580">
        <f t="shared" si="185"/>
        <v>0</v>
      </c>
      <c r="W1304" s="580">
        <f t="shared" si="186"/>
        <v>1</v>
      </c>
      <c r="X1304" s="581" t="str">
        <f t="shared" si="187"/>
        <v>NO</v>
      </c>
      <c r="Y1304" s="582" t="str">
        <f t="shared" si="188"/>
        <v>NO</v>
      </c>
    </row>
    <row r="1305" spans="1:25" ht="30" x14ac:dyDescent="0.25">
      <c r="A1305" s="572" t="s">
        <v>286</v>
      </c>
      <c r="B1305" s="573" t="s">
        <v>1174</v>
      </c>
      <c r="C1305" s="617">
        <v>406</v>
      </c>
      <c r="D1305" s="617">
        <v>22063040600</v>
      </c>
      <c r="E1305" s="574" t="s">
        <v>904</v>
      </c>
      <c r="F1305" s="583">
        <v>0</v>
      </c>
      <c r="G1305" s="573" t="s">
        <v>902</v>
      </c>
      <c r="H1305" s="576">
        <v>152900</v>
      </c>
      <c r="I1305" s="576">
        <v>145000</v>
      </c>
      <c r="J1305" s="577">
        <v>0.94833224329627197</v>
      </c>
      <c r="K1305" s="577" t="b">
        <f t="shared" si="180"/>
        <v>1</v>
      </c>
      <c r="L1305" s="576">
        <v>46710</v>
      </c>
      <c r="M1305" s="576">
        <v>52649</v>
      </c>
      <c r="N1305" s="577">
        <v>1.1271462213658701</v>
      </c>
      <c r="O1305" s="577" t="str">
        <f t="shared" si="181"/>
        <v/>
      </c>
      <c r="P1305" s="578">
        <v>19.600000000000001</v>
      </c>
      <c r="Q1305" s="578">
        <v>14.2</v>
      </c>
      <c r="R1305" s="579">
        <v>0.72448979591836704</v>
      </c>
      <c r="S1305" s="577" t="str">
        <f t="shared" si="182"/>
        <v/>
      </c>
      <c r="T1305" s="580">
        <f t="shared" si="183"/>
        <v>1</v>
      </c>
      <c r="U1305" s="580">
        <f t="shared" si="184"/>
        <v>0</v>
      </c>
      <c r="V1305" s="580">
        <f t="shared" si="185"/>
        <v>0</v>
      </c>
      <c r="W1305" s="580">
        <f t="shared" si="186"/>
        <v>1</v>
      </c>
      <c r="X1305" s="581" t="str">
        <f t="shared" si="187"/>
        <v>NO</v>
      </c>
      <c r="Y1305" s="582" t="str">
        <f t="shared" si="188"/>
        <v>NO</v>
      </c>
    </row>
    <row r="1306" spans="1:25" ht="30" x14ac:dyDescent="0.25">
      <c r="A1306" s="572" t="s">
        <v>286</v>
      </c>
      <c r="B1306" s="573" t="s">
        <v>1174</v>
      </c>
      <c r="C1306" s="617">
        <v>406</v>
      </c>
      <c r="D1306" s="617">
        <v>22063040600</v>
      </c>
      <c r="E1306" s="574" t="s">
        <v>904</v>
      </c>
      <c r="F1306" s="583">
        <v>0</v>
      </c>
      <c r="G1306" s="573" t="s">
        <v>902</v>
      </c>
      <c r="H1306" s="576">
        <v>152900</v>
      </c>
      <c r="I1306" s="576">
        <v>145000</v>
      </c>
      <c r="J1306" s="577">
        <v>0.94833224329627197</v>
      </c>
      <c r="K1306" s="577" t="b">
        <f t="shared" si="180"/>
        <v>1</v>
      </c>
      <c r="L1306" s="576">
        <v>46710</v>
      </c>
      <c r="M1306" s="576">
        <v>52649</v>
      </c>
      <c r="N1306" s="577">
        <v>1.1271462213658701</v>
      </c>
      <c r="O1306" s="577" t="str">
        <f t="shared" si="181"/>
        <v/>
      </c>
      <c r="P1306" s="578">
        <v>19.600000000000001</v>
      </c>
      <c r="Q1306" s="578">
        <v>14.2</v>
      </c>
      <c r="R1306" s="579">
        <v>0.72448979591836704</v>
      </c>
      <c r="S1306" s="577" t="str">
        <f t="shared" si="182"/>
        <v/>
      </c>
      <c r="T1306" s="580">
        <f t="shared" si="183"/>
        <v>1</v>
      </c>
      <c r="U1306" s="580">
        <f t="shared" si="184"/>
        <v>0</v>
      </c>
      <c r="V1306" s="580">
        <f t="shared" si="185"/>
        <v>0</v>
      </c>
      <c r="W1306" s="580">
        <f t="shared" si="186"/>
        <v>1</v>
      </c>
      <c r="X1306" s="581" t="str">
        <f t="shared" si="187"/>
        <v>NO</v>
      </c>
      <c r="Y1306" s="582" t="str">
        <f t="shared" si="188"/>
        <v>NO</v>
      </c>
    </row>
    <row r="1307" spans="1:25" ht="30" x14ac:dyDescent="0.25">
      <c r="A1307" s="572" t="s">
        <v>286</v>
      </c>
      <c r="B1307" s="573" t="s">
        <v>1174</v>
      </c>
      <c r="C1307" s="617">
        <v>407</v>
      </c>
      <c r="D1307" s="617">
        <v>22063040700</v>
      </c>
      <c r="E1307" s="574" t="s">
        <v>901</v>
      </c>
      <c r="F1307" s="575">
        <v>1</v>
      </c>
      <c r="G1307" s="573" t="s">
        <v>902</v>
      </c>
      <c r="H1307" s="576">
        <v>152900</v>
      </c>
      <c r="I1307" s="576">
        <v>145000</v>
      </c>
      <c r="J1307" s="577">
        <v>0.94833224329627197</v>
      </c>
      <c r="K1307" s="577" t="b">
        <f t="shared" si="180"/>
        <v>1</v>
      </c>
      <c r="L1307" s="576">
        <v>46710</v>
      </c>
      <c r="M1307" s="576">
        <v>52649</v>
      </c>
      <c r="N1307" s="577">
        <v>1.1271462213658701</v>
      </c>
      <c r="O1307" s="577" t="str">
        <f t="shared" si="181"/>
        <v/>
      </c>
      <c r="P1307" s="578">
        <v>19.600000000000001</v>
      </c>
      <c r="Q1307" s="578">
        <v>14.2</v>
      </c>
      <c r="R1307" s="579">
        <v>0.72448979591836704</v>
      </c>
      <c r="S1307" s="577" t="str">
        <f t="shared" si="182"/>
        <v/>
      </c>
      <c r="T1307" s="580">
        <f t="shared" si="183"/>
        <v>1</v>
      </c>
      <c r="U1307" s="580">
        <f t="shared" si="184"/>
        <v>0</v>
      </c>
      <c r="V1307" s="580">
        <f t="shared" si="185"/>
        <v>0</v>
      </c>
      <c r="W1307" s="580">
        <f t="shared" si="186"/>
        <v>1</v>
      </c>
      <c r="X1307" s="581" t="str">
        <f t="shared" si="187"/>
        <v>NO</v>
      </c>
      <c r="Y1307" s="582" t="str">
        <f t="shared" si="188"/>
        <v>NO</v>
      </c>
    </row>
    <row r="1308" spans="1:25" ht="30" x14ac:dyDescent="0.25">
      <c r="A1308" s="572" t="s">
        <v>286</v>
      </c>
      <c r="B1308" s="573" t="s">
        <v>1174</v>
      </c>
      <c r="C1308" s="617">
        <v>408.02</v>
      </c>
      <c r="D1308" s="617">
        <v>22063040802</v>
      </c>
      <c r="E1308" s="574" t="s">
        <v>904</v>
      </c>
      <c r="F1308" s="583">
        <v>0</v>
      </c>
      <c r="G1308" s="573" t="s">
        <v>902</v>
      </c>
      <c r="H1308" s="576">
        <v>152900</v>
      </c>
      <c r="I1308" s="576">
        <v>145000</v>
      </c>
      <c r="J1308" s="577">
        <v>0.94833224329627197</v>
      </c>
      <c r="K1308" s="577" t="b">
        <f t="shared" si="180"/>
        <v>1</v>
      </c>
      <c r="L1308" s="576">
        <v>46710</v>
      </c>
      <c r="M1308" s="576">
        <v>52649</v>
      </c>
      <c r="N1308" s="577">
        <v>1.1271462213658701</v>
      </c>
      <c r="O1308" s="577" t="str">
        <f t="shared" si="181"/>
        <v/>
      </c>
      <c r="P1308" s="578">
        <v>19.600000000000001</v>
      </c>
      <c r="Q1308" s="578">
        <v>14.2</v>
      </c>
      <c r="R1308" s="579">
        <v>0.72448979591836704</v>
      </c>
      <c r="S1308" s="577" t="str">
        <f t="shared" si="182"/>
        <v/>
      </c>
      <c r="T1308" s="580">
        <f t="shared" si="183"/>
        <v>1</v>
      </c>
      <c r="U1308" s="580">
        <f t="shared" si="184"/>
        <v>0</v>
      </c>
      <c r="V1308" s="580">
        <f t="shared" si="185"/>
        <v>0</v>
      </c>
      <c r="W1308" s="580">
        <f t="shared" si="186"/>
        <v>1</v>
      </c>
      <c r="X1308" s="581" t="str">
        <f t="shared" si="187"/>
        <v>NO</v>
      </c>
      <c r="Y1308" s="582" t="str">
        <f t="shared" si="188"/>
        <v>NO</v>
      </c>
    </row>
    <row r="1309" spans="1:25" ht="30" x14ac:dyDescent="0.25">
      <c r="A1309" s="572" t="s">
        <v>286</v>
      </c>
      <c r="B1309" s="573" t="s">
        <v>1176</v>
      </c>
      <c r="C1309" s="617">
        <v>408.02</v>
      </c>
      <c r="D1309" s="617">
        <v>22063040802</v>
      </c>
      <c r="E1309" s="574" t="s">
        <v>901</v>
      </c>
      <c r="F1309" s="575">
        <v>1</v>
      </c>
      <c r="G1309" s="573" t="s">
        <v>902</v>
      </c>
      <c r="H1309" s="576">
        <v>152900</v>
      </c>
      <c r="I1309" s="576">
        <v>153000</v>
      </c>
      <c r="J1309" s="577">
        <v>1.0006540222367599</v>
      </c>
      <c r="K1309" s="577" t="b">
        <f t="shared" si="180"/>
        <v>1</v>
      </c>
      <c r="L1309" s="576">
        <v>46710</v>
      </c>
      <c r="M1309" s="576">
        <v>55446</v>
      </c>
      <c r="N1309" s="577">
        <v>1.1870263326910699</v>
      </c>
      <c r="O1309" s="577" t="str">
        <f t="shared" si="181"/>
        <v/>
      </c>
      <c r="P1309" s="578">
        <v>19.600000000000001</v>
      </c>
      <c r="Q1309" s="578">
        <v>23.9</v>
      </c>
      <c r="R1309" s="579">
        <v>1.21938775510204</v>
      </c>
      <c r="S1309" s="577" t="str">
        <f t="shared" si="182"/>
        <v/>
      </c>
      <c r="T1309" s="580">
        <f t="shared" si="183"/>
        <v>1</v>
      </c>
      <c r="U1309" s="580">
        <f t="shared" si="184"/>
        <v>0</v>
      </c>
      <c r="V1309" s="580">
        <f t="shared" si="185"/>
        <v>0</v>
      </c>
      <c r="W1309" s="580">
        <f t="shared" si="186"/>
        <v>1</v>
      </c>
      <c r="X1309" s="581" t="str">
        <f t="shared" si="187"/>
        <v>NO</v>
      </c>
      <c r="Y1309" s="582" t="str">
        <f t="shared" si="188"/>
        <v>NO</v>
      </c>
    </row>
    <row r="1310" spans="1:25" x14ac:dyDescent="0.25">
      <c r="A1310" s="572" t="s">
        <v>286</v>
      </c>
      <c r="B1310" s="573" t="s">
        <v>286</v>
      </c>
      <c r="C1310" s="617">
        <v>408.02</v>
      </c>
      <c r="D1310" s="617">
        <v>22063040802</v>
      </c>
      <c r="E1310" s="574" t="s">
        <v>904</v>
      </c>
      <c r="F1310" s="583">
        <v>0</v>
      </c>
      <c r="G1310" s="573" t="s">
        <v>902</v>
      </c>
      <c r="H1310" s="576">
        <v>152900</v>
      </c>
      <c r="I1310" s="576">
        <v>149500</v>
      </c>
      <c r="J1310" s="577">
        <v>0.97776324395029401</v>
      </c>
      <c r="K1310" s="577" t="b">
        <f t="shared" si="180"/>
        <v>1</v>
      </c>
      <c r="L1310" s="576">
        <v>46710</v>
      </c>
      <c r="M1310" s="576">
        <v>56576</v>
      </c>
      <c r="N1310" s="577">
        <v>1.2112181545707601</v>
      </c>
      <c r="O1310" s="577" t="str">
        <f t="shared" si="181"/>
        <v/>
      </c>
      <c r="P1310" s="578">
        <v>19.600000000000001</v>
      </c>
      <c r="Q1310" s="578">
        <v>8.6</v>
      </c>
      <c r="R1310" s="579">
        <v>0.43877551020408201</v>
      </c>
      <c r="S1310" s="577" t="str">
        <f t="shared" si="182"/>
        <v/>
      </c>
      <c r="T1310" s="580">
        <f t="shared" si="183"/>
        <v>1</v>
      </c>
      <c r="U1310" s="580">
        <f t="shared" si="184"/>
        <v>0</v>
      </c>
      <c r="V1310" s="580">
        <f t="shared" si="185"/>
        <v>0</v>
      </c>
      <c r="W1310" s="580">
        <f t="shared" si="186"/>
        <v>1</v>
      </c>
      <c r="X1310" s="581" t="str">
        <f t="shared" si="187"/>
        <v>NO</v>
      </c>
      <c r="Y1310" s="582" t="str">
        <f t="shared" si="188"/>
        <v>NO</v>
      </c>
    </row>
    <row r="1311" spans="1:25" x14ac:dyDescent="0.25">
      <c r="A1311" s="572" t="s">
        <v>286</v>
      </c>
      <c r="B1311" s="573" t="s">
        <v>940</v>
      </c>
      <c r="C1311" s="617">
        <v>408.02</v>
      </c>
      <c r="D1311" s="617">
        <v>22063040802</v>
      </c>
      <c r="E1311" s="574" t="s">
        <v>904</v>
      </c>
      <c r="F1311" s="583">
        <v>0</v>
      </c>
      <c r="G1311" s="573" t="s">
        <v>902</v>
      </c>
      <c r="H1311" s="576">
        <v>152900</v>
      </c>
      <c r="I1311" s="576">
        <v>0</v>
      </c>
      <c r="J1311" s="577">
        <v>0</v>
      </c>
      <c r="K1311" s="577" t="str">
        <f t="shared" si="180"/>
        <v/>
      </c>
      <c r="L1311" s="576">
        <v>46710</v>
      </c>
      <c r="M1311" s="576">
        <v>0</v>
      </c>
      <c r="N1311" s="577">
        <v>0</v>
      </c>
      <c r="O1311" s="577" t="b">
        <f t="shared" si="181"/>
        <v>1</v>
      </c>
      <c r="P1311" s="578">
        <v>19.600000000000001</v>
      </c>
      <c r="Q1311" s="578">
        <v>0</v>
      </c>
      <c r="R1311" s="579">
        <v>0</v>
      </c>
      <c r="S1311" s="577" t="str">
        <f t="shared" si="182"/>
        <v/>
      </c>
      <c r="T1311" s="580">
        <f t="shared" si="183"/>
        <v>0</v>
      </c>
      <c r="U1311" s="580">
        <f t="shared" si="184"/>
        <v>1</v>
      </c>
      <c r="V1311" s="580">
        <f t="shared" si="185"/>
        <v>0</v>
      </c>
      <c r="W1311" s="580">
        <f t="shared" si="186"/>
        <v>1</v>
      </c>
      <c r="X1311" s="581" t="str">
        <f t="shared" si="187"/>
        <v>NO</v>
      </c>
      <c r="Y1311" s="582" t="str">
        <f t="shared" si="188"/>
        <v>NO</v>
      </c>
    </row>
    <row r="1312" spans="1:25" ht="30" x14ac:dyDescent="0.25">
      <c r="A1312" s="572" t="s">
        <v>286</v>
      </c>
      <c r="B1312" s="573" t="s">
        <v>1174</v>
      </c>
      <c r="C1312" s="617">
        <v>408.04</v>
      </c>
      <c r="D1312" s="617">
        <v>22063040804</v>
      </c>
      <c r="E1312" s="574" t="s">
        <v>904</v>
      </c>
      <c r="F1312" s="583">
        <v>0</v>
      </c>
      <c r="G1312" s="573" t="s">
        <v>902</v>
      </c>
      <c r="H1312" s="576">
        <v>152900</v>
      </c>
      <c r="I1312" s="576">
        <v>145000</v>
      </c>
      <c r="J1312" s="577">
        <v>0.94833224329627197</v>
      </c>
      <c r="K1312" s="577" t="b">
        <f t="shared" si="180"/>
        <v>1</v>
      </c>
      <c r="L1312" s="576">
        <v>46710</v>
      </c>
      <c r="M1312" s="576">
        <v>52649</v>
      </c>
      <c r="N1312" s="577">
        <v>1.1271462213658701</v>
      </c>
      <c r="O1312" s="577" t="str">
        <f t="shared" si="181"/>
        <v/>
      </c>
      <c r="P1312" s="578">
        <v>19.600000000000001</v>
      </c>
      <c r="Q1312" s="578">
        <v>14.2</v>
      </c>
      <c r="R1312" s="579">
        <v>0.72448979591836704</v>
      </c>
      <c r="S1312" s="577" t="str">
        <f t="shared" si="182"/>
        <v/>
      </c>
      <c r="T1312" s="580">
        <f t="shared" si="183"/>
        <v>1</v>
      </c>
      <c r="U1312" s="580">
        <f t="shared" si="184"/>
        <v>0</v>
      </c>
      <c r="V1312" s="580">
        <f t="shared" si="185"/>
        <v>0</v>
      </c>
      <c r="W1312" s="580">
        <f t="shared" si="186"/>
        <v>1</v>
      </c>
      <c r="X1312" s="581" t="str">
        <f t="shared" si="187"/>
        <v>NO</v>
      </c>
      <c r="Y1312" s="582" t="str">
        <f t="shared" si="188"/>
        <v>NO</v>
      </c>
    </row>
    <row r="1313" spans="1:25" x14ac:dyDescent="0.25">
      <c r="A1313" s="572" t="s">
        <v>286</v>
      </c>
      <c r="B1313" s="573" t="s">
        <v>286</v>
      </c>
      <c r="C1313" s="617">
        <v>408.04</v>
      </c>
      <c r="D1313" s="617">
        <v>22063040804</v>
      </c>
      <c r="E1313" s="574" t="s">
        <v>904</v>
      </c>
      <c r="F1313" s="583">
        <v>0</v>
      </c>
      <c r="G1313" s="573" t="s">
        <v>902</v>
      </c>
      <c r="H1313" s="576">
        <v>152900</v>
      </c>
      <c r="I1313" s="576">
        <v>149500</v>
      </c>
      <c r="J1313" s="577">
        <v>0.97776324395029401</v>
      </c>
      <c r="K1313" s="577" t="b">
        <f t="shared" si="180"/>
        <v>1</v>
      </c>
      <c r="L1313" s="576">
        <v>46710</v>
      </c>
      <c r="M1313" s="576">
        <v>56576</v>
      </c>
      <c r="N1313" s="577">
        <v>1.2112181545707601</v>
      </c>
      <c r="O1313" s="577" t="str">
        <f t="shared" si="181"/>
        <v/>
      </c>
      <c r="P1313" s="578">
        <v>19.600000000000001</v>
      </c>
      <c r="Q1313" s="578">
        <v>8.6</v>
      </c>
      <c r="R1313" s="579">
        <v>0.43877551020408201</v>
      </c>
      <c r="S1313" s="577" t="str">
        <f t="shared" si="182"/>
        <v/>
      </c>
      <c r="T1313" s="580">
        <f t="shared" si="183"/>
        <v>1</v>
      </c>
      <c r="U1313" s="580">
        <f t="shared" si="184"/>
        <v>0</v>
      </c>
      <c r="V1313" s="580">
        <f t="shared" si="185"/>
        <v>0</v>
      </c>
      <c r="W1313" s="580">
        <f t="shared" si="186"/>
        <v>1</v>
      </c>
      <c r="X1313" s="581" t="str">
        <f t="shared" si="187"/>
        <v>NO</v>
      </c>
      <c r="Y1313" s="582" t="str">
        <f t="shared" si="188"/>
        <v>NO</v>
      </c>
    </row>
    <row r="1314" spans="1:25" x14ac:dyDescent="0.25">
      <c r="A1314" s="572" t="s">
        <v>286</v>
      </c>
      <c r="B1314" s="573" t="s">
        <v>1170</v>
      </c>
      <c r="C1314" s="617">
        <v>408.04</v>
      </c>
      <c r="D1314" s="617">
        <v>22063040804</v>
      </c>
      <c r="E1314" s="574" t="s">
        <v>904</v>
      </c>
      <c r="F1314" s="583">
        <v>0</v>
      </c>
      <c r="G1314" s="573" t="s">
        <v>902</v>
      </c>
      <c r="H1314" s="576">
        <v>152900</v>
      </c>
      <c r="I1314" s="576">
        <v>159300</v>
      </c>
      <c r="J1314" s="577">
        <v>1.04185742315239</v>
      </c>
      <c r="K1314" s="577" t="b">
        <f t="shared" si="180"/>
        <v>1</v>
      </c>
      <c r="L1314" s="576">
        <v>46710</v>
      </c>
      <c r="M1314" s="576">
        <v>55833</v>
      </c>
      <c r="N1314" s="577">
        <v>1.19531149646757</v>
      </c>
      <c r="O1314" s="577" t="str">
        <f t="shared" si="181"/>
        <v/>
      </c>
      <c r="P1314" s="578">
        <v>19.600000000000001</v>
      </c>
      <c r="Q1314" s="578">
        <v>13.7</v>
      </c>
      <c r="R1314" s="579">
        <v>0.69897959183673497</v>
      </c>
      <c r="S1314" s="577" t="str">
        <f t="shared" si="182"/>
        <v/>
      </c>
      <c r="T1314" s="580">
        <f t="shared" si="183"/>
        <v>1</v>
      </c>
      <c r="U1314" s="580">
        <f t="shared" si="184"/>
        <v>0</v>
      </c>
      <c r="V1314" s="580">
        <f t="shared" si="185"/>
        <v>0</v>
      </c>
      <c r="W1314" s="580">
        <f t="shared" si="186"/>
        <v>1</v>
      </c>
      <c r="X1314" s="581" t="str">
        <f t="shared" si="187"/>
        <v>NO</v>
      </c>
      <c r="Y1314" s="582" t="str">
        <f t="shared" si="188"/>
        <v>NO</v>
      </c>
    </row>
    <row r="1315" spans="1:25" ht="30" x14ac:dyDescent="0.25">
      <c r="A1315" s="572" t="s">
        <v>286</v>
      </c>
      <c r="B1315" s="573" t="s">
        <v>1174</v>
      </c>
      <c r="C1315" s="617">
        <v>408.05</v>
      </c>
      <c r="D1315" s="617">
        <v>22063040805</v>
      </c>
      <c r="E1315" s="574" t="s">
        <v>904</v>
      </c>
      <c r="F1315" s="583">
        <v>0</v>
      </c>
      <c r="G1315" s="573" t="s">
        <v>902</v>
      </c>
      <c r="H1315" s="576">
        <v>152900</v>
      </c>
      <c r="I1315" s="576">
        <v>145000</v>
      </c>
      <c r="J1315" s="577">
        <v>0.94833224329627197</v>
      </c>
      <c r="K1315" s="577" t="b">
        <f t="shared" si="180"/>
        <v>1</v>
      </c>
      <c r="L1315" s="576">
        <v>46710</v>
      </c>
      <c r="M1315" s="576">
        <v>52649</v>
      </c>
      <c r="N1315" s="577">
        <v>1.1271462213658701</v>
      </c>
      <c r="O1315" s="577" t="str">
        <f t="shared" si="181"/>
        <v/>
      </c>
      <c r="P1315" s="578">
        <v>19.600000000000001</v>
      </c>
      <c r="Q1315" s="578">
        <v>14.2</v>
      </c>
      <c r="R1315" s="579">
        <v>0.72448979591836704</v>
      </c>
      <c r="S1315" s="577" t="str">
        <f t="shared" si="182"/>
        <v/>
      </c>
      <c r="T1315" s="580">
        <f t="shared" si="183"/>
        <v>1</v>
      </c>
      <c r="U1315" s="580">
        <f t="shared" si="184"/>
        <v>0</v>
      </c>
      <c r="V1315" s="580">
        <f t="shared" si="185"/>
        <v>0</v>
      </c>
      <c r="W1315" s="580">
        <f t="shared" si="186"/>
        <v>1</v>
      </c>
      <c r="X1315" s="581" t="str">
        <f t="shared" si="187"/>
        <v>NO</v>
      </c>
      <c r="Y1315" s="582" t="str">
        <f t="shared" si="188"/>
        <v>NO</v>
      </c>
    </row>
    <row r="1316" spans="1:25" ht="30" x14ac:dyDescent="0.25">
      <c r="A1316" s="572" t="s">
        <v>286</v>
      </c>
      <c r="B1316" s="573" t="s">
        <v>1174</v>
      </c>
      <c r="C1316" s="617">
        <v>408.06</v>
      </c>
      <c r="D1316" s="617">
        <v>22063040806</v>
      </c>
      <c r="E1316" s="574" t="s">
        <v>904</v>
      </c>
      <c r="F1316" s="583">
        <v>0</v>
      </c>
      <c r="G1316" s="573" t="s">
        <v>902</v>
      </c>
      <c r="H1316" s="576">
        <v>152900</v>
      </c>
      <c r="I1316" s="576">
        <v>145000</v>
      </c>
      <c r="J1316" s="577">
        <v>0.94833224329627197</v>
      </c>
      <c r="K1316" s="577" t="b">
        <f t="shared" si="180"/>
        <v>1</v>
      </c>
      <c r="L1316" s="576">
        <v>46710</v>
      </c>
      <c r="M1316" s="576">
        <v>52649</v>
      </c>
      <c r="N1316" s="577">
        <v>1.1271462213658701</v>
      </c>
      <c r="O1316" s="577" t="str">
        <f t="shared" si="181"/>
        <v/>
      </c>
      <c r="P1316" s="578">
        <v>19.600000000000001</v>
      </c>
      <c r="Q1316" s="578">
        <v>14.2</v>
      </c>
      <c r="R1316" s="579">
        <v>0.72448979591836704</v>
      </c>
      <c r="S1316" s="577" t="str">
        <f t="shared" si="182"/>
        <v/>
      </c>
      <c r="T1316" s="580">
        <f t="shared" si="183"/>
        <v>1</v>
      </c>
      <c r="U1316" s="580">
        <f t="shared" si="184"/>
        <v>0</v>
      </c>
      <c r="V1316" s="580">
        <f t="shared" si="185"/>
        <v>0</v>
      </c>
      <c r="W1316" s="580">
        <f t="shared" si="186"/>
        <v>1</v>
      </c>
      <c r="X1316" s="581" t="str">
        <f t="shared" si="187"/>
        <v>NO</v>
      </c>
      <c r="Y1316" s="582" t="str">
        <f t="shared" si="188"/>
        <v>NO</v>
      </c>
    </row>
    <row r="1317" spans="1:25" x14ac:dyDescent="0.25">
      <c r="A1317" s="572" t="s">
        <v>286</v>
      </c>
      <c r="B1317" s="573" t="s">
        <v>1169</v>
      </c>
      <c r="C1317" s="617">
        <v>409.01</v>
      </c>
      <c r="D1317" s="617">
        <v>22063040901</v>
      </c>
      <c r="E1317" s="574" t="s">
        <v>904</v>
      </c>
      <c r="F1317" s="583">
        <v>0</v>
      </c>
      <c r="G1317" s="573" t="s">
        <v>902</v>
      </c>
      <c r="H1317" s="576">
        <v>152900</v>
      </c>
      <c r="I1317" s="576">
        <v>0</v>
      </c>
      <c r="J1317" s="577">
        <v>0</v>
      </c>
      <c r="K1317" s="577" t="str">
        <f t="shared" si="180"/>
        <v/>
      </c>
      <c r="L1317" s="576">
        <v>46710</v>
      </c>
      <c r="M1317" s="576">
        <v>0</v>
      </c>
      <c r="N1317" s="577">
        <v>0</v>
      </c>
      <c r="O1317" s="577" t="b">
        <f t="shared" si="181"/>
        <v>1</v>
      </c>
      <c r="P1317" s="578">
        <v>19.600000000000001</v>
      </c>
      <c r="Q1317" s="578">
        <v>0</v>
      </c>
      <c r="R1317" s="579">
        <v>0</v>
      </c>
      <c r="S1317" s="577" t="str">
        <f t="shared" si="182"/>
        <v/>
      </c>
      <c r="T1317" s="580">
        <f t="shared" si="183"/>
        <v>0</v>
      </c>
      <c r="U1317" s="580">
        <f t="shared" si="184"/>
        <v>1</v>
      </c>
      <c r="V1317" s="580">
        <f t="shared" si="185"/>
        <v>0</v>
      </c>
      <c r="W1317" s="580">
        <f t="shared" si="186"/>
        <v>1</v>
      </c>
      <c r="X1317" s="581" t="str">
        <f t="shared" si="187"/>
        <v>NO</v>
      </c>
      <c r="Y1317" s="582" t="str">
        <f t="shared" si="188"/>
        <v>NO</v>
      </c>
    </row>
    <row r="1318" spans="1:25" x14ac:dyDescent="0.25">
      <c r="A1318" s="572" t="s">
        <v>286</v>
      </c>
      <c r="B1318" s="573" t="s">
        <v>286</v>
      </c>
      <c r="C1318" s="617">
        <v>409.01</v>
      </c>
      <c r="D1318" s="617">
        <v>22063040901</v>
      </c>
      <c r="E1318" s="574" t="s">
        <v>904</v>
      </c>
      <c r="F1318" s="583">
        <v>0</v>
      </c>
      <c r="G1318" s="573" t="s">
        <v>902</v>
      </c>
      <c r="H1318" s="576">
        <v>152900</v>
      </c>
      <c r="I1318" s="576">
        <v>149500</v>
      </c>
      <c r="J1318" s="577">
        <v>0.97776324395029401</v>
      </c>
      <c r="K1318" s="577" t="b">
        <f t="shared" si="180"/>
        <v>1</v>
      </c>
      <c r="L1318" s="576">
        <v>46710</v>
      </c>
      <c r="M1318" s="576">
        <v>56576</v>
      </c>
      <c r="N1318" s="577">
        <v>1.2112181545707601</v>
      </c>
      <c r="O1318" s="577" t="str">
        <f t="shared" si="181"/>
        <v/>
      </c>
      <c r="P1318" s="578">
        <v>19.600000000000001</v>
      </c>
      <c r="Q1318" s="578">
        <v>8.6</v>
      </c>
      <c r="R1318" s="579">
        <v>0.43877551020408201</v>
      </c>
      <c r="S1318" s="577" t="str">
        <f t="shared" si="182"/>
        <v/>
      </c>
      <c r="T1318" s="580">
        <f t="shared" si="183"/>
        <v>1</v>
      </c>
      <c r="U1318" s="580">
        <f t="shared" si="184"/>
        <v>0</v>
      </c>
      <c r="V1318" s="580">
        <f t="shared" si="185"/>
        <v>0</v>
      </c>
      <c r="W1318" s="580">
        <f t="shared" si="186"/>
        <v>1</v>
      </c>
      <c r="X1318" s="581" t="str">
        <f t="shared" si="187"/>
        <v>NO</v>
      </c>
      <c r="Y1318" s="582" t="str">
        <f t="shared" si="188"/>
        <v>NO</v>
      </c>
    </row>
    <row r="1319" spans="1:25" x14ac:dyDescent="0.25">
      <c r="A1319" s="572" t="s">
        <v>286</v>
      </c>
      <c r="B1319" s="573" t="s">
        <v>1177</v>
      </c>
      <c r="C1319" s="617">
        <v>409.01</v>
      </c>
      <c r="D1319" s="617">
        <v>22063040901</v>
      </c>
      <c r="E1319" s="574" t="s">
        <v>904</v>
      </c>
      <c r="F1319" s="583">
        <v>0</v>
      </c>
      <c r="G1319" s="573" t="s">
        <v>902</v>
      </c>
      <c r="H1319" s="576">
        <v>152900</v>
      </c>
      <c r="I1319" s="576">
        <v>118300</v>
      </c>
      <c r="J1319" s="577">
        <v>0.77370830608240704</v>
      </c>
      <c r="K1319" s="577" t="b">
        <f t="shared" si="180"/>
        <v>1</v>
      </c>
      <c r="L1319" s="576">
        <v>46710</v>
      </c>
      <c r="M1319" s="576">
        <v>38750</v>
      </c>
      <c r="N1319" s="577">
        <v>0.82958681224577202</v>
      </c>
      <c r="O1319" s="577" t="str">
        <f t="shared" si="181"/>
        <v/>
      </c>
      <c r="P1319" s="578">
        <v>19.600000000000001</v>
      </c>
      <c r="Q1319" s="578">
        <v>25.7</v>
      </c>
      <c r="R1319" s="579">
        <v>1.31122448979592</v>
      </c>
      <c r="S1319" s="577" t="str">
        <f t="shared" si="182"/>
        <v/>
      </c>
      <c r="T1319" s="580">
        <f t="shared" si="183"/>
        <v>1</v>
      </c>
      <c r="U1319" s="580">
        <f t="shared" si="184"/>
        <v>0</v>
      </c>
      <c r="V1319" s="580">
        <f t="shared" si="185"/>
        <v>0</v>
      </c>
      <c r="W1319" s="580">
        <f t="shared" si="186"/>
        <v>1</v>
      </c>
      <c r="X1319" s="581" t="str">
        <f t="shared" si="187"/>
        <v>NO</v>
      </c>
      <c r="Y1319" s="582" t="str">
        <f t="shared" si="188"/>
        <v>NO</v>
      </c>
    </row>
    <row r="1320" spans="1:25" x14ac:dyDescent="0.25">
      <c r="A1320" s="572" t="s">
        <v>307</v>
      </c>
      <c r="B1320" s="573" t="s">
        <v>1165</v>
      </c>
      <c r="C1320" s="617">
        <v>409.01</v>
      </c>
      <c r="D1320" s="617">
        <v>22063040901</v>
      </c>
      <c r="E1320" s="574" t="s">
        <v>904</v>
      </c>
      <c r="F1320" s="583">
        <v>0</v>
      </c>
      <c r="G1320" s="573" t="s">
        <v>902</v>
      </c>
      <c r="H1320" s="576">
        <v>152900</v>
      </c>
      <c r="I1320" s="576">
        <v>149400</v>
      </c>
      <c r="J1320" s="577">
        <v>0.97710922171353798</v>
      </c>
      <c r="K1320" s="577" t="b">
        <f t="shared" si="180"/>
        <v>1</v>
      </c>
      <c r="L1320" s="576">
        <v>46710</v>
      </c>
      <c r="M1320" s="576">
        <v>37059</v>
      </c>
      <c r="N1320" s="577">
        <v>0.79338471419396295</v>
      </c>
      <c r="O1320" s="577" t="str">
        <f t="shared" si="181"/>
        <v/>
      </c>
      <c r="P1320" s="578">
        <v>19.600000000000001</v>
      </c>
      <c r="Q1320" s="578">
        <v>34.1</v>
      </c>
      <c r="R1320" s="579">
        <v>1.7397959183673499</v>
      </c>
      <c r="S1320" s="577" t="b">
        <f t="shared" si="182"/>
        <v>1</v>
      </c>
      <c r="T1320" s="580">
        <f t="shared" si="183"/>
        <v>1</v>
      </c>
      <c r="U1320" s="580">
        <f t="shared" si="184"/>
        <v>0</v>
      </c>
      <c r="V1320" s="580">
        <f t="shared" si="185"/>
        <v>1</v>
      </c>
      <c r="W1320" s="580">
        <f t="shared" si="186"/>
        <v>2</v>
      </c>
      <c r="X1320" s="581" t="str">
        <f t="shared" si="187"/>
        <v>NO</v>
      </c>
      <c r="Y1320" s="582" t="str">
        <f t="shared" si="188"/>
        <v>NO</v>
      </c>
    </row>
    <row r="1321" spans="1:25" x14ac:dyDescent="0.25">
      <c r="A1321" s="572" t="s">
        <v>257</v>
      </c>
      <c r="B1321" s="573" t="s">
        <v>933</v>
      </c>
      <c r="C1321" s="617">
        <v>409.02</v>
      </c>
      <c r="D1321" s="617">
        <v>22063040902</v>
      </c>
      <c r="E1321" s="574" t="s">
        <v>901</v>
      </c>
      <c r="F1321" s="583">
        <v>0</v>
      </c>
      <c r="G1321" s="573" t="s">
        <v>902</v>
      </c>
      <c r="H1321" s="576">
        <v>152900</v>
      </c>
      <c r="I1321" s="576">
        <v>0</v>
      </c>
      <c r="J1321" s="577">
        <v>0</v>
      </c>
      <c r="K1321" s="577" t="str">
        <f t="shared" si="180"/>
        <v/>
      </c>
      <c r="L1321" s="576">
        <v>46710</v>
      </c>
      <c r="M1321" s="576">
        <v>0</v>
      </c>
      <c r="N1321" s="577">
        <v>0</v>
      </c>
      <c r="O1321" s="577" t="b">
        <f t="shared" si="181"/>
        <v>1</v>
      </c>
      <c r="P1321" s="578">
        <v>19.600000000000001</v>
      </c>
      <c r="Q1321" s="578">
        <v>0</v>
      </c>
      <c r="R1321" s="579">
        <v>0</v>
      </c>
      <c r="S1321" s="577" t="str">
        <f t="shared" si="182"/>
        <v/>
      </c>
      <c r="T1321" s="580">
        <f t="shared" si="183"/>
        <v>0</v>
      </c>
      <c r="U1321" s="580">
        <f t="shared" si="184"/>
        <v>1</v>
      </c>
      <c r="V1321" s="580">
        <f t="shared" si="185"/>
        <v>0</v>
      </c>
      <c r="W1321" s="580">
        <f t="shared" si="186"/>
        <v>1</v>
      </c>
      <c r="X1321" s="581" t="str">
        <f t="shared" si="187"/>
        <v>NO</v>
      </c>
      <c r="Y1321" s="582" t="str">
        <f t="shared" si="188"/>
        <v>NO</v>
      </c>
    </row>
    <row r="1322" spans="1:25" x14ac:dyDescent="0.25">
      <c r="A1322" s="572" t="s">
        <v>286</v>
      </c>
      <c r="B1322" s="573" t="s">
        <v>286</v>
      </c>
      <c r="C1322" s="617">
        <v>409.02</v>
      </c>
      <c r="D1322" s="617">
        <v>22063040902</v>
      </c>
      <c r="E1322" s="574" t="s">
        <v>901</v>
      </c>
      <c r="F1322" s="583">
        <v>0</v>
      </c>
      <c r="G1322" s="573" t="s">
        <v>902</v>
      </c>
      <c r="H1322" s="576">
        <v>152900</v>
      </c>
      <c r="I1322" s="576">
        <v>149500</v>
      </c>
      <c r="J1322" s="577">
        <v>0.97776324395029401</v>
      </c>
      <c r="K1322" s="577" t="b">
        <f t="shared" si="180"/>
        <v>1</v>
      </c>
      <c r="L1322" s="576">
        <v>46710</v>
      </c>
      <c r="M1322" s="576">
        <v>56576</v>
      </c>
      <c r="N1322" s="577">
        <v>1.2112181545707601</v>
      </c>
      <c r="O1322" s="577" t="str">
        <f t="shared" si="181"/>
        <v/>
      </c>
      <c r="P1322" s="578">
        <v>19.600000000000001</v>
      </c>
      <c r="Q1322" s="578">
        <v>8.6</v>
      </c>
      <c r="R1322" s="579">
        <v>0.43877551020408201</v>
      </c>
      <c r="S1322" s="577" t="str">
        <f t="shared" si="182"/>
        <v/>
      </c>
      <c r="T1322" s="580">
        <f t="shared" si="183"/>
        <v>1</v>
      </c>
      <c r="U1322" s="580">
        <f t="shared" si="184"/>
        <v>0</v>
      </c>
      <c r="V1322" s="580">
        <f t="shared" si="185"/>
        <v>0</v>
      </c>
      <c r="W1322" s="580">
        <f t="shared" si="186"/>
        <v>1</v>
      </c>
      <c r="X1322" s="581" t="str">
        <f t="shared" si="187"/>
        <v>NO</v>
      </c>
      <c r="Y1322" s="582" t="str">
        <f t="shared" si="188"/>
        <v>NO</v>
      </c>
    </row>
    <row r="1323" spans="1:25" x14ac:dyDescent="0.25">
      <c r="A1323" s="572" t="s">
        <v>286</v>
      </c>
      <c r="B1323" s="573" t="s">
        <v>940</v>
      </c>
      <c r="C1323" s="617">
        <v>409.02</v>
      </c>
      <c r="D1323" s="617">
        <v>22063040902</v>
      </c>
      <c r="E1323" s="574" t="s">
        <v>901</v>
      </c>
      <c r="F1323" s="583">
        <v>0</v>
      </c>
      <c r="G1323" s="573" t="s">
        <v>902</v>
      </c>
      <c r="H1323" s="576">
        <v>152900</v>
      </c>
      <c r="I1323" s="576">
        <v>0</v>
      </c>
      <c r="J1323" s="577">
        <v>0</v>
      </c>
      <c r="K1323" s="577" t="str">
        <f t="shared" si="180"/>
        <v/>
      </c>
      <c r="L1323" s="576">
        <v>46710</v>
      </c>
      <c r="M1323" s="576">
        <v>0</v>
      </c>
      <c r="N1323" s="577">
        <v>0</v>
      </c>
      <c r="O1323" s="577" t="b">
        <f t="shared" si="181"/>
        <v>1</v>
      </c>
      <c r="P1323" s="578">
        <v>19.600000000000001</v>
      </c>
      <c r="Q1323" s="578">
        <v>0</v>
      </c>
      <c r="R1323" s="579">
        <v>0</v>
      </c>
      <c r="S1323" s="577" t="str">
        <f t="shared" si="182"/>
        <v/>
      </c>
      <c r="T1323" s="580">
        <f t="shared" si="183"/>
        <v>0</v>
      </c>
      <c r="U1323" s="580">
        <f t="shared" si="184"/>
        <v>1</v>
      </c>
      <c r="V1323" s="580">
        <f t="shared" si="185"/>
        <v>0</v>
      </c>
      <c r="W1323" s="580">
        <f t="shared" si="186"/>
        <v>1</v>
      </c>
      <c r="X1323" s="581" t="str">
        <f t="shared" si="187"/>
        <v>NO</v>
      </c>
      <c r="Y1323" s="582" t="str">
        <f t="shared" si="188"/>
        <v>NO</v>
      </c>
    </row>
    <row r="1324" spans="1:25" x14ac:dyDescent="0.25">
      <c r="A1324" s="572" t="s">
        <v>286</v>
      </c>
      <c r="B1324" s="573" t="s">
        <v>1177</v>
      </c>
      <c r="C1324" s="617">
        <v>409.02</v>
      </c>
      <c r="D1324" s="617">
        <v>22063040902</v>
      </c>
      <c r="E1324" s="574" t="s">
        <v>901</v>
      </c>
      <c r="F1324" s="583">
        <v>0</v>
      </c>
      <c r="G1324" s="573" t="s">
        <v>902</v>
      </c>
      <c r="H1324" s="576">
        <v>152900</v>
      </c>
      <c r="I1324" s="576">
        <v>118300</v>
      </c>
      <c r="J1324" s="577">
        <v>0.77370830608240704</v>
      </c>
      <c r="K1324" s="577" t="b">
        <f t="shared" si="180"/>
        <v>1</v>
      </c>
      <c r="L1324" s="576">
        <v>46710</v>
      </c>
      <c r="M1324" s="576">
        <v>38750</v>
      </c>
      <c r="N1324" s="577">
        <v>0.82958681224577202</v>
      </c>
      <c r="O1324" s="577" t="str">
        <f t="shared" si="181"/>
        <v/>
      </c>
      <c r="P1324" s="578">
        <v>19.600000000000001</v>
      </c>
      <c r="Q1324" s="578">
        <v>25.7</v>
      </c>
      <c r="R1324" s="579">
        <v>1.31122448979592</v>
      </c>
      <c r="S1324" s="577" t="str">
        <f t="shared" si="182"/>
        <v/>
      </c>
      <c r="T1324" s="580">
        <f t="shared" si="183"/>
        <v>1</v>
      </c>
      <c r="U1324" s="580">
        <f t="shared" si="184"/>
        <v>0</v>
      </c>
      <c r="V1324" s="580">
        <f t="shared" si="185"/>
        <v>0</v>
      </c>
      <c r="W1324" s="580">
        <f t="shared" si="186"/>
        <v>1</v>
      </c>
      <c r="X1324" s="581" t="str">
        <f t="shared" si="187"/>
        <v>NO</v>
      </c>
      <c r="Y1324" s="582" t="str">
        <f t="shared" si="188"/>
        <v>NO</v>
      </c>
    </row>
    <row r="1325" spans="1:25" x14ac:dyDescent="0.25">
      <c r="A1325" s="572" t="s">
        <v>287</v>
      </c>
      <c r="B1325" s="573" t="s">
        <v>1178</v>
      </c>
      <c r="C1325" s="617">
        <v>9601</v>
      </c>
      <c r="D1325" s="617">
        <v>22065960100</v>
      </c>
      <c r="E1325" s="574" t="s">
        <v>904</v>
      </c>
      <c r="F1325" s="583">
        <v>0</v>
      </c>
      <c r="G1325" s="573" t="s">
        <v>902</v>
      </c>
      <c r="H1325" s="576">
        <v>152900</v>
      </c>
      <c r="I1325" s="576">
        <v>46300</v>
      </c>
      <c r="J1325" s="577">
        <v>0.30281229561805101</v>
      </c>
      <c r="K1325" s="577" t="str">
        <f t="shared" si="180"/>
        <v/>
      </c>
      <c r="L1325" s="576">
        <v>46710</v>
      </c>
      <c r="M1325" s="576">
        <v>24063</v>
      </c>
      <c r="N1325" s="577">
        <v>0.51515735388567796</v>
      </c>
      <c r="O1325" s="577" t="b">
        <f t="shared" si="181"/>
        <v>1</v>
      </c>
      <c r="P1325" s="578">
        <v>19.600000000000001</v>
      </c>
      <c r="Q1325" s="578">
        <v>38.299999999999997</v>
      </c>
      <c r="R1325" s="579">
        <v>1.9540816326530599</v>
      </c>
      <c r="S1325" s="577" t="b">
        <f t="shared" si="182"/>
        <v>1</v>
      </c>
      <c r="T1325" s="580">
        <f t="shared" si="183"/>
        <v>0</v>
      </c>
      <c r="U1325" s="580">
        <f t="shared" si="184"/>
        <v>1</v>
      </c>
      <c r="V1325" s="580">
        <f t="shared" si="185"/>
        <v>1</v>
      </c>
      <c r="W1325" s="580">
        <f t="shared" si="186"/>
        <v>2</v>
      </c>
      <c r="X1325" s="581" t="str">
        <f t="shared" si="187"/>
        <v>NO</v>
      </c>
      <c r="Y1325" s="582" t="str">
        <f t="shared" si="188"/>
        <v>NO</v>
      </c>
    </row>
    <row r="1326" spans="1:25" x14ac:dyDescent="0.25">
      <c r="A1326" s="572" t="s">
        <v>287</v>
      </c>
      <c r="B1326" s="573" t="s">
        <v>1179</v>
      </c>
      <c r="C1326" s="617">
        <v>9601</v>
      </c>
      <c r="D1326" s="617">
        <v>22065960100</v>
      </c>
      <c r="E1326" s="574" t="s">
        <v>904</v>
      </c>
      <c r="F1326" s="583">
        <v>0</v>
      </c>
      <c r="G1326" s="573" t="s">
        <v>902</v>
      </c>
      <c r="H1326" s="576">
        <v>152900</v>
      </c>
      <c r="I1326" s="576">
        <v>58900</v>
      </c>
      <c r="J1326" s="577">
        <v>0.38521909744931299</v>
      </c>
      <c r="K1326" s="577" t="str">
        <f t="shared" si="180"/>
        <v/>
      </c>
      <c r="L1326" s="576">
        <v>46710</v>
      </c>
      <c r="M1326" s="576">
        <v>27592</v>
      </c>
      <c r="N1326" s="577">
        <v>0.59070862770284704</v>
      </c>
      <c r="O1326" s="577" t="b">
        <f t="shared" si="181"/>
        <v>1</v>
      </c>
      <c r="P1326" s="578">
        <v>19.600000000000001</v>
      </c>
      <c r="Q1326" s="578">
        <v>40.5</v>
      </c>
      <c r="R1326" s="579">
        <v>2.06632653061224</v>
      </c>
      <c r="S1326" s="577" t="b">
        <f t="shared" si="182"/>
        <v>1</v>
      </c>
      <c r="T1326" s="580">
        <f t="shared" si="183"/>
        <v>0</v>
      </c>
      <c r="U1326" s="580">
        <f t="shared" si="184"/>
        <v>1</v>
      </c>
      <c r="V1326" s="580">
        <f t="shared" si="185"/>
        <v>1</v>
      </c>
      <c r="W1326" s="580">
        <f t="shared" si="186"/>
        <v>2</v>
      </c>
      <c r="X1326" s="581" t="str">
        <f t="shared" si="187"/>
        <v>NO</v>
      </c>
      <c r="Y1326" s="582" t="str">
        <f t="shared" si="188"/>
        <v>NO</v>
      </c>
    </row>
    <row r="1327" spans="1:25" x14ac:dyDescent="0.25">
      <c r="A1327" s="572" t="s">
        <v>296</v>
      </c>
      <c r="B1327" s="573" t="s">
        <v>1087</v>
      </c>
      <c r="C1327" s="617">
        <v>9602</v>
      </c>
      <c r="D1327" s="617">
        <v>22065960200</v>
      </c>
      <c r="E1327" s="574" t="s">
        <v>904</v>
      </c>
      <c r="F1327" s="583">
        <v>0</v>
      </c>
      <c r="G1327" s="573" t="s">
        <v>902</v>
      </c>
      <c r="H1327" s="576">
        <v>152900</v>
      </c>
      <c r="I1327" s="576">
        <v>80200</v>
      </c>
      <c r="J1327" s="577">
        <v>0.52452583387835205</v>
      </c>
      <c r="K1327" s="577" t="b">
        <f t="shared" si="180"/>
        <v>1</v>
      </c>
      <c r="L1327" s="576">
        <v>46710</v>
      </c>
      <c r="M1327" s="576">
        <v>32670</v>
      </c>
      <c r="N1327" s="577">
        <v>0.699421965317919</v>
      </c>
      <c r="O1327" s="577" t="str">
        <f t="shared" si="181"/>
        <v/>
      </c>
      <c r="P1327" s="578">
        <v>19.600000000000001</v>
      </c>
      <c r="Q1327" s="578">
        <v>30.9</v>
      </c>
      <c r="R1327" s="579">
        <v>1.5765306122449001</v>
      </c>
      <c r="S1327" s="577" t="b">
        <f t="shared" si="182"/>
        <v>1</v>
      </c>
      <c r="T1327" s="580">
        <f t="shared" si="183"/>
        <v>1</v>
      </c>
      <c r="U1327" s="580">
        <f t="shared" si="184"/>
        <v>0</v>
      </c>
      <c r="V1327" s="580">
        <f t="shared" si="185"/>
        <v>1</v>
      </c>
      <c r="W1327" s="580">
        <f t="shared" si="186"/>
        <v>2</v>
      </c>
      <c r="X1327" s="581" t="str">
        <f t="shared" si="187"/>
        <v>NO</v>
      </c>
      <c r="Y1327" s="582" t="str">
        <f t="shared" si="188"/>
        <v>NO</v>
      </c>
    </row>
    <row r="1328" spans="1:25" x14ac:dyDescent="0.25">
      <c r="A1328" s="572" t="s">
        <v>287</v>
      </c>
      <c r="B1328" s="573" t="s">
        <v>1179</v>
      </c>
      <c r="C1328" s="617">
        <v>9602</v>
      </c>
      <c r="D1328" s="617">
        <v>22065960200</v>
      </c>
      <c r="E1328" s="584" t="s">
        <v>901</v>
      </c>
      <c r="F1328" s="585">
        <v>1</v>
      </c>
      <c r="G1328" s="573" t="s">
        <v>902</v>
      </c>
      <c r="H1328" s="576">
        <v>152900</v>
      </c>
      <c r="I1328" s="576">
        <v>58900</v>
      </c>
      <c r="J1328" s="577">
        <v>0.38521909744931299</v>
      </c>
      <c r="K1328" s="577" t="str">
        <f t="shared" si="180"/>
        <v/>
      </c>
      <c r="L1328" s="576">
        <v>46710</v>
      </c>
      <c r="M1328" s="576">
        <v>27592</v>
      </c>
      <c r="N1328" s="577">
        <v>0.59070862770284704</v>
      </c>
      <c r="O1328" s="577" t="b">
        <f t="shared" si="181"/>
        <v>1</v>
      </c>
      <c r="P1328" s="578">
        <v>19.600000000000001</v>
      </c>
      <c r="Q1328" s="578">
        <v>40.5</v>
      </c>
      <c r="R1328" s="579">
        <v>2.06632653061224</v>
      </c>
      <c r="S1328" s="577" t="b">
        <f t="shared" si="182"/>
        <v>1</v>
      </c>
      <c r="T1328" s="580">
        <f t="shared" si="183"/>
        <v>0</v>
      </c>
      <c r="U1328" s="580">
        <f t="shared" si="184"/>
        <v>1</v>
      </c>
      <c r="V1328" s="580">
        <f t="shared" si="185"/>
        <v>1</v>
      </c>
      <c r="W1328" s="580">
        <f t="shared" si="186"/>
        <v>2</v>
      </c>
      <c r="X1328" s="588" t="str">
        <f t="shared" si="187"/>
        <v>YES</v>
      </c>
      <c r="Y1328" s="589" t="str">
        <f t="shared" si="188"/>
        <v>YES</v>
      </c>
    </row>
    <row r="1329" spans="1:25" x14ac:dyDescent="0.25">
      <c r="A1329" s="572" t="s">
        <v>316</v>
      </c>
      <c r="B1329" s="573" t="s">
        <v>1072</v>
      </c>
      <c r="C1329" s="617">
        <v>9602</v>
      </c>
      <c r="D1329" s="617">
        <v>22065960200</v>
      </c>
      <c r="E1329" s="574" t="s">
        <v>901</v>
      </c>
      <c r="F1329" s="575">
        <v>1</v>
      </c>
      <c r="G1329" s="573" t="s">
        <v>902</v>
      </c>
      <c r="H1329" s="576">
        <v>152900</v>
      </c>
      <c r="I1329" s="576">
        <v>50300</v>
      </c>
      <c r="J1329" s="577">
        <v>0.32897318508829299</v>
      </c>
      <c r="K1329" s="577" t="str">
        <f t="shared" si="180"/>
        <v/>
      </c>
      <c r="L1329" s="576">
        <v>46710</v>
      </c>
      <c r="M1329" s="576">
        <v>24792</v>
      </c>
      <c r="N1329" s="577">
        <v>0.53076429030186301</v>
      </c>
      <c r="O1329" s="577" t="b">
        <f t="shared" si="181"/>
        <v>1</v>
      </c>
      <c r="P1329" s="578">
        <v>19.600000000000001</v>
      </c>
      <c r="Q1329" s="578">
        <v>22.2</v>
      </c>
      <c r="R1329" s="579">
        <v>1.1326530612244901</v>
      </c>
      <c r="S1329" s="577" t="str">
        <f t="shared" si="182"/>
        <v/>
      </c>
      <c r="T1329" s="580">
        <f t="shared" si="183"/>
        <v>0</v>
      </c>
      <c r="U1329" s="580">
        <f t="shared" si="184"/>
        <v>1</v>
      </c>
      <c r="V1329" s="580">
        <f t="shared" si="185"/>
        <v>0</v>
      </c>
      <c r="W1329" s="580">
        <f t="shared" si="186"/>
        <v>1</v>
      </c>
      <c r="X1329" s="581" t="str">
        <f t="shared" si="187"/>
        <v>NO</v>
      </c>
      <c r="Y1329" s="582" t="str">
        <f t="shared" si="188"/>
        <v>NO</v>
      </c>
    </row>
    <row r="1330" spans="1:25" x14ac:dyDescent="0.25">
      <c r="A1330" s="572" t="s">
        <v>287</v>
      </c>
      <c r="B1330" s="573" t="s">
        <v>1179</v>
      </c>
      <c r="C1330" s="617">
        <v>9603</v>
      </c>
      <c r="D1330" s="617">
        <v>22065960300</v>
      </c>
      <c r="E1330" s="584" t="s">
        <v>901</v>
      </c>
      <c r="F1330" s="585">
        <v>1</v>
      </c>
      <c r="G1330" s="573" t="s">
        <v>902</v>
      </c>
      <c r="H1330" s="576">
        <v>152900</v>
      </c>
      <c r="I1330" s="576">
        <v>58900</v>
      </c>
      <c r="J1330" s="577">
        <v>0.38521909744931299</v>
      </c>
      <c r="K1330" s="577" t="str">
        <f t="shared" si="180"/>
        <v/>
      </c>
      <c r="L1330" s="576">
        <v>46710</v>
      </c>
      <c r="M1330" s="576">
        <v>27592</v>
      </c>
      <c r="N1330" s="577">
        <v>0.59070862770284704</v>
      </c>
      <c r="O1330" s="577" t="b">
        <f t="shared" si="181"/>
        <v>1</v>
      </c>
      <c r="P1330" s="578">
        <v>19.600000000000001</v>
      </c>
      <c r="Q1330" s="578">
        <v>40.5</v>
      </c>
      <c r="R1330" s="579">
        <v>2.06632653061224</v>
      </c>
      <c r="S1330" s="577" t="b">
        <f t="shared" si="182"/>
        <v>1</v>
      </c>
      <c r="T1330" s="580">
        <f t="shared" si="183"/>
        <v>0</v>
      </c>
      <c r="U1330" s="580">
        <f t="shared" si="184"/>
        <v>1</v>
      </c>
      <c r="V1330" s="580">
        <f t="shared" si="185"/>
        <v>1</v>
      </c>
      <c r="W1330" s="580">
        <f t="shared" si="186"/>
        <v>2</v>
      </c>
      <c r="X1330" s="588" t="str">
        <f t="shared" si="187"/>
        <v>YES</v>
      </c>
      <c r="Y1330" s="589" t="str">
        <f t="shared" si="188"/>
        <v>YES</v>
      </c>
    </row>
    <row r="1331" spans="1:25" x14ac:dyDescent="0.25">
      <c r="A1331" s="572" t="s">
        <v>287</v>
      </c>
      <c r="B1331" s="573" t="s">
        <v>1179</v>
      </c>
      <c r="C1331" s="617">
        <v>9604</v>
      </c>
      <c r="D1331" s="617">
        <v>22065960400</v>
      </c>
      <c r="E1331" s="574" t="s">
        <v>901</v>
      </c>
      <c r="F1331" s="575">
        <v>1</v>
      </c>
      <c r="G1331" s="573" t="s">
        <v>902</v>
      </c>
      <c r="H1331" s="576">
        <v>152900</v>
      </c>
      <c r="I1331" s="576">
        <v>58900</v>
      </c>
      <c r="J1331" s="577">
        <v>0.38521909744931299</v>
      </c>
      <c r="K1331" s="577" t="str">
        <f t="shared" si="180"/>
        <v/>
      </c>
      <c r="L1331" s="576">
        <v>46710</v>
      </c>
      <c r="M1331" s="576">
        <v>27592</v>
      </c>
      <c r="N1331" s="577">
        <v>0.59070862770284704</v>
      </c>
      <c r="O1331" s="577" t="b">
        <f t="shared" si="181"/>
        <v>1</v>
      </c>
      <c r="P1331" s="578">
        <v>19.600000000000001</v>
      </c>
      <c r="Q1331" s="578">
        <v>40.5</v>
      </c>
      <c r="R1331" s="579">
        <v>2.06632653061224</v>
      </c>
      <c r="S1331" s="577" t="b">
        <f t="shared" si="182"/>
        <v>1</v>
      </c>
      <c r="T1331" s="580">
        <f t="shared" si="183"/>
        <v>0</v>
      </c>
      <c r="U1331" s="580">
        <f t="shared" si="184"/>
        <v>1</v>
      </c>
      <c r="V1331" s="580">
        <f t="shared" si="185"/>
        <v>1</v>
      </c>
      <c r="W1331" s="580">
        <f t="shared" si="186"/>
        <v>2</v>
      </c>
      <c r="X1331" s="588" t="str">
        <f t="shared" si="187"/>
        <v>YES</v>
      </c>
      <c r="Y1331" s="589" t="str">
        <f t="shared" si="188"/>
        <v>YES</v>
      </c>
    </row>
    <row r="1332" spans="1:25" x14ac:dyDescent="0.25">
      <c r="A1332" s="572" t="s">
        <v>287</v>
      </c>
      <c r="B1332" s="573" t="s">
        <v>1179</v>
      </c>
      <c r="C1332" s="617">
        <v>9605</v>
      </c>
      <c r="D1332" s="617">
        <v>22065960500</v>
      </c>
      <c r="E1332" s="574" t="s">
        <v>904</v>
      </c>
      <c r="F1332" s="583">
        <v>0</v>
      </c>
      <c r="G1332" s="573" t="s">
        <v>902</v>
      </c>
      <c r="H1332" s="576">
        <v>152900</v>
      </c>
      <c r="I1332" s="576">
        <v>58900</v>
      </c>
      <c r="J1332" s="577">
        <v>0.38521909744931299</v>
      </c>
      <c r="K1332" s="577" t="str">
        <f t="shared" si="180"/>
        <v/>
      </c>
      <c r="L1332" s="576">
        <v>46710</v>
      </c>
      <c r="M1332" s="576">
        <v>27592</v>
      </c>
      <c r="N1332" s="577">
        <v>0.59070862770284704</v>
      </c>
      <c r="O1332" s="577" t="b">
        <f t="shared" si="181"/>
        <v>1</v>
      </c>
      <c r="P1332" s="578">
        <v>19.600000000000001</v>
      </c>
      <c r="Q1332" s="578">
        <v>40.5</v>
      </c>
      <c r="R1332" s="579">
        <v>2.06632653061224</v>
      </c>
      <c r="S1332" s="577" t="b">
        <f t="shared" si="182"/>
        <v>1</v>
      </c>
      <c r="T1332" s="580">
        <f t="shared" si="183"/>
        <v>0</v>
      </c>
      <c r="U1332" s="580">
        <f t="shared" si="184"/>
        <v>1</v>
      </c>
      <c r="V1332" s="580">
        <f t="shared" si="185"/>
        <v>1</v>
      </c>
      <c r="W1332" s="580">
        <f t="shared" si="186"/>
        <v>2</v>
      </c>
      <c r="X1332" s="581" t="str">
        <f t="shared" si="187"/>
        <v>NO</v>
      </c>
      <c r="Y1332" s="582" t="str">
        <f t="shared" si="188"/>
        <v>NO</v>
      </c>
    </row>
    <row r="1333" spans="1:25" x14ac:dyDescent="0.25">
      <c r="A1333" s="572" t="s">
        <v>288</v>
      </c>
      <c r="B1333" s="573" t="s">
        <v>1180</v>
      </c>
      <c r="C1333" s="617">
        <v>9501</v>
      </c>
      <c r="D1333" s="617">
        <v>22067950100</v>
      </c>
      <c r="E1333" s="574" t="s">
        <v>904</v>
      </c>
      <c r="F1333" s="583">
        <v>0</v>
      </c>
      <c r="G1333" s="573" t="s">
        <v>902</v>
      </c>
      <c r="H1333" s="576">
        <v>152900</v>
      </c>
      <c r="I1333" s="576">
        <v>73000</v>
      </c>
      <c r="J1333" s="577">
        <v>0.477436232831916</v>
      </c>
      <c r="K1333" s="577" t="str">
        <f t="shared" si="180"/>
        <v/>
      </c>
      <c r="L1333" s="576">
        <v>46710</v>
      </c>
      <c r="M1333" s="576">
        <v>21364</v>
      </c>
      <c r="N1333" s="577">
        <v>0.45737529436951402</v>
      </c>
      <c r="O1333" s="577" t="b">
        <f t="shared" si="181"/>
        <v>1</v>
      </c>
      <c r="P1333" s="578">
        <v>19.600000000000001</v>
      </c>
      <c r="Q1333" s="578">
        <v>43.5</v>
      </c>
      <c r="R1333" s="579">
        <v>2.2193877551020398</v>
      </c>
      <c r="S1333" s="577" t="b">
        <f t="shared" si="182"/>
        <v>1</v>
      </c>
      <c r="T1333" s="580">
        <f t="shared" si="183"/>
        <v>0</v>
      </c>
      <c r="U1333" s="580">
        <f t="shared" si="184"/>
        <v>1</v>
      </c>
      <c r="V1333" s="580">
        <f t="shared" si="185"/>
        <v>1</v>
      </c>
      <c r="W1333" s="580">
        <f t="shared" si="186"/>
        <v>2</v>
      </c>
      <c r="X1333" s="581" t="str">
        <f t="shared" si="187"/>
        <v>NO</v>
      </c>
      <c r="Y1333" s="582" t="str">
        <f t="shared" si="188"/>
        <v>NO</v>
      </c>
    </row>
    <row r="1334" spans="1:25" x14ac:dyDescent="0.25">
      <c r="A1334" s="572" t="s">
        <v>288</v>
      </c>
      <c r="B1334" s="573" t="s">
        <v>1181</v>
      </c>
      <c r="C1334" s="617">
        <v>9501</v>
      </c>
      <c r="D1334" s="617">
        <v>22067950100</v>
      </c>
      <c r="E1334" s="574" t="s">
        <v>904</v>
      </c>
      <c r="F1334" s="583">
        <v>0</v>
      </c>
      <c r="G1334" s="573" t="s">
        <v>902</v>
      </c>
      <c r="H1334" s="576">
        <v>152900</v>
      </c>
      <c r="I1334" s="576">
        <v>44200</v>
      </c>
      <c r="J1334" s="577">
        <v>0.28907782864617398</v>
      </c>
      <c r="K1334" s="577" t="str">
        <f t="shared" si="180"/>
        <v/>
      </c>
      <c r="L1334" s="576">
        <v>46710</v>
      </c>
      <c r="M1334" s="576">
        <v>31563</v>
      </c>
      <c r="N1334" s="577">
        <v>0.67572254335260096</v>
      </c>
      <c r="O1334" s="577" t="str">
        <f t="shared" si="181"/>
        <v/>
      </c>
      <c r="P1334" s="578">
        <v>19.600000000000001</v>
      </c>
      <c r="Q1334" s="578">
        <v>17.100000000000001</v>
      </c>
      <c r="R1334" s="579">
        <v>0.87244897959183698</v>
      </c>
      <c r="S1334" s="577" t="str">
        <f t="shared" si="182"/>
        <v/>
      </c>
      <c r="T1334" s="580">
        <f t="shared" si="183"/>
        <v>0</v>
      </c>
      <c r="U1334" s="580">
        <f t="shared" si="184"/>
        <v>0</v>
      </c>
      <c r="V1334" s="580">
        <f t="shared" si="185"/>
        <v>0</v>
      </c>
      <c r="W1334" s="580">
        <f t="shared" si="186"/>
        <v>0</v>
      </c>
      <c r="X1334" s="581" t="str">
        <f t="shared" si="187"/>
        <v>NO</v>
      </c>
      <c r="Y1334" s="582" t="str">
        <f t="shared" si="188"/>
        <v>NO</v>
      </c>
    </row>
    <row r="1335" spans="1:25" x14ac:dyDescent="0.25">
      <c r="A1335" s="572" t="s">
        <v>288</v>
      </c>
      <c r="B1335" s="573" t="s">
        <v>1182</v>
      </c>
      <c r="C1335" s="617">
        <v>9501</v>
      </c>
      <c r="D1335" s="617">
        <v>22067950100</v>
      </c>
      <c r="E1335" s="574" t="s">
        <v>904</v>
      </c>
      <c r="F1335" s="583">
        <v>0</v>
      </c>
      <c r="G1335" s="573" t="s">
        <v>902</v>
      </c>
      <c r="H1335" s="576">
        <v>152900</v>
      </c>
      <c r="I1335" s="576">
        <v>0</v>
      </c>
      <c r="J1335" s="577">
        <v>0</v>
      </c>
      <c r="K1335" s="577" t="str">
        <f t="shared" si="180"/>
        <v/>
      </c>
      <c r="L1335" s="576">
        <v>46710</v>
      </c>
      <c r="M1335" s="576">
        <v>0</v>
      </c>
      <c r="N1335" s="577">
        <v>0</v>
      </c>
      <c r="O1335" s="577" t="b">
        <f t="shared" si="181"/>
        <v>1</v>
      </c>
      <c r="P1335" s="578">
        <v>19.600000000000001</v>
      </c>
      <c r="Q1335" s="578">
        <v>0</v>
      </c>
      <c r="R1335" s="579">
        <v>0</v>
      </c>
      <c r="S1335" s="577" t="str">
        <f t="shared" si="182"/>
        <v/>
      </c>
      <c r="T1335" s="580">
        <f t="shared" si="183"/>
        <v>0</v>
      </c>
      <c r="U1335" s="580">
        <f t="shared" si="184"/>
        <v>1</v>
      </c>
      <c r="V1335" s="580">
        <f t="shared" si="185"/>
        <v>0</v>
      </c>
      <c r="W1335" s="580">
        <f t="shared" si="186"/>
        <v>1</v>
      </c>
      <c r="X1335" s="581" t="str">
        <f t="shared" si="187"/>
        <v>NO</v>
      </c>
      <c r="Y1335" s="582" t="str">
        <f t="shared" si="188"/>
        <v>NO</v>
      </c>
    </row>
    <row r="1336" spans="1:25" x14ac:dyDescent="0.25">
      <c r="A1336" s="572" t="s">
        <v>288</v>
      </c>
      <c r="B1336" s="573" t="s">
        <v>1183</v>
      </c>
      <c r="C1336" s="617">
        <v>9501</v>
      </c>
      <c r="D1336" s="617">
        <v>22067950100</v>
      </c>
      <c r="E1336" s="574" t="s">
        <v>904</v>
      </c>
      <c r="F1336" s="583">
        <v>0</v>
      </c>
      <c r="G1336" s="573" t="s">
        <v>902</v>
      </c>
      <c r="H1336" s="576">
        <v>152900</v>
      </c>
      <c r="I1336" s="576">
        <v>94700</v>
      </c>
      <c r="J1336" s="577">
        <v>0.61935905820797899</v>
      </c>
      <c r="K1336" s="577" t="b">
        <f t="shared" si="180"/>
        <v>1</v>
      </c>
      <c r="L1336" s="576">
        <v>46710</v>
      </c>
      <c r="M1336" s="576">
        <v>36000</v>
      </c>
      <c r="N1336" s="577">
        <v>0.77071290944123305</v>
      </c>
      <c r="O1336" s="577" t="str">
        <f t="shared" si="181"/>
        <v/>
      </c>
      <c r="P1336" s="578">
        <v>19.600000000000001</v>
      </c>
      <c r="Q1336" s="578">
        <v>13.5</v>
      </c>
      <c r="R1336" s="579">
        <v>0.68877551020408201</v>
      </c>
      <c r="S1336" s="577" t="str">
        <f t="shared" si="182"/>
        <v/>
      </c>
      <c r="T1336" s="580">
        <f t="shared" si="183"/>
        <v>1</v>
      </c>
      <c r="U1336" s="580">
        <f t="shared" si="184"/>
        <v>0</v>
      </c>
      <c r="V1336" s="580">
        <f t="shared" si="185"/>
        <v>0</v>
      </c>
      <c r="W1336" s="580">
        <f t="shared" si="186"/>
        <v>1</v>
      </c>
      <c r="X1336" s="581" t="str">
        <f t="shared" si="187"/>
        <v>NO</v>
      </c>
      <c r="Y1336" s="582" t="str">
        <f t="shared" si="188"/>
        <v>NO</v>
      </c>
    </row>
    <row r="1337" spans="1:25" x14ac:dyDescent="0.25">
      <c r="A1337" s="572" t="s">
        <v>288</v>
      </c>
      <c r="B1337" s="573" t="s">
        <v>1180</v>
      </c>
      <c r="C1337" s="617">
        <v>9502</v>
      </c>
      <c r="D1337" s="617">
        <v>22067950200</v>
      </c>
      <c r="E1337" s="574" t="s">
        <v>904</v>
      </c>
      <c r="F1337" s="583">
        <v>0</v>
      </c>
      <c r="G1337" s="573" t="s">
        <v>902</v>
      </c>
      <c r="H1337" s="576">
        <v>152900</v>
      </c>
      <c r="I1337" s="576">
        <v>73000</v>
      </c>
      <c r="J1337" s="577">
        <v>0.477436232831916</v>
      </c>
      <c r="K1337" s="577" t="str">
        <f t="shared" si="180"/>
        <v/>
      </c>
      <c r="L1337" s="576">
        <v>46710</v>
      </c>
      <c r="M1337" s="576">
        <v>21364</v>
      </c>
      <c r="N1337" s="577">
        <v>0.45737529436951402</v>
      </c>
      <c r="O1337" s="577" t="b">
        <f t="shared" si="181"/>
        <v>1</v>
      </c>
      <c r="P1337" s="578">
        <v>19.600000000000001</v>
      </c>
      <c r="Q1337" s="578">
        <v>43.5</v>
      </c>
      <c r="R1337" s="579">
        <v>2.2193877551020398</v>
      </c>
      <c r="S1337" s="577" t="b">
        <f t="shared" si="182"/>
        <v>1</v>
      </c>
      <c r="T1337" s="580">
        <f t="shared" si="183"/>
        <v>0</v>
      </c>
      <c r="U1337" s="580">
        <f t="shared" si="184"/>
        <v>1</v>
      </c>
      <c r="V1337" s="580">
        <f t="shared" si="185"/>
        <v>1</v>
      </c>
      <c r="W1337" s="580">
        <f t="shared" si="186"/>
        <v>2</v>
      </c>
      <c r="X1337" s="581" t="str">
        <f t="shared" si="187"/>
        <v>NO</v>
      </c>
      <c r="Y1337" s="582" t="str">
        <f t="shared" si="188"/>
        <v>NO</v>
      </c>
    </row>
    <row r="1338" spans="1:25" x14ac:dyDescent="0.25">
      <c r="A1338" s="572" t="s">
        <v>288</v>
      </c>
      <c r="B1338" s="573" t="s">
        <v>1180</v>
      </c>
      <c r="C1338" s="617">
        <v>9503</v>
      </c>
      <c r="D1338" s="617">
        <v>22067950300</v>
      </c>
      <c r="E1338" s="574" t="s">
        <v>904</v>
      </c>
      <c r="F1338" s="583">
        <v>0</v>
      </c>
      <c r="G1338" s="573" t="s">
        <v>902</v>
      </c>
      <c r="H1338" s="576">
        <v>152900</v>
      </c>
      <c r="I1338" s="576">
        <v>73000</v>
      </c>
      <c r="J1338" s="577">
        <v>0.477436232831916</v>
      </c>
      <c r="K1338" s="577" t="str">
        <f t="shared" si="180"/>
        <v/>
      </c>
      <c r="L1338" s="576">
        <v>46710</v>
      </c>
      <c r="M1338" s="576">
        <v>21364</v>
      </c>
      <c r="N1338" s="577">
        <v>0.45737529436951402</v>
      </c>
      <c r="O1338" s="577" t="b">
        <f t="shared" si="181"/>
        <v>1</v>
      </c>
      <c r="P1338" s="578">
        <v>19.600000000000001</v>
      </c>
      <c r="Q1338" s="578">
        <v>43.5</v>
      </c>
      <c r="R1338" s="579">
        <v>2.2193877551020398</v>
      </c>
      <c r="S1338" s="577" t="b">
        <f t="shared" si="182"/>
        <v>1</v>
      </c>
      <c r="T1338" s="580">
        <f t="shared" si="183"/>
        <v>0</v>
      </c>
      <c r="U1338" s="580">
        <f t="shared" si="184"/>
        <v>1</v>
      </c>
      <c r="V1338" s="580">
        <f t="shared" si="185"/>
        <v>1</v>
      </c>
      <c r="W1338" s="580">
        <f t="shared" si="186"/>
        <v>2</v>
      </c>
      <c r="X1338" s="581" t="str">
        <f t="shared" si="187"/>
        <v>NO</v>
      </c>
      <c r="Y1338" s="582" t="str">
        <f t="shared" si="188"/>
        <v>NO</v>
      </c>
    </row>
    <row r="1339" spans="1:25" x14ac:dyDescent="0.25">
      <c r="A1339" s="572" t="s">
        <v>291</v>
      </c>
      <c r="B1339" s="573" t="s">
        <v>1184</v>
      </c>
      <c r="C1339" s="617">
        <v>9503</v>
      </c>
      <c r="D1339" s="617">
        <v>22067950300</v>
      </c>
      <c r="E1339" s="574" t="s">
        <v>904</v>
      </c>
      <c r="F1339" s="583">
        <v>0</v>
      </c>
      <c r="G1339" s="573" t="s">
        <v>902</v>
      </c>
      <c r="H1339" s="576">
        <v>152900</v>
      </c>
      <c r="I1339" s="576">
        <v>106500</v>
      </c>
      <c r="J1339" s="577">
        <v>0.69653368214519296</v>
      </c>
      <c r="K1339" s="577" t="b">
        <f t="shared" si="180"/>
        <v>1</v>
      </c>
      <c r="L1339" s="576">
        <v>46710</v>
      </c>
      <c r="M1339" s="576">
        <v>40259</v>
      </c>
      <c r="N1339" s="577">
        <v>0.86189252836651697</v>
      </c>
      <c r="O1339" s="577" t="str">
        <f t="shared" si="181"/>
        <v/>
      </c>
      <c r="P1339" s="578">
        <v>19.600000000000001</v>
      </c>
      <c r="Q1339" s="578">
        <v>26.7</v>
      </c>
      <c r="R1339" s="579">
        <v>1.3622448979591799</v>
      </c>
      <c r="S1339" s="577" t="str">
        <f t="shared" si="182"/>
        <v/>
      </c>
      <c r="T1339" s="580">
        <f t="shared" si="183"/>
        <v>1</v>
      </c>
      <c r="U1339" s="580">
        <f t="shared" si="184"/>
        <v>0</v>
      </c>
      <c r="V1339" s="580">
        <f t="shared" si="185"/>
        <v>0</v>
      </c>
      <c r="W1339" s="580">
        <f t="shared" si="186"/>
        <v>1</v>
      </c>
      <c r="X1339" s="581" t="str">
        <f t="shared" si="187"/>
        <v>NO</v>
      </c>
      <c r="Y1339" s="582" t="str">
        <f t="shared" si="188"/>
        <v>NO</v>
      </c>
    </row>
    <row r="1340" spans="1:25" x14ac:dyDescent="0.25">
      <c r="A1340" s="572" t="s">
        <v>288</v>
      </c>
      <c r="B1340" s="573" t="s">
        <v>1180</v>
      </c>
      <c r="C1340" s="617">
        <v>9504</v>
      </c>
      <c r="D1340" s="617">
        <v>22067950400</v>
      </c>
      <c r="E1340" s="584" t="s">
        <v>901</v>
      </c>
      <c r="F1340" s="590">
        <v>1</v>
      </c>
      <c r="G1340" s="573" t="s">
        <v>902</v>
      </c>
      <c r="H1340" s="576">
        <v>152900</v>
      </c>
      <c r="I1340" s="576">
        <v>73000</v>
      </c>
      <c r="J1340" s="577">
        <v>0.477436232831916</v>
      </c>
      <c r="K1340" s="577" t="str">
        <f t="shared" si="180"/>
        <v/>
      </c>
      <c r="L1340" s="576">
        <v>46710</v>
      </c>
      <c r="M1340" s="576">
        <v>21364</v>
      </c>
      <c r="N1340" s="577">
        <v>0.45737529436951402</v>
      </c>
      <c r="O1340" s="577" t="b">
        <f t="shared" si="181"/>
        <v>1</v>
      </c>
      <c r="P1340" s="578">
        <v>19.600000000000001</v>
      </c>
      <c r="Q1340" s="578">
        <v>43.5</v>
      </c>
      <c r="R1340" s="579">
        <v>2.2193877551020398</v>
      </c>
      <c r="S1340" s="577" t="b">
        <f t="shared" si="182"/>
        <v>1</v>
      </c>
      <c r="T1340" s="580">
        <f t="shared" si="183"/>
        <v>0</v>
      </c>
      <c r="U1340" s="580">
        <f t="shared" si="184"/>
        <v>1</v>
      </c>
      <c r="V1340" s="580">
        <f t="shared" si="185"/>
        <v>1</v>
      </c>
      <c r="W1340" s="580">
        <f t="shared" si="186"/>
        <v>2</v>
      </c>
      <c r="X1340" s="588" t="str">
        <f t="shared" si="187"/>
        <v>YES</v>
      </c>
      <c r="Y1340" s="589" t="str">
        <f t="shared" si="188"/>
        <v>YES</v>
      </c>
    </row>
    <row r="1341" spans="1:25" x14ac:dyDescent="0.25">
      <c r="A1341" s="572" t="s">
        <v>288</v>
      </c>
      <c r="B1341" s="573" t="s">
        <v>1180</v>
      </c>
      <c r="C1341" s="617">
        <v>9505</v>
      </c>
      <c r="D1341" s="617">
        <v>22067950500</v>
      </c>
      <c r="E1341" s="584" t="s">
        <v>901</v>
      </c>
      <c r="F1341" s="590">
        <v>1</v>
      </c>
      <c r="G1341" s="573" t="s">
        <v>902</v>
      </c>
      <c r="H1341" s="576">
        <v>152900</v>
      </c>
      <c r="I1341" s="576">
        <v>73000</v>
      </c>
      <c r="J1341" s="577">
        <v>0.477436232831916</v>
      </c>
      <c r="K1341" s="577" t="str">
        <f t="shared" si="180"/>
        <v/>
      </c>
      <c r="L1341" s="576">
        <v>46710</v>
      </c>
      <c r="M1341" s="576">
        <v>21364</v>
      </c>
      <c r="N1341" s="577">
        <v>0.45737529436951402</v>
      </c>
      <c r="O1341" s="577" t="b">
        <f t="shared" si="181"/>
        <v>1</v>
      </c>
      <c r="P1341" s="578">
        <v>19.600000000000001</v>
      </c>
      <c r="Q1341" s="578">
        <v>43.5</v>
      </c>
      <c r="R1341" s="579">
        <v>2.2193877551020398</v>
      </c>
      <c r="S1341" s="577" t="b">
        <f t="shared" si="182"/>
        <v>1</v>
      </c>
      <c r="T1341" s="580">
        <f t="shared" si="183"/>
        <v>0</v>
      </c>
      <c r="U1341" s="580">
        <f t="shared" si="184"/>
        <v>1</v>
      </c>
      <c r="V1341" s="580">
        <f t="shared" si="185"/>
        <v>1</v>
      </c>
      <c r="W1341" s="580">
        <f t="shared" si="186"/>
        <v>2</v>
      </c>
      <c r="X1341" s="588" t="str">
        <f t="shared" si="187"/>
        <v>YES</v>
      </c>
      <c r="Y1341" s="589" t="str">
        <f t="shared" si="188"/>
        <v>YES</v>
      </c>
    </row>
    <row r="1342" spans="1:25" x14ac:dyDescent="0.25">
      <c r="A1342" s="572" t="s">
        <v>288</v>
      </c>
      <c r="B1342" s="573" t="s">
        <v>1183</v>
      </c>
      <c r="C1342" s="617">
        <v>9506</v>
      </c>
      <c r="D1342" s="617">
        <v>22067950600</v>
      </c>
      <c r="E1342" s="584" t="s">
        <v>901</v>
      </c>
      <c r="F1342" s="590">
        <v>1</v>
      </c>
      <c r="G1342" s="573" t="s">
        <v>902</v>
      </c>
      <c r="H1342" s="576">
        <v>152900</v>
      </c>
      <c r="I1342" s="576">
        <v>94700</v>
      </c>
      <c r="J1342" s="577">
        <v>0.61935905820797899</v>
      </c>
      <c r="K1342" s="577" t="b">
        <f t="shared" si="180"/>
        <v>1</v>
      </c>
      <c r="L1342" s="576">
        <v>46710</v>
      </c>
      <c r="M1342" s="576">
        <v>36000</v>
      </c>
      <c r="N1342" s="577">
        <v>0.77071290944123305</v>
      </c>
      <c r="O1342" s="577" t="str">
        <f t="shared" si="181"/>
        <v/>
      </c>
      <c r="P1342" s="578">
        <v>19.600000000000001</v>
      </c>
      <c r="Q1342" s="578">
        <v>13.5</v>
      </c>
      <c r="R1342" s="579">
        <v>0.68877551020408201</v>
      </c>
      <c r="S1342" s="577" t="str">
        <f t="shared" si="182"/>
        <v/>
      </c>
      <c r="T1342" s="580">
        <f t="shared" si="183"/>
        <v>1</v>
      </c>
      <c r="U1342" s="580">
        <f t="shared" si="184"/>
        <v>0</v>
      </c>
      <c r="V1342" s="580">
        <f t="shared" si="185"/>
        <v>0</v>
      </c>
      <c r="W1342" s="580">
        <f t="shared" si="186"/>
        <v>1</v>
      </c>
      <c r="X1342" s="581" t="str">
        <f t="shared" si="187"/>
        <v>NO</v>
      </c>
      <c r="Y1342" s="582" t="str">
        <f t="shared" si="188"/>
        <v>NO</v>
      </c>
    </row>
    <row r="1343" spans="1:25" x14ac:dyDescent="0.25">
      <c r="A1343" s="572" t="s">
        <v>288</v>
      </c>
      <c r="B1343" s="573" t="s">
        <v>1180</v>
      </c>
      <c r="C1343" s="617">
        <v>9506</v>
      </c>
      <c r="D1343" s="617">
        <v>22067950600</v>
      </c>
      <c r="E1343" s="574" t="s">
        <v>904</v>
      </c>
      <c r="F1343" s="583">
        <v>0</v>
      </c>
      <c r="G1343" s="573" t="s">
        <v>902</v>
      </c>
      <c r="H1343" s="576">
        <v>152900</v>
      </c>
      <c r="I1343" s="576">
        <v>73000</v>
      </c>
      <c r="J1343" s="577">
        <v>0.477436232831916</v>
      </c>
      <c r="K1343" s="577" t="str">
        <f t="shared" si="180"/>
        <v/>
      </c>
      <c r="L1343" s="576">
        <v>46710</v>
      </c>
      <c r="M1343" s="576">
        <v>21364</v>
      </c>
      <c r="N1343" s="577">
        <v>0.45737529436951402</v>
      </c>
      <c r="O1343" s="577" t="b">
        <f t="shared" si="181"/>
        <v>1</v>
      </c>
      <c r="P1343" s="578">
        <v>19.600000000000001</v>
      </c>
      <c r="Q1343" s="578">
        <v>43.5</v>
      </c>
      <c r="R1343" s="579">
        <v>2.2193877551020398</v>
      </c>
      <c r="S1343" s="577" t="b">
        <f t="shared" si="182"/>
        <v>1</v>
      </c>
      <c r="T1343" s="580">
        <f t="shared" si="183"/>
        <v>0</v>
      </c>
      <c r="U1343" s="580">
        <f t="shared" si="184"/>
        <v>1</v>
      </c>
      <c r="V1343" s="580">
        <f t="shared" si="185"/>
        <v>1</v>
      </c>
      <c r="W1343" s="580">
        <f t="shared" si="186"/>
        <v>2</v>
      </c>
      <c r="X1343" s="581" t="str">
        <f t="shared" si="187"/>
        <v>NO</v>
      </c>
      <c r="Y1343" s="582" t="str">
        <f t="shared" si="188"/>
        <v>NO</v>
      </c>
    </row>
    <row r="1344" spans="1:25" x14ac:dyDescent="0.25">
      <c r="A1344" s="572" t="s">
        <v>288</v>
      </c>
      <c r="B1344" s="573" t="s">
        <v>1185</v>
      </c>
      <c r="C1344" s="617">
        <v>9506</v>
      </c>
      <c r="D1344" s="617">
        <v>22067950600</v>
      </c>
      <c r="E1344" s="584" t="s">
        <v>901</v>
      </c>
      <c r="F1344" s="590">
        <v>1</v>
      </c>
      <c r="G1344" s="573" t="s">
        <v>902</v>
      </c>
      <c r="H1344" s="576">
        <v>152900</v>
      </c>
      <c r="I1344" s="576">
        <v>160700</v>
      </c>
      <c r="J1344" s="577">
        <v>1.0510137344669701</v>
      </c>
      <c r="K1344" s="577" t="b">
        <f t="shared" si="180"/>
        <v>1</v>
      </c>
      <c r="L1344" s="576">
        <v>46710</v>
      </c>
      <c r="M1344" s="580"/>
      <c r="N1344" s="580"/>
      <c r="O1344" s="577" t="b">
        <f t="shared" si="181"/>
        <v>1</v>
      </c>
      <c r="P1344" s="578">
        <v>19.600000000000001</v>
      </c>
      <c r="Q1344" s="578">
        <v>4.2</v>
      </c>
      <c r="R1344" s="579">
        <v>0.214285714285714</v>
      </c>
      <c r="S1344" s="577" t="str">
        <f t="shared" si="182"/>
        <v/>
      </c>
      <c r="T1344" s="580">
        <f t="shared" si="183"/>
        <v>1</v>
      </c>
      <c r="U1344" s="580">
        <f t="shared" si="184"/>
        <v>1</v>
      </c>
      <c r="V1344" s="580">
        <f t="shared" si="185"/>
        <v>0</v>
      </c>
      <c r="W1344" s="580">
        <f t="shared" si="186"/>
        <v>2</v>
      </c>
      <c r="X1344" s="588" t="str">
        <f t="shared" si="187"/>
        <v>YES</v>
      </c>
      <c r="Y1344" s="589" t="str">
        <f t="shared" si="188"/>
        <v>YES</v>
      </c>
    </row>
    <row r="1345" spans="1:25" x14ac:dyDescent="0.25">
      <c r="A1345" s="572" t="s">
        <v>296</v>
      </c>
      <c r="B1345" s="573" t="s">
        <v>1186</v>
      </c>
      <c r="C1345" s="617">
        <v>9506</v>
      </c>
      <c r="D1345" s="617">
        <v>22067950600</v>
      </c>
      <c r="E1345" s="574" t="s">
        <v>904</v>
      </c>
      <c r="F1345" s="583">
        <v>0</v>
      </c>
      <c r="G1345" s="573" t="s">
        <v>902</v>
      </c>
      <c r="H1345" s="576">
        <v>152900</v>
      </c>
      <c r="I1345" s="576">
        <v>68500</v>
      </c>
      <c r="J1345" s="577">
        <v>0.44800523217789401</v>
      </c>
      <c r="K1345" s="577" t="str">
        <f t="shared" si="180"/>
        <v/>
      </c>
      <c r="L1345" s="576">
        <v>46710</v>
      </c>
      <c r="M1345" s="576">
        <v>22833</v>
      </c>
      <c r="N1345" s="577">
        <v>0.488824662813102</v>
      </c>
      <c r="O1345" s="577" t="b">
        <f t="shared" si="181"/>
        <v>1</v>
      </c>
      <c r="P1345" s="578">
        <v>19.600000000000001</v>
      </c>
      <c r="Q1345" s="578">
        <v>47</v>
      </c>
      <c r="R1345" s="579">
        <v>2.3979591836734699</v>
      </c>
      <c r="S1345" s="577" t="b">
        <f t="shared" si="182"/>
        <v>1</v>
      </c>
      <c r="T1345" s="580">
        <f t="shared" si="183"/>
        <v>0</v>
      </c>
      <c r="U1345" s="580">
        <f t="shared" si="184"/>
        <v>1</v>
      </c>
      <c r="V1345" s="580">
        <f t="shared" si="185"/>
        <v>1</v>
      </c>
      <c r="W1345" s="580">
        <f t="shared" si="186"/>
        <v>2</v>
      </c>
      <c r="X1345" s="581" t="str">
        <f t="shared" si="187"/>
        <v>NO</v>
      </c>
      <c r="Y1345" s="582" t="str">
        <f t="shared" si="188"/>
        <v>NO</v>
      </c>
    </row>
    <row r="1346" spans="1:25" x14ac:dyDescent="0.25">
      <c r="A1346" s="572" t="s">
        <v>288</v>
      </c>
      <c r="B1346" s="573" t="s">
        <v>1180</v>
      </c>
      <c r="C1346" s="617">
        <v>9507</v>
      </c>
      <c r="D1346" s="617">
        <v>22067950700</v>
      </c>
      <c r="E1346" s="574" t="s">
        <v>904</v>
      </c>
      <c r="F1346" s="583">
        <v>0</v>
      </c>
      <c r="G1346" s="573" t="s">
        <v>902</v>
      </c>
      <c r="H1346" s="576">
        <v>152900</v>
      </c>
      <c r="I1346" s="576">
        <v>73000</v>
      </c>
      <c r="J1346" s="577">
        <v>0.477436232831916</v>
      </c>
      <c r="K1346" s="577" t="str">
        <f t="shared" si="180"/>
        <v/>
      </c>
      <c r="L1346" s="576">
        <v>46710</v>
      </c>
      <c r="M1346" s="576">
        <v>21364</v>
      </c>
      <c r="N1346" s="577">
        <v>0.45737529436951402</v>
      </c>
      <c r="O1346" s="577" t="b">
        <f t="shared" si="181"/>
        <v>1</v>
      </c>
      <c r="P1346" s="578">
        <v>19.600000000000001</v>
      </c>
      <c r="Q1346" s="578">
        <v>43.5</v>
      </c>
      <c r="R1346" s="579">
        <v>2.2193877551020398</v>
      </c>
      <c r="S1346" s="577" t="b">
        <f t="shared" si="182"/>
        <v>1</v>
      </c>
      <c r="T1346" s="580">
        <f t="shared" si="183"/>
        <v>0</v>
      </c>
      <c r="U1346" s="580">
        <f t="shared" si="184"/>
        <v>1</v>
      </c>
      <c r="V1346" s="580">
        <f t="shared" si="185"/>
        <v>1</v>
      </c>
      <c r="W1346" s="580">
        <f t="shared" si="186"/>
        <v>2</v>
      </c>
      <c r="X1346" s="581" t="str">
        <f t="shared" si="187"/>
        <v>NO</v>
      </c>
      <c r="Y1346" s="582" t="str">
        <f t="shared" si="188"/>
        <v>NO</v>
      </c>
    </row>
    <row r="1347" spans="1:25" x14ac:dyDescent="0.25">
      <c r="A1347" s="572" t="s">
        <v>288</v>
      </c>
      <c r="B1347" s="573" t="s">
        <v>1187</v>
      </c>
      <c r="C1347" s="617">
        <v>9507</v>
      </c>
      <c r="D1347" s="617">
        <v>22067950700</v>
      </c>
      <c r="E1347" s="574" t="s">
        <v>904</v>
      </c>
      <c r="F1347" s="583">
        <v>0</v>
      </c>
      <c r="G1347" s="573" t="s">
        <v>902</v>
      </c>
      <c r="H1347" s="576">
        <v>152900</v>
      </c>
      <c r="I1347" s="576">
        <v>53100</v>
      </c>
      <c r="J1347" s="577">
        <v>0.34728580771746198</v>
      </c>
      <c r="K1347" s="577" t="str">
        <f t="shared" ref="K1347:K1410" si="189">IF(J1347&gt;=50%,TRUE,"")</f>
        <v/>
      </c>
      <c r="L1347" s="576">
        <v>46710</v>
      </c>
      <c r="M1347" s="576">
        <v>20417</v>
      </c>
      <c r="N1347" s="577">
        <v>0.43710126311282399</v>
      </c>
      <c r="O1347" s="577" t="b">
        <f t="shared" ref="O1347:O1410" si="190">IF(N1347&lt;=65%,TRUE,"")</f>
        <v>1</v>
      </c>
      <c r="P1347" s="578">
        <v>19.600000000000001</v>
      </c>
      <c r="Q1347" s="578">
        <v>33.4</v>
      </c>
      <c r="R1347" s="579">
        <v>1.7040816326530599</v>
      </c>
      <c r="S1347" s="577" t="b">
        <f t="shared" ref="S1347:S1410" si="191">IF(R1347&gt;=1.5,TRUE,"")</f>
        <v>1</v>
      </c>
      <c r="T1347" s="580">
        <f t="shared" ref="T1347:T1410" si="192">IF(K1347=TRUE,1,0)</f>
        <v>0</v>
      </c>
      <c r="U1347" s="580">
        <f t="shared" ref="U1347:U1410" si="193">IF(O1347=TRUE,1,0)</f>
        <v>1</v>
      </c>
      <c r="V1347" s="580">
        <f t="shared" ref="V1347:V1410" si="194">IF(S1347=TRUE,1,0)</f>
        <v>1</v>
      </c>
      <c r="W1347" s="580">
        <f t="shared" ref="W1347:W1410" si="195">SUM(T1347:V1347)</f>
        <v>2</v>
      </c>
      <c r="X1347" s="581" t="str">
        <f t="shared" ref="X1347:X1410" si="196">IF(AND(E1347="TRUE",W1347&gt;1),"YES","NO")</f>
        <v>NO</v>
      </c>
      <c r="Y1347" s="582" t="str">
        <f t="shared" ref="Y1347:Y1410" si="197">IF(AND(F1347=1,W1347&gt;1), "YES","NO")</f>
        <v>NO</v>
      </c>
    </row>
    <row r="1348" spans="1:25" x14ac:dyDescent="0.25">
      <c r="A1348" s="572" t="s">
        <v>288</v>
      </c>
      <c r="B1348" s="573" t="s">
        <v>1180</v>
      </c>
      <c r="C1348" s="617">
        <v>9508</v>
      </c>
      <c r="D1348" s="617">
        <v>22067950800</v>
      </c>
      <c r="E1348" s="584" t="s">
        <v>901</v>
      </c>
      <c r="F1348" s="590">
        <v>1</v>
      </c>
      <c r="G1348" s="573" t="s">
        <v>902</v>
      </c>
      <c r="H1348" s="576">
        <v>152900</v>
      </c>
      <c r="I1348" s="576">
        <v>73000</v>
      </c>
      <c r="J1348" s="577">
        <v>0.477436232831916</v>
      </c>
      <c r="K1348" s="577" t="str">
        <f t="shared" si="189"/>
        <v/>
      </c>
      <c r="L1348" s="576">
        <v>46710</v>
      </c>
      <c r="M1348" s="576">
        <v>21364</v>
      </c>
      <c r="N1348" s="577">
        <v>0.45737529436951402</v>
      </c>
      <c r="O1348" s="577" t="b">
        <f t="shared" si="190"/>
        <v>1</v>
      </c>
      <c r="P1348" s="578">
        <v>19.600000000000001</v>
      </c>
      <c r="Q1348" s="578">
        <v>43.5</v>
      </c>
      <c r="R1348" s="579">
        <v>2.2193877551020398</v>
      </c>
      <c r="S1348" s="577" t="b">
        <f t="shared" si="191"/>
        <v>1</v>
      </c>
      <c r="T1348" s="580">
        <f t="shared" si="192"/>
        <v>0</v>
      </c>
      <c r="U1348" s="580">
        <f t="shared" si="193"/>
        <v>1</v>
      </c>
      <c r="V1348" s="580">
        <f t="shared" si="194"/>
        <v>1</v>
      </c>
      <c r="W1348" s="580">
        <f t="shared" si="195"/>
        <v>2</v>
      </c>
      <c r="X1348" s="588" t="str">
        <f t="shared" si="196"/>
        <v>YES</v>
      </c>
      <c r="Y1348" s="589" t="str">
        <f t="shared" si="197"/>
        <v>YES</v>
      </c>
    </row>
    <row r="1349" spans="1:25" x14ac:dyDescent="0.25">
      <c r="A1349" s="572" t="s">
        <v>289</v>
      </c>
      <c r="B1349" s="573" t="s">
        <v>1188</v>
      </c>
      <c r="C1349" s="617">
        <v>1</v>
      </c>
      <c r="D1349" s="617">
        <v>22069000100</v>
      </c>
      <c r="E1349" s="574" t="s">
        <v>904</v>
      </c>
      <c r="F1349" s="583">
        <v>0</v>
      </c>
      <c r="G1349" s="573" t="s">
        <v>902</v>
      </c>
      <c r="H1349" s="576">
        <v>152900</v>
      </c>
      <c r="I1349" s="576">
        <v>75000</v>
      </c>
      <c r="J1349" s="577">
        <v>0.49051667756703698</v>
      </c>
      <c r="K1349" s="577" t="str">
        <f t="shared" si="189"/>
        <v/>
      </c>
      <c r="L1349" s="576">
        <v>46710</v>
      </c>
      <c r="M1349" s="576">
        <v>28125</v>
      </c>
      <c r="N1349" s="577">
        <v>0.60211946050096299</v>
      </c>
      <c r="O1349" s="577" t="b">
        <f t="shared" si="190"/>
        <v>1</v>
      </c>
      <c r="P1349" s="578">
        <v>19.600000000000001</v>
      </c>
      <c r="Q1349" s="578">
        <v>33.700000000000003</v>
      </c>
      <c r="R1349" s="579">
        <v>1.71938775510204</v>
      </c>
      <c r="S1349" s="577" t="b">
        <f t="shared" si="191"/>
        <v>1</v>
      </c>
      <c r="T1349" s="580">
        <f t="shared" si="192"/>
        <v>0</v>
      </c>
      <c r="U1349" s="580">
        <f t="shared" si="193"/>
        <v>1</v>
      </c>
      <c r="V1349" s="580">
        <f t="shared" si="194"/>
        <v>1</v>
      </c>
      <c r="W1349" s="580">
        <f t="shared" si="195"/>
        <v>2</v>
      </c>
      <c r="X1349" s="581" t="str">
        <f t="shared" si="196"/>
        <v>NO</v>
      </c>
      <c r="Y1349" s="582" t="str">
        <f t="shared" si="197"/>
        <v>NO</v>
      </c>
    </row>
    <row r="1350" spans="1:25" x14ac:dyDescent="0.25">
      <c r="A1350" s="572" t="s">
        <v>289</v>
      </c>
      <c r="B1350" s="573" t="s">
        <v>1189</v>
      </c>
      <c r="C1350" s="617">
        <v>1</v>
      </c>
      <c r="D1350" s="617">
        <v>22069000100</v>
      </c>
      <c r="E1350" s="574" t="s">
        <v>904</v>
      </c>
      <c r="F1350" s="583">
        <v>0</v>
      </c>
      <c r="G1350" s="573" t="s">
        <v>902</v>
      </c>
      <c r="H1350" s="576">
        <v>152900</v>
      </c>
      <c r="I1350" s="576">
        <v>87500</v>
      </c>
      <c r="J1350" s="577">
        <v>0.57226945716154398</v>
      </c>
      <c r="K1350" s="577" t="b">
        <f t="shared" si="189"/>
        <v>1</v>
      </c>
      <c r="L1350" s="576">
        <v>46710</v>
      </c>
      <c r="M1350" s="576">
        <v>19938</v>
      </c>
      <c r="N1350" s="577">
        <v>0.42684649967887001</v>
      </c>
      <c r="O1350" s="577" t="b">
        <f t="shared" si="190"/>
        <v>1</v>
      </c>
      <c r="P1350" s="578">
        <v>19.600000000000001</v>
      </c>
      <c r="Q1350" s="578">
        <v>43.8</v>
      </c>
      <c r="R1350" s="579">
        <v>2.2346938775510199</v>
      </c>
      <c r="S1350" s="577" t="b">
        <f t="shared" si="191"/>
        <v>1</v>
      </c>
      <c r="T1350" s="580">
        <f t="shared" si="192"/>
        <v>1</v>
      </c>
      <c r="U1350" s="580">
        <f t="shared" si="193"/>
        <v>1</v>
      </c>
      <c r="V1350" s="580">
        <f t="shared" si="194"/>
        <v>1</v>
      </c>
      <c r="W1350" s="580">
        <f t="shared" si="195"/>
        <v>3</v>
      </c>
      <c r="X1350" s="581" t="str">
        <f t="shared" si="196"/>
        <v>NO</v>
      </c>
      <c r="Y1350" s="582" t="str">
        <f t="shared" si="197"/>
        <v>NO</v>
      </c>
    </row>
    <row r="1351" spans="1:25" x14ac:dyDescent="0.25">
      <c r="A1351" s="572" t="s">
        <v>289</v>
      </c>
      <c r="B1351" s="573" t="s">
        <v>1190</v>
      </c>
      <c r="C1351" s="617">
        <v>1</v>
      </c>
      <c r="D1351" s="617">
        <v>22069000100</v>
      </c>
      <c r="E1351" s="574" t="s">
        <v>904</v>
      </c>
      <c r="F1351" s="583">
        <v>0</v>
      </c>
      <c r="G1351" s="573" t="s">
        <v>902</v>
      </c>
      <c r="H1351" s="576">
        <v>152900</v>
      </c>
      <c r="I1351" s="576">
        <v>81400</v>
      </c>
      <c r="J1351" s="577">
        <v>0.53237410071942404</v>
      </c>
      <c r="K1351" s="577" t="b">
        <f t="shared" si="189"/>
        <v>1</v>
      </c>
      <c r="L1351" s="576">
        <v>46710</v>
      </c>
      <c r="M1351" s="576">
        <v>18750</v>
      </c>
      <c r="N1351" s="577">
        <v>0.40141297366730899</v>
      </c>
      <c r="O1351" s="577" t="b">
        <f t="shared" si="190"/>
        <v>1</v>
      </c>
      <c r="P1351" s="578">
        <v>19.600000000000001</v>
      </c>
      <c r="Q1351" s="578">
        <v>53.7</v>
      </c>
      <c r="R1351" s="579">
        <v>2.7397959183673501</v>
      </c>
      <c r="S1351" s="577" t="b">
        <f t="shared" si="191"/>
        <v>1</v>
      </c>
      <c r="T1351" s="580">
        <f t="shared" si="192"/>
        <v>1</v>
      </c>
      <c r="U1351" s="580">
        <f t="shared" si="193"/>
        <v>1</v>
      </c>
      <c r="V1351" s="580">
        <f t="shared" si="194"/>
        <v>1</v>
      </c>
      <c r="W1351" s="580">
        <f t="shared" si="195"/>
        <v>3</v>
      </c>
      <c r="X1351" s="581" t="str">
        <f t="shared" si="196"/>
        <v>NO</v>
      </c>
      <c r="Y1351" s="582" t="str">
        <f t="shared" si="197"/>
        <v>NO</v>
      </c>
    </row>
    <row r="1352" spans="1:25" x14ac:dyDescent="0.25">
      <c r="A1352" s="572" t="s">
        <v>289</v>
      </c>
      <c r="B1352" s="573" t="s">
        <v>1191</v>
      </c>
      <c r="C1352" s="617">
        <v>1</v>
      </c>
      <c r="D1352" s="617">
        <v>22069000100</v>
      </c>
      <c r="E1352" s="574" t="s">
        <v>904</v>
      </c>
      <c r="F1352" s="583">
        <v>0</v>
      </c>
      <c r="G1352" s="573" t="s">
        <v>902</v>
      </c>
      <c r="H1352" s="576">
        <v>152900</v>
      </c>
      <c r="I1352" s="576">
        <v>85000</v>
      </c>
      <c r="J1352" s="577">
        <v>0.55591890124264198</v>
      </c>
      <c r="K1352" s="577" t="b">
        <f t="shared" si="189"/>
        <v>1</v>
      </c>
      <c r="L1352" s="576">
        <v>46710</v>
      </c>
      <c r="M1352" s="576">
        <v>42188</v>
      </c>
      <c r="N1352" s="577">
        <v>0.90318989509740999</v>
      </c>
      <c r="O1352" s="577" t="str">
        <f t="shared" si="190"/>
        <v/>
      </c>
      <c r="P1352" s="578">
        <v>19.600000000000001</v>
      </c>
      <c r="Q1352" s="578">
        <v>15.7</v>
      </c>
      <c r="R1352" s="579">
        <v>0.80102040816326503</v>
      </c>
      <c r="S1352" s="577" t="str">
        <f t="shared" si="191"/>
        <v/>
      </c>
      <c r="T1352" s="580">
        <f t="shared" si="192"/>
        <v>1</v>
      </c>
      <c r="U1352" s="580">
        <f t="shared" si="193"/>
        <v>0</v>
      </c>
      <c r="V1352" s="580">
        <f t="shared" si="194"/>
        <v>0</v>
      </c>
      <c r="W1352" s="580">
        <f t="shared" si="195"/>
        <v>1</v>
      </c>
      <c r="X1352" s="581" t="str">
        <f t="shared" si="196"/>
        <v>NO</v>
      </c>
      <c r="Y1352" s="582" t="str">
        <f t="shared" si="197"/>
        <v>NO</v>
      </c>
    </row>
    <row r="1353" spans="1:25" x14ac:dyDescent="0.25">
      <c r="A1353" s="572" t="s">
        <v>289</v>
      </c>
      <c r="B1353" s="573" t="s">
        <v>289</v>
      </c>
      <c r="C1353" s="617">
        <v>1</v>
      </c>
      <c r="D1353" s="617">
        <v>22069000100</v>
      </c>
      <c r="E1353" s="574" t="s">
        <v>904</v>
      </c>
      <c r="F1353" s="583">
        <v>0</v>
      </c>
      <c r="G1353" s="573" t="s">
        <v>902</v>
      </c>
      <c r="H1353" s="576">
        <v>152900</v>
      </c>
      <c r="I1353" s="576">
        <v>150800</v>
      </c>
      <c r="J1353" s="577">
        <v>0.98626553302812303</v>
      </c>
      <c r="K1353" s="577" t="b">
        <f t="shared" si="189"/>
        <v>1</v>
      </c>
      <c r="L1353" s="576">
        <v>46710</v>
      </c>
      <c r="M1353" s="576">
        <v>21579</v>
      </c>
      <c r="N1353" s="577">
        <v>0.46197816313423301</v>
      </c>
      <c r="O1353" s="577" t="b">
        <f t="shared" si="190"/>
        <v>1</v>
      </c>
      <c r="P1353" s="578">
        <v>19.600000000000001</v>
      </c>
      <c r="Q1353" s="578">
        <v>44.7</v>
      </c>
      <c r="R1353" s="579">
        <v>2.2806122448979602</v>
      </c>
      <c r="S1353" s="577" t="b">
        <f t="shared" si="191"/>
        <v>1</v>
      </c>
      <c r="T1353" s="580">
        <f t="shared" si="192"/>
        <v>1</v>
      </c>
      <c r="U1353" s="580">
        <f t="shared" si="193"/>
        <v>1</v>
      </c>
      <c r="V1353" s="580">
        <f t="shared" si="194"/>
        <v>1</v>
      </c>
      <c r="W1353" s="580">
        <f t="shared" si="195"/>
        <v>3</v>
      </c>
      <c r="X1353" s="581" t="str">
        <f t="shared" si="196"/>
        <v>NO</v>
      </c>
      <c r="Y1353" s="586" t="str">
        <f t="shared" si="197"/>
        <v>NO</v>
      </c>
    </row>
    <row r="1354" spans="1:25" x14ac:dyDescent="0.25">
      <c r="A1354" s="572" t="s">
        <v>261</v>
      </c>
      <c r="B1354" s="573" t="s">
        <v>984</v>
      </c>
      <c r="C1354" s="617">
        <v>1</v>
      </c>
      <c r="D1354" s="617">
        <v>22069000100</v>
      </c>
      <c r="E1354" s="574" t="s">
        <v>904</v>
      </c>
      <c r="F1354" s="583">
        <v>0</v>
      </c>
      <c r="G1354" s="573" t="s">
        <v>902</v>
      </c>
      <c r="H1354" s="576">
        <v>152900</v>
      </c>
      <c r="I1354" s="576">
        <v>75000</v>
      </c>
      <c r="J1354" s="577">
        <v>0.49051667756703698</v>
      </c>
      <c r="K1354" s="577" t="str">
        <f t="shared" si="189"/>
        <v/>
      </c>
      <c r="L1354" s="576">
        <v>46710</v>
      </c>
      <c r="M1354" s="576">
        <v>28000</v>
      </c>
      <c r="N1354" s="577">
        <v>0.59944337400984804</v>
      </c>
      <c r="O1354" s="577" t="b">
        <f t="shared" si="190"/>
        <v>1</v>
      </c>
      <c r="P1354" s="578">
        <v>19.600000000000001</v>
      </c>
      <c r="Q1354" s="578">
        <v>15</v>
      </c>
      <c r="R1354" s="579">
        <v>0.76530612244898</v>
      </c>
      <c r="S1354" s="577" t="str">
        <f t="shared" si="191"/>
        <v/>
      </c>
      <c r="T1354" s="580">
        <f t="shared" si="192"/>
        <v>0</v>
      </c>
      <c r="U1354" s="580">
        <f t="shared" si="193"/>
        <v>1</v>
      </c>
      <c r="V1354" s="580">
        <f t="shared" si="194"/>
        <v>0</v>
      </c>
      <c r="W1354" s="580">
        <f t="shared" si="195"/>
        <v>1</v>
      </c>
      <c r="X1354" s="581" t="str">
        <f t="shared" si="196"/>
        <v>NO</v>
      </c>
      <c r="Y1354" s="582" t="str">
        <f t="shared" si="197"/>
        <v>NO</v>
      </c>
    </row>
    <row r="1355" spans="1:25" x14ac:dyDescent="0.25">
      <c r="A1355" s="572" t="s">
        <v>261</v>
      </c>
      <c r="B1355" s="573" t="s">
        <v>988</v>
      </c>
      <c r="C1355" s="617">
        <v>1</v>
      </c>
      <c r="D1355" s="617">
        <v>22069000100</v>
      </c>
      <c r="E1355" s="574" t="s">
        <v>904</v>
      </c>
      <c r="F1355" s="583">
        <v>0</v>
      </c>
      <c r="G1355" s="573" t="s">
        <v>902</v>
      </c>
      <c r="H1355" s="576">
        <v>152900</v>
      </c>
      <c r="I1355" s="576">
        <v>66000</v>
      </c>
      <c r="J1355" s="577">
        <v>0.43165467625899301</v>
      </c>
      <c r="K1355" s="577" t="str">
        <f t="shared" si="189"/>
        <v/>
      </c>
      <c r="L1355" s="576">
        <v>46710</v>
      </c>
      <c r="M1355" s="576">
        <v>50500</v>
      </c>
      <c r="N1355" s="577">
        <v>1.0811389424106199</v>
      </c>
      <c r="O1355" s="577" t="str">
        <f t="shared" si="190"/>
        <v/>
      </c>
      <c r="P1355" s="578">
        <v>19.600000000000001</v>
      </c>
      <c r="Q1355" s="578">
        <v>14.1</v>
      </c>
      <c r="R1355" s="579">
        <v>0.719387755102041</v>
      </c>
      <c r="S1355" s="577" t="str">
        <f t="shared" si="191"/>
        <v/>
      </c>
      <c r="T1355" s="580">
        <f t="shared" si="192"/>
        <v>0</v>
      </c>
      <c r="U1355" s="580">
        <f t="shared" si="193"/>
        <v>0</v>
      </c>
      <c r="V1355" s="580">
        <f t="shared" si="194"/>
        <v>0</v>
      </c>
      <c r="W1355" s="580">
        <f t="shared" si="195"/>
        <v>0</v>
      </c>
      <c r="X1355" s="581" t="str">
        <f t="shared" si="196"/>
        <v>NO</v>
      </c>
      <c r="Y1355" s="582" t="str">
        <f t="shared" si="197"/>
        <v>NO</v>
      </c>
    </row>
    <row r="1356" spans="1:25" x14ac:dyDescent="0.25">
      <c r="A1356" s="572" t="s">
        <v>295</v>
      </c>
      <c r="B1356" s="573" t="s">
        <v>1192</v>
      </c>
      <c r="C1356" s="617">
        <v>2</v>
      </c>
      <c r="D1356" s="617">
        <v>22069000200</v>
      </c>
      <c r="E1356" s="574" t="s">
        <v>904</v>
      </c>
      <c r="F1356" s="583">
        <v>0</v>
      </c>
      <c r="G1356" s="573" t="s">
        <v>902</v>
      </c>
      <c r="H1356" s="576">
        <v>152900</v>
      </c>
      <c r="I1356" s="576">
        <v>71600</v>
      </c>
      <c r="J1356" s="577">
        <v>0.468279921517332</v>
      </c>
      <c r="K1356" s="577" t="str">
        <f t="shared" si="189"/>
        <v/>
      </c>
      <c r="L1356" s="576">
        <v>46710</v>
      </c>
      <c r="M1356" s="576">
        <v>26000</v>
      </c>
      <c r="N1356" s="577">
        <v>0.55662599015200198</v>
      </c>
      <c r="O1356" s="577" t="b">
        <f t="shared" si="190"/>
        <v>1</v>
      </c>
      <c r="P1356" s="578">
        <v>19.600000000000001</v>
      </c>
      <c r="Q1356" s="578">
        <v>33.1</v>
      </c>
      <c r="R1356" s="579">
        <v>1.68877551020408</v>
      </c>
      <c r="S1356" s="577" t="b">
        <f t="shared" si="191"/>
        <v>1</v>
      </c>
      <c r="T1356" s="580">
        <f t="shared" si="192"/>
        <v>0</v>
      </c>
      <c r="U1356" s="580">
        <f t="shared" si="193"/>
        <v>1</v>
      </c>
      <c r="V1356" s="580">
        <f t="shared" si="194"/>
        <v>1</v>
      </c>
      <c r="W1356" s="580">
        <f t="shared" si="195"/>
        <v>2</v>
      </c>
      <c r="X1356" s="581" t="str">
        <f t="shared" si="196"/>
        <v>NO</v>
      </c>
      <c r="Y1356" s="582" t="str">
        <f t="shared" si="197"/>
        <v>NO</v>
      </c>
    </row>
    <row r="1357" spans="1:25" x14ac:dyDescent="0.25">
      <c r="A1357" s="572" t="s">
        <v>289</v>
      </c>
      <c r="B1357" s="573" t="s">
        <v>1189</v>
      </c>
      <c r="C1357" s="617">
        <v>2</v>
      </c>
      <c r="D1357" s="617">
        <v>22069000200</v>
      </c>
      <c r="E1357" s="574" t="s">
        <v>904</v>
      </c>
      <c r="F1357" s="583">
        <v>0</v>
      </c>
      <c r="G1357" s="573" t="s">
        <v>902</v>
      </c>
      <c r="H1357" s="576">
        <v>152900</v>
      </c>
      <c r="I1357" s="576">
        <v>87500</v>
      </c>
      <c r="J1357" s="577">
        <v>0.57226945716154398</v>
      </c>
      <c r="K1357" s="577" t="b">
        <f t="shared" si="189"/>
        <v>1</v>
      </c>
      <c r="L1357" s="576">
        <v>46710</v>
      </c>
      <c r="M1357" s="576">
        <v>19938</v>
      </c>
      <c r="N1357" s="577">
        <v>0.42684649967887001</v>
      </c>
      <c r="O1357" s="577" t="b">
        <f t="shared" si="190"/>
        <v>1</v>
      </c>
      <c r="P1357" s="578">
        <v>19.600000000000001</v>
      </c>
      <c r="Q1357" s="578">
        <v>43.8</v>
      </c>
      <c r="R1357" s="579">
        <v>2.2346938775510199</v>
      </c>
      <c r="S1357" s="577" t="b">
        <f t="shared" si="191"/>
        <v>1</v>
      </c>
      <c r="T1357" s="580">
        <f t="shared" si="192"/>
        <v>1</v>
      </c>
      <c r="U1357" s="580">
        <f t="shared" si="193"/>
        <v>1</v>
      </c>
      <c r="V1357" s="580">
        <f t="shared" si="194"/>
        <v>1</v>
      </c>
      <c r="W1357" s="580">
        <f t="shared" si="195"/>
        <v>3</v>
      </c>
      <c r="X1357" s="581" t="str">
        <f t="shared" si="196"/>
        <v>NO</v>
      </c>
      <c r="Y1357" s="582" t="str">
        <f t="shared" si="197"/>
        <v>NO</v>
      </c>
    </row>
    <row r="1358" spans="1:25" x14ac:dyDescent="0.25">
      <c r="A1358" s="572" t="s">
        <v>289</v>
      </c>
      <c r="B1358" s="573" t="s">
        <v>289</v>
      </c>
      <c r="C1358" s="617">
        <v>2</v>
      </c>
      <c r="D1358" s="617">
        <v>22069000200</v>
      </c>
      <c r="E1358" s="574" t="s">
        <v>904</v>
      </c>
      <c r="F1358" s="583">
        <v>0</v>
      </c>
      <c r="G1358" s="573" t="s">
        <v>902</v>
      </c>
      <c r="H1358" s="576">
        <v>152900</v>
      </c>
      <c r="I1358" s="576">
        <v>150800</v>
      </c>
      <c r="J1358" s="577">
        <v>0.98626553302812303</v>
      </c>
      <c r="K1358" s="577" t="b">
        <f t="shared" si="189"/>
        <v>1</v>
      </c>
      <c r="L1358" s="576">
        <v>46710</v>
      </c>
      <c r="M1358" s="576">
        <v>21579</v>
      </c>
      <c r="N1358" s="577">
        <v>0.46197816313423301</v>
      </c>
      <c r="O1358" s="577" t="b">
        <f t="shared" si="190"/>
        <v>1</v>
      </c>
      <c r="P1358" s="578">
        <v>19.600000000000001</v>
      </c>
      <c r="Q1358" s="578">
        <v>44.7</v>
      </c>
      <c r="R1358" s="579">
        <v>2.2806122448979602</v>
      </c>
      <c r="S1358" s="577" t="b">
        <f t="shared" si="191"/>
        <v>1</v>
      </c>
      <c r="T1358" s="580">
        <f t="shared" si="192"/>
        <v>1</v>
      </c>
      <c r="U1358" s="580">
        <f t="shared" si="193"/>
        <v>1</v>
      </c>
      <c r="V1358" s="580">
        <f t="shared" si="194"/>
        <v>1</v>
      </c>
      <c r="W1358" s="580">
        <f t="shared" si="195"/>
        <v>3</v>
      </c>
      <c r="X1358" s="581" t="str">
        <f t="shared" si="196"/>
        <v>NO</v>
      </c>
      <c r="Y1358" s="582" t="str">
        <f t="shared" si="197"/>
        <v>NO</v>
      </c>
    </row>
    <row r="1359" spans="1:25" x14ac:dyDescent="0.25">
      <c r="A1359" s="572" t="s">
        <v>295</v>
      </c>
      <c r="B1359" s="573" t="s">
        <v>1192</v>
      </c>
      <c r="C1359" s="617">
        <v>3</v>
      </c>
      <c r="D1359" s="617">
        <v>22069000300</v>
      </c>
      <c r="E1359" s="574" t="s">
        <v>904</v>
      </c>
      <c r="F1359" s="583">
        <v>0</v>
      </c>
      <c r="G1359" s="573" t="s">
        <v>902</v>
      </c>
      <c r="H1359" s="576">
        <v>152900</v>
      </c>
      <c r="I1359" s="576">
        <v>71600</v>
      </c>
      <c r="J1359" s="577">
        <v>0.468279921517332</v>
      </c>
      <c r="K1359" s="577" t="str">
        <f t="shared" si="189"/>
        <v/>
      </c>
      <c r="L1359" s="576">
        <v>46710</v>
      </c>
      <c r="M1359" s="576">
        <v>26000</v>
      </c>
      <c r="N1359" s="577">
        <v>0.55662599015200198</v>
      </c>
      <c r="O1359" s="577" t="b">
        <f t="shared" si="190"/>
        <v>1</v>
      </c>
      <c r="P1359" s="578">
        <v>19.600000000000001</v>
      </c>
      <c r="Q1359" s="578">
        <v>33.1</v>
      </c>
      <c r="R1359" s="579">
        <v>1.68877551020408</v>
      </c>
      <c r="S1359" s="577" t="b">
        <f t="shared" si="191"/>
        <v>1</v>
      </c>
      <c r="T1359" s="580">
        <f t="shared" si="192"/>
        <v>0</v>
      </c>
      <c r="U1359" s="580">
        <f t="shared" si="193"/>
        <v>1</v>
      </c>
      <c r="V1359" s="580">
        <f t="shared" si="194"/>
        <v>1</v>
      </c>
      <c r="W1359" s="580">
        <f t="shared" si="195"/>
        <v>2</v>
      </c>
      <c r="X1359" s="581" t="str">
        <f t="shared" si="196"/>
        <v>NO</v>
      </c>
      <c r="Y1359" s="582" t="str">
        <f t="shared" si="197"/>
        <v>NO</v>
      </c>
    </row>
    <row r="1360" spans="1:25" x14ac:dyDescent="0.25">
      <c r="A1360" s="572" t="s">
        <v>289</v>
      </c>
      <c r="B1360" s="573" t="s">
        <v>1193</v>
      </c>
      <c r="C1360" s="617">
        <v>3</v>
      </c>
      <c r="D1360" s="617">
        <v>22069000300</v>
      </c>
      <c r="E1360" s="574" t="s">
        <v>904</v>
      </c>
      <c r="F1360" s="583">
        <v>0</v>
      </c>
      <c r="G1360" s="573" t="s">
        <v>902</v>
      </c>
      <c r="H1360" s="576">
        <v>152900</v>
      </c>
      <c r="I1360" s="576">
        <v>56400</v>
      </c>
      <c r="J1360" s="577">
        <v>0.36886854153041199</v>
      </c>
      <c r="K1360" s="577" t="str">
        <f t="shared" si="189"/>
        <v/>
      </c>
      <c r="L1360" s="576">
        <v>46710</v>
      </c>
      <c r="M1360" s="576">
        <v>13864</v>
      </c>
      <c r="N1360" s="577">
        <v>0.29681010490259002</v>
      </c>
      <c r="O1360" s="577" t="b">
        <f t="shared" si="190"/>
        <v>1</v>
      </c>
      <c r="P1360" s="578">
        <v>19.600000000000001</v>
      </c>
      <c r="Q1360" s="578">
        <v>67.2</v>
      </c>
      <c r="R1360" s="579">
        <v>3.4285714285714302</v>
      </c>
      <c r="S1360" s="577" t="b">
        <f t="shared" si="191"/>
        <v>1</v>
      </c>
      <c r="T1360" s="580">
        <f t="shared" si="192"/>
        <v>0</v>
      </c>
      <c r="U1360" s="580">
        <f t="shared" si="193"/>
        <v>1</v>
      </c>
      <c r="V1360" s="580">
        <f t="shared" si="194"/>
        <v>1</v>
      </c>
      <c r="W1360" s="580">
        <f t="shared" si="195"/>
        <v>2</v>
      </c>
      <c r="X1360" s="581" t="str">
        <f t="shared" si="196"/>
        <v>NO</v>
      </c>
      <c r="Y1360" s="582" t="str">
        <f t="shared" si="197"/>
        <v>NO</v>
      </c>
    </row>
    <row r="1361" spans="1:25" x14ac:dyDescent="0.25">
      <c r="A1361" s="572" t="s">
        <v>297</v>
      </c>
      <c r="B1361" s="573" t="s">
        <v>1194</v>
      </c>
      <c r="C1361" s="617">
        <v>3</v>
      </c>
      <c r="D1361" s="617">
        <v>22069000300</v>
      </c>
      <c r="E1361" s="574" t="s">
        <v>904</v>
      </c>
      <c r="F1361" s="583">
        <v>0</v>
      </c>
      <c r="G1361" s="573" t="s">
        <v>902</v>
      </c>
      <c r="H1361" s="576">
        <v>152900</v>
      </c>
      <c r="I1361" s="576">
        <v>64200</v>
      </c>
      <c r="J1361" s="577">
        <v>0.41988227599738398</v>
      </c>
      <c r="K1361" s="577" t="str">
        <f t="shared" si="189"/>
        <v/>
      </c>
      <c r="L1361" s="576">
        <v>46710</v>
      </c>
      <c r="M1361" s="576">
        <v>22946</v>
      </c>
      <c r="N1361" s="577">
        <v>0.49124384500106999</v>
      </c>
      <c r="O1361" s="577" t="b">
        <f t="shared" si="190"/>
        <v>1</v>
      </c>
      <c r="P1361" s="578">
        <v>19.600000000000001</v>
      </c>
      <c r="Q1361" s="578">
        <v>40</v>
      </c>
      <c r="R1361" s="579">
        <v>2.0408163265306101</v>
      </c>
      <c r="S1361" s="577" t="b">
        <f t="shared" si="191"/>
        <v>1</v>
      </c>
      <c r="T1361" s="580">
        <f t="shared" si="192"/>
        <v>0</v>
      </c>
      <c r="U1361" s="580">
        <f t="shared" si="193"/>
        <v>1</v>
      </c>
      <c r="V1361" s="580">
        <f t="shared" si="194"/>
        <v>1</v>
      </c>
      <c r="W1361" s="580">
        <f t="shared" si="195"/>
        <v>2</v>
      </c>
      <c r="X1361" s="581" t="str">
        <f t="shared" si="196"/>
        <v>NO</v>
      </c>
      <c r="Y1361" s="582" t="str">
        <f t="shared" si="197"/>
        <v>NO</v>
      </c>
    </row>
    <row r="1362" spans="1:25" x14ac:dyDescent="0.25">
      <c r="A1362" s="572" t="s">
        <v>289</v>
      </c>
      <c r="B1362" s="573" t="s">
        <v>1195</v>
      </c>
      <c r="C1362" s="617">
        <v>3</v>
      </c>
      <c r="D1362" s="617">
        <v>22069000300</v>
      </c>
      <c r="E1362" s="574" t="s">
        <v>904</v>
      </c>
      <c r="F1362" s="583">
        <v>0</v>
      </c>
      <c r="G1362" s="573" t="s">
        <v>902</v>
      </c>
      <c r="H1362" s="576">
        <v>152900</v>
      </c>
      <c r="I1362" s="576">
        <v>0</v>
      </c>
      <c r="J1362" s="577">
        <v>0</v>
      </c>
      <c r="K1362" s="577" t="str">
        <f t="shared" si="189"/>
        <v/>
      </c>
      <c r="L1362" s="576">
        <v>46710</v>
      </c>
      <c r="M1362" s="576">
        <v>0</v>
      </c>
      <c r="N1362" s="577">
        <v>0</v>
      </c>
      <c r="O1362" s="577" t="b">
        <f t="shared" si="190"/>
        <v>1</v>
      </c>
      <c r="P1362" s="578">
        <v>19.600000000000001</v>
      </c>
      <c r="Q1362" s="578">
        <v>0</v>
      </c>
      <c r="R1362" s="579">
        <v>0</v>
      </c>
      <c r="S1362" s="577" t="str">
        <f t="shared" si="191"/>
        <v/>
      </c>
      <c r="T1362" s="580">
        <f t="shared" si="192"/>
        <v>0</v>
      </c>
      <c r="U1362" s="580">
        <f t="shared" si="193"/>
        <v>1</v>
      </c>
      <c r="V1362" s="580">
        <f t="shared" si="194"/>
        <v>0</v>
      </c>
      <c r="W1362" s="580">
        <f t="shared" si="195"/>
        <v>1</v>
      </c>
      <c r="X1362" s="581" t="str">
        <f t="shared" si="196"/>
        <v>NO</v>
      </c>
      <c r="Y1362" s="582" t="str">
        <f t="shared" si="197"/>
        <v>NO</v>
      </c>
    </row>
    <row r="1363" spans="1:25" x14ac:dyDescent="0.25">
      <c r="A1363" s="572" t="s">
        <v>289</v>
      </c>
      <c r="B1363" s="573" t="s">
        <v>1196</v>
      </c>
      <c r="C1363" s="617">
        <v>3</v>
      </c>
      <c r="D1363" s="617">
        <v>22069000300</v>
      </c>
      <c r="E1363" s="574" t="s">
        <v>904</v>
      </c>
      <c r="F1363" s="583">
        <v>0</v>
      </c>
      <c r="G1363" s="573" t="s">
        <v>902</v>
      </c>
      <c r="H1363" s="576">
        <v>152900</v>
      </c>
      <c r="I1363" s="580"/>
      <c r="J1363" s="580"/>
      <c r="K1363" s="577" t="str">
        <f t="shared" si="189"/>
        <v/>
      </c>
      <c r="L1363" s="576">
        <v>46710</v>
      </c>
      <c r="M1363" s="576">
        <v>30833</v>
      </c>
      <c r="N1363" s="577">
        <v>0.66009419824448701</v>
      </c>
      <c r="O1363" s="577" t="str">
        <f t="shared" si="190"/>
        <v/>
      </c>
      <c r="P1363" s="578">
        <v>19.600000000000001</v>
      </c>
      <c r="Q1363" s="578">
        <v>18.600000000000001</v>
      </c>
      <c r="R1363" s="579">
        <v>0.94897959183673497</v>
      </c>
      <c r="S1363" s="577" t="str">
        <f t="shared" si="191"/>
        <v/>
      </c>
      <c r="T1363" s="580">
        <f t="shared" si="192"/>
        <v>0</v>
      </c>
      <c r="U1363" s="580">
        <f t="shared" si="193"/>
        <v>0</v>
      </c>
      <c r="V1363" s="580">
        <f t="shared" si="194"/>
        <v>0</v>
      </c>
      <c r="W1363" s="580">
        <f t="shared" si="195"/>
        <v>0</v>
      </c>
      <c r="X1363" s="581" t="str">
        <f t="shared" si="196"/>
        <v>NO</v>
      </c>
      <c r="Y1363" s="582" t="str">
        <f t="shared" si="197"/>
        <v>NO</v>
      </c>
    </row>
    <row r="1364" spans="1:25" x14ac:dyDescent="0.25">
      <c r="A1364" s="572" t="s">
        <v>289</v>
      </c>
      <c r="B1364" s="573" t="s">
        <v>289</v>
      </c>
      <c r="C1364" s="617">
        <v>3</v>
      </c>
      <c r="D1364" s="617">
        <v>22069000300</v>
      </c>
      <c r="E1364" s="574" t="s">
        <v>904</v>
      </c>
      <c r="F1364" s="583">
        <v>0</v>
      </c>
      <c r="G1364" s="573" t="s">
        <v>902</v>
      </c>
      <c r="H1364" s="576">
        <v>152900</v>
      </c>
      <c r="I1364" s="576">
        <v>150800</v>
      </c>
      <c r="J1364" s="577">
        <v>0.98626553302812303</v>
      </c>
      <c r="K1364" s="577" t="b">
        <f t="shared" si="189"/>
        <v>1</v>
      </c>
      <c r="L1364" s="576">
        <v>46710</v>
      </c>
      <c r="M1364" s="576">
        <v>21579</v>
      </c>
      <c r="N1364" s="577">
        <v>0.46197816313423301</v>
      </c>
      <c r="O1364" s="577" t="b">
        <f t="shared" si="190"/>
        <v>1</v>
      </c>
      <c r="P1364" s="578">
        <v>19.600000000000001</v>
      </c>
      <c r="Q1364" s="578">
        <v>44.7</v>
      </c>
      <c r="R1364" s="579">
        <v>2.2806122448979602</v>
      </c>
      <c r="S1364" s="577" t="b">
        <f t="shared" si="191"/>
        <v>1</v>
      </c>
      <c r="T1364" s="580">
        <f t="shared" si="192"/>
        <v>1</v>
      </c>
      <c r="U1364" s="580">
        <f t="shared" si="193"/>
        <v>1</v>
      </c>
      <c r="V1364" s="580">
        <f t="shared" si="194"/>
        <v>1</v>
      </c>
      <c r="W1364" s="580">
        <f t="shared" si="195"/>
        <v>3</v>
      </c>
      <c r="X1364" s="581" t="str">
        <f t="shared" si="196"/>
        <v>NO</v>
      </c>
      <c r="Y1364" s="586" t="str">
        <f t="shared" si="197"/>
        <v>NO</v>
      </c>
    </row>
    <row r="1365" spans="1:25" x14ac:dyDescent="0.25">
      <c r="A1365" s="572" t="s">
        <v>1004</v>
      </c>
      <c r="B1365" s="573" t="s">
        <v>1059</v>
      </c>
      <c r="C1365" s="617">
        <v>3</v>
      </c>
      <c r="D1365" s="617">
        <v>22069000300</v>
      </c>
      <c r="E1365" s="574" t="s">
        <v>904</v>
      </c>
      <c r="F1365" s="583">
        <v>0</v>
      </c>
      <c r="G1365" s="573" t="s">
        <v>902</v>
      </c>
      <c r="H1365" s="576">
        <v>152900</v>
      </c>
      <c r="I1365" s="576">
        <v>0</v>
      </c>
      <c r="J1365" s="577">
        <v>0</v>
      </c>
      <c r="K1365" s="577" t="str">
        <f t="shared" si="189"/>
        <v/>
      </c>
      <c r="L1365" s="576">
        <v>46710</v>
      </c>
      <c r="M1365" s="576">
        <v>0</v>
      </c>
      <c r="N1365" s="577">
        <v>0</v>
      </c>
      <c r="O1365" s="577" t="b">
        <f t="shared" si="190"/>
        <v>1</v>
      </c>
      <c r="P1365" s="578">
        <v>19.600000000000001</v>
      </c>
      <c r="Q1365" s="578">
        <v>0</v>
      </c>
      <c r="R1365" s="579">
        <v>0</v>
      </c>
      <c r="S1365" s="577" t="str">
        <f t="shared" si="191"/>
        <v/>
      </c>
      <c r="T1365" s="580">
        <f t="shared" si="192"/>
        <v>0</v>
      </c>
      <c r="U1365" s="580">
        <f t="shared" si="193"/>
        <v>1</v>
      </c>
      <c r="V1365" s="580">
        <f t="shared" si="194"/>
        <v>0</v>
      </c>
      <c r="W1365" s="580">
        <f t="shared" si="195"/>
        <v>1</v>
      </c>
      <c r="X1365" s="581" t="str">
        <f t="shared" si="196"/>
        <v>NO</v>
      </c>
      <c r="Y1365" s="582" t="str">
        <f t="shared" si="197"/>
        <v>NO</v>
      </c>
    </row>
    <row r="1366" spans="1:25" x14ac:dyDescent="0.25">
      <c r="A1366" s="572" t="s">
        <v>289</v>
      </c>
      <c r="B1366" s="573" t="s">
        <v>289</v>
      </c>
      <c r="C1366" s="617">
        <v>4</v>
      </c>
      <c r="D1366" s="617">
        <v>22069000400</v>
      </c>
      <c r="E1366" s="574" t="s">
        <v>901</v>
      </c>
      <c r="F1366" s="575">
        <v>1</v>
      </c>
      <c r="G1366" s="573" t="s">
        <v>902</v>
      </c>
      <c r="H1366" s="576">
        <v>152900</v>
      </c>
      <c r="I1366" s="576">
        <v>150800</v>
      </c>
      <c r="J1366" s="577">
        <v>0.98626553302812303</v>
      </c>
      <c r="K1366" s="577" t="b">
        <f t="shared" si="189"/>
        <v>1</v>
      </c>
      <c r="L1366" s="576">
        <v>46710</v>
      </c>
      <c r="M1366" s="576">
        <v>21579</v>
      </c>
      <c r="N1366" s="577">
        <v>0.46197816313423301</v>
      </c>
      <c r="O1366" s="577" t="b">
        <f t="shared" si="190"/>
        <v>1</v>
      </c>
      <c r="P1366" s="578">
        <v>19.600000000000001</v>
      </c>
      <c r="Q1366" s="578">
        <v>44.7</v>
      </c>
      <c r="R1366" s="579">
        <v>2.2806122448979602</v>
      </c>
      <c r="S1366" s="577" t="b">
        <f t="shared" si="191"/>
        <v>1</v>
      </c>
      <c r="T1366" s="580">
        <f t="shared" si="192"/>
        <v>1</v>
      </c>
      <c r="U1366" s="580">
        <f t="shared" si="193"/>
        <v>1</v>
      </c>
      <c r="V1366" s="580">
        <f t="shared" si="194"/>
        <v>1</v>
      </c>
      <c r="W1366" s="580">
        <f t="shared" si="195"/>
        <v>3</v>
      </c>
      <c r="X1366" s="588" t="str">
        <f t="shared" si="196"/>
        <v>YES</v>
      </c>
      <c r="Y1366" s="589" t="str">
        <f t="shared" si="197"/>
        <v>YES</v>
      </c>
    </row>
    <row r="1367" spans="1:25" x14ac:dyDescent="0.25">
      <c r="A1367" s="572" t="s">
        <v>289</v>
      </c>
      <c r="B1367" s="573" t="s">
        <v>289</v>
      </c>
      <c r="C1367" s="617">
        <v>5</v>
      </c>
      <c r="D1367" s="617">
        <v>22069000500</v>
      </c>
      <c r="E1367" s="574" t="s">
        <v>904</v>
      </c>
      <c r="F1367" s="583">
        <v>0</v>
      </c>
      <c r="G1367" s="573" t="s">
        <v>902</v>
      </c>
      <c r="H1367" s="576">
        <v>152900</v>
      </c>
      <c r="I1367" s="576">
        <v>150800</v>
      </c>
      <c r="J1367" s="577">
        <v>0.98626553302812303</v>
      </c>
      <c r="K1367" s="577" t="b">
        <f t="shared" si="189"/>
        <v>1</v>
      </c>
      <c r="L1367" s="576">
        <v>46710</v>
      </c>
      <c r="M1367" s="576">
        <v>21579</v>
      </c>
      <c r="N1367" s="577">
        <v>0.46197816313423301</v>
      </c>
      <c r="O1367" s="577" t="b">
        <f t="shared" si="190"/>
        <v>1</v>
      </c>
      <c r="P1367" s="578">
        <v>19.600000000000001</v>
      </c>
      <c r="Q1367" s="578">
        <v>44.7</v>
      </c>
      <c r="R1367" s="579">
        <v>2.2806122448979602</v>
      </c>
      <c r="S1367" s="577" t="b">
        <f t="shared" si="191"/>
        <v>1</v>
      </c>
      <c r="T1367" s="580">
        <f t="shared" si="192"/>
        <v>1</v>
      </c>
      <c r="U1367" s="580">
        <f t="shared" si="193"/>
        <v>1</v>
      </c>
      <c r="V1367" s="580">
        <f t="shared" si="194"/>
        <v>1</v>
      </c>
      <c r="W1367" s="580">
        <f t="shared" si="195"/>
        <v>3</v>
      </c>
      <c r="X1367" s="581" t="str">
        <f t="shared" si="196"/>
        <v>NO</v>
      </c>
      <c r="Y1367" s="582" t="str">
        <f t="shared" si="197"/>
        <v>NO</v>
      </c>
    </row>
    <row r="1368" spans="1:25" x14ac:dyDescent="0.25">
      <c r="A1368" s="572" t="s">
        <v>289</v>
      </c>
      <c r="B1368" s="573" t="s">
        <v>289</v>
      </c>
      <c r="C1368" s="617">
        <v>6</v>
      </c>
      <c r="D1368" s="617">
        <v>22069000600</v>
      </c>
      <c r="E1368" s="574" t="s">
        <v>901</v>
      </c>
      <c r="F1368" s="575">
        <v>1</v>
      </c>
      <c r="G1368" s="573" t="s">
        <v>902</v>
      </c>
      <c r="H1368" s="576">
        <v>152900</v>
      </c>
      <c r="I1368" s="576">
        <v>150800</v>
      </c>
      <c r="J1368" s="577">
        <v>0.98626553302812303</v>
      </c>
      <c r="K1368" s="577" t="b">
        <f t="shared" si="189"/>
        <v>1</v>
      </c>
      <c r="L1368" s="576">
        <v>46710</v>
      </c>
      <c r="M1368" s="576">
        <v>21579</v>
      </c>
      <c r="N1368" s="577">
        <v>0.46197816313423301</v>
      </c>
      <c r="O1368" s="577" t="b">
        <f t="shared" si="190"/>
        <v>1</v>
      </c>
      <c r="P1368" s="578">
        <v>19.600000000000001</v>
      </c>
      <c r="Q1368" s="578">
        <v>44.7</v>
      </c>
      <c r="R1368" s="579">
        <v>2.2806122448979602</v>
      </c>
      <c r="S1368" s="577" t="b">
        <f t="shared" si="191"/>
        <v>1</v>
      </c>
      <c r="T1368" s="580">
        <f t="shared" si="192"/>
        <v>1</v>
      </c>
      <c r="U1368" s="580">
        <f t="shared" si="193"/>
        <v>1</v>
      </c>
      <c r="V1368" s="580">
        <f t="shared" si="194"/>
        <v>1</v>
      </c>
      <c r="W1368" s="580">
        <f t="shared" si="195"/>
        <v>3</v>
      </c>
      <c r="X1368" s="588" t="str">
        <f t="shared" si="196"/>
        <v>YES</v>
      </c>
      <c r="Y1368" s="589" t="str">
        <f t="shared" si="197"/>
        <v>YES</v>
      </c>
    </row>
    <row r="1369" spans="1:25" x14ac:dyDescent="0.25">
      <c r="A1369" s="572" t="s">
        <v>289</v>
      </c>
      <c r="B1369" s="573" t="s">
        <v>289</v>
      </c>
      <c r="C1369" s="617">
        <v>7</v>
      </c>
      <c r="D1369" s="617">
        <v>22069000700</v>
      </c>
      <c r="E1369" s="574" t="s">
        <v>901</v>
      </c>
      <c r="F1369" s="575">
        <v>1</v>
      </c>
      <c r="G1369" s="573" t="s">
        <v>902</v>
      </c>
      <c r="H1369" s="576">
        <v>152900</v>
      </c>
      <c r="I1369" s="576">
        <v>150800</v>
      </c>
      <c r="J1369" s="577">
        <v>0.98626553302812303</v>
      </c>
      <c r="K1369" s="577" t="b">
        <f t="shared" si="189"/>
        <v>1</v>
      </c>
      <c r="L1369" s="576">
        <v>46710</v>
      </c>
      <c r="M1369" s="576">
        <v>21579</v>
      </c>
      <c r="N1369" s="577">
        <v>0.46197816313423301</v>
      </c>
      <c r="O1369" s="577" t="b">
        <f t="shared" si="190"/>
        <v>1</v>
      </c>
      <c r="P1369" s="578">
        <v>19.600000000000001</v>
      </c>
      <c r="Q1369" s="578">
        <v>44.7</v>
      </c>
      <c r="R1369" s="579">
        <v>2.2806122448979602</v>
      </c>
      <c r="S1369" s="577" t="b">
        <f t="shared" si="191"/>
        <v>1</v>
      </c>
      <c r="T1369" s="580">
        <f t="shared" si="192"/>
        <v>1</v>
      </c>
      <c r="U1369" s="580">
        <f t="shared" si="193"/>
        <v>1</v>
      </c>
      <c r="V1369" s="580">
        <f t="shared" si="194"/>
        <v>1</v>
      </c>
      <c r="W1369" s="580">
        <f t="shared" si="195"/>
        <v>3</v>
      </c>
      <c r="X1369" s="588" t="str">
        <f t="shared" si="196"/>
        <v>YES</v>
      </c>
      <c r="Y1369" s="589" t="str">
        <f t="shared" si="197"/>
        <v>YES</v>
      </c>
    </row>
    <row r="1370" spans="1:25" x14ac:dyDescent="0.25">
      <c r="A1370" s="572" t="s">
        <v>289</v>
      </c>
      <c r="B1370" s="573" t="s">
        <v>289</v>
      </c>
      <c r="C1370" s="617">
        <v>7</v>
      </c>
      <c r="D1370" s="617">
        <v>22069000700</v>
      </c>
      <c r="E1370" s="574" t="s">
        <v>901</v>
      </c>
      <c r="F1370" s="575">
        <v>1</v>
      </c>
      <c r="G1370" s="573" t="s">
        <v>902</v>
      </c>
      <c r="H1370" s="576">
        <v>152900</v>
      </c>
      <c r="I1370" s="576">
        <v>150800</v>
      </c>
      <c r="J1370" s="577">
        <v>0.98626553302812303</v>
      </c>
      <c r="K1370" s="577" t="b">
        <f t="shared" si="189"/>
        <v>1</v>
      </c>
      <c r="L1370" s="576">
        <v>46710</v>
      </c>
      <c r="M1370" s="576">
        <v>21579</v>
      </c>
      <c r="N1370" s="577">
        <v>0.46197816313423301</v>
      </c>
      <c r="O1370" s="577" t="b">
        <f t="shared" si="190"/>
        <v>1</v>
      </c>
      <c r="P1370" s="578">
        <v>19.600000000000001</v>
      </c>
      <c r="Q1370" s="578">
        <v>44.7</v>
      </c>
      <c r="R1370" s="579">
        <v>2.2806122448979602</v>
      </c>
      <c r="S1370" s="577" t="b">
        <f t="shared" si="191"/>
        <v>1</v>
      </c>
      <c r="T1370" s="580">
        <f t="shared" si="192"/>
        <v>1</v>
      </c>
      <c r="U1370" s="580">
        <f t="shared" si="193"/>
        <v>1</v>
      </c>
      <c r="V1370" s="580">
        <f t="shared" si="194"/>
        <v>1</v>
      </c>
      <c r="W1370" s="580">
        <f t="shared" si="195"/>
        <v>3</v>
      </c>
      <c r="X1370" s="588" t="str">
        <f t="shared" si="196"/>
        <v>YES</v>
      </c>
      <c r="Y1370" s="589" t="str">
        <f t="shared" si="197"/>
        <v>YES</v>
      </c>
    </row>
    <row r="1371" spans="1:25" x14ac:dyDescent="0.25">
      <c r="A1371" s="572" t="s">
        <v>289</v>
      </c>
      <c r="B1371" s="573" t="s">
        <v>289</v>
      </c>
      <c r="C1371" s="617">
        <v>7</v>
      </c>
      <c r="D1371" s="617">
        <v>22069000700</v>
      </c>
      <c r="E1371" s="574" t="s">
        <v>901</v>
      </c>
      <c r="F1371" s="575">
        <v>1</v>
      </c>
      <c r="G1371" s="573" t="s">
        <v>902</v>
      </c>
      <c r="H1371" s="576">
        <v>152900</v>
      </c>
      <c r="I1371" s="576">
        <v>150800</v>
      </c>
      <c r="J1371" s="577">
        <v>0.98626553302812303</v>
      </c>
      <c r="K1371" s="577" t="b">
        <f t="shared" si="189"/>
        <v>1</v>
      </c>
      <c r="L1371" s="576">
        <v>46710</v>
      </c>
      <c r="M1371" s="576">
        <v>21579</v>
      </c>
      <c r="N1371" s="577">
        <v>0.46197816313423301</v>
      </c>
      <c r="O1371" s="577" t="b">
        <f t="shared" si="190"/>
        <v>1</v>
      </c>
      <c r="P1371" s="578">
        <v>19.600000000000001</v>
      </c>
      <c r="Q1371" s="578">
        <v>44.7</v>
      </c>
      <c r="R1371" s="579">
        <v>2.2806122448979602</v>
      </c>
      <c r="S1371" s="577" t="b">
        <f t="shared" si="191"/>
        <v>1</v>
      </c>
      <c r="T1371" s="580">
        <f t="shared" si="192"/>
        <v>1</v>
      </c>
      <c r="U1371" s="580">
        <f t="shared" si="193"/>
        <v>1</v>
      </c>
      <c r="V1371" s="580">
        <f t="shared" si="194"/>
        <v>1</v>
      </c>
      <c r="W1371" s="580">
        <f t="shared" si="195"/>
        <v>3</v>
      </c>
      <c r="X1371" s="588" t="str">
        <f t="shared" si="196"/>
        <v>YES</v>
      </c>
      <c r="Y1371" s="589" t="str">
        <f t="shared" si="197"/>
        <v>YES</v>
      </c>
    </row>
    <row r="1372" spans="1:25" x14ac:dyDescent="0.25">
      <c r="A1372" s="572" t="s">
        <v>289</v>
      </c>
      <c r="B1372" s="573" t="s">
        <v>289</v>
      </c>
      <c r="C1372" s="617">
        <v>8</v>
      </c>
      <c r="D1372" s="617">
        <v>22069000800</v>
      </c>
      <c r="E1372" s="574" t="s">
        <v>904</v>
      </c>
      <c r="F1372" s="583">
        <v>0</v>
      </c>
      <c r="G1372" s="573" t="s">
        <v>902</v>
      </c>
      <c r="H1372" s="576">
        <v>152900</v>
      </c>
      <c r="I1372" s="576">
        <v>150800</v>
      </c>
      <c r="J1372" s="577">
        <v>0.98626553302812303</v>
      </c>
      <c r="K1372" s="577" t="b">
        <f t="shared" si="189"/>
        <v>1</v>
      </c>
      <c r="L1372" s="576">
        <v>46710</v>
      </c>
      <c r="M1372" s="576">
        <v>21579</v>
      </c>
      <c r="N1372" s="577">
        <v>0.46197816313423301</v>
      </c>
      <c r="O1372" s="577" t="b">
        <f t="shared" si="190"/>
        <v>1</v>
      </c>
      <c r="P1372" s="578">
        <v>19.600000000000001</v>
      </c>
      <c r="Q1372" s="578">
        <v>44.7</v>
      </c>
      <c r="R1372" s="579">
        <v>2.2806122448979602</v>
      </c>
      <c r="S1372" s="577" t="b">
        <f t="shared" si="191"/>
        <v>1</v>
      </c>
      <c r="T1372" s="580">
        <f t="shared" si="192"/>
        <v>1</v>
      </c>
      <c r="U1372" s="580">
        <f t="shared" si="193"/>
        <v>1</v>
      </c>
      <c r="V1372" s="580">
        <f t="shared" si="194"/>
        <v>1</v>
      </c>
      <c r="W1372" s="580">
        <f t="shared" si="195"/>
        <v>3</v>
      </c>
      <c r="X1372" s="581" t="str">
        <f t="shared" si="196"/>
        <v>NO</v>
      </c>
      <c r="Y1372" s="582" t="str">
        <f t="shared" si="197"/>
        <v>NO</v>
      </c>
    </row>
    <row r="1373" spans="1:25" x14ac:dyDescent="0.25">
      <c r="A1373" s="572" t="s">
        <v>289</v>
      </c>
      <c r="B1373" s="573" t="s">
        <v>1197</v>
      </c>
      <c r="C1373" s="617">
        <v>8</v>
      </c>
      <c r="D1373" s="617">
        <v>22069000800</v>
      </c>
      <c r="E1373" s="574" t="s">
        <v>904</v>
      </c>
      <c r="F1373" s="583">
        <v>0</v>
      </c>
      <c r="G1373" s="573" t="s">
        <v>902</v>
      </c>
      <c r="H1373" s="576">
        <v>152900</v>
      </c>
      <c r="I1373" s="576">
        <v>0</v>
      </c>
      <c r="J1373" s="577">
        <v>0</v>
      </c>
      <c r="K1373" s="577" t="str">
        <f t="shared" si="189"/>
        <v/>
      </c>
      <c r="L1373" s="576">
        <v>46710</v>
      </c>
      <c r="M1373" s="576">
        <v>0</v>
      </c>
      <c r="N1373" s="577">
        <v>0</v>
      </c>
      <c r="O1373" s="577" t="b">
        <f t="shared" si="190"/>
        <v>1</v>
      </c>
      <c r="P1373" s="578">
        <v>19.600000000000001</v>
      </c>
      <c r="Q1373" s="578">
        <v>0</v>
      </c>
      <c r="R1373" s="579">
        <v>0</v>
      </c>
      <c r="S1373" s="577" t="str">
        <f t="shared" si="191"/>
        <v/>
      </c>
      <c r="T1373" s="580">
        <f t="shared" si="192"/>
        <v>0</v>
      </c>
      <c r="U1373" s="580">
        <f t="shared" si="193"/>
        <v>1</v>
      </c>
      <c r="V1373" s="580">
        <f t="shared" si="194"/>
        <v>0</v>
      </c>
      <c r="W1373" s="580">
        <f t="shared" si="195"/>
        <v>1</v>
      </c>
      <c r="X1373" s="581" t="str">
        <f t="shared" si="196"/>
        <v>NO</v>
      </c>
      <c r="Y1373" s="582" t="str">
        <f t="shared" si="197"/>
        <v>NO</v>
      </c>
    </row>
    <row r="1374" spans="1:25" x14ac:dyDescent="0.25">
      <c r="A1374" s="572" t="s">
        <v>289</v>
      </c>
      <c r="B1374" s="573" t="s">
        <v>1198</v>
      </c>
      <c r="C1374" s="617">
        <v>8</v>
      </c>
      <c r="D1374" s="617">
        <v>22069000800</v>
      </c>
      <c r="E1374" s="574" t="s">
        <v>904</v>
      </c>
      <c r="F1374" s="583">
        <v>0</v>
      </c>
      <c r="G1374" s="573" t="s">
        <v>902</v>
      </c>
      <c r="H1374" s="576">
        <v>152900</v>
      </c>
      <c r="I1374" s="576">
        <v>87500</v>
      </c>
      <c r="J1374" s="577">
        <v>0.57226945716154398</v>
      </c>
      <c r="K1374" s="577" t="b">
        <f t="shared" si="189"/>
        <v>1</v>
      </c>
      <c r="L1374" s="576">
        <v>46710</v>
      </c>
      <c r="M1374" s="576">
        <v>31042</v>
      </c>
      <c r="N1374" s="577">
        <v>0.66456861485763197</v>
      </c>
      <c r="O1374" s="577" t="str">
        <f t="shared" si="190"/>
        <v/>
      </c>
      <c r="P1374" s="578">
        <v>19.600000000000001</v>
      </c>
      <c r="Q1374" s="578">
        <v>23.7</v>
      </c>
      <c r="R1374" s="579">
        <v>1.2091836734693899</v>
      </c>
      <c r="S1374" s="577" t="str">
        <f t="shared" si="191"/>
        <v/>
      </c>
      <c r="T1374" s="580">
        <f t="shared" si="192"/>
        <v>1</v>
      </c>
      <c r="U1374" s="580">
        <f t="shared" si="193"/>
        <v>0</v>
      </c>
      <c r="V1374" s="580">
        <f t="shared" si="194"/>
        <v>0</v>
      </c>
      <c r="W1374" s="580">
        <f t="shared" si="195"/>
        <v>1</v>
      </c>
      <c r="X1374" s="581" t="str">
        <f t="shared" si="196"/>
        <v>NO</v>
      </c>
      <c r="Y1374" s="582" t="str">
        <f t="shared" si="197"/>
        <v>NO</v>
      </c>
    </row>
    <row r="1375" spans="1:25" x14ac:dyDescent="0.25">
      <c r="A1375" s="572" t="s">
        <v>289</v>
      </c>
      <c r="B1375" s="573" t="s">
        <v>1196</v>
      </c>
      <c r="C1375" s="617">
        <v>8</v>
      </c>
      <c r="D1375" s="617">
        <v>22069000800</v>
      </c>
      <c r="E1375" s="574" t="s">
        <v>904</v>
      </c>
      <c r="F1375" s="583">
        <v>0</v>
      </c>
      <c r="G1375" s="573" t="s">
        <v>902</v>
      </c>
      <c r="H1375" s="576">
        <v>152900</v>
      </c>
      <c r="I1375" s="580"/>
      <c r="J1375" s="580"/>
      <c r="K1375" s="577" t="str">
        <f t="shared" si="189"/>
        <v/>
      </c>
      <c r="L1375" s="576">
        <v>46710</v>
      </c>
      <c r="M1375" s="576">
        <v>30833</v>
      </c>
      <c r="N1375" s="577">
        <v>0.66009419824448701</v>
      </c>
      <c r="O1375" s="577" t="str">
        <f t="shared" si="190"/>
        <v/>
      </c>
      <c r="P1375" s="578">
        <v>19.600000000000001</v>
      </c>
      <c r="Q1375" s="578">
        <v>18.600000000000001</v>
      </c>
      <c r="R1375" s="579">
        <v>0.94897959183673497</v>
      </c>
      <c r="S1375" s="577" t="str">
        <f t="shared" si="191"/>
        <v/>
      </c>
      <c r="T1375" s="580">
        <f t="shared" si="192"/>
        <v>0</v>
      </c>
      <c r="U1375" s="580">
        <f t="shared" si="193"/>
        <v>0</v>
      </c>
      <c r="V1375" s="580">
        <f t="shared" si="194"/>
        <v>0</v>
      </c>
      <c r="W1375" s="580">
        <f t="shared" si="195"/>
        <v>0</v>
      </c>
      <c r="X1375" s="581" t="str">
        <f t="shared" si="196"/>
        <v>NO</v>
      </c>
      <c r="Y1375" s="582" t="str">
        <f t="shared" si="197"/>
        <v>NO</v>
      </c>
    </row>
    <row r="1376" spans="1:25" x14ac:dyDescent="0.25">
      <c r="A1376" s="572" t="s">
        <v>294</v>
      </c>
      <c r="B1376" s="573" t="s">
        <v>1199</v>
      </c>
      <c r="C1376" s="617">
        <v>9</v>
      </c>
      <c r="D1376" s="617">
        <v>22069000900</v>
      </c>
      <c r="E1376" s="584" t="s">
        <v>904</v>
      </c>
      <c r="F1376" s="585">
        <v>0</v>
      </c>
      <c r="G1376" s="573" t="s">
        <v>902</v>
      </c>
      <c r="H1376" s="576">
        <v>152900</v>
      </c>
      <c r="I1376" s="576">
        <v>0</v>
      </c>
      <c r="J1376" s="577">
        <v>0</v>
      </c>
      <c r="K1376" s="577" t="str">
        <f t="shared" si="189"/>
        <v/>
      </c>
      <c r="L1376" s="576">
        <v>46710</v>
      </c>
      <c r="M1376" s="576">
        <v>0</v>
      </c>
      <c r="N1376" s="577">
        <v>0</v>
      </c>
      <c r="O1376" s="577" t="b">
        <f t="shared" si="190"/>
        <v>1</v>
      </c>
      <c r="P1376" s="578">
        <v>19.600000000000001</v>
      </c>
      <c r="Q1376" s="578">
        <v>0</v>
      </c>
      <c r="R1376" s="579">
        <v>0</v>
      </c>
      <c r="S1376" s="577" t="str">
        <f t="shared" si="191"/>
        <v/>
      </c>
      <c r="T1376" s="580">
        <f t="shared" si="192"/>
        <v>0</v>
      </c>
      <c r="U1376" s="580">
        <f t="shared" si="193"/>
        <v>1</v>
      </c>
      <c r="V1376" s="580">
        <f t="shared" si="194"/>
        <v>0</v>
      </c>
      <c r="W1376" s="580">
        <f t="shared" si="195"/>
        <v>1</v>
      </c>
      <c r="X1376" s="581" t="str">
        <f t="shared" si="196"/>
        <v>NO</v>
      </c>
      <c r="Y1376" s="582" t="str">
        <f t="shared" si="197"/>
        <v>NO</v>
      </c>
    </row>
    <row r="1377" spans="1:25" x14ac:dyDescent="0.25">
      <c r="A1377" s="572" t="s">
        <v>294</v>
      </c>
      <c r="B1377" s="573" t="s">
        <v>1200</v>
      </c>
      <c r="C1377" s="617">
        <v>9</v>
      </c>
      <c r="D1377" s="617">
        <v>22069000900</v>
      </c>
      <c r="E1377" s="574" t="s">
        <v>904</v>
      </c>
      <c r="F1377" s="583">
        <v>0</v>
      </c>
      <c r="G1377" s="573" t="s">
        <v>902</v>
      </c>
      <c r="H1377" s="576">
        <v>152900</v>
      </c>
      <c r="I1377" s="576">
        <v>0</v>
      </c>
      <c r="J1377" s="577">
        <v>0</v>
      </c>
      <c r="K1377" s="577" t="str">
        <f t="shared" si="189"/>
        <v/>
      </c>
      <c r="L1377" s="576">
        <v>46710</v>
      </c>
      <c r="M1377" s="576">
        <v>0</v>
      </c>
      <c r="N1377" s="577">
        <v>0</v>
      </c>
      <c r="O1377" s="577" t="b">
        <f t="shared" si="190"/>
        <v>1</v>
      </c>
      <c r="P1377" s="578">
        <v>19.600000000000001</v>
      </c>
      <c r="Q1377" s="578">
        <v>0</v>
      </c>
      <c r="R1377" s="579">
        <v>0</v>
      </c>
      <c r="S1377" s="577" t="str">
        <f t="shared" si="191"/>
        <v/>
      </c>
      <c r="T1377" s="580">
        <f t="shared" si="192"/>
        <v>0</v>
      </c>
      <c r="U1377" s="580">
        <f t="shared" si="193"/>
        <v>1</v>
      </c>
      <c r="V1377" s="580">
        <f t="shared" si="194"/>
        <v>0</v>
      </c>
      <c r="W1377" s="580">
        <f t="shared" si="195"/>
        <v>1</v>
      </c>
      <c r="X1377" s="581" t="str">
        <f t="shared" si="196"/>
        <v>NO</v>
      </c>
      <c r="Y1377" s="582" t="str">
        <f t="shared" si="197"/>
        <v>NO</v>
      </c>
    </row>
    <row r="1378" spans="1:25" x14ac:dyDescent="0.25">
      <c r="A1378" s="572" t="s">
        <v>294</v>
      </c>
      <c r="B1378" s="573" t="s">
        <v>1201</v>
      </c>
      <c r="C1378" s="617">
        <v>9</v>
      </c>
      <c r="D1378" s="617">
        <v>22069000900</v>
      </c>
      <c r="E1378" s="574" t="s">
        <v>904</v>
      </c>
      <c r="F1378" s="583">
        <v>0</v>
      </c>
      <c r="G1378" s="573" t="s">
        <v>902</v>
      </c>
      <c r="H1378" s="576">
        <v>152900</v>
      </c>
      <c r="I1378" s="576">
        <v>0</v>
      </c>
      <c r="J1378" s="577">
        <v>0</v>
      </c>
      <c r="K1378" s="577" t="str">
        <f t="shared" si="189"/>
        <v/>
      </c>
      <c r="L1378" s="576">
        <v>46710</v>
      </c>
      <c r="M1378" s="576">
        <v>0</v>
      </c>
      <c r="N1378" s="577">
        <v>0</v>
      </c>
      <c r="O1378" s="577" t="b">
        <f t="shared" si="190"/>
        <v>1</v>
      </c>
      <c r="P1378" s="578">
        <v>19.600000000000001</v>
      </c>
      <c r="Q1378" s="578">
        <v>0</v>
      </c>
      <c r="R1378" s="579">
        <v>0</v>
      </c>
      <c r="S1378" s="577" t="str">
        <f t="shared" si="191"/>
        <v/>
      </c>
      <c r="T1378" s="580">
        <f t="shared" si="192"/>
        <v>0</v>
      </c>
      <c r="U1378" s="580">
        <f t="shared" si="193"/>
        <v>1</v>
      </c>
      <c r="V1378" s="580">
        <f t="shared" si="194"/>
        <v>0</v>
      </c>
      <c r="W1378" s="580">
        <f t="shared" si="195"/>
        <v>1</v>
      </c>
      <c r="X1378" s="581" t="str">
        <f t="shared" si="196"/>
        <v>NO</v>
      </c>
      <c r="Y1378" s="582" t="str">
        <f t="shared" si="197"/>
        <v>NO</v>
      </c>
    </row>
    <row r="1379" spans="1:25" x14ac:dyDescent="0.25">
      <c r="A1379" s="572" t="s">
        <v>289</v>
      </c>
      <c r="B1379" s="573" t="s">
        <v>1202</v>
      </c>
      <c r="C1379" s="617">
        <v>9</v>
      </c>
      <c r="D1379" s="617">
        <v>22069000900</v>
      </c>
      <c r="E1379" s="574" t="s">
        <v>904</v>
      </c>
      <c r="F1379" s="583">
        <v>0</v>
      </c>
      <c r="G1379" s="573" t="s">
        <v>902</v>
      </c>
      <c r="H1379" s="576">
        <v>152900</v>
      </c>
      <c r="I1379" s="576">
        <v>46700</v>
      </c>
      <c r="J1379" s="577">
        <v>0.30542838456507498</v>
      </c>
      <c r="K1379" s="577" t="str">
        <f t="shared" si="189"/>
        <v/>
      </c>
      <c r="L1379" s="576">
        <v>46710</v>
      </c>
      <c r="M1379" s="576">
        <v>17500</v>
      </c>
      <c r="N1379" s="577">
        <v>0.37465210875615501</v>
      </c>
      <c r="O1379" s="577" t="b">
        <f t="shared" si="190"/>
        <v>1</v>
      </c>
      <c r="P1379" s="578">
        <v>19.600000000000001</v>
      </c>
      <c r="Q1379" s="578">
        <v>49.4</v>
      </c>
      <c r="R1379" s="579">
        <v>2.5204081632653099</v>
      </c>
      <c r="S1379" s="577" t="b">
        <f t="shared" si="191"/>
        <v>1</v>
      </c>
      <c r="T1379" s="580">
        <f t="shared" si="192"/>
        <v>0</v>
      </c>
      <c r="U1379" s="580">
        <f t="shared" si="193"/>
        <v>1</v>
      </c>
      <c r="V1379" s="580">
        <f t="shared" si="194"/>
        <v>1</v>
      </c>
      <c r="W1379" s="580">
        <f t="shared" si="195"/>
        <v>2</v>
      </c>
      <c r="X1379" s="581" t="str">
        <f t="shared" si="196"/>
        <v>NO</v>
      </c>
      <c r="Y1379" s="582" t="str">
        <f t="shared" si="197"/>
        <v>NO</v>
      </c>
    </row>
    <row r="1380" spans="1:25" x14ac:dyDescent="0.25">
      <c r="A1380" s="572" t="s">
        <v>289</v>
      </c>
      <c r="B1380" s="573" t="s">
        <v>289</v>
      </c>
      <c r="C1380" s="617">
        <v>9</v>
      </c>
      <c r="D1380" s="617">
        <v>22069000900</v>
      </c>
      <c r="E1380" s="574" t="s">
        <v>904</v>
      </c>
      <c r="F1380" s="583">
        <v>0</v>
      </c>
      <c r="G1380" s="573" t="s">
        <v>902</v>
      </c>
      <c r="H1380" s="576">
        <v>152900</v>
      </c>
      <c r="I1380" s="576">
        <v>150800</v>
      </c>
      <c r="J1380" s="577">
        <v>0.98626553302812303</v>
      </c>
      <c r="K1380" s="577" t="b">
        <f t="shared" si="189"/>
        <v>1</v>
      </c>
      <c r="L1380" s="576">
        <v>46710</v>
      </c>
      <c r="M1380" s="576">
        <v>21579</v>
      </c>
      <c r="N1380" s="577">
        <v>0.46197816313423301</v>
      </c>
      <c r="O1380" s="577" t="b">
        <f t="shared" si="190"/>
        <v>1</v>
      </c>
      <c r="P1380" s="578">
        <v>19.600000000000001</v>
      </c>
      <c r="Q1380" s="578">
        <v>44.7</v>
      </c>
      <c r="R1380" s="579">
        <v>2.2806122448979602</v>
      </c>
      <c r="S1380" s="577" t="b">
        <f t="shared" si="191"/>
        <v>1</v>
      </c>
      <c r="T1380" s="580">
        <f t="shared" si="192"/>
        <v>1</v>
      </c>
      <c r="U1380" s="580">
        <f t="shared" si="193"/>
        <v>1</v>
      </c>
      <c r="V1380" s="580">
        <f t="shared" si="194"/>
        <v>1</v>
      </c>
      <c r="W1380" s="580">
        <f t="shared" si="195"/>
        <v>3</v>
      </c>
      <c r="X1380" s="581" t="str">
        <f t="shared" si="196"/>
        <v>NO</v>
      </c>
      <c r="Y1380" s="582" t="str">
        <f t="shared" si="197"/>
        <v>NO</v>
      </c>
    </row>
    <row r="1381" spans="1:25" x14ac:dyDescent="0.25">
      <c r="A1381" s="572" t="s">
        <v>289</v>
      </c>
      <c r="B1381" s="592" t="s">
        <v>1203</v>
      </c>
      <c r="C1381" s="617">
        <v>9</v>
      </c>
      <c r="D1381" s="617">
        <v>22069000900</v>
      </c>
      <c r="E1381" s="574" t="s">
        <v>904</v>
      </c>
      <c r="F1381" s="583">
        <v>0</v>
      </c>
      <c r="G1381" s="573" t="s">
        <v>902</v>
      </c>
      <c r="H1381" s="576">
        <v>152900</v>
      </c>
      <c r="I1381" s="576">
        <v>0</v>
      </c>
      <c r="J1381" s="577">
        <v>0</v>
      </c>
      <c r="K1381" s="577" t="str">
        <f t="shared" si="189"/>
        <v/>
      </c>
      <c r="L1381" s="576">
        <v>46710</v>
      </c>
      <c r="M1381" s="576">
        <v>0</v>
      </c>
      <c r="N1381" s="577">
        <v>0</v>
      </c>
      <c r="O1381" s="577" t="b">
        <f t="shared" si="190"/>
        <v>1</v>
      </c>
      <c r="P1381" s="578">
        <v>19.600000000000001</v>
      </c>
      <c r="Q1381" s="578">
        <v>0</v>
      </c>
      <c r="R1381" s="579">
        <v>0</v>
      </c>
      <c r="S1381" s="577" t="str">
        <f t="shared" si="191"/>
        <v/>
      </c>
      <c r="T1381" s="580">
        <f t="shared" si="192"/>
        <v>0</v>
      </c>
      <c r="U1381" s="580">
        <f t="shared" si="193"/>
        <v>1</v>
      </c>
      <c r="V1381" s="580">
        <f t="shared" si="194"/>
        <v>0</v>
      </c>
      <c r="W1381" s="580">
        <f t="shared" si="195"/>
        <v>1</v>
      </c>
      <c r="X1381" s="581" t="str">
        <f t="shared" si="196"/>
        <v>NO</v>
      </c>
      <c r="Y1381" s="582" t="str">
        <f t="shared" si="197"/>
        <v>NO</v>
      </c>
    </row>
    <row r="1382" spans="1:25" x14ac:dyDescent="0.25">
      <c r="A1382" s="572" t="s">
        <v>289</v>
      </c>
      <c r="B1382" s="573" t="s">
        <v>1204</v>
      </c>
      <c r="C1382" s="617">
        <v>9</v>
      </c>
      <c r="D1382" s="617">
        <v>22069000900</v>
      </c>
      <c r="E1382" s="574" t="s">
        <v>904</v>
      </c>
      <c r="F1382" s="583">
        <v>0</v>
      </c>
      <c r="G1382" s="573" t="s">
        <v>902</v>
      </c>
      <c r="H1382" s="576">
        <v>152900</v>
      </c>
      <c r="I1382" s="576">
        <v>0</v>
      </c>
      <c r="J1382" s="577">
        <v>0</v>
      </c>
      <c r="K1382" s="577" t="str">
        <f t="shared" si="189"/>
        <v/>
      </c>
      <c r="L1382" s="576">
        <v>46710</v>
      </c>
      <c r="M1382" s="576">
        <v>0</v>
      </c>
      <c r="N1382" s="577">
        <v>0</v>
      </c>
      <c r="O1382" s="577" t="b">
        <f t="shared" si="190"/>
        <v>1</v>
      </c>
      <c r="P1382" s="578">
        <v>19.600000000000001</v>
      </c>
      <c r="Q1382" s="578">
        <v>0</v>
      </c>
      <c r="R1382" s="579">
        <v>0</v>
      </c>
      <c r="S1382" s="577" t="str">
        <f t="shared" si="191"/>
        <v/>
      </c>
      <c r="T1382" s="580">
        <f t="shared" si="192"/>
        <v>0</v>
      </c>
      <c r="U1382" s="580">
        <f t="shared" si="193"/>
        <v>1</v>
      </c>
      <c r="V1382" s="580">
        <f t="shared" si="194"/>
        <v>0</v>
      </c>
      <c r="W1382" s="580">
        <f t="shared" si="195"/>
        <v>1</v>
      </c>
      <c r="X1382" s="581" t="str">
        <f t="shared" si="196"/>
        <v>NO</v>
      </c>
      <c r="Y1382" s="582" t="str">
        <f t="shared" si="197"/>
        <v>NO</v>
      </c>
    </row>
    <row r="1383" spans="1:25" x14ac:dyDescent="0.25">
      <c r="A1383" s="572" t="s">
        <v>289</v>
      </c>
      <c r="B1383" s="573" t="s">
        <v>1205</v>
      </c>
      <c r="C1383" s="617">
        <v>9</v>
      </c>
      <c r="D1383" s="617">
        <v>22069000900</v>
      </c>
      <c r="E1383" s="574" t="s">
        <v>904</v>
      </c>
      <c r="F1383" s="583">
        <v>0</v>
      </c>
      <c r="G1383" s="573" t="s">
        <v>902</v>
      </c>
      <c r="H1383" s="576">
        <v>152900</v>
      </c>
      <c r="I1383" s="576">
        <v>0</v>
      </c>
      <c r="J1383" s="577">
        <v>0</v>
      </c>
      <c r="K1383" s="577" t="str">
        <f t="shared" si="189"/>
        <v/>
      </c>
      <c r="L1383" s="576">
        <v>46710</v>
      </c>
      <c r="M1383" s="576">
        <v>0</v>
      </c>
      <c r="N1383" s="577">
        <v>0</v>
      </c>
      <c r="O1383" s="577" t="b">
        <f t="shared" si="190"/>
        <v>1</v>
      </c>
      <c r="P1383" s="578">
        <v>19.600000000000001</v>
      </c>
      <c r="Q1383" s="578">
        <v>0</v>
      </c>
      <c r="R1383" s="579">
        <v>0</v>
      </c>
      <c r="S1383" s="577" t="str">
        <f t="shared" si="191"/>
        <v/>
      </c>
      <c r="T1383" s="580">
        <f t="shared" si="192"/>
        <v>0</v>
      </c>
      <c r="U1383" s="580">
        <f t="shared" si="193"/>
        <v>1</v>
      </c>
      <c r="V1383" s="580">
        <f t="shared" si="194"/>
        <v>0</v>
      </c>
      <c r="W1383" s="580">
        <f t="shared" si="195"/>
        <v>1</v>
      </c>
      <c r="X1383" s="581" t="str">
        <f t="shared" si="196"/>
        <v>NO</v>
      </c>
      <c r="Y1383" s="582" t="str">
        <f t="shared" si="197"/>
        <v>NO</v>
      </c>
    </row>
    <row r="1384" spans="1:25" x14ac:dyDescent="0.25">
      <c r="A1384" s="572" t="s">
        <v>289</v>
      </c>
      <c r="B1384" s="573" t="s">
        <v>1198</v>
      </c>
      <c r="C1384" s="617">
        <v>9</v>
      </c>
      <c r="D1384" s="617">
        <v>22069000900</v>
      </c>
      <c r="E1384" s="574" t="s">
        <v>904</v>
      </c>
      <c r="F1384" s="583">
        <v>0</v>
      </c>
      <c r="G1384" s="573" t="s">
        <v>902</v>
      </c>
      <c r="H1384" s="576">
        <v>152900</v>
      </c>
      <c r="I1384" s="576">
        <v>87500</v>
      </c>
      <c r="J1384" s="577">
        <v>0.57226945716154398</v>
      </c>
      <c r="K1384" s="577" t="b">
        <f t="shared" si="189"/>
        <v>1</v>
      </c>
      <c r="L1384" s="576">
        <v>46710</v>
      </c>
      <c r="M1384" s="576">
        <v>31042</v>
      </c>
      <c r="N1384" s="577">
        <v>0.66456861485763197</v>
      </c>
      <c r="O1384" s="577" t="str">
        <f t="shared" si="190"/>
        <v/>
      </c>
      <c r="P1384" s="578">
        <v>19.600000000000001</v>
      </c>
      <c r="Q1384" s="578">
        <v>23.7</v>
      </c>
      <c r="R1384" s="579">
        <v>1.2091836734693899</v>
      </c>
      <c r="S1384" s="577" t="str">
        <f t="shared" si="191"/>
        <v/>
      </c>
      <c r="T1384" s="580">
        <f t="shared" si="192"/>
        <v>1</v>
      </c>
      <c r="U1384" s="580">
        <f t="shared" si="193"/>
        <v>0</v>
      </c>
      <c r="V1384" s="580">
        <f t="shared" si="194"/>
        <v>0</v>
      </c>
      <c r="W1384" s="580">
        <f t="shared" si="195"/>
        <v>1</v>
      </c>
      <c r="X1384" s="581" t="str">
        <f t="shared" si="196"/>
        <v>NO</v>
      </c>
      <c r="Y1384" s="582" t="str">
        <f t="shared" si="197"/>
        <v>NO</v>
      </c>
    </row>
    <row r="1385" spans="1:25" x14ac:dyDescent="0.25">
      <c r="A1385" s="572" t="s">
        <v>290</v>
      </c>
      <c r="B1385" s="573" t="s">
        <v>1127</v>
      </c>
      <c r="C1385" s="617">
        <v>1</v>
      </c>
      <c r="D1385" s="617">
        <v>22071000100</v>
      </c>
      <c r="E1385" s="574" t="s">
        <v>901</v>
      </c>
      <c r="F1385" s="575">
        <v>1</v>
      </c>
      <c r="G1385" s="573" t="s">
        <v>902</v>
      </c>
      <c r="H1385" s="576">
        <v>152900</v>
      </c>
      <c r="I1385" s="576">
        <v>205000</v>
      </c>
      <c r="J1385" s="577">
        <v>1.3407455853499</v>
      </c>
      <c r="K1385" s="577" t="b">
        <f t="shared" si="189"/>
        <v>1</v>
      </c>
      <c r="L1385" s="576">
        <v>46710</v>
      </c>
      <c r="M1385" s="576">
        <v>38721</v>
      </c>
      <c r="N1385" s="577">
        <v>0.82896596017983304</v>
      </c>
      <c r="O1385" s="577" t="str">
        <f t="shared" si="190"/>
        <v/>
      </c>
      <c r="P1385" s="578">
        <v>19.600000000000001</v>
      </c>
      <c r="Q1385" s="578">
        <v>25.4</v>
      </c>
      <c r="R1385" s="579">
        <v>1.2959183673469401</v>
      </c>
      <c r="S1385" s="577" t="str">
        <f t="shared" si="191"/>
        <v/>
      </c>
      <c r="T1385" s="580">
        <f t="shared" si="192"/>
        <v>1</v>
      </c>
      <c r="U1385" s="580">
        <f t="shared" si="193"/>
        <v>0</v>
      </c>
      <c r="V1385" s="580">
        <f t="shared" si="194"/>
        <v>0</v>
      </c>
      <c r="W1385" s="580">
        <f t="shared" si="195"/>
        <v>1</v>
      </c>
      <c r="X1385" s="581" t="str">
        <f t="shared" si="196"/>
        <v>NO</v>
      </c>
      <c r="Y1385" s="582" t="str">
        <f t="shared" si="197"/>
        <v>NO</v>
      </c>
    </row>
    <row r="1386" spans="1:25" x14ac:dyDescent="0.25">
      <c r="A1386" s="572" t="s">
        <v>290</v>
      </c>
      <c r="B1386" s="573" t="s">
        <v>1127</v>
      </c>
      <c r="C1386" s="617">
        <v>2</v>
      </c>
      <c r="D1386" s="617">
        <v>22071000200</v>
      </c>
      <c r="E1386" s="574" t="s">
        <v>901</v>
      </c>
      <c r="F1386" s="583">
        <v>0</v>
      </c>
      <c r="G1386" s="573" t="s">
        <v>902</v>
      </c>
      <c r="H1386" s="576">
        <v>152900</v>
      </c>
      <c r="I1386" s="576">
        <v>205000</v>
      </c>
      <c r="J1386" s="577">
        <v>1.3407455853499</v>
      </c>
      <c r="K1386" s="577" t="b">
        <f t="shared" si="189"/>
        <v>1</v>
      </c>
      <c r="L1386" s="576">
        <v>46710</v>
      </c>
      <c r="M1386" s="576">
        <v>38721</v>
      </c>
      <c r="N1386" s="577">
        <v>0.82896596017983304</v>
      </c>
      <c r="O1386" s="577" t="str">
        <f t="shared" si="190"/>
        <v/>
      </c>
      <c r="P1386" s="578">
        <v>19.600000000000001</v>
      </c>
      <c r="Q1386" s="578">
        <v>25.4</v>
      </c>
      <c r="R1386" s="579">
        <v>1.2959183673469401</v>
      </c>
      <c r="S1386" s="577" t="str">
        <f t="shared" si="191"/>
        <v/>
      </c>
      <c r="T1386" s="580">
        <f t="shared" si="192"/>
        <v>1</v>
      </c>
      <c r="U1386" s="580">
        <f t="shared" si="193"/>
        <v>0</v>
      </c>
      <c r="V1386" s="580">
        <f t="shared" si="194"/>
        <v>0</v>
      </c>
      <c r="W1386" s="580">
        <f t="shared" si="195"/>
        <v>1</v>
      </c>
      <c r="X1386" s="581" t="str">
        <f t="shared" si="196"/>
        <v>NO</v>
      </c>
      <c r="Y1386" s="582" t="str">
        <f t="shared" si="197"/>
        <v>NO</v>
      </c>
    </row>
    <row r="1387" spans="1:25" x14ac:dyDescent="0.25">
      <c r="A1387" s="572" t="s">
        <v>290</v>
      </c>
      <c r="B1387" s="573" t="s">
        <v>1127</v>
      </c>
      <c r="C1387" s="617">
        <v>3</v>
      </c>
      <c r="D1387" s="617">
        <v>22071000300</v>
      </c>
      <c r="E1387" s="574" t="s">
        <v>901</v>
      </c>
      <c r="F1387" s="575">
        <v>1</v>
      </c>
      <c r="G1387" s="573" t="s">
        <v>902</v>
      </c>
      <c r="H1387" s="576">
        <v>152900</v>
      </c>
      <c r="I1387" s="576">
        <v>205000</v>
      </c>
      <c r="J1387" s="577">
        <v>1.3407455853499</v>
      </c>
      <c r="K1387" s="577" t="b">
        <f t="shared" si="189"/>
        <v>1</v>
      </c>
      <c r="L1387" s="576">
        <v>46710</v>
      </c>
      <c r="M1387" s="576">
        <v>38721</v>
      </c>
      <c r="N1387" s="577">
        <v>0.82896596017983304</v>
      </c>
      <c r="O1387" s="577" t="str">
        <f t="shared" si="190"/>
        <v/>
      </c>
      <c r="P1387" s="578">
        <v>19.600000000000001</v>
      </c>
      <c r="Q1387" s="578">
        <v>25.4</v>
      </c>
      <c r="R1387" s="579">
        <v>1.2959183673469401</v>
      </c>
      <c r="S1387" s="577" t="str">
        <f t="shared" si="191"/>
        <v/>
      </c>
      <c r="T1387" s="580">
        <f t="shared" si="192"/>
        <v>1</v>
      </c>
      <c r="U1387" s="580">
        <f t="shared" si="193"/>
        <v>0</v>
      </c>
      <c r="V1387" s="580">
        <f t="shared" si="194"/>
        <v>0</v>
      </c>
      <c r="W1387" s="580">
        <f t="shared" si="195"/>
        <v>1</v>
      </c>
      <c r="X1387" s="581" t="str">
        <f t="shared" si="196"/>
        <v>NO</v>
      </c>
      <c r="Y1387" s="582" t="str">
        <f t="shared" si="197"/>
        <v>NO</v>
      </c>
    </row>
    <row r="1388" spans="1:25" x14ac:dyDescent="0.25">
      <c r="A1388" s="572" t="s">
        <v>290</v>
      </c>
      <c r="B1388" s="573" t="s">
        <v>1127</v>
      </c>
      <c r="C1388" s="617">
        <v>4</v>
      </c>
      <c r="D1388" s="617">
        <v>22071000400</v>
      </c>
      <c r="E1388" s="574" t="s">
        <v>901</v>
      </c>
      <c r="F1388" s="575">
        <v>1</v>
      </c>
      <c r="G1388" s="573" t="s">
        <v>902</v>
      </c>
      <c r="H1388" s="576">
        <v>152900</v>
      </c>
      <c r="I1388" s="576">
        <v>205000</v>
      </c>
      <c r="J1388" s="577">
        <v>1.3407455853499</v>
      </c>
      <c r="K1388" s="577" t="b">
        <f t="shared" si="189"/>
        <v>1</v>
      </c>
      <c r="L1388" s="576">
        <v>46710</v>
      </c>
      <c r="M1388" s="576">
        <v>38721</v>
      </c>
      <c r="N1388" s="577">
        <v>0.82896596017983304</v>
      </c>
      <c r="O1388" s="577" t="str">
        <f t="shared" si="190"/>
        <v/>
      </c>
      <c r="P1388" s="578">
        <v>19.600000000000001</v>
      </c>
      <c r="Q1388" s="578">
        <v>25.4</v>
      </c>
      <c r="R1388" s="579">
        <v>1.2959183673469401</v>
      </c>
      <c r="S1388" s="577" t="str">
        <f t="shared" si="191"/>
        <v/>
      </c>
      <c r="T1388" s="580">
        <f t="shared" si="192"/>
        <v>1</v>
      </c>
      <c r="U1388" s="580">
        <f t="shared" si="193"/>
        <v>0</v>
      </c>
      <c r="V1388" s="580">
        <f t="shared" si="194"/>
        <v>0</v>
      </c>
      <c r="W1388" s="580">
        <f t="shared" si="195"/>
        <v>1</v>
      </c>
      <c r="X1388" s="581" t="str">
        <f t="shared" si="196"/>
        <v>NO</v>
      </c>
      <c r="Y1388" s="582" t="str">
        <f t="shared" si="197"/>
        <v>NO</v>
      </c>
    </row>
    <row r="1389" spans="1:25" x14ac:dyDescent="0.25">
      <c r="A1389" s="572" t="s">
        <v>280</v>
      </c>
      <c r="B1389" s="573" t="s">
        <v>1128</v>
      </c>
      <c r="C1389" s="617">
        <v>6.01</v>
      </c>
      <c r="D1389" s="617">
        <v>22071000601</v>
      </c>
      <c r="E1389" s="574" t="s">
        <v>901</v>
      </c>
      <c r="F1389" s="575">
        <v>1</v>
      </c>
      <c r="G1389" s="573" t="s">
        <v>902</v>
      </c>
      <c r="H1389" s="576">
        <v>152900</v>
      </c>
      <c r="I1389" s="576">
        <v>167200</v>
      </c>
      <c r="J1389" s="577">
        <v>1.0935251798561201</v>
      </c>
      <c r="K1389" s="577" t="b">
        <f t="shared" si="189"/>
        <v>1</v>
      </c>
      <c r="L1389" s="576">
        <v>46710</v>
      </c>
      <c r="M1389" s="576">
        <v>41260</v>
      </c>
      <c r="N1389" s="577">
        <v>0.88332262898736902</v>
      </c>
      <c r="O1389" s="577" t="str">
        <f t="shared" si="190"/>
        <v/>
      </c>
      <c r="P1389" s="578">
        <v>19.600000000000001</v>
      </c>
      <c r="Q1389" s="578">
        <v>20</v>
      </c>
      <c r="R1389" s="579">
        <v>1.0204081632653099</v>
      </c>
      <c r="S1389" s="577" t="str">
        <f t="shared" si="191"/>
        <v/>
      </c>
      <c r="T1389" s="580">
        <f t="shared" si="192"/>
        <v>1</v>
      </c>
      <c r="U1389" s="580">
        <f t="shared" si="193"/>
        <v>0</v>
      </c>
      <c r="V1389" s="580">
        <f t="shared" si="194"/>
        <v>0</v>
      </c>
      <c r="W1389" s="580">
        <f t="shared" si="195"/>
        <v>1</v>
      </c>
      <c r="X1389" s="581" t="str">
        <f t="shared" si="196"/>
        <v>NO</v>
      </c>
      <c r="Y1389" s="582" t="str">
        <f t="shared" si="197"/>
        <v>NO</v>
      </c>
    </row>
    <row r="1390" spans="1:25" x14ac:dyDescent="0.25">
      <c r="A1390" s="572" t="s">
        <v>290</v>
      </c>
      <c r="B1390" s="573" t="s">
        <v>1127</v>
      </c>
      <c r="C1390" s="617">
        <v>6.01</v>
      </c>
      <c r="D1390" s="617">
        <v>22071000601</v>
      </c>
      <c r="E1390" s="574" t="s">
        <v>901</v>
      </c>
      <c r="F1390" s="575">
        <v>1</v>
      </c>
      <c r="G1390" s="573" t="s">
        <v>902</v>
      </c>
      <c r="H1390" s="576">
        <v>152900</v>
      </c>
      <c r="I1390" s="576">
        <v>205000</v>
      </c>
      <c r="J1390" s="577">
        <v>1.3407455853499</v>
      </c>
      <c r="K1390" s="577" t="b">
        <f t="shared" si="189"/>
        <v>1</v>
      </c>
      <c r="L1390" s="576">
        <v>46710</v>
      </c>
      <c r="M1390" s="576">
        <v>38721</v>
      </c>
      <c r="N1390" s="577">
        <v>0.82896596017983304</v>
      </c>
      <c r="O1390" s="577" t="str">
        <f t="shared" si="190"/>
        <v/>
      </c>
      <c r="P1390" s="578">
        <v>19.600000000000001</v>
      </c>
      <c r="Q1390" s="578">
        <v>25.4</v>
      </c>
      <c r="R1390" s="579">
        <v>1.2959183673469401</v>
      </c>
      <c r="S1390" s="577" t="str">
        <f t="shared" si="191"/>
        <v/>
      </c>
      <c r="T1390" s="580">
        <f t="shared" si="192"/>
        <v>1</v>
      </c>
      <c r="U1390" s="580">
        <f t="shared" si="193"/>
        <v>0</v>
      </c>
      <c r="V1390" s="580">
        <f t="shared" si="194"/>
        <v>0</v>
      </c>
      <c r="W1390" s="580">
        <f t="shared" si="195"/>
        <v>1</v>
      </c>
      <c r="X1390" s="581" t="str">
        <f t="shared" si="196"/>
        <v>NO</v>
      </c>
      <c r="Y1390" s="582" t="str">
        <f t="shared" si="197"/>
        <v>NO</v>
      </c>
    </row>
    <row r="1391" spans="1:25" x14ac:dyDescent="0.25">
      <c r="A1391" s="572" t="s">
        <v>290</v>
      </c>
      <c r="B1391" s="573" t="s">
        <v>1127</v>
      </c>
      <c r="C1391" s="617">
        <v>6.02</v>
      </c>
      <c r="D1391" s="617">
        <v>22071000602</v>
      </c>
      <c r="E1391" s="574" t="s">
        <v>901</v>
      </c>
      <c r="F1391" s="575">
        <v>1</v>
      </c>
      <c r="G1391" s="573" t="s">
        <v>902</v>
      </c>
      <c r="H1391" s="576">
        <v>152900</v>
      </c>
      <c r="I1391" s="576">
        <v>205000</v>
      </c>
      <c r="J1391" s="577">
        <v>1.3407455853499</v>
      </c>
      <c r="K1391" s="577" t="b">
        <f t="shared" si="189"/>
        <v>1</v>
      </c>
      <c r="L1391" s="576">
        <v>46710</v>
      </c>
      <c r="M1391" s="576">
        <v>38721</v>
      </c>
      <c r="N1391" s="577">
        <v>0.82896596017983304</v>
      </c>
      <c r="O1391" s="577" t="str">
        <f t="shared" si="190"/>
        <v/>
      </c>
      <c r="P1391" s="578">
        <v>19.600000000000001</v>
      </c>
      <c r="Q1391" s="578">
        <v>25.4</v>
      </c>
      <c r="R1391" s="579">
        <v>1.2959183673469401</v>
      </c>
      <c r="S1391" s="577" t="str">
        <f t="shared" si="191"/>
        <v/>
      </c>
      <c r="T1391" s="580">
        <f t="shared" si="192"/>
        <v>1</v>
      </c>
      <c r="U1391" s="580">
        <f t="shared" si="193"/>
        <v>0</v>
      </c>
      <c r="V1391" s="580">
        <f t="shared" si="194"/>
        <v>0</v>
      </c>
      <c r="W1391" s="580">
        <f t="shared" si="195"/>
        <v>1</v>
      </c>
      <c r="X1391" s="581" t="str">
        <f t="shared" si="196"/>
        <v>NO</v>
      </c>
      <c r="Y1391" s="582" t="str">
        <f t="shared" si="197"/>
        <v>NO</v>
      </c>
    </row>
    <row r="1392" spans="1:25" x14ac:dyDescent="0.25">
      <c r="A1392" s="572" t="s">
        <v>290</v>
      </c>
      <c r="B1392" s="573" t="s">
        <v>1127</v>
      </c>
      <c r="C1392" s="617">
        <v>6.03</v>
      </c>
      <c r="D1392" s="617">
        <v>22071000603</v>
      </c>
      <c r="E1392" s="574" t="s">
        <v>901</v>
      </c>
      <c r="F1392" s="575">
        <v>1</v>
      </c>
      <c r="G1392" s="573" t="s">
        <v>902</v>
      </c>
      <c r="H1392" s="576">
        <v>152900</v>
      </c>
      <c r="I1392" s="576">
        <v>205000</v>
      </c>
      <c r="J1392" s="577">
        <v>1.3407455853499</v>
      </c>
      <c r="K1392" s="577" t="b">
        <f t="shared" si="189"/>
        <v>1</v>
      </c>
      <c r="L1392" s="576">
        <v>46710</v>
      </c>
      <c r="M1392" s="576">
        <v>38721</v>
      </c>
      <c r="N1392" s="577">
        <v>0.82896596017983304</v>
      </c>
      <c r="O1392" s="577" t="str">
        <f t="shared" si="190"/>
        <v/>
      </c>
      <c r="P1392" s="578">
        <v>19.600000000000001</v>
      </c>
      <c r="Q1392" s="578">
        <v>25.4</v>
      </c>
      <c r="R1392" s="579">
        <v>1.2959183673469401</v>
      </c>
      <c r="S1392" s="577" t="str">
        <f t="shared" si="191"/>
        <v/>
      </c>
      <c r="T1392" s="580">
        <f t="shared" si="192"/>
        <v>1</v>
      </c>
      <c r="U1392" s="580">
        <f t="shared" si="193"/>
        <v>0</v>
      </c>
      <c r="V1392" s="580">
        <f t="shared" si="194"/>
        <v>0</v>
      </c>
      <c r="W1392" s="580">
        <f t="shared" si="195"/>
        <v>1</v>
      </c>
      <c r="X1392" s="581" t="str">
        <f t="shared" si="196"/>
        <v>NO</v>
      </c>
      <c r="Y1392" s="582" t="str">
        <f t="shared" si="197"/>
        <v>NO</v>
      </c>
    </row>
    <row r="1393" spans="1:25" x14ac:dyDescent="0.25">
      <c r="A1393" s="572" t="s">
        <v>290</v>
      </c>
      <c r="B1393" s="573" t="s">
        <v>1127</v>
      </c>
      <c r="C1393" s="617">
        <v>6.04</v>
      </c>
      <c r="D1393" s="617">
        <v>22071000604</v>
      </c>
      <c r="E1393" s="574" t="s">
        <v>904</v>
      </c>
      <c r="F1393" s="583">
        <v>0</v>
      </c>
      <c r="G1393" s="573" t="s">
        <v>902</v>
      </c>
      <c r="H1393" s="576">
        <v>152900</v>
      </c>
      <c r="I1393" s="576">
        <v>205000</v>
      </c>
      <c r="J1393" s="577">
        <v>1.3407455853499</v>
      </c>
      <c r="K1393" s="577" t="b">
        <f t="shared" si="189"/>
        <v>1</v>
      </c>
      <c r="L1393" s="576">
        <v>46710</v>
      </c>
      <c r="M1393" s="576">
        <v>38721</v>
      </c>
      <c r="N1393" s="577">
        <v>0.82896596017983304</v>
      </c>
      <c r="O1393" s="577" t="str">
        <f t="shared" si="190"/>
        <v/>
      </c>
      <c r="P1393" s="578">
        <v>19.600000000000001</v>
      </c>
      <c r="Q1393" s="578">
        <v>25.4</v>
      </c>
      <c r="R1393" s="579">
        <v>1.2959183673469401</v>
      </c>
      <c r="S1393" s="577" t="str">
        <f t="shared" si="191"/>
        <v/>
      </c>
      <c r="T1393" s="580">
        <f t="shared" si="192"/>
        <v>1</v>
      </c>
      <c r="U1393" s="580">
        <f t="shared" si="193"/>
        <v>0</v>
      </c>
      <c r="V1393" s="580">
        <f t="shared" si="194"/>
        <v>0</v>
      </c>
      <c r="W1393" s="580">
        <f t="shared" si="195"/>
        <v>1</v>
      </c>
      <c r="X1393" s="581" t="str">
        <f t="shared" si="196"/>
        <v>NO</v>
      </c>
      <c r="Y1393" s="582" t="str">
        <f t="shared" si="197"/>
        <v>NO</v>
      </c>
    </row>
    <row r="1394" spans="1:25" x14ac:dyDescent="0.25">
      <c r="A1394" s="572" t="s">
        <v>290</v>
      </c>
      <c r="B1394" s="573" t="s">
        <v>1127</v>
      </c>
      <c r="C1394" s="617">
        <v>6.04</v>
      </c>
      <c r="D1394" s="617">
        <v>22071000604</v>
      </c>
      <c r="E1394" s="574" t="s">
        <v>901</v>
      </c>
      <c r="F1394" s="575">
        <v>1</v>
      </c>
      <c r="G1394" s="573" t="s">
        <v>902</v>
      </c>
      <c r="H1394" s="576">
        <v>152900</v>
      </c>
      <c r="I1394" s="576">
        <v>205000</v>
      </c>
      <c r="J1394" s="577">
        <v>1.3407455853499</v>
      </c>
      <c r="K1394" s="577" t="b">
        <f t="shared" si="189"/>
        <v>1</v>
      </c>
      <c r="L1394" s="576">
        <v>46710</v>
      </c>
      <c r="M1394" s="576">
        <v>38721</v>
      </c>
      <c r="N1394" s="577">
        <v>0.82896596017983304</v>
      </c>
      <c r="O1394" s="577" t="str">
        <f t="shared" si="190"/>
        <v/>
      </c>
      <c r="P1394" s="578">
        <v>19.600000000000001</v>
      </c>
      <c r="Q1394" s="578">
        <v>25.4</v>
      </c>
      <c r="R1394" s="579">
        <v>1.2959183673469401</v>
      </c>
      <c r="S1394" s="577" t="str">
        <f t="shared" si="191"/>
        <v/>
      </c>
      <c r="T1394" s="580">
        <f t="shared" si="192"/>
        <v>1</v>
      </c>
      <c r="U1394" s="580">
        <f t="shared" si="193"/>
        <v>0</v>
      </c>
      <c r="V1394" s="580">
        <f t="shared" si="194"/>
        <v>0</v>
      </c>
      <c r="W1394" s="580">
        <f t="shared" si="195"/>
        <v>1</v>
      </c>
      <c r="X1394" s="581" t="str">
        <f t="shared" si="196"/>
        <v>NO</v>
      </c>
      <c r="Y1394" s="582" t="str">
        <f t="shared" si="197"/>
        <v>NO</v>
      </c>
    </row>
    <row r="1395" spans="1:25" x14ac:dyDescent="0.25">
      <c r="A1395" s="572" t="s">
        <v>290</v>
      </c>
      <c r="B1395" s="573" t="s">
        <v>1127</v>
      </c>
      <c r="C1395" s="617">
        <v>6.05</v>
      </c>
      <c r="D1395" s="617">
        <v>22071000605</v>
      </c>
      <c r="E1395" s="574" t="s">
        <v>904</v>
      </c>
      <c r="F1395" s="583">
        <v>0</v>
      </c>
      <c r="G1395" s="573" t="s">
        <v>902</v>
      </c>
      <c r="H1395" s="576">
        <v>152900</v>
      </c>
      <c r="I1395" s="576">
        <v>205000</v>
      </c>
      <c r="J1395" s="577">
        <v>1.3407455853499</v>
      </c>
      <c r="K1395" s="577" t="b">
        <f t="shared" si="189"/>
        <v>1</v>
      </c>
      <c r="L1395" s="576">
        <v>46710</v>
      </c>
      <c r="M1395" s="576">
        <v>38721</v>
      </c>
      <c r="N1395" s="577">
        <v>0.82896596017983304</v>
      </c>
      <c r="O1395" s="577" t="str">
        <f t="shared" si="190"/>
        <v/>
      </c>
      <c r="P1395" s="578">
        <v>19.600000000000001</v>
      </c>
      <c r="Q1395" s="578">
        <v>25.4</v>
      </c>
      <c r="R1395" s="579">
        <v>1.2959183673469401</v>
      </c>
      <c r="S1395" s="577" t="str">
        <f t="shared" si="191"/>
        <v/>
      </c>
      <c r="T1395" s="580">
        <f t="shared" si="192"/>
        <v>1</v>
      </c>
      <c r="U1395" s="580">
        <f t="shared" si="193"/>
        <v>0</v>
      </c>
      <c r="V1395" s="580">
        <f t="shared" si="194"/>
        <v>0</v>
      </c>
      <c r="W1395" s="580">
        <f t="shared" si="195"/>
        <v>1</v>
      </c>
      <c r="X1395" s="581" t="str">
        <f t="shared" si="196"/>
        <v>NO</v>
      </c>
      <c r="Y1395" s="582" t="str">
        <f t="shared" si="197"/>
        <v>NO</v>
      </c>
    </row>
    <row r="1396" spans="1:25" x14ac:dyDescent="0.25">
      <c r="A1396" s="572" t="s">
        <v>290</v>
      </c>
      <c r="B1396" s="573" t="s">
        <v>1127</v>
      </c>
      <c r="C1396" s="617">
        <v>6.06</v>
      </c>
      <c r="D1396" s="617">
        <v>22071000606</v>
      </c>
      <c r="E1396" s="574" t="s">
        <v>904</v>
      </c>
      <c r="F1396" s="583">
        <v>0</v>
      </c>
      <c r="G1396" s="573" t="s">
        <v>902</v>
      </c>
      <c r="H1396" s="576">
        <v>152900</v>
      </c>
      <c r="I1396" s="576">
        <v>205000</v>
      </c>
      <c r="J1396" s="577">
        <v>1.3407455853499</v>
      </c>
      <c r="K1396" s="577" t="b">
        <f t="shared" si="189"/>
        <v>1</v>
      </c>
      <c r="L1396" s="576">
        <v>46710</v>
      </c>
      <c r="M1396" s="576">
        <v>38721</v>
      </c>
      <c r="N1396" s="577">
        <v>0.82896596017983304</v>
      </c>
      <c r="O1396" s="577" t="str">
        <f t="shared" si="190"/>
        <v/>
      </c>
      <c r="P1396" s="578">
        <v>19.600000000000001</v>
      </c>
      <c r="Q1396" s="578">
        <v>25.4</v>
      </c>
      <c r="R1396" s="579">
        <v>1.2959183673469401</v>
      </c>
      <c r="S1396" s="577" t="str">
        <f t="shared" si="191"/>
        <v/>
      </c>
      <c r="T1396" s="580">
        <f t="shared" si="192"/>
        <v>1</v>
      </c>
      <c r="U1396" s="580">
        <f t="shared" si="193"/>
        <v>0</v>
      </c>
      <c r="V1396" s="580">
        <f t="shared" si="194"/>
        <v>0</v>
      </c>
      <c r="W1396" s="580">
        <f t="shared" si="195"/>
        <v>1</v>
      </c>
      <c r="X1396" s="581" t="str">
        <f t="shared" si="196"/>
        <v>NO</v>
      </c>
      <c r="Y1396" s="582" t="str">
        <f t="shared" si="197"/>
        <v>NO</v>
      </c>
    </row>
    <row r="1397" spans="1:25" x14ac:dyDescent="0.25">
      <c r="A1397" s="572" t="s">
        <v>290</v>
      </c>
      <c r="B1397" s="573" t="s">
        <v>1127</v>
      </c>
      <c r="C1397" s="617">
        <v>6.06</v>
      </c>
      <c r="D1397" s="617">
        <v>22071000606</v>
      </c>
      <c r="E1397" s="574" t="s">
        <v>901</v>
      </c>
      <c r="F1397" s="575">
        <v>1</v>
      </c>
      <c r="G1397" s="573" t="s">
        <v>902</v>
      </c>
      <c r="H1397" s="576">
        <v>152900</v>
      </c>
      <c r="I1397" s="576">
        <v>205000</v>
      </c>
      <c r="J1397" s="577">
        <v>1.3407455853499</v>
      </c>
      <c r="K1397" s="577" t="b">
        <f t="shared" si="189"/>
        <v>1</v>
      </c>
      <c r="L1397" s="576">
        <v>46710</v>
      </c>
      <c r="M1397" s="576">
        <v>38721</v>
      </c>
      <c r="N1397" s="577">
        <v>0.82896596017983304</v>
      </c>
      <c r="O1397" s="577" t="str">
        <f t="shared" si="190"/>
        <v/>
      </c>
      <c r="P1397" s="578">
        <v>19.600000000000001</v>
      </c>
      <c r="Q1397" s="578">
        <v>25.4</v>
      </c>
      <c r="R1397" s="579">
        <v>1.2959183673469401</v>
      </c>
      <c r="S1397" s="577" t="str">
        <f t="shared" si="191"/>
        <v/>
      </c>
      <c r="T1397" s="580">
        <f t="shared" si="192"/>
        <v>1</v>
      </c>
      <c r="U1397" s="580">
        <f t="shared" si="193"/>
        <v>0</v>
      </c>
      <c r="V1397" s="580">
        <f t="shared" si="194"/>
        <v>0</v>
      </c>
      <c r="W1397" s="580">
        <f t="shared" si="195"/>
        <v>1</v>
      </c>
      <c r="X1397" s="581" t="str">
        <f t="shared" si="196"/>
        <v>NO</v>
      </c>
      <c r="Y1397" s="582" t="str">
        <f t="shared" si="197"/>
        <v>NO</v>
      </c>
    </row>
    <row r="1398" spans="1:25" x14ac:dyDescent="0.25">
      <c r="A1398" s="572" t="s">
        <v>290</v>
      </c>
      <c r="B1398" s="573" t="s">
        <v>1127</v>
      </c>
      <c r="C1398" s="617">
        <v>6.07</v>
      </c>
      <c r="D1398" s="617">
        <v>22071000607</v>
      </c>
      <c r="E1398" s="574" t="s">
        <v>901</v>
      </c>
      <c r="F1398" s="575">
        <v>1</v>
      </c>
      <c r="G1398" s="573" t="s">
        <v>902</v>
      </c>
      <c r="H1398" s="576">
        <v>152900</v>
      </c>
      <c r="I1398" s="576">
        <v>205000</v>
      </c>
      <c r="J1398" s="577">
        <v>1.3407455853499</v>
      </c>
      <c r="K1398" s="577" t="b">
        <f t="shared" si="189"/>
        <v>1</v>
      </c>
      <c r="L1398" s="576">
        <v>46710</v>
      </c>
      <c r="M1398" s="576">
        <v>38721</v>
      </c>
      <c r="N1398" s="577">
        <v>0.82896596017983304</v>
      </c>
      <c r="O1398" s="577" t="str">
        <f t="shared" si="190"/>
        <v/>
      </c>
      <c r="P1398" s="578">
        <v>19.600000000000001</v>
      </c>
      <c r="Q1398" s="578">
        <v>25.4</v>
      </c>
      <c r="R1398" s="579">
        <v>1.2959183673469401</v>
      </c>
      <c r="S1398" s="577" t="str">
        <f t="shared" si="191"/>
        <v/>
      </c>
      <c r="T1398" s="580">
        <f t="shared" si="192"/>
        <v>1</v>
      </c>
      <c r="U1398" s="580">
        <f t="shared" si="193"/>
        <v>0</v>
      </c>
      <c r="V1398" s="580">
        <f t="shared" si="194"/>
        <v>0</v>
      </c>
      <c r="W1398" s="580">
        <f t="shared" si="195"/>
        <v>1</v>
      </c>
      <c r="X1398" s="581" t="str">
        <f t="shared" si="196"/>
        <v>NO</v>
      </c>
      <c r="Y1398" s="582" t="str">
        <f t="shared" si="197"/>
        <v>NO</v>
      </c>
    </row>
    <row r="1399" spans="1:25" x14ac:dyDescent="0.25">
      <c r="A1399" s="572" t="s">
        <v>290</v>
      </c>
      <c r="B1399" s="573" t="s">
        <v>1127</v>
      </c>
      <c r="C1399" s="617">
        <v>6.11</v>
      </c>
      <c r="D1399" s="617">
        <v>22071000611</v>
      </c>
      <c r="E1399" s="574" t="s">
        <v>904</v>
      </c>
      <c r="F1399" s="583">
        <v>0</v>
      </c>
      <c r="G1399" s="573" t="s">
        <v>902</v>
      </c>
      <c r="H1399" s="576">
        <v>152900</v>
      </c>
      <c r="I1399" s="576">
        <v>205000</v>
      </c>
      <c r="J1399" s="577">
        <v>1.3407455853499</v>
      </c>
      <c r="K1399" s="577" t="b">
        <f t="shared" si="189"/>
        <v>1</v>
      </c>
      <c r="L1399" s="576">
        <v>46710</v>
      </c>
      <c r="M1399" s="576">
        <v>38721</v>
      </c>
      <c r="N1399" s="577">
        <v>0.82896596017983304</v>
      </c>
      <c r="O1399" s="577" t="str">
        <f t="shared" si="190"/>
        <v/>
      </c>
      <c r="P1399" s="578">
        <v>19.600000000000001</v>
      </c>
      <c r="Q1399" s="578">
        <v>25.4</v>
      </c>
      <c r="R1399" s="579">
        <v>1.2959183673469401</v>
      </c>
      <c r="S1399" s="577" t="str">
        <f t="shared" si="191"/>
        <v/>
      </c>
      <c r="T1399" s="580">
        <f t="shared" si="192"/>
        <v>1</v>
      </c>
      <c r="U1399" s="580">
        <f t="shared" si="193"/>
        <v>0</v>
      </c>
      <c r="V1399" s="580">
        <f t="shared" si="194"/>
        <v>0</v>
      </c>
      <c r="W1399" s="580">
        <f t="shared" si="195"/>
        <v>1</v>
      </c>
      <c r="X1399" s="581" t="str">
        <f t="shared" si="196"/>
        <v>NO</v>
      </c>
      <c r="Y1399" s="582" t="str">
        <f t="shared" si="197"/>
        <v>NO</v>
      </c>
    </row>
    <row r="1400" spans="1:25" x14ac:dyDescent="0.25">
      <c r="A1400" s="572" t="s">
        <v>290</v>
      </c>
      <c r="B1400" s="573" t="s">
        <v>1127</v>
      </c>
      <c r="C1400" s="617">
        <v>6.12</v>
      </c>
      <c r="D1400" s="617">
        <v>22071000612</v>
      </c>
      <c r="E1400" s="574" t="s">
        <v>904</v>
      </c>
      <c r="F1400" s="583">
        <v>0</v>
      </c>
      <c r="G1400" s="573" t="s">
        <v>902</v>
      </c>
      <c r="H1400" s="576">
        <v>152900</v>
      </c>
      <c r="I1400" s="576">
        <v>205000</v>
      </c>
      <c r="J1400" s="577">
        <v>1.3407455853499</v>
      </c>
      <c r="K1400" s="577" t="b">
        <f t="shared" si="189"/>
        <v>1</v>
      </c>
      <c r="L1400" s="576">
        <v>46710</v>
      </c>
      <c r="M1400" s="576">
        <v>38721</v>
      </c>
      <c r="N1400" s="577">
        <v>0.82896596017983304</v>
      </c>
      <c r="O1400" s="577" t="str">
        <f t="shared" si="190"/>
        <v/>
      </c>
      <c r="P1400" s="578">
        <v>19.600000000000001</v>
      </c>
      <c r="Q1400" s="578">
        <v>25.4</v>
      </c>
      <c r="R1400" s="579">
        <v>1.2959183673469401</v>
      </c>
      <c r="S1400" s="577" t="str">
        <f t="shared" si="191"/>
        <v/>
      </c>
      <c r="T1400" s="580">
        <f t="shared" si="192"/>
        <v>1</v>
      </c>
      <c r="U1400" s="580">
        <f t="shared" si="193"/>
        <v>0</v>
      </c>
      <c r="V1400" s="580">
        <f t="shared" si="194"/>
        <v>0</v>
      </c>
      <c r="W1400" s="580">
        <f t="shared" si="195"/>
        <v>1</v>
      </c>
      <c r="X1400" s="581" t="str">
        <f t="shared" si="196"/>
        <v>NO</v>
      </c>
      <c r="Y1400" s="582" t="str">
        <f t="shared" si="197"/>
        <v>NO</v>
      </c>
    </row>
    <row r="1401" spans="1:25" x14ac:dyDescent="0.25">
      <c r="A1401" s="572" t="s">
        <v>290</v>
      </c>
      <c r="B1401" s="573" t="s">
        <v>1127</v>
      </c>
      <c r="C1401" s="617">
        <v>6.13</v>
      </c>
      <c r="D1401" s="617">
        <v>22071000613</v>
      </c>
      <c r="E1401" s="574" t="s">
        <v>901</v>
      </c>
      <c r="F1401" s="575">
        <v>1</v>
      </c>
      <c r="G1401" s="573" t="s">
        <v>902</v>
      </c>
      <c r="H1401" s="576">
        <v>152900</v>
      </c>
      <c r="I1401" s="576">
        <v>205000</v>
      </c>
      <c r="J1401" s="577">
        <v>1.3407455853499</v>
      </c>
      <c r="K1401" s="577" t="b">
        <f t="shared" si="189"/>
        <v>1</v>
      </c>
      <c r="L1401" s="576">
        <v>46710</v>
      </c>
      <c r="M1401" s="576">
        <v>38721</v>
      </c>
      <c r="N1401" s="577">
        <v>0.82896596017983304</v>
      </c>
      <c r="O1401" s="577" t="str">
        <f t="shared" si="190"/>
        <v/>
      </c>
      <c r="P1401" s="578">
        <v>19.600000000000001</v>
      </c>
      <c r="Q1401" s="578">
        <v>25.4</v>
      </c>
      <c r="R1401" s="579">
        <v>1.2959183673469401</v>
      </c>
      <c r="S1401" s="577" t="str">
        <f t="shared" si="191"/>
        <v/>
      </c>
      <c r="T1401" s="580">
        <f t="shared" si="192"/>
        <v>1</v>
      </c>
      <c r="U1401" s="580">
        <f t="shared" si="193"/>
        <v>0</v>
      </c>
      <c r="V1401" s="580">
        <f t="shared" si="194"/>
        <v>0</v>
      </c>
      <c r="W1401" s="580">
        <f t="shared" si="195"/>
        <v>1</v>
      </c>
      <c r="X1401" s="581" t="str">
        <f t="shared" si="196"/>
        <v>NO</v>
      </c>
      <c r="Y1401" s="582" t="str">
        <f t="shared" si="197"/>
        <v>NO</v>
      </c>
    </row>
    <row r="1402" spans="1:25" x14ac:dyDescent="0.25">
      <c r="A1402" s="572" t="s">
        <v>290</v>
      </c>
      <c r="B1402" s="573" t="s">
        <v>1127</v>
      </c>
      <c r="C1402" s="617">
        <v>6.15</v>
      </c>
      <c r="D1402" s="617">
        <v>22071000615</v>
      </c>
      <c r="E1402" s="574" t="s">
        <v>901</v>
      </c>
      <c r="F1402" s="575">
        <v>1</v>
      </c>
      <c r="G1402" s="573" t="s">
        <v>902</v>
      </c>
      <c r="H1402" s="576">
        <v>152900</v>
      </c>
      <c r="I1402" s="576">
        <v>205000</v>
      </c>
      <c r="J1402" s="577">
        <v>1.3407455853499</v>
      </c>
      <c r="K1402" s="577" t="b">
        <f t="shared" si="189"/>
        <v>1</v>
      </c>
      <c r="L1402" s="576">
        <v>46710</v>
      </c>
      <c r="M1402" s="576">
        <v>38721</v>
      </c>
      <c r="N1402" s="577">
        <v>0.82896596017983304</v>
      </c>
      <c r="O1402" s="577" t="str">
        <f t="shared" si="190"/>
        <v/>
      </c>
      <c r="P1402" s="578">
        <v>19.600000000000001</v>
      </c>
      <c r="Q1402" s="578">
        <v>25.4</v>
      </c>
      <c r="R1402" s="579">
        <v>1.2959183673469401</v>
      </c>
      <c r="S1402" s="577" t="str">
        <f t="shared" si="191"/>
        <v/>
      </c>
      <c r="T1402" s="580">
        <f t="shared" si="192"/>
        <v>1</v>
      </c>
      <c r="U1402" s="580">
        <f t="shared" si="193"/>
        <v>0</v>
      </c>
      <c r="V1402" s="580">
        <f t="shared" si="194"/>
        <v>0</v>
      </c>
      <c r="W1402" s="580">
        <f t="shared" si="195"/>
        <v>1</v>
      </c>
      <c r="X1402" s="581" t="str">
        <f t="shared" si="196"/>
        <v>NO</v>
      </c>
      <c r="Y1402" s="582" t="str">
        <f t="shared" si="197"/>
        <v>NO</v>
      </c>
    </row>
    <row r="1403" spans="1:25" x14ac:dyDescent="0.25">
      <c r="A1403" s="572" t="s">
        <v>290</v>
      </c>
      <c r="B1403" s="573" t="s">
        <v>1127</v>
      </c>
      <c r="C1403" s="617">
        <v>6.15</v>
      </c>
      <c r="D1403" s="617">
        <v>22071000615</v>
      </c>
      <c r="E1403" s="574" t="s">
        <v>901</v>
      </c>
      <c r="F1403" s="575">
        <v>1</v>
      </c>
      <c r="G1403" s="573" t="s">
        <v>902</v>
      </c>
      <c r="H1403" s="576">
        <v>152900</v>
      </c>
      <c r="I1403" s="576">
        <v>205000</v>
      </c>
      <c r="J1403" s="577">
        <v>1.3407455853499</v>
      </c>
      <c r="K1403" s="577" t="b">
        <f t="shared" si="189"/>
        <v>1</v>
      </c>
      <c r="L1403" s="576">
        <v>46710</v>
      </c>
      <c r="M1403" s="576">
        <v>38721</v>
      </c>
      <c r="N1403" s="577">
        <v>0.82896596017983304</v>
      </c>
      <c r="O1403" s="577" t="str">
        <f t="shared" si="190"/>
        <v/>
      </c>
      <c r="P1403" s="578">
        <v>19.600000000000001</v>
      </c>
      <c r="Q1403" s="578">
        <v>25.4</v>
      </c>
      <c r="R1403" s="579">
        <v>1.2959183673469401</v>
      </c>
      <c r="S1403" s="577" t="str">
        <f t="shared" si="191"/>
        <v/>
      </c>
      <c r="T1403" s="580">
        <f t="shared" si="192"/>
        <v>1</v>
      </c>
      <c r="U1403" s="580">
        <f t="shared" si="193"/>
        <v>0</v>
      </c>
      <c r="V1403" s="580">
        <f t="shared" si="194"/>
        <v>0</v>
      </c>
      <c r="W1403" s="580">
        <f t="shared" si="195"/>
        <v>1</v>
      </c>
      <c r="X1403" s="581" t="str">
        <f t="shared" si="196"/>
        <v>NO</v>
      </c>
      <c r="Y1403" s="582" t="str">
        <f t="shared" si="197"/>
        <v>NO</v>
      </c>
    </row>
    <row r="1404" spans="1:25" x14ac:dyDescent="0.25">
      <c r="A1404" s="572" t="s">
        <v>290</v>
      </c>
      <c r="B1404" s="573" t="s">
        <v>1127</v>
      </c>
      <c r="C1404" s="617">
        <v>6.16</v>
      </c>
      <c r="D1404" s="617">
        <v>22071000616</v>
      </c>
      <c r="E1404" s="574" t="s">
        <v>901</v>
      </c>
      <c r="F1404" s="575">
        <v>1</v>
      </c>
      <c r="G1404" s="573" t="s">
        <v>902</v>
      </c>
      <c r="H1404" s="576">
        <v>152900</v>
      </c>
      <c r="I1404" s="576">
        <v>205000</v>
      </c>
      <c r="J1404" s="577">
        <v>1.3407455853499</v>
      </c>
      <c r="K1404" s="577" t="b">
        <f t="shared" si="189"/>
        <v>1</v>
      </c>
      <c r="L1404" s="576">
        <v>46710</v>
      </c>
      <c r="M1404" s="576">
        <v>38721</v>
      </c>
      <c r="N1404" s="577">
        <v>0.82896596017983304</v>
      </c>
      <c r="O1404" s="577" t="str">
        <f t="shared" si="190"/>
        <v/>
      </c>
      <c r="P1404" s="578">
        <v>19.600000000000001</v>
      </c>
      <c r="Q1404" s="578">
        <v>25.4</v>
      </c>
      <c r="R1404" s="579">
        <v>1.2959183673469401</v>
      </c>
      <c r="S1404" s="577" t="str">
        <f t="shared" si="191"/>
        <v/>
      </c>
      <c r="T1404" s="580">
        <f t="shared" si="192"/>
        <v>1</v>
      </c>
      <c r="U1404" s="580">
        <f t="shared" si="193"/>
        <v>0</v>
      </c>
      <c r="V1404" s="580">
        <f t="shared" si="194"/>
        <v>0</v>
      </c>
      <c r="W1404" s="580">
        <f t="shared" si="195"/>
        <v>1</v>
      </c>
      <c r="X1404" s="581" t="str">
        <f t="shared" si="196"/>
        <v>NO</v>
      </c>
      <c r="Y1404" s="582" t="str">
        <f t="shared" si="197"/>
        <v>NO</v>
      </c>
    </row>
    <row r="1405" spans="1:25" x14ac:dyDescent="0.25">
      <c r="A1405" s="572" t="s">
        <v>290</v>
      </c>
      <c r="B1405" s="573" t="s">
        <v>1127</v>
      </c>
      <c r="C1405" s="617">
        <v>6.17</v>
      </c>
      <c r="D1405" s="617">
        <v>22071000617</v>
      </c>
      <c r="E1405" s="574" t="s">
        <v>904</v>
      </c>
      <c r="F1405" s="583">
        <v>0</v>
      </c>
      <c r="G1405" s="573" t="s">
        <v>902</v>
      </c>
      <c r="H1405" s="576">
        <v>152900</v>
      </c>
      <c r="I1405" s="576">
        <v>205000</v>
      </c>
      <c r="J1405" s="577">
        <v>1.3407455853499</v>
      </c>
      <c r="K1405" s="577" t="b">
        <f t="shared" si="189"/>
        <v>1</v>
      </c>
      <c r="L1405" s="576">
        <v>46710</v>
      </c>
      <c r="M1405" s="576">
        <v>38721</v>
      </c>
      <c r="N1405" s="577">
        <v>0.82896596017983304</v>
      </c>
      <c r="O1405" s="577" t="str">
        <f t="shared" si="190"/>
        <v/>
      </c>
      <c r="P1405" s="578">
        <v>19.600000000000001</v>
      </c>
      <c r="Q1405" s="578">
        <v>25.4</v>
      </c>
      <c r="R1405" s="579">
        <v>1.2959183673469401</v>
      </c>
      <c r="S1405" s="577" t="str">
        <f t="shared" si="191"/>
        <v/>
      </c>
      <c r="T1405" s="580">
        <f t="shared" si="192"/>
        <v>1</v>
      </c>
      <c r="U1405" s="580">
        <f t="shared" si="193"/>
        <v>0</v>
      </c>
      <c r="V1405" s="580">
        <f t="shared" si="194"/>
        <v>0</v>
      </c>
      <c r="W1405" s="580">
        <f t="shared" si="195"/>
        <v>1</v>
      </c>
      <c r="X1405" s="581" t="str">
        <f t="shared" si="196"/>
        <v>NO</v>
      </c>
      <c r="Y1405" s="582" t="str">
        <f t="shared" si="197"/>
        <v>NO</v>
      </c>
    </row>
    <row r="1406" spans="1:25" x14ac:dyDescent="0.25">
      <c r="A1406" s="572" t="s">
        <v>290</v>
      </c>
      <c r="B1406" s="573" t="s">
        <v>1127</v>
      </c>
      <c r="C1406" s="617">
        <v>6.18</v>
      </c>
      <c r="D1406" s="617">
        <v>22071000618</v>
      </c>
      <c r="E1406" s="574" t="s">
        <v>904</v>
      </c>
      <c r="F1406" s="583">
        <v>0</v>
      </c>
      <c r="G1406" s="573" t="s">
        <v>902</v>
      </c>
      <c r="H1406" s="576">
        <v>152900</v>
      </c>
      <c r="I1406" s="576">
        <v>205000</v>
      </c>
      <c r="J1406" s="577">
        <v>1.3407455853499</v>
      </c>
      <c r="K1406" s="577" t="b">
        <f t="shared" si="189"/>
        <v>1</v>
      </c>
      <c r="L1406" s="576">
        <v>46710</v>
      </c>
      <c r="M1406" s="576">
        <v>38721</v>
      </c>
      <c r="N1406" s="577">
        <v>0.82896596017983304</v>
      </c>
      <c r="O1406" s="577" t="str">
        <f t="shared" si="190"/>
        <v/>
      </c>
      <c r="P1406" s="578">
        <v>19.600000000000001</v>
      </c>
      <c r="Q1406" s="578">
        <v>25.4</v>
      </c>
      <c r="R1406" s="579">
        <v>1.2959183673469401</v>
      </c>
      <c r="S1406" s="577" t="str">
        <f t="shared" si="191"/>
        <v/>
      </c>
      <c r="T1406" s="580">
        <f t="shared" si="192"/>
        <v>1</v>
      </c>
      <c r="U1406" s="580">
        <f t="shared" si="193"/>
        <v>0</v>
      </c>
      <c r="V1406" s="580">
        <f t="shared" si="194"/>
        <v>0</v>
      </c>
      <c r="W1406" s="580">
        <f t="shared" si="195"/>
        <v>1</v>
      </c>
      <c r="X1406" s="581" t="str">
        <f t="shared" si="196"/>
        <v>NO</v>
      </c>
      <c r="Y1406" s="582" t="str">
        <f t="shared" si="197"/>
        <v>NO</v>
      </c>
    </row>
    <row r="1407" spans="1:25" x14ac:dyDescent="0.25">
      <c r="A1407" s="572" t="s">
        <v>290</v>
      </c>
      <c r="B1407" s="573" t="s">
        <v>1127</v>
      </c>
      <c r="C1407" s="617">
        <v>6.18</v>
      </c>
      <c r="D1407" s="617">
        <v>22071000618</v>
      </c>
      <c r="E1407" s="574" t="s">
        <v>901</v>
      </c>
      <c r="F1407" s="575">
        <v>1</v>
      </c>
      <c r="G1407" s="573" t="s">
        <v>902</v>
      </c>
      <c r="H1407" s="576">
        <v>152900</v>
      </c>
      <c r="I1407" s="576">
        <v>205000</v>
      </c>
      <c r="J1407" s="577">
        <v>1.3407455853499</v>
      </c>
      <c r="K1407" s="577" t="b">
        <f t="shared" si="189"/>
        <v>1</v>
      </c>
      <c r="L1407" s="576">
        <v>46710</v>
      </c>
      <c r="M1407" s="576">
        <v>38721</v>
      </c>
      <c r="N1407" s="577">
        <v>0.82896596017983304</v>
      </c>
      <c r="O1407" s="577" t="str">
        <f t="shared" si="190"/>
        <v/>
      </c>
      <c r="P1407" s="578">
        <v>19.600000000000001</v>
      </c>
      <c r="Q1407" s="578">
        <v>25.4</v>
      </c>
      <c r="R1407" s="579">
        <v>1.2959183673469401</v>
      </c>
      <c r="S1407" s="577" t="str">
        <f t="shared" si="191"/>
        <v/>
      </c>
      <c r="T1407" s="580">
        <f t="shared" si="192"/>
        <v>1</v>
      </c>
      <c r="U1407" s="580">
        <f t="shared" si="193"/>
        <v>0</v>
      </c>
      <c r="V1407" s="580">
        <f t="shared" si="194"/>
        <v>0</v>
      </c>
      <c r="W1407" s="580">
        <f t="shared" si="195"/>
        <v>1</v>
      </c>
      <c r="X1407" s="581" t="str">
        <f t="shared" si="196"/>
        <v>NO</v>
      </c>
      <c r="Y1407" s="582" t="str">
        <f t="shared" si="197"/>
        <v>NO</v>
      </c>
    </row>
    <row r="1408" spans="1:25" x14ac:dyDescent="0.25">
      <c r="A1408" s="572" t="s">
        <v>290</v>
      </c>
      <c r="B1408" s="573" t="s">
        <v>1127</v>
      </c>
      <c r="C1408" s="617">
        <v>7.01</v>
      </c>
      <c r="D1408" s="617">
        <v>22071000701</v>
      </c>
      <c r="E1408" s="574" t="s">
        <v>901</v>
      </c>
      <c r="F1408" s="583">
        <v>0</v>
      </c>
      <c r="G1408" s="573" t="s">
        <v>902</v>
      </c>
      <c r="H1408" s="576">
        <v>152900</v>
      </c>
      <c r="I1408" s="576">
        <v>205000</v>
      </c>
      <c r="J1408" s="577">
        <v>1.3407455853499</v>
      </c>
      <c r="K1408" s="577" t="b">
        <f t="shared" si="189"/>
        <v>1</v>
      </c>
      <c r="L1408" s="576">
        <v>46710</v>
      </c>
      <c r="M1408" s="576">
        <v>38721</v>
      </c>
      <c r="N1408" s="577">
        <v>0.82896596017983304</v>
      </c>
      <c r="O1408" s="577" t="str">
        <f t="shared" si="190"/>
        <v/>
      </c>
      <c r="P1408" s="578">
        <v>19.600000000000001</v>
      </c>
      <c r="Q1408" s="578">
        <v>25.4</v>
      </c>
      <c r="R1408" s="579">
        <v>1.2959183673469401</v>
      </c>
      <c r="S1408" s="577" t="str">
        <f t="shared" si="191"/>
        <v/>
      </c>
      <c r="T1408" s="580">
        <f t="shared" si="192"/>
        <v>1</v>
      </c>
      <c r="U1408" s="580">
        <f t="shared" si="193"/>
        <v>0</v>
      </c>
      <c r="V1408" s="580">
        <f t="shared" si="194"/>
        <v>0</v>
      </c>
      <c r="W1408" s="580">
        <f t="shared" si="195"/>
        <v>1</v>
      </c>
      <c r="X1408" s="581" t="str">
        <f t="shared" si="196"/>
        <v>NO</v>
      </c>
      <c r="Y1408" s="582" t="str">
        <f t="shared" si="197"/>
        <v>NO</v>
      </c>
    </row>
    <row r="1409" spans="1:25" x14ac:dyDescent="0.25">
      <c r="A1409" s="572" t="s">
        <v>290</v>
      </c>
      <c r="B1409" s="573" t="s">
        <v>1127</v>
      </c>
      <c r="C1409" s="617">
        <v>7.02</v>
      </c>
      <c r="D1409" s="617">
        <v>22071000702</v>
      </c>
      <c r="E1409" s="574" t="s">
        <v>901</v>
      </c>
      <c r="F1409" s="583">
        <v>0</v>
      </c>
      <c r="G1409" s="573" t="s">
        <v>902</v>
      </c>
      <c r="H1409" s="576">
        <v>152900</v>
      </c>
      <c r="I1409" s="576">
        <v>205000</v>
      </c>
      <c r="J1409" s="577">
        <v>1.3407455853499</v>
      </c>
      <c r="K1409" s="577" t="b">
        <f t="shared" si="189"/>
        <v>1</v>
      </c>
      <c r="L1409" s="576">
        <v>46710</v>
      </c>
      <c r="M1409" s="576">
        <v>38721</v>
      </c>
      <c r="N1409" s="577">
        <v>0.82896596017983304</v>
      </c>
      <c r="O1409" s="577" t="str">
        <f t="shared" si="190"/>
        <v/>
      </c>
      <c r="P1409" s="578">
        <v>19.600000000000001</v>
      </c>
      <c r="Q1409" s="578">
        <v>25.4</v>
      </c>
      <c r="R1409" s="579">
        <v>1.2959183673469401</v>
      </c>
      <c r="S1409" s="577" t="str">
        <f t="shared" si="191"/>
        <v/>
      </c>
      <c r="T1409" s="580">
        <f t="shared" si="192"/>
        <v>1</v>
      </c>
      <c r="U1409" s="580">
        <f t="shared" si="193"/>
        <v>0</v>
      </c>
      <c r="V1409" s="580">
        <f t="shared" si="194"/>
        <v>0</v>
      </c>
      <c r="W1409" s="580">
        <f t="shared" si="195"/>
        <v>1</v>
      </c>
      <c r="X1409" s="581" t="str">
        <f t="shared" si="196"/>
        <v>NO</v>
      </c>
      <c r="Y1409" s="582" t="str">
        <f t="shared" si="197"/>
        <v>NO</v>
      </c>
    </row>
    <row r="1410" spans="1:25" x14ac:dyDescent="0.25">
      <c r="A1410" s="572" t="s">
        <v>290</v>
      </c>
      <c r="B1410" s="573" t="s">
        <v>1127</v>
      </c>
      <c r="C1410" s="617">
        <v>8</v>
      </c>
      <c r="D1410" s="617">
        <v>22071000800</v>
      </c>
      <c r="E1410" s="574" t="s">
        <v>901</v>
      </c>
      <c r="F1410" s="583">
        <v>0</v>
      </c>
      <c r="G1410" s="573" t="s">
        <v>902</v>
      </c>
      <c r="H1410" s="576">
        <v>152900</v>
      </c>
      <c r="I1410" s="576">
        <v>205000</v>
      </c>
      <c r="J1410" s="577">
        <v>1.3407455853499</v>
      </c>
      <c r="K1410" s="577" t="b">
        <f t="shared" si="189"/>
        <v>1</v>
      </c>
      <c r="L1410" s="576">
        <v>46710</v>
      </c>
      <c r="M1410" s="576">
        <v>38721</v>
      </c>
      <c r="N1410" s="577">
        <v>0.82896596017983304</v>
      </c>
      <c r="O1410" s="577" t="str">
        <f t="shared" si="190"/>
        <v/>
      </c>
      <c r="P1410" s="578">
        <v>19.600000000000001</v>
      </c>
      <c r="Q1410" s="578">
        <v>25.4</v>
      </c>
      <c r="R1410" s="579">
        <v>1.2959183673469401</v>
      </c>
      <c r="S1410" s="577" t="str">
        <f t="shared" si="191"/>
        <v/>
      </c>
      <c r="T1410" s="580">
        <f t="shared" si="192"/>
        <v>1</v>
      </c>
      <c r="U1410" s="580">
        <f t="shared" si="193"/>
        <v>0</v>
      </c>
      <c r="V1410" s="580">
        <f t="shared" si="194"/>
        <v>0</v>
      </c>
      <c r="W1410" s="580">
        <f t="shared" si="195"/>
        <v>1</v>
      </c>
      <c r="X1410" s="581" t="str">
        <f t="shared" si="196"/>
        <v>NO</v>
      </c>
      <c r="Y1410" s="582" t="str">
        <f t="shared" si="197"/>
        <v>NO</v>
      </c>
    </row>
    <row r="1411" spans="1:25" x14ac:dyDescent="0.25">
      <c r="A1411" s="572" t="s">
        <v>290</v>
      </c>
      <c r="B1411" s="573" t="s">
        <v>1127</v>
      </c>
      <c r="C1411" s="617">
        <v>9.01</v>
      </c>
      <c r="D1411" s="617">
        <v>22071000901</v>
      </c>
      <c r="E1411" s="574" t="s">
        <v>901</v>
      </c>
      <c r="F1411" s="583">
        <v>0</v>
      </c>
      <c r="G1411" s="573" t="s">
        <v>902</v>
      </c>
      <c r="H1411" s="576">
        <v>152900</v>
      </c>
      <c r="I1411" s="576">
        <v>205000</v>
      </c>
      <c r="J1411" s="577">
        <v>1.3407455853499</v>
      </c>
      <c r="K1411" s="577" t="b">
        <f t="shared" ref="K1411:K1474" si="198">IF(J1411&gt;=50%,TRUE,"")</f>
        <v>1</v>
      </c>
      <c r="L1411" s="576">
        <v>46710</v>
      </c>
      <c r="M1411" s="576">
        <v>38721</v>
      </c>
      <c r="N1411" s="577">
        <v>0.82896596017983304</v>
      </c>
      <c r="O1411" s="577" t="str">
        <f t="shared" ref="O1411:O1474" si="199">IF(N1411&lt;=65%,TRUE,"")</f>
        <v/>
      </c>
      <c r="P1411" s="578">
        <v>19.600000000000001</v>
      </c>
      <c r="Q1411" s="578">
        <v>25.4</v>
      </c>
      <c r="R1411" s="579">
        <v>1.2959183673469401</v>
      </c>
      <c r="S1411" s="577" t="str">
        <f t="shared" ref="S1411:S1474" si="200">IF(R1411&gt;=1.5,TRUE,"")</f>
        <v/>
      </c>
      <c r="T1411" s="580">
        <f t="shared" ref="T1411:T1474" si="201">IF(K1411=TRUE,1,0)</f>
        <v>1</v>
      </c>
      <c r="U1411" s="580">
        <f t="shared" ref="U1411:U1474" si="202">IF(O1411=TRUE,1,0)</f>
        <v>0</v>
      </c>
      <c r="V1411" s="580">
        <f t="shared" ref="V1411:V1474" si="203">IF(S1411=TRUE,1,0)</f>
        <v>0</v>
      </c>
      <c r="W1411" s="580">
        <f t="shared" ref="W1411:W1474" si="204">SUM(T1411:V1411)</f>
        <v>1</v>
      </c>
      <c r="X1411" s="581" t="str">
        <f t="shared" ref="X1411:X1474" si="205">IF(AND(E1411="TRUE",W1411&gt;1),"YES","NO")</f>
        <v>NO</v>
      </c>
      <c r="Y1411" s="582" t="str">
        <f t="shared" ref="Y1411:Y1474" si="206">IF(AND(F1411=1,W1411&gt;1), "YES","NO")</f>
        <v>NO</v>
      </c>
    </row>
    <row r="1412" spans="1:25" x14ac:dyDescent="0.25">
      <c r="A1412" s="572" t="s">
        <v>290</v>
      </c>
      <c r="B1412" s="573" t="s">
        <v>1127</v>
      </c>
      <c r="C1412" s="617">
        <v>9.02</v>
      </c>
      <c r="D1412" s="617">
        <v>22071000902</v>
      </c>
      <c r="E1412" s="574" t="s">
        <v>901</v>
      </c>
      <c r="F1412" s="575">
        <v>1</v>
      </c>
      <c r="G1412" s="573" t="s">
        <v>902</v>
      </c>
      <c r="H1412" s="576">
        <v>152900</v>
      </c>
      <c r="I1412" s="576">
        <v>205000</v>
      </c>
      <c r="J1412" s="577">
        <v>1.3407455853499</v>
      </c>
      <c r="K1412" s="577" t="b">
        <f t="shared" si="198"/>
        <v>1</v>
      </c>
      <c r="L1412" s="576">
        <v>46710</v>
      </c>
      <c r="M1412" s="576">
        <v>38721</v>
      </c>
      <c r="N1412" s="577">
        <v>0.82896596017983304</v>
      </c>
      <c r="O1412" s="577" t="str">
        <f t="shared" si="199"/>
        <v/>
      </c>
      <c r="P1412" s="578">
        <v>19.600000000000001</v>
      </c>
      <c r="Q1412" s="578">
        <v>25.4</v>
      </c>
      <c r="R1412" s="579">
        <v>1.2959183673469401</v>
      </c>
      <c r="S1412" s="577" t="str">
        <f t="shared" si="200"/>
        <v/>
      </c>
      <c r="T1412" s="580">
        <f t="shared" si="201"/>
        <v>1</v>
      </c>
      <c r="U1412" s="580">
        <f t="shared" si="202"/>
        <v>0</v>
      </c>
      <c r="V1412" s="580">
        <f t="shared" si="203"/>
        <v>0</v>
      </c>
      <c r="W1412" s="580">
        <f t="shared" si="204"/>
        <v>1</v>
      </c>
      <c r="X1412" s="581" t="str">
        <f t="shared" si="205"/>
        <v>NO</v>
      </c>
      <c r="Y1412" s="582" t="str">
        <f t="shared" si="206"/>
        <v>NO</v>
      </c>
    </row>
    <row r="1413" spans="1:25" x14ac:dyDescent="0.25">
      <c r="A1413" s="572" t="s">
        <v>290</v>
      </c>
      <c r="B1413" s="573" t="s">
        <v>1127</v>
      </c>
      <c r="C1413" s="617">
        <v>9.0299999999999994</v>
      </c>
      <c r="D1413" s="617">
        <v>22071000903</v>
      </c>
      <c r="E1413" s="574" t="s">
        <v>901</v>
      </c>
      <c r="F1413" s="575">
        <v>1</v>
      </c>
      <c r="G1413" s="573" t="s">
        <v>902</v>
      </c>
      <c r="H1413" s="576">
        <v>152900</v>
      </c>
      <c r="I1413" s="576">
        <v>205000</v>
      </c>
      <c r="J1413" s="577">
        <v>1.3407455853499</v>
      </c>
      <c r="K1413" s="577" t="b">
        <f t="shared" si="198"/>
        <v>1</v>
      </c>
      <c r="L1413" s="576">
        <v>46710</v>
      </c>
      <c r="M1413" s="576">
        <v>38721</v>
      </c>
      <c r="N1413" s="577">
        <v>0.82896596017983304</v>
      </c>
      <c r="O1413" s="577" t="str">
        <f t="shared" si="199"/>
        <v/>
      </c>
      <c r="P1413" s="578">
        <v>19.600000000000001</v>
      </c>
      <c r="Q1413" s="578">
        <v>25.4</v>
      </c>
      <c r="R1413" s="579">
        <v>1.2959183673469401</v>
      </c>
      <c r="S1413" s="577" t="str">
        <f t="shared" si="200"/>
        <v/>
      </c>
      <c r="T1413" s="580">
        <f t="shared" si="201"/>
        <v>1</v>
      </c>
      <c r="U1413" s="580">
        <f t="shared" si="202"/>
        <v>0</v>
      </c>
      <c r="V1413" s="580">
        <f t="shared" si="203"/>
        <v>0</v>
      </c>
      <c r="W1413" s="580">
        <f t="shared" si="204"/>
        <v>1</v>
      </c>
      <c r="X1413" s="581" t="str">
        <f t="shared" si="205"/>
        <v>NO</v>
      </c>
      <c r="Y1413" s="582" t="str">
        <f t="shared" si="206"/>
        <v>NO</v>
      </c>
    </row>
    <row r="1414" spans="1:25" x14ac:dyDescent="0.25">
      <c r="A1414" s="572" t="s">
        <v>290</v>
      </c>
      <c r="B1414" s="573" t="s">
        <v>1127</v>
      </c>
      <c r="C1414" s="617">
        <v>9.0399999999999991</v>
      </c>
      <c r="D1414" s="617">
        <v>22071000904</v>
      </c>
      <c r="E1414" s="574" t="s">
        <v>901</v>
      </c>
      <c r="F1414" s="583">
        <v>0</v>
      </c>
      <c r="G1414" s="573" t="s">
        <v>902</v>
      </c>
      <c r="H1414" s="576">
        <v>152900</v>
      </c>
      <c r="I1414" s="576">
        <v>205000</v>
      </c>
      <c r="J1414" s="577">
        <v>1.3407455853499</v>
      </c>
      <c r="K1414" s="577" t="b">
        <f t="shared" si="198"/>
        <v>1</v>
      </c>
      <c r="L1414" s="576">
        <v>46710</v>
      </c>
      <c r="M1414" s="576">
        <v>38721</v>
      </c>
      <c r="N1414" s="577">
        <v>0.82896596017983304</v>
      </c>
      <c r="O1414" s="577" t="str">
        <f t="shared" si="199"/>
        <v/>
      </c>
      <c r="P1414" s="578">
        <v>19.600000000000001</v>
      </c>
      <c r="Q1414" s="578">
        <v>25.4</v>
      </c>
      <c r="R1414" s="579">
        <v>1.2959183673469401</v>
      </c>
      <c r="S1414" s="577" t="str">
        <f t="shared" si="200"/>
        <v/>
      </c>
      <c r="T1414" s="580">
        <f t="shared" si="201"/>
        <v>1</v>
      </c>
      <c r="U1414" s="580">
        <f t="shared" si="202"/>
        <v>0</v>
      </c>
      <c r="V1414" s="580">
        <f t="shared" si="203"/>
        <v>0</v>
      </c>
      <c r="W1414" s="580">
        <f t="shared" si="204"/>
        <v>1</v>
      </c>
      <c r="X1414" s="581" t="str">
        <f t="shared" si="205"/>
        <v>NO</v>
      </c>
      <c r="Y1414" s="582" t="str">
        <f t="shared" si="206"/>
        <v>NO</v>
      </c>
    </row>
    <row r="1415" spans="1:25" x14ac:dyDescent="0.25">
      <c r="A1415" s="572" t="s">
        <v>290</v>
      </c>
      <c r="B1415" s="573" t="s">
        <v>1127</v>
      </c>
      <c r="C1415" s="617">
        <v>11</v>
      </c>
      <c r="D1415" s="617">
        <v>22071001100</v>
      </c>
      <c r="E1415" s="574" t="s">
        <v>901</v>
      </c>
      <c r="F1415" s="575">
        <v>1</v>
      </c>
      <c r="G1415" s="573" t="s">
        <v>902</v>
      </c>
      <c r="H1415" s="576">
        <v>152900</v>
      </c>
      <c r="I1415" s="576">
        <v>205000</v>
      </c>
      <c r="J1415" s="577">
        <v>1.3407455853499</v>
      </c>
      <c r="K1415" s="577" t="b">
        <f t="shared" si="198"/>
        <v>1</v>
      </c>
      <c r="L1415" s="576">
        <v>46710</v>
      </c>
      <c r="M1415" s="576">
        <v>38721</v>
      </c>
      <c r="N1415" s="577">
        <v>0.82896596017983304</v>
      </c>
      <c r="O1415" s="577" t="str">
        <f t="shared" si="199"/>
        <v/>
      </c>
      <c r="P1415" s="578">
        <v>19.600000000000001</v>
      </c>
      <c r="Q1415" s="578">
        <v>25.4</v>
      </c>
      <c r="R1415" s="579">
        <v>1.2959183673469401</v>
      </c>
      <c r="S1415" s="577" t="str">
        <f t="shared" si="200"/>
        <v/>
      </c>
      <c r="T1415" s="580">
        <f t="shared" si="201"/>
        <v>1</v>
      </c>
      <c r="U1415" s="580">
        <f t="shared" si="202"/>
        <v>0</v>
      </c>
      <c r="V1415" s="580">
        <f t="shared" si="203"/>
        <v>0</v>
      </c>
      <c r="W1415" s="580">
        <f t="shared" si="204"/>
        <v>1</v>
      </c>
      <c r="X1415" s="581" t="str">
        <f t="shared" si="205"/>
        <v>NO</v>
      </c>
      <c r="Y1415" s="582" t="str">
        <f t="shared" si="206"/>
        <v>NO</v>
      </c>
    </row>
    <row r="1416" spans="1:25" x14ac:dyDescent="0.25">
      <c r="A1416" s="572" t="s">
        <v>290</v>
      </c>
      <c r="B1416" s="573" t="s">
        <v>1127</v>
      </c>
      <c r="C1416" s="617">
        <v>11</v>
      </c>
      <c r="D1416" s="617">
        <v>22071001100</v>
      </c>
      <c r="E1416" s="574" t="s">
        <v>901</v>
      </c>
      <c r="F1416" s="575">
        <v>1</v>
      </c>
      <c r="G1416" s="573" t="s">
        <v>902</v>
      </c>
      <c r="H1416" s="576">
        <v>152900</v>
      </c>
      <c r="I1416" s="576">
        <v>205000</v>
      </c>
      <c r="J1416" s="577">
        <v>1.3407455853499</v>
      </c>
      <c r="K1416" s="577" t="b">
        <f t="shared" si="198"/>
        <v>1</v>
      </c>
      <c r="L1416" s="576">
        <v>46710</v>
      </c>
      <c r="M1416" s="576">
        <v>38721</v>
      </c>
      <c r="N1416" s="577">
        <v>0.82896596017983304</v>
      </c>
      <c r="O1416" s="577" t="str">
        <f t="shared" si="199"/>
        <v/>
      </c>
      <c r="P1416" s="578">
        <v>19.600000000000001</v>
      </c>
      <c r="Q1416" s="578">
        <v>25.4</v>
      </c>
      <c r="R1416" s="579">
        <v>1.2959183673469401</v>
      </c>
      <c r="S1416" s="577" t="str">
        <f t="shared" si="200"/>
        <v/>
      </c>
      <c r="T1416" s="580">
        <f t="shared" si="201"/>
        <v>1</v>
      </c>
      <c r="U1416" s="580">
        <f t="shared" si="202"/>
        <v>0</v>
      </c>
      <c r="V1416" s="580">
        <f t="shared" si="203"/>
        <v>0</v>
      </c>
      <c r="W1416" s="580">
        <f t="shared" si="204"/>
        <v>1</v>
      </c>
      <c r="X1416" s="581" t="str">
        <f t="shared" si="205"/>
        <v>NO</v>
      </c>
      <c r="Y1416" s="582" t="str">
        <f t="shared" si="206"/>
        <v>NO</v>
      </c>
    </row>
    <row r="1417" spans="1:25" x14ac:dyDescent="0.25">
      <c r="A1417" s="572" t="s">
        <v>290</v>
      </c>
      <c r="B1417" s="573" t="s">
        <v>1127</v>
      </c>
      <c r="C1417" s="617">
        <v>11</v>
      </c>
      <c r="D1417" s="617">
        <v>22071001100</v>
      </c>
      <c r="E1417" s="574" t="s">
        <v>901</v>
      </c>
      <c r="F1417" s="575">
        <v>1</v>
      </c>
      <c r="G1417" s="573" t="s">
        <v>902</v>
      </c>
      <c r="H1417" s="576">
        <v>152900</v>
      </c>
      <c r="I1417" s="576">
        <v>205000</v>
      </c>
      <c r="J1417" s="577">
        <v>1.3407455853499</v>
      </c>
      <c r="K1417" s="577" t="b">
        <f t="shared" si="198"/>
        <v>1</v>
      </c>
      <c r="L1417" s="576">
        <v>46710</v>
      </c>
      <c r="M1417" s="576">
        <v>38721</v>
      </c>
      <c r="N1417" s="577">
        <v>0.82896596017983304</v>
      </c>
      <c r="O1417" s="577" t="str">
        <f t="shared" si="199"/>
        <v/>
      </c>
      <c r="P1417" s="578">
        <v>19.600000000000001</v>
      </c>
      <c r="Q1417" s="578">
        <v>25.4</v>
      </c>
      <c r="R1417" s="579">
        <v>1.2959183673469401</v>
      </c>
      <c r="S1417" s="577" t="str">
        <f t="shared" si="200"/>
        <v/>
      </c>
      <c r="T1417" s="580">
        <f t="shared" si="201"/>
        <v>1</v>
      </c>
      <c r="U1417" s="580">
        <f t="shared" si="202"/>
        <v>0</v>
      </c>
      <c r="V1417" s="580">
        <f t="shared" si="203"/>
        <v>0</v>
      </c>
      <c r="W1417" s="580">
        <f t="shared" si="204"/>
        <v>1</v>
      </c>
      <c r="X1417" s="581" t="str">
        <f t="shared" si="205"/>
        <v>NO</v>
      </c>
      <c r="Y1417" s="582" t="str">
        <f t="shared" si="206"/>
        <v>NO</v>
      </c>
    </row>
    <row r="1418" spans="1:25" x14ac:dyDescent="0.25">
      <c r="A1418" s="572" t="s">
        <v>290</v>
      </c>
      <c r="B1418" s="573" t="s">
        <v>1127</v>
      </c>
      <c r="C1418" s="617">
        <v>12</v>
      </c>
      <c r="D1418" s="617">
        <v>22071001200</v>
      </c>
      <c r="E1418" s="574" t="s">
        <v>901</v>
      </c>
      <c r="F1418" s="575">
        <v>1</v>
      </c>
      <c r="G1418" s="573" t="s">
        <v>902</v>
      </c>
      <c r="H1418" s="576">
        <v>152900</v>
      </c>
      <c r="I1418" s="576">
        <v>205000</v>
      </c>
      <c r="J1418" s="577">
        <v>1.3407455853499</v>
      </c>
      <c r="K1418" s="577" t="b">
        <f t="shared" si="198"/>
        <v>1</v>
      </c>
      <c r="L1418" s="576">
        <v>46710</v>
      </c>
      <c r="M1418" s="576">
        <v>38721</v>
      </c>
      <c r="N1418" s="577">
        <v>0.82896596017983304</v>
      </c>
      <c r="O1418" s="577" t="str">
        <f t="shared" si="199"/>
        <v/>
      </c>
      <c r="P1418" s="578">
        <v>19.600000000000001</v>
      </c>
      <c r="Q1418" s="578">
        <v>25.4</v>
      </c>
      <c r="R1418" s="579">
        <v>1.2959183673469401</v>
      </c>
      <c r="S1418" s="577" t="str">
        <f t="shared" si="200"/>
        <v/>
      </c>
      <c r="T1418" s="580">
        <f t="shared" si="201"/>
        <v>1</v>
      </c>
      <c r="U1418" s="580">
        <f t="shared" si="202"/>
        <v>0</v>
      </c>
      <c r="V1418" s="580">
        <f t="shared" si="203"/>
        <v>0</v>
      </c>
      <c r="W1418" s="580">
        <f t="shared" si="204"/>
        <v>1</v>
      </c>
      <c r="X1418" s="581" t="str">
        <f t="shared" si="205"/>
        <v>NO</v>
      </c>
      <c r="Y1418" s="582" t="str">
        <f t="shared" si="206"/>
        <v>NO</v>
      </c>
    </row>
    <row r="1419" spans="1:25" x14ac:dyDescent="0.25">
      <c r="A1419" s="572" t="s">
        <v>290</v>
      </c>
      <c r="B1419" s="573" t="s">
        <v>1127</v>
      </c>
      <c r="C1419" s="617">
        <v>13.01</v>
      </c>
      <c r="D1419" s="617">
        <v>22071001301</v>
      </c>
      <c r="E1419" s="574" t="s">
        <v>901</v>
      </c>
      <c r="F1419" s="575">
        <v>1</v>
      </c>
      <c r="G1419" s="573" t="s">
        <v>902</v>
      </c>
      <c r="H1419" s="576">
        <v>152900</v>
      </c>
      <c r="I1419" s="576">
        <v>205000</v>
      </c>
      <c r="J1419" s="577">
        <v>1.3407455853499</v>
      </c>
      <c r="K1419" s="577" t="b">
        <f t="shared" si="198"/>
        <v>1</v>
      </c>
      <c r="L1419" s="576">
        <v>46710</v>
      </c>
      <c r="M1419" s="576">
        <v>38721</v>
      </c>
      <c r="N1419" s="577">
        <v>0.82896596017983304</v>
      </c>
      <c r="O1419" s="577" t="str">
        <f t="shared" si="199"/>
        <v/>
      </c>
      <c r="P1419" s="578">
        <v>19.600000000000001</v>
      </c>
      <c r="Q1419" s="578">
        <v>25.4</v>
      </c>
      <c r="R1419" s="579">
        <v>1.2959183673469401</v>
      </c>
      <c r="S1419" s="577" t="str">
        <f t="shared" si="200"/>
        <v/>
      </c>
      <c r="T1419" s="580">
        <f t="shared" si="201"/>
        <v>1</v>
      </c>
      <c r="U1419" s="580">
        <f t="shared" si="202"/>
        <v>0</v>
      </c>
      <c r="V1419" s="580">
        <f t="shared" si="203"/>
        <v>0</v>
      </c>
      <c r="W1419" s="580">
        <f t="shared" si="204"/>
        <v>1</v>
      </c>
      <c r="X1419" s="581" t="str">
        <f t="shared" si="205"/>
        <v>NO</v>
      </c>
      <c r="Y1419" s="582" t="str">
        <f t="shared" si="206"/>
        <v>NO</v>
      </c>
    </row>
    <row r="1420" spans="1:25" x14ac:dyDescent="0.25">
      <c r="A1420" s="572" t="s">
        <v>290</v>
      </c>
      <c r="B1420" s="573" t="s">
        <v>1127</v>
      </c>
      <c r="C1420" s="617">
        <v>13.02</v>
      </c>
      <c r="D1420" s="617">
        <v>22071001302</v>
      </c>
      <c r="E1420" s="574" t="s">
        <v>904</v>
      </c>
      <c r="F1420" s="583">
        <v>0</v>
      </c>
      <c r="G1420" s="573" t="s">
        <v>902</v>
      </c>
      <c r="H1420" s="576">
        <v>152900</v>
      </c>
      <c r="I1420" s="576">
        <v>205000</v>
      </c>
      <c r="J1420" s="577">
        <v>1.3407455853499</v>
      </c>
      <c r="K1420" s="577" t="b">
        <f t="shared" si="198"/>
        <v>1</v>
      </c>
      <c r="L1420" s="576">
        <v>46710</v>
      </c>
      <c r="M1420" s="576">
        <v>38721</v>
      </c>
      <c r="N1420" s="577">
        <v>0.82896596017983304</v>
      </c>
      <c r="O1420" s="577" t="str">
        <f t="shared" si="199"/>
        <v/>
      </c>
      <c r="P1420" s="578">
        <v>19.600000000000001</v>
      </c>
      <c r="Q1420" s="578">
        <v>25.4</v>
      </c>
      <c r="R1420" s="579">
        <v>1.2959183673469401</v>
      </c>
      <c r="S1420" s="577" t="str">
        <f t="shared" si="200"/>
        <v/>
      </c>
      <c r="T1420" s="580">
        <f t="shared" si="201"/>
        <v>1</v>
      </c>
      <c r="U1420" s="580">
        <f t="shared" si="202"/>
        <v>0</v>
      </c>
      <c r="V1420" s="580">
        <f t="shared" si="203"/>
        <v>0</v>
      </c>
      <c r="W1420" s="580">
        <f t="shared" si="204"/>
        <v>1</v>
      </c>
      <c r="X1420" s="581" t="str">
        <f t="shared" si="205"/>
        <v>NO</v>
      </c>
      <c r="Y1420" s="582" t="str">
        <f t="shared" si="206"/>
        <v>NO</v>
      </c>
    </row>
    <row r="1421" spans="1:25" x14ac:dyDescent="0.25">
      <c r="A1421" s="572" t="s">
        <v>290</v>
      </c>
      <c r="B1421" s="573" t="s">
        <v>1127</v>
      </c>
      <c r="C1421" s="617">
        <v>14.01</v>
      </c>
      <c r="D1421" s="617">
        <v>22071001401</v>
      </c>
      <c r="E1421" s="574" t="s">
        <v>901</v>
      </c>
      <c r="F1421" s="583">
        <v>0</v>
      </c>
      <c r="G1421" s="573" t="s">
        <v>902</v>
      </c>
      <c r="H1421" s="576">
        <v>152900</v>
      </c>
      <c r="I1421" s="576">
        <v>205000</v>
      </c>
      <c r="J1421" s="577">
        <v>1.3407455853499</v>
      </c>
      <c r="K1421" s="577" t="b">
        <f t="shared" si="198"/>
        <v>1</v>
      </c>
      <c r="L1421" s="576">
        <v>46710</v>
      </c>
      <c r="M1421" s="576">
        <v>38721</v>
      </c>
      <c r="N1421" s="577">
        <v>0.82896596017983304</v>
      </c>
      <c r="O1421" s="577" t="str">
        <f t="shared" si="199"/>
        <v/>
      </c>
      <c r="P1421" s="578">
        <v>19.600000000000001</v>
      </c>
      <c r="Q1421" s="578">
        <v>25.4</v>
      </c>
      <c r="R1421" s="579">
        <v>1.2959183673469401</v>
      </c>
      <c r="S1421" s="577" t="str">
        <f t="shared" si="200"/>
        <v/>
      </c>
      <c r="T1421" s="580">
        <f t="shared" si="201"/>
        <v>1</v>
      </c>
      <c r="U1421" s="580">
        <f t="shared" si="202"/>
        <v>0</v>
      </c>
      <c r="V1421" s="580">
        <f t="shared" si="203"/>
        <v>0</v>
      </c>
      <c r="W1421" s="580">
        <f t="shared" si="204"/>
        <v>1</v>
      </c>
      <c r="X1421" s="581" t="str">
        <f t="shared" si="205"/>
        <v>NO</v>
      </c>
      <c r="Y1421" s="582" t="str">
        <f t="shared" si="206"/>
        <v>NO</v>
      </c>
    </row>
    <row r="1422" spans="1:25" x14ac:dyDescent="0.25">
      <c r="A1422" s="572" t="s">
        <v>290</v>
      </c>
      <c r="B1422" s="573" t="s">
        <v>1127</v>
      </c>
      <c r="C1422" s="617">
        <v>14.02</v>
      </c>
      <c r="D1422" s="617">
        <v>22071001402</v>
      </c>
      <c r="E1422" s="574" t="s">
        <v>901</v>
      </c>
      <c r="F1422" s="583">
        <v>0</v>
      </c>
      <c r="G1422" s="573" t="s">
        <v>902</v>
      </c>
      <c r="H1422" s="576">
        <v>152900</v>
      </c>
      <c r="I1422" s="576">
        <v>205000</v>
      </c>
      <c r="J1422" s="577">
        <v>1.3407455853499</v>
      </c>
      <c r="K1422" s="577" t="b">
        <f t="shared" si="198"/>
        <v>1</v>
      </c>
      <c r="L1422" s="576">
        <v>46710</v>
      </c>
      <c r="M1422" s="576">
        <v>38721</v>
      </c>
      <c r="N1422" s="577">
        <v>0.82896596017983304</v>
      </c>
      <c r="O1422" s="577" t="str">
        <f t="shared" si="199"/>
        <v/>
      </c>
      <c r="P1422" s="578">
        <v>19.600000000000001</v>
      </c>
      <c r="Q1422" s="578">
        <v>25.4</v>
      </c>
      <c r="R1422" s="579">
        <v>1.2959183673469401</v>
      </c>
      <c r="S1422" s="577" t="str">
        <f t="shared" si="200"/>
        <v/>
      </c>
      <c r="T1422" s="580">
        <f t="shared" si="201"/>
        <v>1</v>
      </c>
      <c r="U1422" s="580">
        <f t="shared" si="202"/>
        <v>0</v>
      </c>
      <c r="V1422" s="580">
        <f t="shared" si="203"/>
        <v>0</v>
      </c>
      <c r="W1422" s="580">
        <f t="shared" si="204"/>
        <v>1</v>
      </c>
      <c r="X1422" s="581" t="str">
        <f t="shared" si="205"/>
        <v>NO</v>
      </c>
      <c r="Y1422" s="582" t="str">
        <f t="shared" si="206"/>
        <v>NO</v>
      </c>
    </row>
    <row r="1423" spans="1:25" x14ac:dyDescent="0.25">
      <c r="A1423" s="572" t="s">
        <v>290</v>
      </c>
      <c r="B1423" s="573" t="s">
        <v>1127</v>
      </c>
      <c r="C1423" s="617">
        <v>15</v>
      </c>
      <c r="D1423" s="617">
        <v>22071001500</v>
      </c>
      <c r="E1423" s="574" t="s">
        <v>901</v>
      </c>
      <c r="F1423" s="583">
        <v>0</v>
      </c>
      <c r="G1423" s="573" t="s">
        <v>902</v>
      </c>
      <c r="H1423" s="576">
        <v>152900</v>
      </c>
      <c r="I1423" s="576">
        <v>205000</v>
      </c>
      <c r="J1423" s="577">
        <v>1.3407455853499</v>
      </c>
      <c r="K1423" s="577" t="b">
        <f t="shared" si="198"/>
        <v>1</v>
      </c>
      <c r="L1423" s="576">
        <v>46710</v>
      </c>
      <c r="M1423" s="576">
        <v>38721</v>
      </c>
      <c r="N1423" s="577">
        <v>0.82896596017983304</v>
      </c>
      <c r="O1423" s="577" t="str">
        <f t="shared" si="199"/>
        <v/>
      </c>
      <c r="P1423" s="578">
        <v>19.600000000000001</v>
      </c>
      <c r="Q1423" s="578">
        <v>25.4</v>
      </c>
      <c r="R1423" s="579">
        <v>1.2959183673469401</v>
      </c>
      <c r="S1423" s="577" t="str">
        <f t="shared" si="200"/>
        <v/>
      </c>
      <c r="T1423" s="580">
        <f t="shared" si="201"/>
        <v>1</v>
      </c>
      <c r="U1423" s="580">
        <f t="shared" si="202"/>
        <v>0</v>
      </c>
      <c r="V1423" s="580">
        <f t="shared" si="203"/>
        <v>0</v>
      </c>
      <c r="W1423" s="580">
        <f t="shared" si="204"/>
        <v>1</v>
      </c>
      <c r="X1423" s="581" t="str">
        <f t="shared" si="205"/>
        <v>NO</v>
      </c>
      <c r="Y1423" s="582" t="str">
        <f t="shared" si="206"/>
        <v>NO</v>
      </c>
    </row>
    <row r="1424" spans="1:25" x14ac:dyDescent="0.25">
      <c r="A1424" s="572" t="s">
        <v>290</v>
      </c>
      <c r="B1424" s="573" t="s">
        <v>1127</v>
      </c>
      <c r="C1424" s="617">
        <v>16</v>
      </c>
      <c r="D1424" s="617">
        <v>22071001600</v>
      </c>
      <c r="E1424" s="574" t="s">
        <v>901</v>
      </c>
      <c r="F1424" s="575">
        <v>1</v>
      </c>
      <c r="G1424" s="573" t="s">
        <v>902</v>
      </c>
      <c r="H1424" s="576">
        <v>152900</v>
      </c>
      <c r="I1424" s="576">
        <v>205000</v>
      </c>
      <c r="J1424" s="577">
        <v>1.3407455853499</v>
      </c>
      <c r="K1424" s="577" t="b">
        <f t="shared" si="198"/>
        <v>1</v>
      </c>
      <c r="L1424" s="576">
        <v>46710</v>
      </c>
      <c r="M1424" s="576">
        <v>38721</v>
      </c>
      <c r="N1424" s="577">
        <v>0.82896596017983304</v>
      </c>
      <c r="O1424" s="577" t="str">
        <f t="shared" si="199"/>
        <v/>
      </c>
      <c r="P1424" s="578">
        <v>19.600000000000001</v>
      </c>
      <c r="Q1424" s="578">
        <v>25.4</v>
      </c>
      <c r="R1424" s="579">
        <v>1.2959183673469401</v>
      </c>
      <c r="S1424" s="577" t="str">
        <f t="shared" si="200"/>
        <v/>
      </c>
      <c r="T1424" s="580">
        <f t="shared" si="201"/>
        <v>1</v>
      </c>
      <c r="U1424" s="580">
        <f t="shared" si="202"/>
        <v>0</v>
      </c>
      <c r="V1424" s="580">
        <f t="shared" si="203"/>
        <v>0</v>
      </c>
      <c r="W1424" s="580">
        <f t="shared" si="204"/>
        <v>1</v>
      </c>
      <c r="X1424" s="581" t="str">
        <f t="shared" si="205"/>
        <v>NO</v>
      </c>
      <c r="Y1424" s="582" t="str">
        <f t="shared" si="206"/>
        <v>NO</v>
      </c>
    </row>
    <row r="1425" spans="1:25" x14ac:dyDescent="0.25">
      <c r="A1425" s="572" t="s">
        <v>290</v>
      </c>
      <c r="B1425" s="573" t="s">
        <v>1127</v>
      </c>
      <c r="C1425" s="617">
        <v>17.010000000000002</v>
      </c>
      <c r="D1425" s="617">
        <v>22071001701</v>
      </c>
      <c r="E1425" s="574" t="s">
        <v>901</v>
      </c>
      <c r="F1425" s="575">
        <v>1</v>
      </c>
      <c r="G1425" s="573" t="s">
        <v>902</v>
      </c>
      <c r="H1425" s="576">
        <v>152900</v>
      </c>
      <c r="I1425" s="576">
        <v>205000</v>
      </c>
      <c r="J1425" s="577">
        <v>1.3407455853499</v>
      </c>
      <c r="K1425" s="577" t="b">
        <f t="shared" si="198"/>
        <v>1</v>
      </c>
      <c r="L1425" s="576">
        <v>46710</v>
      </c>
      <c r="M1425" s="576">
        <v>38721</v>
      </c>
      <c r="N1425" s="577">
        <v>0.82896596017983304</v>
      </c>
      <c r="O1425" s="577" t="str">
        <f t="shared" si="199"/>
        <v/>
      </c>
      <c r="P1425" s="578">
        <v>19.600000000000001</v>
      </c>
      <c r="Q1425" s="578">
        <v>25.4</v>
      </c>
      <c r="R1425" s="579">
        <v>1.2959183673469401</v>
      </c>
      <c r="S1425" s="577" t="str">
        <f t="shared" si="200"/>
        <v/>
      </c>
      <c r="T1425" s="580">
        <f t="shared" si="201"/>
        <v>1</v>
      </c>
      <c r="U1425" s="580">
        <f t="shared" si="202"/>
        <v>0</v>
      </c>
      <c r="V1425" s="580">
        <f t="shared" si="203"/>
        <v>0</v>
      </c>
      <c r="W1425" s="580">
        <f t="shared" si="204"/>
        <v>1</v>
      </c>
      <c r="X1425" s="581" t="str">
        <f t="shared" si="205"/>
        <v>NO</v>
      </c>
      <c r="Y1425" s="582" t="str">
        <f t="shared" si="206"/>
        <v>NO</v>
      </c>
    </row>
    <row r="1426" spans="1:25" x14ac:dyDescent="0.25">
      <c r="A1426" s="572" t="s">
        <v>290</v>
      </c>
      <c r="B1426" s="573" t="s">
        <v>1127</v>
      </c>
      <c r="C1426" s="617">
        <v>17.02</v>
      </c>
      <c r="D1426" s="617">
        <v>22071001702</v>
      </c>
      <c r="E1426" s="574" t="s">
        <v>901</v>
      </c>
      <c r="F1426" s="575">
        <v>1</v>
      </c>
      <c r="G1426" s="573" t="s">
        <v>902</v>
      </c>
      <c r="H1426" s="576">
        <v>152900</v>
      </c>
      <c r="I1426" s="576">
        <v>205000</v>
      </c>
      <c r="J1426" s="577">
        <v>1.3407455853499</v>
      </c>
      <c r="K1426" s="577" t="b">
        <f t="shared" si="198"/>
        <v>1</v>
      </c>
      <c r="L1426" s="576">
        <v>46710</v>
      </c>
      <c r="M1426" s="576">
        <v>38721</v>
      </c>
      <c r="N1426" s="577">
        <v>0.82896596017983304</v>
      </c>
      <c r="O1426" s="577" t="str">
        <f t="shared" si="199"/>
        <v/>
      </c>
      <c r="P1426" s="578">
        <v>19.600000000000001</v>
      </c>
      <c r="Q1426" s="578">
        <v>25.4</v>
      </c>
      <c r="R1426" s="579">
        <v>1.2959183673469401</v>
      </c>
      <c r="S1426" s="577" t="str">
        <f t="shared" si="200"/>
        <v/>
      </c>
      <c r="T1426" s="580">
        <f t="shared" si="201"/>
        <v>1</v>
      </c>
      <c r="U1426" s="580">
        <f t="shared" si="202"/>
        <v>0</v>
      </c>
      <c r="V1426" s="580">
        <f t="shared" si="203"/>
        <v>0</v>
      </c>
      <c r="W1426" s="580">
        <f t="shared" si="204"/>
        <v>1</v>
      </c>
      <c r="X1426" s="581" t="str">
        <f t="shared" si="205"/>
        <v>NO</v>
      </c>
      <c r="Y1426" s="582" t="str">
        <f t="shared" si="206"/>
        <v>NO</v>
      </c>
    </row>
    <row r="1427" spans="1:25" x14ac:dyDescent="0.25">
      <c r="A1427" s="572" t="s">
        <v>290</v>
      </c>
      <c r="B1427" s="573" t="s">
        <v>1127</v>
      </c>
      <c r="C1427" s="617">
        <v>17.2</v>
      </c>
      <c r="D1427" s="617">
        <v>22071001720</v>
      </c>
      <c r="E1427" s="574" t="s">
        <v>901</v>
      </c>
      <c r="F1427" s="575">
        <v>1</v>
      </c>
      <c r="G1427" s="573" t="s">
        <v>902</v>
      </c>
      <c r="H1427" s="576">
        <v>152900</v>
      </c>
      <c r="I1427" s="576">
        <v>205000</v>
      </c>
      <c r="J1427" s="577">
        <v>1.3407455853499</v>
      </c>
      <c r="K1427" s="577" t="b">
        <f t="shared" si="198"/>
        <v>1</v>
      </c>
      <c r="L1427" s="576">
        <v>46710</v>
      </c>
      <c r="M1427" s="576">
        <v>38721</v>
      </c>
      <c r="N1427" s="577">
        <v>0.82896596017983304</v>
      </c>
      <c r="O1427" s="577" t="str">
        <f t="shared" si="199"/>
        <v/>
      </c>
      <c r="P1427" s="578">
        <v>19.600000000000001</v>
      </c>
      <c r="Q1427" s="578">
        <v>25.4</v>
      </c>
      <c r="R1427" s="579">
        <v>1.2959183673469401</v>
      </c>
      <c r="S1427" s="577" t="str">
        <f t="shared" si="200"/>
        <v/>
      </c>
      <c r="T1427" s="580">
        <f t="shared" si="201"/>
        <v>1</v>
      </c>
      <c r="U1427" s="580">
        <f t="shared" si="202"/>
        <v>0</v>
      </c>
      <c r="V1427" s="580">
        <f t="shared" si="203"/>
        <v>0</v>
      </c>
      <c r="W1427" s="580">
        <f t="shared" si="204"/>
        <v>1</v>
      </c>
      <c r="X1427" s="581" t="str">
        <f t="shared" si="205"/>
        <v>NO</v>
      </c>
      <c r="Y1427" s="582" t="str">
        <f t="shared" si="206"/>
        <v>NO</v>
      </c>
    </row>
    <row r="1428" spans="1:25" x14ac:dyDescent="0.25">
      <c r="A1428" s="572" t="s">
        <v>290</v>
      </c>
      <c r="B1428" s="573" t="s">
        <v>1127</v>
      </c>
      <c r="C1428" s="617">
        <v>17.2</v>
      </c>
      <c r="D1428" s="617">
        <v>22071001720</v>
      </c>
      <c r="E1428" s="574" t="s">
        <v>901</v>
      </c>
      <c r="F1428" s="575">
        <v>1</v>
      </c>
      <c r="G1428" s="573" t="s">
        <v>902</v>
      </c>
      <c r="H1428" s="576">
        <v>152900</v>
      </c>
      <c r="I1428" s="576">
        <v>205000</v>
      </c>
      <c r="J1428" s="577">
        <v>1.3407455853499</v>
      </c>
      <c r="K1428" s="577" t="b">
        <f t="shared" si="198"/>
        <v>1</v>
      </c>
      <c r="L1428" s="576">
        <v>46710</v>
      </c>
      <c r="M1428" s="576">
        <v>38721</v>
      </c>
      <c r="N1428" s="577">
        <v>0.82896596017983304</v>
      </c>
      <c r="O1428" s="577" t="str">
        <f t="shared" si="199"/>
        <v/>
      </c>
      <c r="P1428" s="578">
        <v>19.600000000000001</v>
      </c>
      <c r="Q1428" s="578">
        <v>25.4</v>
      </c>
      <c r="R1428" s="579">
        <v>1.2959183673469401</v>
      </c>
      <c r="S1428" s="577" t="str">
        <f t="shared" si="200"/>
        <v/>
      </c>
      <c r="T1428" s="580">
        <f t="shared" si="201"/>
        <v>1</v>
      </c>
      <c r="U1428" s="580">
        <f t="shared" si="202"/>
        <v>0</v>
      </c>
      <c r="V1428" s="580">
        <f t="shared" si="203"/>
        <v>0</v>
      </c>
      <c r="W1428" s="580">
        <f t="shared" si="204"/>
        <v>1</v>
      </c>
      <c r="X1428" s="581" t="str">
        <f t="shared" si="205"/>
        <v>NO</v>
      </c>
      <c r="Y1428" s="582" t="str">
        <f t="shared" si="206"/>
        <v>NO</v>
      </c>
    </row>
    <row r="1429" spans="1:25" x14ac:dyDescent="0.25">
      <c r="A1429" s="572" t="s">
        <v>290</v>
      </c>
      <c r="B1429" s="573" t="s">
        <v>1127</v>
      </c>
      <c r="C1429" s="617">
        <v>17.22</v>
      </c>
      <c r="D1429" s="617">
        <v>22071001722</v>
      </c>
      <c r="E1429" s="574" t="s">
        <v>901</v>
      </c>
      <c r="F1429" s="575">
        <v>1</v>
      </c>
      <c r="G1429" s="573" t="s">
        <v>902</v>
      </c>
      <c r="H1429" s="576">
        <v>152900</v>
      </c>
      <c r="I1429" s="576">
        <v>205000</v>
      </c>
      <c r="J1429" s="577">
        <v>1.3407455853499</v>
      </c>
      <c r="K1429" s="577" t="b">
        <f t="shared" si="198"/>
        <v>1</v>
      </c>
      <c r="L1429" s="576">
        <v>46710</v>
      </c>
      <c r="M1429" s="576">
        <v>38721</v>
      </c>
      <c r="N1429" s="577">
        <v>0.82896596017983304</v>
      </c>
      <c r="O1429" s="577" t="str">
        <f t="shared" si="199"/>
        <v/>
      </c>
      <c r="P1429" s="578">
        <v>19.600000000000001</v>
      </c>
      <c r="Q1429" s="578">
        <v>25.4</v>
      </c>
      <c r="R1429" s="579">
        <v>1.2959183673469401</v>
      </c>
      <c r="S1429" s="577" t="str">
        <f t="shared" si="200"/>
        <v/>
      </c>
      <c r="T1429" s="580">
        <f t="shared" si="201"/>
        <v>1</v>
      </c>
      <c r="U1429" s="580">
        <f t="shared" si="202"/>
        <v>0</v>
      </c>
      <c r="V1429" s="580">
        <f t="shared" si="203"/>
        <v>0</v>
      </c>
      <c r="W1429" s="580">
        <f t="shared" si="204"/>
        <v>1</v>
      </c>
      <c r="X1429" s="581" t="str">
        <f t="shared" si="205"/>
        <v>NO</v>
      </c>
      <c r="Y1429" s="582" t="str">
        <f t="shared" si="206"/>
        <v>NO</v>
      </c>
    </row>
    <row r="1430" spans="1:25" x14ac:dyDescent="0.25">
      <c r="A1430" s="572" t="s">
        <v>290</v>
      </c>
      <c r="B1430" s="573" t="s">
        <v>1127</v>
      </c>
      <c r="C1430" s="617">
        <v>17.22</v>
      </c>
      <c r="D1430" s="617">
        <v>22071001722</v>
      </c>
      <c r="E1430" s="574" t="s">
        <v>901</v>
      </c>
      <c r="F1430" s="575">
        <v>1</v>
      </c>
      <c r="G1430" s="573" t="s">
        <v>902</v>
      </c>
      <c r="H1430" s="576">
        <v>152900</v>
      </c>
      <c r="I1430" s="576">
        <v>205000</v>
      </c>
      <c r="J1430" s="577">
        <v>1.3407455853499</v>
      </c>
      <c r="K1430" s="577" t="b">
        <f t="shared" si="198"/>
        <v>1</v>
      </c>
      <c r="L1430" s="576">
        <v>46710</v>
      </c>
      <c r="M1430" s="576">
        <v>38721</v>
      </c>
      <c r="N1430" s="577">
        <v>0.82896596017983304</v>
      </c>
      <c r="O1430" s="577" t="str">
        <f t="shared" si="199"/>
        <v/>
      </c>
      <c r="P1430" s="578">
        <v>19.600000000000001</v>
      </c>
      <c r="Q1430" s="578">
        <v>25.4</v>
      </c>
      <c r="R1430" s="579">
        <v>1.2959183673469401</v>
      </c>
      <c r="S1430" s="577" t="str">
        <f t="shared" si="200"/>
        <v/>
      </c>
      <c r="T1430" s="580">
        <f t="shared" si="201"/>
        <v>1</v>
      </c>
      <c r="U1430" s="580">
        <f t="shared" si="202"/>
        <v>0</v>
      </c>
      <c r="V1430" s="580">
        <f t="shared" si="203"/>
        <v>0</v>
      </c>
      <c r="W1430" s="580">
        <f t="shared" si="204"/>
        <v>1</v>
      </c>
      <c r="X1430" s="581" t="str">
        <f t="shared" si="205"/>
        <v>NO</v>
      </c>
      <c r="Y1430" s="582" t="str">
        <f t="shared" si="206"/>
        <v>NO</v>
      </c>
    </row>
    <row r="1431" spans="1:25" x14ac:dyDescent="0.25">
      <c r="A1431" s="572" t="s">
        <v>290</v>
      </c>
      <c r="B1431" s="573" t="s">
        <v>1127</v>
      </c>
      <c r="C1431" s="617">
        <v>17.23</v>
      </c>
      <c r="D1431" s="617">
        <v>22071001723</v>
      </c>
      <c r="E1431" s="574" t="s">
        <v>901</v>
      </c>
      <c r="F1431" s="575">
        <v>1</v>
      </c>
      <c r="G1431" s="573" t="s">
        <v>902</v>
      </c>
      <c r="H1431" s="576">
        <v>152900</v>
      </c>
      <c r="I1431" s="576">
        <v>205000</v>
      </c>
      <c r="J1431" s="577">
        <v>1.3407455853499</v>
      </c>
      <c r="K1431" s="577" t="b">
        <f t="shared" si="198"/>
        <v>1</v>
      </c>
      <c r="L1431" s="576">
        <v>46710</v>
      </c>
      <c r="M1431" s="576">
        <v>38721</v>
      </c>
      <c r="N1431" s="577">
        <v>0.82896596017983304</v>
      </c>
      <c r="O1431" s="577" t="str">
        <f t="shared" si="199"/>
        <v/>
      </c>
      <c r="P1431" s="578">
        <v>19.600000000000001</v>
      </c>
      <c r="Q1431" s="578">
        <v>25.4</v>
      </c>
      <c r="R1431" s="579">
        <v>1.2959183673469401</v>
      </c>
      <c r="S1431" s="577" t="str">
        <f t="shared" si="200"/>
        <v/>
      </c>
      <c r="T1431" s="580">
        <f t="shared" si="201"/>
        <v>1</v>
      </c>
      <c r="U1431" s="580">
        <f t="shared" si="202"/>
        <v>0</v>
      </c>
      <c r="V1431" s="580">
        <f t="shared" si="203"/>
        <v>0</v>
      </c>
      <c r="W1431" s="580">
        <f t="shared" si="204"/>
        <v>1</v>
      </c>
      <c r="X1431" s="581" t="str">
        <f t="shared" si="205"/>
        <v>NO</v>
      </c>
      <c r="Y1431" s="582" t="str">
        <f t="shared" si="206"/>
        <v>NO</v>
      </c>
    </row>
    <row r="1432" spans="1:25" x14ac:dyDescent="0.25">
      <c r="A1432" s="572" t="s">
        <v>290</v>
      </c>
      <c r="B1432" s="573" t="s">
        <v>1127</v>
      </c>
      <c r="C1432" s="617">
        <v>17.239999999999998</v>
      </c>
      <c r="D1432" s="617">
        <v>22071001724</v>
      </c>
      <c r="E1432" s="574" t="s">
        <v>901</v>
      </c>
      <c r="F1432" s="583">
        <v>0</v>
      </c>
      <c r="G1432" s="573" t="s">
        <v>902</v>
      </c>
      <c r="H1432" s="576">
        <v>152900</v>
      </c>
      <c r="I1432" s="576">
        <v>205000</v>
      </c>
      <c r="J1432" s="577">
        <v>1.3407455853499</v>
      </c>
      <c r="K1432" s="577" t="b">
        <f t="shared" si="198"/>
        <v>1</v>
      </c>
      <c r="L1432" s="576">
        <v>46710</v>
      </c>
      <c r="M1432" s="576">
        <v>38721</v>
      </c>
      <c r="N1432" s="577">
        <v>0.82896596017983304</v>
      </c>
      <c r="O1432" s="577" t="str">
        <f t="shared" si="199"/>
        <v/>
      </c>
      <c r="P1432" s="578">
        <v>19.600000000000001</v>
      </c>
      <c r="Q1432" s="578">
        <v>25.4</v>
      </c>
      <c r="R1432" s="579">
        <v>1.2959183673469401</v>
      </c>
      <c r="S1432" s="577" t="str">
        <f t="shared" si="200"/>
        <v/>
      </c>
      <c r="T1432" s="580">
        <f t="shared" si="201"/>
        <v>1</v>
      </c>
      <c r="U1432" s="580">
        <f t="shared" si="202"/>
        <v>0</v>
      </c>
      <c r="V1432" s="580">
        <f t="shared" si="203"/>
        <v>0</v>
      </c>
      <c r="W1432" s="580">
        <f t="shared" si="204"/>
        <v>1</v>
      </c>
      <c r="X1432" s="581" t="str">
        <f t="shared" si="205"/>
        <v>NO</v>
      </c>
      <c r="Y1432" s="582" t="str">
        <f t="shared" si="206"/>
        <v>NO</v>
      </c>
    </row>
    <row r="1433" spans="1:25" x14ac:dyDescent="0.25">
      <c r="A1433" s="572" t="s">
        <v>290</v>
      </c>
      <c r="B1433" s="573" t="s">
        <v>1127</v>
      </c>
      <c r="C1433" s="617">
        <v>17.239999999999998</v>
      </c>
      <c r="D1433" s="617">
        <v>22071001724</v>
      </c>
      <c r="E1433" s="574" t="s">
        <v>901</v>
      </c>
      <c r="F1433" s="575">
        <v>1</v>
      </c>
      <c r="G1433" s="573" t="s">
        <v>902</v>
      </c>
      <c r="H1433" s="576">
        <v>152900</v>
      </c>
      <c r="I1433" s="576">
        <v>205000</v>
      </c>
      <c r="J1433" s="577">
        <v>1.3407455853499</v>
      </c>
      <c r="K1433" s="577" t="b">
        <f t="shared" si="198"/>
        <v>1</v>
      </c>
      <c r="L1433" s="576">
        <v>46710</v>
      </c>
      <c r="M1433" s="576">
        <v>38721</v>
      </c>
      <c r="N1433" s="577">
        <v>0.82896596017983304</v>
      </c>
      <c r="O1433" s="577" t="str">
        <f t="shared" si="199"/>
        <v/>
      </c>
      <c r="P1433" s="578">
        <v>19.600000000000001</v>
      </c>
      <c r="Q1433" s="578">
        <v>25.4</v>
      </c>
      <c r="R1433" s="579">
        <v>1.2959183673469401</v>
      </c>
      <c r="S1433" s="577" t="str">
        <f t="shared" si="200"/>
        <v/>
      </c>
      <c r="T1433" s="580">
        <f t="shared" si="201"/>
        <v>1</v>
      </c>
      <c r="U1433" s="580">
        <f t="shared" si="202"/>
        <v>0</v>
      </c>
      <c r="V1433" s="580">
        <f t="shared" si="203"/>
        <v>0</v>
      </c>
      <c r="W1433" s="580">
        <f t="shared" si="204"/>
        <v>1</v>
      </c>
      <c r="X1433" s="581" t="str">
        <f t="shared" si="205"/>
        <v>NO</v>
      </c>
      <c r="Y1433" s="582" t="str">
        <f t="shared" si="206"/>
        <v>NO</v>
      </c>
    </row>
    <row r="1434" spans="1:25" x14ac:dyDescent="0.25">
      <c r="A1434" s="572" t="s">
        <v>290</v>
      </c>
      <c r="B1434" s="573" t="s">
        <v>1127</v>
      </c>
      <c r="C1434" s="617">
        <v>17.25</v>
      </c>
      <c r="D1434" s="617">
        <v>22071001725</v>
      </c>
      <c r="E1434" s="574" t="s">
        <v>901</v>
      </c>
      <c r="F1434" s="575">
        <v>1</v>
      </c>
      <c r="G1434" s="573" t="s">
        <v>902</v>
      </c>
      <c r="H1434" s="576">
        <v>152900</v>
      </c>
      <c r="I1434" s="576">
        <v>205000</v>
      </c>
      <c r="J1434" s="577">
        <v>1.3407455853499</v>
      </c>
      <c r="K1434" s="577" t="b">
        <f t="shared" si="198"/>
        <v>1</v>
      </c>
      <c r="L1434" s="576">
        <v>46710</v>
      </c>
      <c r="M1434" s="576">
        <v>38721</v>
      </c>
      <c r="N1434" s="577">
        <v>0.82896596017983304</v>
      </c>
      <c r="O1434" s="577" t="str">
        <f t="shared" si="199"/>
        <v/>
      </c>
      <c r="P1434" s="578">
        <v>19.600000000000001</v>
      </c>
      <c r="Q1434" s="578">
        <v>25.4</v>
      </c>
      <c r="R1434" s="579">
        <v>1.2959183673469401</v>
      </c>
      <c r="S1434" s="577" t="str">
        <f t="shared" si="200"/>
        <v/>
      </c>
      <c r="T1434" s="580">
        <f t="shared" si="201"/>
        <v>1</v>
      </c>
      <c r="U1434" s="580">
        <f t="shared" si="202"/>
        <v>0</v>
      </c>
      <c r="V1434" s="580">
        <f t="shared" si="203"/>
        <v>0</v>
      </c>
      <c r="W1434" s="580">
        <f t="shared" si="204"/>
        <v>1</v>
      </c>
      <c r="X1434" s="581" t="str">
        <f t="shared" si="205"/>
        <v>NO</v>
      </c>
      <c r="Y1434" s="582" t="str">
        <f t="shared" si="206"/>
        <v>NO</v>
      </c>
    </row>
    <row r="1435" spans="1:25" x14ac:dyDescent="0.25">
      <c r="A1435" s="572" t="s">
        <v>290</v>
      </c>
      <c r="B1435" s="573" t="s">
        <v>1127</v>
      </c>
      <c r="C1435" s="617">
        <v>17.25</v>
      </c>
      <c r="D1435" s="617">
        <v>22071001725</v>
      </c>
      <c r="E1435" s="574" t="s">
        <v>901</v>
      </c>
      <c r="F1435" s="575">
        <v>1</v>
      </c>
      <c r="G1435" s="573" t="s">
        <v>902</v>
      </c>
      <c r="H1435" s="576">
        <v>152900</v>
      </c>
      <c r="I1435" s="576">
        <v>205000</v>
      </c>
      <c r="J1435" s="577">
        <v>1.3407455853499</v>
      </c>
      <c r="K1435" s="577" t="b">
        <f t="shared" si="198"/>
        <v>1</v>
      </c>
      <c r="L1435" s="576">
        <v>46710</v>
      </c>
      <c r="M1435" s="576">
        <v>38721</v>
      </c>
      <c r="N1435" s="577">
        <v>0.82896596017983304</v>
      </c>
      <c r="O1435" s="577" t="str">
        <f t="shared" si="199"/>
        <v/>
      </c>
      <c r="P1435" s="578">
        <v>19.600000000000001</v>
      </c>
      <c r="Q1435" s="578">
        <v>25.4</v>
      </c>
      <c r="R1435" s="579">
        <v>1.2959183673469401</v>
      </c>
      <c r="S1435" s="577" t="str">
        <f t="shared" si="200"/>
        <v/>
      </c>
      <c r="T1435" s="580">
        <f t="shared" si="201"/>
        <v>1</v>
      </c>
      <c r="U1435" s="580">
        <f t="shared" si="202"/>
        <v>0</v>
      </c>
      <c r="V1435" s="580">
        <f t="shared" si="203"/>
        <v>0</v>
      </c>
      <c r="W1435" s="580">
        <f t="shared" si="204"/>
        <v>1</v>
      </c>
      <c r="X1435" s="581" t="str">
        <f t="shared" si="205"/>
        <v>NO</v>
      </c>
      <c r="Y1435" s="582" t="str">
        <f t="shared" si="206"/>
        <v>NO</v>
      </c>
    </row>
    <row r="1436" spans="1:25" x14ac:dyDescent="0.25">
      <c r="A1436" s="572" t="s">
        <v>290</v>
      </c>
      <c r="B1436" s="573" t="s">
        <v>1127</v>
      </c>
      <c r="C1436" s="617">
        <v>17.3</v>
      </c>
      <c r="D1436" s="617">
        <v>22071001730</v>
      </c>
      <c r="E1436" s="574" t="s">
        <v>901</v>
      </c>
      <c r="F1436" s="583">
        <v>0</v>
      </c>
      <c r="G1436" s="573" t="s">
        <v>902</v>
      </c>
      <c r="H1436" s="576">
        <v>152900</v>
      </c>
      <c r="I1436" s="576">
        <v>205000</v>
      </c>
      <c r="J1436" s="577">
        <v>1.3407455853499</v>
      </c>
      <c r="K1436" s="577" t="b">
        <f t="shared" si="198"/>
        <v>1</v>
      </c>
      <c r="L1436" s="576">
        <v>46710</v>
      </c>
      <c r="M1436" s="576">
        <v>38721</v>
      </c>
      <c r="N1436" s="577">
        <v>0.82896596017983304</v>
      </c>
      <c r="O1436" s="577" t="str">
        <f t="shared" si="199"/>
        <v/>
      </c>
      <c r="P1436" s="578">
        <v>19.600000000000001</v>
      </c>
      <c r="Q1436" s="578">
        <v>25.4</v>
      </c>
      <c r="R1436" s="579">
        <v>1.2959183673469401</v>
      </c>
      <c r="S1436" s="577" t="str">
        <f t="shared" si="200"/>
        <v/>
      </c>
      <c r="T1436" s="580">
        <f t="shared" si="201"/>
        <v>1</v>
      </c>
      <c r="U1436" s="580">
        <f t="shared" si="202"/>
        <v>0</v>
      </c>
      <c r="V1436" s="580">
        <f t="shared" si="203"/>
        <v>0</v>
      </c>
      <c r="W1436" s="580">
        <f t="shared" si="204"/>
        <v>1</v>
      </c>
      <c r="X1436" s="581" t="str">
        <f t="shared" si="205"/>
        <v>NO</v>
      </c>
      <c r="Y1436" s="582" t="str">
        <f t="shared" si="206"/>
        <v>NO</v>
      </c>
    </row>
    <row r="1437" spans="1:25" x14ac:dyDescent="0.25">
      <c r="A1437" s="572" t="s">
        <v>290</v>
      </c>
      <c r="B1437" s="573" t="s">
        <v>1127</v>
      </c>
      <c r="C1437" s="617">
        <v>17.3</v>
      </c>
      <c r="D1437" s="617">
        <v>22071001730</v>
      </c>
      <c r="E1437" s="574" t="s">
        <v>901</v>
      </c>
      <c r="F1437" s="583">
        <v>0</v>
      </c>
      <c r="G1437" s="573" t="s">
        <v>902</v>
      </c>
      <c r="H1437" s="576">
        <v>152900</v>
      </c>
      <c r="I1437" s="576">
        <v>205000</v>
      </c>
      <c r="J1437" s="577">
        <v>1.3407455853499</v>
      </c>
      <c r="K1437" s="577" t="b">
        <f t="shared" si="198"/>
        <v>1</v>
      </c>
      <c r="L1437" s="576">
        <v>46710</v>
      </c>
      <c r="M1437" s="576">
        <v>38721</v>
      </c>
      <c r="N1437" s="577">
        <v>0.82896596017983304</v>
      </c>
      <c r="O1437" s="577" t="str">
        <f t="shared" si="199"/>
        <v/>
      </c>
      <c r="P1437" s="578">
        <v>19.600000000000001</v>
      </c>
      <c r="Q1437" s="578">
        <v>25.4</v>
      </c>
      <c r="R1437" s="579">
        <v>1.2959183673469401</v>
      </c>
      <c r="S1437" s="577" t="str">
        <f t="shared" si="200"/>
        <v/>
      </c>
      <c r="T1437" s="580">
        <f t="shared" si="201"/>
        <v>1</v>
      </c>
      <c r="U1437" s="580">
        <f t="shared" si="202"/>
        <v>0</v>
      </c>
      <c r="V1437" s="580">
        <f t="shared" si="203"/>
        <v>0</v>
      </c>
      <c r="W1437" s="580">
        <f t="shared" si="204"/>
        <v>1</v>
      </c>
      <c r="X1437" s="581" t="str">
        <f t="shared" si="205"/>
        <v>NO</v>
      </c>
      <c r="Y1437" s="582" t="str">
        <f t="shared" si="206"/>
        <v>NO</v>
      </c>
    </row>
    <row r="1438" spans="1:25" x14ac:dyDescent="0.25">
      <c r="A1438" s="572" t="s">
        <v>290</v>
      </c>
      <c r="B1438" s="573" t="s">
        <v>1127</v>
      </c>
      <c r="C1438" s="617">
        <v>17.34</v>
      </c>
      <c r="D1438" s="617">
        <v>22071001734</v>
      </c>
      <c r="E1438" s="574" t="s">
        <v>904</v>
      </c>
      <c r="F1438" s="583">
        <v>0</v>
      </c>
      <c r="G1438" s="573" t="s">
        <v>902</v>
      </c>
      <c r="H1438" s="576">
        <v>152900</v>
      </c>
      <c r="I1438" s="576">
        <v>205000</v>
      </c>
      <c r="J1438" s="577">
        <v>1.3407455853499</v>
      </c>
      <c r="K1438" s="577" t="b">
        <f t="shared" si="198"/>
        <v>1</v>
      </c>
      <c r="L1438" s="576">
        <v>46710</v>
      </c>
      <c r="M1438" s="576">
        <v>38721</v>
      </c>
      <c r="N1438" s="577">
        <v>0.82896596017983304</v>
      </c>
      <c r="O1438" s="577" t="str">
        <f t="shared" si="199"/>
        <v/>
      </c>
      <c r="P1438" s="578">
        <v>19.600000000000001</v>
      </c>
      <c r="Q1438" s="578">
        <v>25.4</v>
      </c>
      <c r="R1438" s="579">
        <v>1.2959183673469401</v>
      </c>
      <c r="S1438" s="577" t="str">
        <f t="shared" si="200"/>
        <v/>
      </c>
      <c r="T1438" s="580">
        <f t="shared" si="201"/>
        <v>1</v>
      </c>
      <c r="U1438" s="580">
        <f t="shared" si="202"/>
        <v>0</v>
      </c>
      <c r="V1438" s="580">
        <f t="shared" si="203"/>
        <v>0</v>
      </c>
      <c r="W1438" s="580">
        <f t="shared" si="204"/>
        <v>1</v>
      </c>
      <c r="X1438" s="581" t="str">
        <f t="shared" si="205"/>
        <v>NO</v>
      </c>
      <c r="Y1438" s="582" t="str">
        <f t="shared" si="206"/>
        <v>NO</v>
      </c>
    </row>
    <row r="1439" spans="1:25" x14ac:dyDescent="0.25">
      <c r="A1439" s="572" t="s">
        <v>290</v>
      </c>
      <c r="B1439" s="573" t="s">
        <v>1127</v>
      </c>
      <c r="C1439" s="617">
        <v>17.350000000000001</v>
      </c>
      <c r="D1439" s="617">
        <v>22071001735</v>
      </c>
      <c r="E1439" s="574" t="s">
        <v>901</v>
      </c>
      <c r="F1439" s="583">
        <v>0</v>
      </c>
      <c r="G1439" s="573" t="s">
        <v>902</v>
      </c>
      <c r="H1439" s="576">
        <v>152900</v>
      </c>
      <c r="I1439" s="576">
        <v>205000</v>
      </c>
      <c r="J1439" s="577">
        <v>1.3407455853499</v>
      </c>
      <c r="K1439" s="577" t="b">
        <f t="shared" si="198"/>
        <v>1</v>
      </c>
      <c r="L1439" s="576">
        <v>46710</v>
      </c>
      <c r="M1439" s="576">
        <v>38721</v>
      </c>
      <c r="N1439" s="577">
        <v>0.82896596017983304</v>
      </c>
      <c r="O1439" s="577" t="str">
        <f t="shared" si="199"/>
        <v/>
      </c>
      <c r="P1439" s="578">
        <v>19.600000000000001</v>
      </c>
      <c r="Q1439" s="578">
        <v>25.4</v>
      </c>
      <c r="R1439" s="579">
        <v>1.2959183673469401</v>
      </c>
      <c r="S1439" s="577" t="str">
        <f t="shared" si="200"/>
        <v/>
      </c>
      <c r="T1439" s="580">
        <f t="shared" si="201"/>
        <v>1</v>
      </c>
      <c r="U1439" s="580">
        <f t="shared" si="202"/>
        <v>0</v>
      </c>
      <c r="V1439" s="580">
        <f t="shared" si="203"/>
        <v>0</v>
      </c>
      <c r="W1439" s="580">
        <f t="shared" si="204"/>
        <v>1</v>
      </c>
      <c r="X1439" s="581" t="str">
        <f t="shared" si="205"/>
        <v>NO</v>
      </c>
      <c r="Y1439" s="582" t="str">
        <f t="shared" si="206"/>
        <v>NO</v>
      </c>
    </row>
    <row r="1440" spans="1:25" x14ac:dyDescent="0.25">
      <c r="A1440" s="572" t="s">
        <v>290</v>
      </c>
      <c r="B1440" s="573" t="s">
        <v>1127</v>
      </c>
      <c r="C1440" s="617">
        <v>17.350000000000001</v>
      </c>
      <c r="D1440" s="617">
        <v>22071001735</v>
      </c>
      <c r="E1440" s="574" t="s">
        <v>901</v>
      </c>
      <c r="F1440" s="583">
        <v>0</v>
      </c>
      <c r="G1440" s="573" t="s">
        <v>902</v>
      </c>
      <c r="H1440" s="576">
        <v>152900</v>
      </c>
      <c r="I1440" s="576">
        <v>205000</v>
      </c>
      <c r="J1440" s="577">
        <v>1.3407455853499</v>
      </c>
      <c r="K1440" s="577" t="b">
        <f t="shared" si="198"/>
        <v>1</v>
      </c>
      <c r="L1440" s="576">
        <v>46710</v>
      </c>
      <c r="M1440" s="576">
        <v>38721</v>
      </c>
      <c r="N1440" s="577">
        <v>0.82896596017983304</v>
      </c>
      <c r="O1440" s="577" t="str">
        <f t="shared" si="199"/>
        <v/>
      </c>
      <c r="P1440" s="578">
        <v>19.600000000000001</v>
      </c>
      <c r="Q1440" s="578">
        <v>25.4</v>
      </c>
      <c r="R1440" s="579">
        <v>1.2959183673469401</v>
      </c>
      <c r="S1440" s="577" t="str">
        <f t="shared" si="200"/>
        <v/>
      </c>
      <c r="T1440" s="580">
        <f t="shared" si="201"/>
        <v>1</v>
      </c>
      <c r="U1440" s="580">
        <f t="shared" si="202"/>
        <v>0</v>
      </c>
      <c r="V1440" s="580">
        <f t="shared" si="203"/>
        <v>0</v>
      </c>
      <c r="W1440" s="580">
        <f t="shared" si="204"/>
        <v>1</v>
      </c>
      <c r="X1440" s="581" t="str">
        <f t="shared" si="205"/>
        <v>NO</v>
      </c>
      <c r="Y1440" s="582" t="str">
        <f t="shared" si="206"/>
        <v>NO</v>
      </c>
    </row>
    <row r="1441" spans="1:25" x14ac:dyDescent="0.25">
      <c r="A1441" s="572" t="s">
        <v>290</v>
      </c>
      <c r="B1441" s="573" t="s">
        <v>1127</v>
      </c>
      <c r="C1441" s="617">
        <v>17.36</v>
      </c>
      <c r="D1441" s="617">
        <v>22071001736</v>
      </c>
      <c r="E1441" s="574" t="s">
        <v>901</v>
      </c>
      <c r="F1441" s="575">
        <v>1</v>
      </c>
      <c r="G1441" s="573" t="s">
        <v>902</v>
      </c>
      <c r="H1441" s="576">
        <v>152900</v>
      </c>
      <c r="I1441" s="576">
        <v>205000</v>
      </c>
      <c r="J1441" s="577">
        <v>1.3407455853499</v>
      </c>
      <c r="K1441" s="577" t="b">
        <f t="shared" si="198"/>
        <v>1</v>
      </c>
      <c r="L1441" s="576">
        <v>46710</v>
      </c>
      <c r="M1441" s="576">
        <v>38721</v>
      </c>
      <c r="N1441" s="577">
        <v>0.82896596017983304</v>
      </c>
      <c r="O1441" s="577" t="str">
        <f t="shared" si="199"/>
        <v/>
      </c>
      <c r="P1441" s="578">
        <v>19.600000000000001</v>
      </c>
      <c r="Q1441" s="578">
        <v>25.4</v>
      </c>
      <c r="R1441" s="579">
        <v>1.2959183673469401</v>
      </c>
      <c r="S1441" s="577" t="str">
        <f t="shared" si="200"/>
        <v/>
      </c>
      <c r="T1441" s="580">
        <f t="shared" si="201"/>
        <v>1</v>
      </c>
      <c r="U1441" s="580">
        <f t="shared" si="202"/>
        <v>0</v>
      </c>
      <c r="V1441" s="580">
        <f t="shared" si="203"/>
        <v>0</v>
      </c>
      <c r="W1441" s="580">
        <f t="shared" si="204"/>
        <v>1</v>
      </c>
      <c r="X1441" s="581" t="str">
        <f t="shared" si="205"/>
        <v>NO</v>
      </c>
      <c r="Y1441" s="582" t="str">
        <f t="shared" si="206"/>
        <v>NO</v>
      </c>
    </row>
    <row r="1442" spans="1:25" x14ac:dyDescent="0.25">
      <c r="A1442" s="572" t="s">
        <v>290</v>
      </c>
      <c r="B1442" s="573" t="s">
        <v>1127</v>
      </c>
      <c r="C1442" s="617">
        <v>17.37</v>
      </c>
      <c r="D1442" s="617">
        <v>22071001737</v>
      </c>
      <c r="E1442" s="574" t="s">
        <v>901</v>
      </c>
      <c r="F1442" s="575">
        <v>1</v>
      </c>
      <c r="G1442" s="573" t="s">
        <v>902</v>
      </c>
      <c r="H1442" s="576">
        <v>152900</v>
      </c>
      <c r="I1442" s="576">
        <v>205000</v>
      </c>
      <c r="J1442" s="577">
        <v>1.3407455853499</v>
      </c>
      <c r="K1442" s="577" t="b">
        <f t="shared" si="198"/>
        <v>1</v>
      </c>
      <c r="L1442" s="576">
        <v>46710</v>
      </c>
      <c r="M1442" s="576">
        <v>38721</v>
      </c>
      <c r="N1442" s="577">
        <v>0.82896596017983304</v>
      </c>
      <c r="O1442" s="577" t="str">
        <f t="shared" si="199"/>
        <v/>
      </c>
      <c r="P1442" s="578">
        <v>19.600000000000001</v>
      </c>
      <c r="Q1442" s="578">
        <v>25.4</v>
      </c>
      <c r="R1442" s="579">
        <v>1.2959183673469401</v>
      </c>
      <c r="S1442" s="577" t="str">
        <f t="shared" si="200"/>
        <v/>
      </c>
      <c r="T1442" s="580">
        <f t="shared" si="201"/>
        <v>1</v>
      </c>
      <c r="U1442" s="580">
        <f t="shared" si="202"/>
        <v>0</v>
      </c>
      <c r="V1442" s="580">
        <f t="shared" si="203"/>
        <v>0</v>
      </c>
      <c r="W1442" s="580">
        <f t="shared" si="204"/>
        <v>1</v>
      </c>
      <c r="X1442" s="581" t="str">
        <f t="shared" si="205"/>
        <v>NO</v>
      </c>
      <c r="Y1442" s="582" t="str">
        <f t="shared" si="206"/>
        <v>NO</v>
      </c>
    </row>
    <row r="1443" spans="1:25" x14ac:dyDescent="0.25">
      <c r="A1443" s="572" t="s">
        <v>290</v>
      </c>
      <c r="B1443" s="573" t="s">
        <v>1127</v>
      </c>
      <c r="C1443" s="617">
        <v>17.37</v>
      </c>
      <c r="D1443" s="617">
        <v>22071001737</v>
      </c>
      <c r="E1443" s="574" t="s">
        <v>901</v>
      </c>
      <c r="F1443" s="575">
        <v>1</v>
      </c>
      <c r="G1443" s="573" t="s">
        <v>902</v>
      </c>
      <c r="H1443" s="576">
        <v>152900</v>
      </c>
      <c r="I1443" s="576">
        <v>205000</v>
      </c>
      <c r="J1443" s="577">
        <v>1.3407455853499</v>
      </c>
      <c r="K1443" s="577" t="b">
        <f t="shared" si="198"/>
        <v>1</v>
      </c>
      <c r="L1443" s="576">
        <v>46710</v>
      </c>
      <c r="M1443" s="576">
        <v>38721</v>
      </c>
      <c r="N1443" s="577">
        <v>0.82896596017983304</v>
      </c>
      <c r="O1443" s="577" t="str">
        <f t="shared" si="199"/>
        <v/>
      </c>
      <c r="P1443" s="578">
        <v>19.600000000000001</v>
      </c>
      <c r="Q1443" s="578">
        <v>25.4</v>
      </c>
      <c r="R1443" s="579">
        <v>1.2959183673469401</v>
      </c>
      <c r="S1443" s="577" t="str">
        <f t="shared" si="200"/>
        <v/>
      </c>
      <c r="T1443" s="580">
        <f t="shared" si="201"/>
        <v>1</v>
      </c>
      <c r="U1443" s="580">
        <f t="shared" si="202"/>
        <v>0</v>
      </c>
      <c r="V1443" s="580">
        <f t="shared" si="203"/>
        <v>0</v>
      </c>
      <c r="W1443" s="580">
        <f t="shared" si="204"/>
        <v>1</v>
      </c>
      <c r="X1443" s="581" t="str">
        <f t="shared" si="205"/>
        <v>NO</v>
      </c>
      <c r="Y1443" s="582" t="str">
        <f t="shared" si="206"/>
        <v>NO</v>
      </c>
    </row>
    <row r="1444" spans="1:25" x14ac:dyDescent="0.25">
      <c r="A1444" s="572" t="s">
        <v>290</v>
      </c>
      <c r="B1444" s="573" t="s">
        <v>1127</v>
      </c>
      <c r="C1444" s="617">
        <v>17.39</v>
      </c>
      <c r="D1444" s="617">
        <v>22071001739</v>
      </c>
      <c r="E1444" s="574" t="s">
        <v>904</v>
      </c>
      <c r="F1444" s="583">
        <v>0</v>
      </c>
      <c r="G1444" s="573" t="s">
        <v>902</v>
      </c>
      <c r="H1444" s="576">
        <v>152900</v>
      </c>
      <c r="I1444" s="576">
        <v>205000</v>
      </c>
      <c r="J1444" s="577">
        <v>1.3407455853499</v>
      </c>
      <c r="K1444" s="577" t="b">
        <f t="shared" si="198"/>
        <v>1</v>
      </c>
      <c r="L1444" s="576">
        <v>46710</v>
      </c>
      <c r="M1444" s="576">
        <v>38721</v>
      </c>
      <c r="N1444" s="577">
        <v>0.82896596017983304</v>
      </c>
      <c r="O1444" s="577" t="str">
        <f t="shared" si="199"/>
        <v/>
      </c>
      <c r="P1444" s="578">
        <v>19.600000000000001</v>
      </c>
      <c r="Q1444" s="578">
        <v>25.4</v>
      </c>
      <c r="R1444" s="579">
        <v>1.2959183673469401</v>
      </c>
      <c r="S1444" s="577" t="str">
        <f t="shared" si="200"/>
        <v/>
      </c>
      <c r="T1444" s="580">
        <f t="shared" si="201"/>
        <v>1</v>
      </c>
      <c r="U1444" s="580">
        <f t="shared" si="202"/>
        <v>0</v>
      </c>
      <c r="V1444" s="580">
        <f t="shared" si="203"/>
        <v>0</v>
      </c>
      <c r="W1444" s="580">
        <f t="shared" si="204"/>
        <v>1</v>
      </c>
      <c r="X1444" s="581" t="str">
        <f t="shared" si="205"/>
        <v>NO</v>
      </c>
      <c r="Y1444" s="582" t="str">
        <f t="shared" si="206"/>
        <v>NO</v>
      </c>
    </row>
    <row r="1445" spans="1:25" x14ac:dyDescent="0.25">
      <c r="A1445" s="572" t="s">
        <v>290</v>
      </c>
      <c r="B1445" s="573" t="s">
        <v>1127</v>
      </c>
      <c r="C1445" s="617">
        <v>17.39</v>
      </c>
      <c r="D1445" s="617">
        <v>22071001739</v>
      </c>
      <c r="E1445" s="574" t="s">
        <v>904</v>
      </c>
      <c r="F1445" s="583">
        <v>0</v>
      </c>
      <c r="G1445" s="573" t="s">
        <v>902</v>
      </c>
      <c r="H1445" s="576">
        <v>152900</v>
      </c>
      <c r="I1445" s="576">
        <v>205000</v>
      </c>
      <c r="J1445" s="577">
        <v>1.3407455853499</v>
      </c>
      <c r="K1445" s="577" t="b">
        <f t="shared" si="198"/>
        <v>1</v>
      </c>
      <c r="L1445" s="576">
        <v>46710</v>
      </c>
      <c r="M1445" s="576">
        <v>38721</v>
      </c>
      <c r="N1445" s="577">
        <v>0.82896596017983304</v>
      </c>
      <c r="O1445" s="577" t="str">
        <f t="shared" si="199"/>
        <v/>
      </c>
      <c r="P1445" s="578">
        <v>19.600000000000001</v>
      </c>
      <c r="Q1445" s="578">
        <v>25.4</v>
      </c>
      <c r="R1445" s="579">
        <v>1.2959183673469401</v>
      </c>
      <c r="S1445" s="577" t="str">
        <f t="shared" si="200"/>
        <v/>
      </c>
      <c r="T1445" s="580">
        <f t="shared" si="201"/>
        <v>1</v>
      </c>
      <c r="U1445" s="580">
        <f t="shared" si="202"/>
        <v>0</v>
      </c>
      <c r="V1445" s="580">
        <f t="shared" si="203"/>
        <v>0</v>
      </c>
      <c r="W1445" s="580">
        <f t="shared" si="204"/>
        <v>1</v>
      </c>
      <c r="X1445" s="581" t="str">
        <f t="shared" si="205"/>
        <v>NO</v>
      </c>
      <c r="Y1445" s="582" t="str">
        <f t="shared" si="206"/>
        <v>NO</v>
      </c>
    </row>
    <row r="1446" spans="1:25" x14ac:dyDescent="0.25">
      <c r="A1446" s="572" t="s">
        <v>290</v>
      </c>
      <c r="B1446" s="573" t="s">
        <v>1127</v>
      </c>
      <c r="C1446" s="617">
        <v>17.399999999999999</v>
      </c>
      <c r="D1446" s="617">
        <v>22071001740</v>
      </c>
      <c r="E1446" s="574" t="s">
        <v>901</v>
      </c>
      <c r="F1446" s="575">
        <v>1</v>
      </c>
      <c r="G1446" s="573" t="s">
        <v>902</v>
      </c>
      <c r="H1446" s="576">
        <v>152900</v>
      </c>
      <c r="I1446" s="576">
        <v>205000</v>
      </c>
      <c r="J1446" s="577">
        <v>1.3407455853499</v>
      </c>
      <c r="K1446" s="577" t="b">
        <f t="shared" si="198"/>
        <v>1</v>
      </c>
      <c r="L1446" s="576">
        <v>46710</v>
      </c>
      <c r="M1446" s="576">
        <v>38721</v>
      </c>
      <c r="N1446" s="577">
        <v>0.82896596017983304</v>
      </c>
      <c r="O1446" s="577" t="str">
        <f t="shared" si="199"/>
        <v/>
      </c>
      <c r="P1446" s="578">
        <v>19.600000000000001</v>
      </c>
      <c r="Q1446" s="578">
        <v>25.4</v>
      </c>
      <c r="R1446" s="579">
        <v>1.2959183673469401</v>
      </c>
      <c r="S1446" s="577" t="str">
        <f t="shared" si="200"/>
        <v/>
      </c>
      <c r="T1446" s="580">
        <f t="shared" si="201"/>
        <v>1</v>
      </c>
      <c r="U1446" s="580">
        <f t="shared" si="202"/>
        <v>0</v>
      </c>
      <c r="V1446" s="580">
        <f t="shared" si="203"/>
        <v>0</v>
      </c>
      <c r="W1446" s="580">
        <f t="shared" si="204"/>
        <v>1</v>
      </c>
      <c r="X1446" s="581" t="str">
        <f t="shared" si="205"/>
        <v>NO</v>
      </c>
      <c r="Y1446" s="582" t="str">
        <f t="shared" si="206"/>
        <v>NO</v>
      </c>
    </row>
    <row r="1447" spans="1:25" x14ac:dyDescent="0.25">
      <c r="A1447" s="572" t="s">
        <v>290</v>
      </c>
      <c r="B1447" s="573" t="s">
        <v>1127</v>
      </c>
      <c r="C1447" s="617">
        <v>17.41</v>
      </c>
      <c r="D1447" s="617">
        <v>22071001741</v>
      </c>
      <c r="E1447" s="574" t="s">
        <v>901</v>
      </c>
      <c r="F1447" s="575">
        <v>1</v>
      </c>
      <c r="G1447" s="573" t="s">
        <v>902</v>
      </c>
      <c r="H1447" s="576">
        <v>152900</v>
      </c>
      <c r="I1447" s="576">
        <v>205000</v>
      </c>
      <c r="J1447" s="577">
        <v>1.3407455853499</v>
      </c>
      <c r="K1447" s="577" t="b">
        <f t="shared" si="198"/>
        <v>1</v>
      </c>
      <c r="L1447" s="576">
        <v>46710</v>
      </c>
      <c r="M1447" s="576">
        <v>38721</v>
      </c>
      <c r="N1447" s="577">
        <v>0.82896596017983304</v>
      </c>
      <c r="O1447" s="577" t="str">
        <f t="shared" si="199"/>
        <v/>
      </c>
      <c r="P1447" s="578">
        <v>19.600000000000001</v>
      </c>
      <c r="Q1447" s="578">
        <v>25.4</v>
      </c>
      <c r="R1447" s="579">
        <v>1.2959183673469401</v>
      </c>
      <c r="S1447" s="577" t="str">
        <f t="shared" si="200"/>
        <v/>
      </c>
      <c r="T1447" s="580">
        <f t="shared" si="201"/>
        <v>1</v>
      </c>
      <c r="U1447" s="580">
        <f t="shared" si="202"/>
        <v>0</v>
      </c>
      <c r="V1447" s="580">
        <f t="shared" si="203"/>
        <v>0</v>
      </c>
      <c r="W1447" s="580">
        <f t="shared" si="204"/>
        <v>1</v>
      </c>
      <c r="X1447" s="581" t="str">
        <f t="shared" si="205"/>
        <v>NO</v>
      </c>
      <c r="Y1447" s="582" t="str">
        <f t="shared" si="206"/>
        <v>NO</v>
      </c>
    </row>
    <row r="1448" spans="1:25" x14ac:dyDescent="0.25">
      <c r="A1448" s="572" t="s">
        <v>290</v>
      </c>
      <c r="B1448" s="573" t="s">
        <v>1127</v>
      </c>
      <c r="C1448" s="617">
        <v>17.43</v>
      </c>
      <c r="D1448" s="617">
        <v>22071001743</v>
      </c>
      <c r="E1448" s="574" t="s">
        <v>901</v>
      </c>
      <c r="F1448" s="575">
        <v>1</v>
      </c>
      <c r="G1448" s="573" t="s">
        <v>902</v>
      </c>
      <c r="H1448" s="576">
        <v>152900</v>
      </c>
      <c r="I1448" s="576">
        <v>205000</v>
      </c>
      <c r="J1448" s="577">
        <v>1.3407455853499</v>
      </c>
      <c r="K1448" s="577" t="b">
        <f t="shared" si="198"/>
        <v>1</v>
      </c>
      <c r="L1448" s="576">
        <v>46710</v>
      </c>
      <c r="M1448" s="576">
        <v>38721</v>
      </c>
      <c r="N1448" s="577">
        <v>0.82896596017983304</v>
      </c>
      <c r="O1448" s="577" t="str">
        <f t="shared" si="199"/>
        <v/>
      </c>
      <c r="P1448" s="578">
        <v>19.600000000000001</v>
      </c>
      <c r="Q1448" s="578">
        <v>25.4</v>
      </c>
      <c r="R1448" s="579">
        <v>1.2959183673469401</v>
      </c>
      <c r="S1448" s="577" t="str">
        <f t="shared" si="200"/>
        <v/>
      </c>
      <c r="T1448" s="580">
        <f t="shared" si="201"/>
        <v>1</v>
      </c>
      <c r="U1448" s="580">
        <f t="shared" si="202"/>
        <v>0</v>
      </c>
      <c r="V1448" s="580">
        <f t="shared" si="203"/>
        <v>0</v>
      </c>
      <c r="W1448" s="580">
        <f t="shared" si="204"/>
        <v>1</v>
      </c>
      <c r="X1448" s="581" t="str">
        <f t="shared" si="205"/>
        <v>NO</v>
      </c>
      <c r="Y1448" s="582" t="str">
        <f t="shared" si="206"/>
        <v>NO</v>
      </c>
    </row>
    <row r="1449" spans="1:25" x14ac:dyDescent="0.25">
      <c r="A1449" s="572" t="s">
        <v>290</v>
      </c>
      <c r="B1449" s="573" t="s">
        <v>1127</v>
      </c>
      <c r="C1449" s="617">
        <v>17.43</v>
      </c>
      <c r="D1449" s="617">
        <v>22071001743</v>
      </c>
      <c r="E1449" s="574" t="s">
        <v>901</v>
      </c>
      <c r="F1449" s="583">
        <v>0</v>
      </c>
      <c r="G1449" s="573" t="s">
        <v>902</v>
      </c>
      <c r="H1449" s="576">
        <v>152900</v>
      </c>
      <c r="I1449" s="576">
        <v>205000</v>
      </c>
      <c r="J1449" s="577">
        <v>1.3407455853499</v>
      </c>
      <c r="K1449" s="577" t="b">
        <f t="shared" si="198"/>
        <v>1</v>
      </c>
      <c r="L1449" s="576">
        <v>46710</v>
      </c>
      <c r="M1449" s="576">
        <v>38721</v>
      </c>
      <c r="N1449" s="577">
        <v>0.82896596017983304</v>
      </c>
      <c r="O1449" s="577" t="str">
        <f t="shared" si="199"/>
        <v/>
      </c>
      <c r="P1449" s="578">
        <v>19.600000000000001</v>
      </c>
      <c r="Q1449" s="578">
        <v>25.4</v>
      </c>
      <c r="R1449" s="579">
        <v>1.2959183673469401</v>
      </c>
      <c r="S1449" s="577" t="str">
        <f t="shared" si="200"/>
        <v/>
      </c>
      <c r="T1449" s="580">
        <f t="shared" si="201"/>
        <v>1</v>
      </c>
      <c r="U1449" s="580">
        <f t="shared" si="202"/>
        <v>0</v>
      </c>
      <c r="V1449" s="580">
        <f t="shared" si="203"/>
        <v>0</v>
      </c>
      <c r="W1449" s="580">
        <f t="shared" si="204"/>
        <v>1</v>
      </c>
      <c r="X1449" s="581" t="str">
        <f t="shared" si="205"/>
        <v>NO</v>
      </c>
      <c r="Y1449" s="582" t="str">
        <f t="shared" si="206"/>
        <v>NO</v>
      </c>
    </row>
    <row r="1450" spans="1:25" x14ac:dyDescent="0.25">
      <c r="A1450" s="572" t="s">
        <v>290</v>
      </c>
      <c r="B1450" s="573" t="s">
        <v>1127</v>
      </c>
      <c r="C1450" s="617">
        <v>17.440000000000001</v>
      </c>
      <c r="D1450" s="617">
        <v>22071001744</v>
      </c>
      <c r="E1450" s="574" t="s">
        <v>901</v>
      </c>
      <c r="F1450" s="575">
        <v>1</v>
      </c>
      <c r="G1450" s="573" t="s">
        <v>902</v>
      </c>
      <c r="H1450" s="576">
        <v>152900</v>
      </c>
      <c r="I1450" s="576">
        <v>205000</v>
      </c>
      <c r="J1450" s="577">
        <v>1.3407455853499</v>
      </c>
      <c r="K1450" s="577" t="b">
        <f t="shared" si="198"/>
        <v>1</v>
      </c>
      <c r="L1450" s="576">
        <v>46710</v>
      </c>
      <c r="M1450" s="576">
        <v>38721</v>
      </c>
      <c r="N1450" s="577">
        <v>0.82896596017983304</v>
      </c>
      <c r="O1450" s="577" t="str">
        <f t="shared" si="199"/>
        <v/>
      </c>
      <c r="P1450" s="578">
        <v>19.600000000000001</v>
      </c>
      <c r="Q1450" s="578">
        <v>25.4</v>
      </c>
      <c r="R1450" s="579">
        <v>1.2959183673469401</v>
      </c>
      <c r="S1450" s="577" t="str">
        <f t="shared" si="200"/>
        <v/>
      </c>
      <c r="T1450" s="580">
        <f t="shared" si="201"/>
        <v>1</v>
      </c>
      <c r="U1450" s="580">
        <f t="shared" si="202"/>
        <v>0</v>
      </c>
      <c r="V1450" s="580">
        <f t="shared" si="203"/>
        <v>0</v>
      </c>
      <c r="W1450" s="580">
        <f t="shared" si="204"/>
        <v>1</v>
      </c>
      <c r="X1450" s="581" t="str">
        <f t="shared" si="205"/>
        <v>NO</v>
      </c>
      <c r="Y1450" s="582" t="str">
        <f t="shared" si="206"/>
        <v>NO</v>
      </c>
    </row>
    <row r="1451" spans="1:25" x14ac:dyDescent="0.25">
      <c r="A1451" s="572" t="s">
        <v>290</v>
      </c>
      <c r="B1451" s="573" t="s">
        <v>1127</v>
      </c>
      <c r="C1451" s="617">
        <v>17.45</v>
      </c>
      <c r="D1451" s="617">
        <v>22071001745</v>
      </c>
      <c r="E1451" s="574" t="s">
        <v>901</v>
      </c>
      <c r="F1451" s="575">
        <v>1</v>
      </c>
      <c r="G1451" s="573" t="s">
        <v>902</v>
      </c>
      <c r="H1451" s="576">
        <v>152900</v>
      </c>
      <c r="I1451" s="576">
        <v>205000</v>
      </c>
      <c r="J1451" s="577">
        <v>1.3407455853499</v>
      </c>
      <c r="K1451" s="577" t="b">
        <f t="shared" si="198"/>
        <v>1</v>
      </c>
      <c r="L1451" s="576">
        <v>46710</v>
      </c>
      <c r="M1451" s="576">
        <v>38721</v>
      </c>
      <c r="N1451" s="577">
        <v>0.82896596017983304</v>
      </c>
      <c r="O1451" s="577" t="str">
        <f t="shared" si="199"/>
        <v/>
      </c>
      <c r="P1451" s="578">
        <v>19.600000000000001</v>
      </c>
      <c r="Q1451" s="578">
        <v>25.4</v>
      </c>
      <c r="R1451" s="579">
        <v>1.2959183673469401</v>
      </c>
      <c r="S1451" s="577" t="str">
        <f t="shared" si="200"/>
        <v/>
      </c>
      <c r="T1451" s="580">
        <f t="shared" si="201"/>
        <v>1</v>
      </c>
      <c r="U1451" s="580">
        <f t="shared" si="202"/>
        <v>0</v>
      </c>
      <c r="V1451" s="580">
        <f t="shared" si="203"/>
        <v>0</v>
      </c>
      <c r="W1451" s="580">
        <f t="shared" si="204"/>
        <v>1</v>
      </c>
      <c r="X1451" s="581" t="str">
        <f t="shared" si="205"/>
        <v>NO</v>
      </c>
      <c r="Y1451" s="582" t="str">
        <f t="shared" si="206"/>
        <v>NO</v>
      </c>
    </row>
    <row r="1452" spans="1:25" x14ac:dyDescent="0.25">
      <c r="A1452" s="572" t="s">
        <v>290</v>
      </c>
      <c r="B1452" s="573" t="s">
        <v>1127</v>
      </c>
      <c r="C1452" s="617">
        <v>17.46</v>
      </c>
      <c r="D1452" s="617">
        <v>22071001746</v>
      </c>
      <c r="E1452" s="574" t="s">
        <v>904</v>
      </c>
      <c r="F1452" s="583">
        <v>0</v>
      </c>
      <c r="G1452" s="573" t="s">
        <v>902</v>
      </c>
      <c r="H1452" s="576">
        <v>152900</v>
      </c>
      <c r="I1452" s="576">
        <v>205000</v>
      </c>
      <c r="J1452" s="577">
        <v>1.3407455853499</v>
      </c>
      <c r="K1452" s="577" t="b">
        <f t="shared" si="198"/>
        <v>1</v>
      </c>
      <c r="L1452" s="576">
        <v>46710</v>
      </c>
      <c r="M1452" s="576">
        <v>38721</v>
      </c>
      <c r="N1452" s="577">
        <v>0.82896596017983304</v>
      </c>
      <c r="O1452" s="577" t="str">
        <f t="shared" si="199"/>
        <v/>
      </c>
      <c r="P1452" s="578">
        <v>19.600000000000001</v>
      </c>
      <c r="Q1452" s="578">
        <v>25.4</v>
      </c>
      <c r="R1452" s="579">
        <v>1.2959183673469401</v>
      </c>
      <c r="S1452" s="577" t="str">
        <f t="shared" si="200"/>
        <v/>
      </c>
      <c r="T1452" s="580">
        <f t="shared" si="201"/>
        <v>1</v>
      </c>
      <c r="U1452" s="580">
        <f t="shared" si="202"/>
        <v>0</v>
      </c>
      <c r="V1452" s="580">
        <f t="shared" si="203"/>
        <v>0</v>
      </c>
      <c r="W1452" s="580">
        <f t="shared" si="204"/>
        <v>1</v>
      </c>
      <c r="X1452" s="581" t="str">
        <f t="shared" si="205"/>
        <v>NO</v>
      </c>
      <c r="Y1452" s="582" t="str">
        <f t="shared" si="206"/>
        <v>NO</v>
      </c>
    </row>
    <row r="1453" spans="1:25" x14ac:dyDescent="0.25">
      <c r="A1453" s="572" t="s">
        <v>290</v>
      </c>
      <c r="B1453" s="573" t="s">
        <v>1127</v>
      </c>
      <c r="C1453" s="617">
        <v>17.46</v>
      </c>
      <c r="D1453" s="617">
        <v>22071001746</v>
      </c>
      <c r="E1453" s="574" t="s">
        <v>901</v>
      </c>
      <c r="F1453" s="575">
        <v>1</v>
      </c>
      <c r="G1453" s="573" t="s">
        <v>902</v>
      </c>
      <c r="H1453" s="576">
        <v>152900</v>
      </c>
      <c r="I1453" s="576">
        <v>205000</v>
      </c>
      <c r="J1453" s="577">
        <v>1.3407455853499</v>
      </c>
      <c r="K1453" s="577" t="b">
        <f t="shared" si="198"/>
        <v>1</v>
      </c>
      <c r="L1453" s="576">
        <v>46710</v>
      </c>
      <c r="M1453" s="576">
        <v>38721</v>
      </c>
      <c r="N1453" s="577">
        <v>0.82896596017983304</v>
      </c>
      <c r="O1453" s="577" t="str">
        <f t="shared" si="199"/>
        <v/>
      </c>
      <c r="P1453" s="578">
        <v>19.600000000000001</v>
      </c>
      <c r="Q1453" s="578">
        <v>25.4</v>
      </c>
      <c r="R1453" s="579">
        <v>1.2959183673469401</v>
      </c>
      <c r="S1453" s="577" t="str">
        <f t="shared" si="200"/>
        <v/>
      </c>
      <c r="T1453" s="580">
        <f t="shared" si="201"/>
        <v>1</v>
      </c>
      <c r="U1453" s="580">
        <f t="shared" si="202"/>
        <v>0</v>
      </c>
      <c r="V1453" s="580">
        <f t="shared" si="203"/>
        <v>0</v>
      </c>
      <c r="W1453" s="580">
        <f t="shared" si="204"/>
        <v>1</v>
      </c>
      <c r="X1453" s="581" t="str">
        <f t="shared" si="205"/>
        <v>NO</v>
      </c>
      <c r="Y1453" s="582" t="str">
        <f t="shared" si="206"/>
        <v>NO</v>
      </c>
    </row>
    <row r="1454" spans="1:25" x14ac:dyDescent="0.25">
      <c r="A1454" s="572" t="s">
        <v>290</v>
      </c>
      <c r="B1454" s="573" t="s">
        <v>1127</v>
      </c>
      <c r="C1454" s="617">
        <v>17.47</v>
      </c>
      <c r="D1454" s="617">
        <v>22071001747</v>
      </c>
      <c r="E1454" s="574" t="s">
        <v>904</v>
      </c>
      <c r="F1454" s="583">
        <v>0</v>
      </c>
      <c r="G1454" s="573" t="s">
        <v>902</v>
      </c>
      <c r="H1454" s="576">
        <v>152900</v>
      </c>
      <c r="I1454" s="576">
        <v>205000</v>
      </c>
      <c r="J1454" s="577">
        <v>1.3407455853499</v>
      </c>
      <c r="K1454" s="577" t="b">
        <f t="shared" si="198"/>
        <v>1</v>
      </c>
      <c r="L1454" s="576">
        <v>46710</v>
      </c>
      <c r="M1454" s="576">
        <v>38721</v>
      </c>
      <c r="N1454" s="577">
        <v>0.82896596017983304</v>
      </c>
      <c r="O1454" s="577" t="str">
        <f t="shared" si="199"/>
        <v/>
      </c>
      <c r="P1454" s="578">
        <v>19.600000000000001</v>
      </c>
      <c r="Q1454" s="578">
        <v>25.4</v>
      </c>
      <c r="R1454" s="579">
        <v>1.2959183673469401</v>
      </c>
      <c r="S1454" s="577" t="str">
        <f t="shared" si="200"/>
        <v/>
      </c>
      <c r="T1454" s="580">
        <f t="shared" si="201"/>
        <v>1</v>
      </c>
      <c r="U1454" s="580">
        <f t="shared" si="202"/>
        <v>0</v>
      </c>
      <c r="V1454" s="580">
        <f t="shared" si="203"/>
        <v>0</v>
      </c>
      <c r="W1454" s="580">
        <f t="shared" si="204"/>
        <v>1</v>
      </c>
      <c r="X1454" s="581" t="str">
        <f t="shared" si="205"/>
        <v>NO</v>
      </c>
      <c r="Y1454" s="582" t="str">
        <f t="shared" si="206"/>
        <v>NO</v>
      </c>
    </row>
    <row r="1455" spans="1:25" x14ac:dyDescent="0.25">
      <c r="A1455" s="572" t="s">
        <v>290</v>
      </c>
      <c r="B1455" s="573" t="s">
        <v>1127</v>
      </c>
      <c r="C1455" s="617">
        <v>17.47</v>
      </c>
      <c r="D1455" s="617">
        <v>22071001747</v>
      </c>
      <c r="E1455" s="574" t="s">
        <v>901</v>
      </c>
      <c r="F1455" s="575">
        <v>1</v>
      </c>
      <c r="G1455" s="573" t="s">
        <v>902</v>
      </c>
      <c r="H1455" s="576">
        <v>152900</v>
      </c>
      <c r="I1455" s="576">
        <v>205000</v>
      </c>
      <c r="J1455" s="577">
        <v>1.3407455853499</v>
      </c>
      <c r="K1455" s="577" t="b">
        <f t="shared" si="198"/>
        <v>1</v>
      </c>
      <c r="L1455" s="576">
        <v>46710</v>
      </c>
      <c r="M1455" s="576">
        <v>38721</v>
      </c>
      <c r="N1455" s="577">
        <v>0.82896596017983304</v>
      </c>
      <c r="O1455" s="577" t="str">
        <f t="shared" si="199"/>
        <v/>
      </c>
      <c r="P1455" s="578">
        <v>19.600000000000001</v>
      </c>
      <c r="Q1455" s="578">
        <v>25.4</v>
      </c>
      <c r="R1455" s="579">
        <v>1.2959183673469401</v>
      </c>
      <c r="S1455" s="577" t="str">
        <f t="shared" si="200"/>
        <v/>
      </c>
      <c r="T1455" s="580">
        <f t="shared" si="201"/>
        <v>1</v>
      </c>
      <c r="U1455" s="580">
        <f t="shared" si="202"/>
        <v>0</v>
      </c>
      <c r="V1455" s="580">
        <f t="shared" si="203"/>
        <v>0</v>
      </c>
      <c r="W1455" s="580">
        <f t="shared" si="204"/>
        <v>1</v>
      </c>
      <c r="X1455" s="581" t="str">
        <f t="shared" si="205"/>
        <v>NO</v>
      </c>
      <c r="Y1455" s="582" t="str">
        <f t="shared" si="206"/>
        <v>NO</v>
      </c>
    </row>
    <row r="1456" spans="1:25" x14ac:dyDescent="0.25">
      <c r="A1456" s="572" t="s">
        <v>290</v>
      </c>
      <c r="B1456" s="573" t="s">
        <v>1127</v>
      </c>
      <c r="C1456" s="617">
        <v>17.48</v>
      </c>
      <c r="D1456" s="617">
        <v>22071001748</v>
      </c>
      <c r="E1456" s="574" t="s">
        <v>901</v>
      </c>
      <c r="F1456" s="575">
        <v>1</v>
      </c>
      <c r="G1456" s="573" t="s">
        <v>902</v>
      </c>
      <c r="H1456" s="576">
        <v>152900</v>
      </c>
      <c r="I1456" s="576">
        <v>205000</v>
      </c>
      <c r="J1456" s="577">
        <v>1.3407455853499</v>
      </c>
      <c r="K1456" s="577" t="b">
        <f t="shared" si="198"/>
        <v>1</v>
      </c>
      <c r="L1456" s="576">
        <v>46710</v>
      </c>
      <c r="M1456" s="576">
        <v>38721</v>
      </c>
      <c r="N1456" s="577">
        <v>0.82896596017983304</v>
      </c>
      <c r="O1456" s="577" t="str">
        <f t="shared" si="199"/>
        <v/>
      </c>
      <c r="P1456" s="578">
        <v>19.600000000000001</v>
      </c>
      <c r="Q1456" s="578">
        <v>25.4</v>
      </c>
      <c r="R1456" s="579">
        <v>1.2959183673469401</v>
      </c>
      <c r="S1456" s="577" t="str">
        <f t="shared" si="200"/>
        <v/>
      </c>
      <c r="T1456" s="580">
        <f t="shared" si="201"/>
        <v>1</v>
      </c>
      <c r="U1456" s="580">
        <f t="shared" si="202"/>
        <v>0</v>
      </c>
      <c r="V1456" s="580">
        <f t="shared" si="203"/>
        <v>0</v>
      </c>
      <c r="W1456" s="580">
        <f t="shared" si="204"/>
        <v>1</v>
      </c>
      <c r="X1456" s="581" t="str">
        <f t="shared" si="205"/>
        <v>NO</v>
      </c>
      <c r="Y1456" s="582" t="str">
        <f t="shared" si="206"/>
        <v>NO</v>
      </c>
    </row>
    <row r="1457" spans="1:25" x14ac:dyDescent="0.25">
      <c r="A1457" s="572" t="s">
        <v>290</v>
      </c>
      <c r="B1457" s="573" t="s">
        <v>1127</v>
      </c>
      <c r="C1457" s="617">
        <v>17.48</v>
      </c>
      <c r="D1457" s="617">
        <v>22071001748</v>
      </c>
      <c r="E1457" s="574" t="s">
        <v>901</v>
      </c>
      <c r="F1457" s="575">
        <v>1</v>
      </c>
      <c r="G1457" s="573" t="s">
        <v>902</v>
      </c>
      <c r="H1457" s="576">
        <v>152900</v>
      </c>
      <c r="I1457" s="576">
        <v>205000</v>
      </c>
      <c r="J1457" s="577">
        <v>1.3407455853499</v>
      </c>
      <c r="K1457" s="577" t="b">
        <f t="shared" si="198"/>
        <v>1</v>
      </c>
      <c r="L1457" s="576">
        <v>46710</v>
      </c>
      <c r="M1457" s="576">
        <v>38721</v>
      </c>
      <c r="N1457" s="577">
        <v>0.82896596017983304</v>
      </c>
      <c r="O1457" s="577" t="str">
        <f t="shared" si="199"/>
        <v/>
      </c>
      <c r="P1457" s="578">
        <v>19.600000000000001</v>
      </c>
      <c r="Q1457" s="578">
        <v>25.4</v>
      </c>
      <c r="R1457" s="579">
        <v>1.2959183673469401</v>
      </c>
      <c r="S1457" s="577" t="str">
        <f t="shared" si="200"/>
        <v/>
      </c>
      <c r="T1457" s="580">
        <f t="shared" si="201"/>
        <v>1</v>
      </c>
      <c r="U1457" s="580">
        <f t="shared" si="202"/>
        <v>0</v>
      </c>
      <c r="V1457" s="580">
        <f t="shared" si="203"/>
        <v>0</v>
      </c>
      <c r="W1457" s="580">
        <f t="shared" si="204"/>
        <v>1</v>
      </c>
      <c r="X1457" s="581" t="str">
        <f t="shared" si="205"/>
        <v>NO</v>
      </c>
      <c r="Y1457" s="582" t="str">
        <f t="shared" si="206"/>
        <v>NO</v>
      </c>
    </row>
    <row r="1458" spans="1:25" x14ac:dyDescent="0.25">
      <c r="A1458" s="572" t="s">
        <v>290</v>
      </c>
      <c r="B1458" s="573" t="s">
        <v>1127</v>
      </c>
      <c r="C1458" s="617">
        <v>17.48</v>
      </c>
      <c r="D1458" s="617">
        <v>22071001748</v>
      </c>
      <c r="E1458" s="574" t="s">
        <v>901</v>
      </c>
      <c r="F1458" s="575">
        <v>1</v>
      </c>
      <c r="G1458" s="573" t="s">
        <v>902</v>
      </c>
      <c r="H1458" s="576">
        <v>152900</v>
      </c>
      <c r="I1458" s="576">
        <v>205000</v>
      </c>
      <c r="J1458" s="577">
        <v>1.3407455853499</v>
      </c>
      <c r="K1458" s="577" t="b">
        <f t="shared" si="198"/>
        <v>1</v>
      </c>
      <c r="L1458" s="576">
        <v>46710</v>
      </c>
      <c r="M1458" s="576">
        <v>38721</v>
      </c>
      <c r="N1458" s="577">
        <v>0.82896596017983304</v>
      </c>
      <c r="O1458" s="577" t="str">
        <f t="shared" si="199"/>
        <v/>
      </c>
      <c r="P1458" s="578">
        <v>19.600000000000001</v>
      </c>
      <c r="Q1458" s="578">
        <v>25.4</v>
      </c>
      <c r="R1458" s="579">
        <v>1.2959183673469401</v>
      </c>
      <c r="S1458" s="577" t="str">
        <f t="shared" si="200"/>
        <v/>
      </c>
      <c r="T1458" s="580">
        <f t="shared" si="201"/>
        <v>1</v>
      </c>
      <c r="U1458" s="580">
        <f t="shared" si="202"/>
        <v>0</v>
      </c>
      <c r="V1458" s="580">
        <f t="shared" si="203"/>
        <v>0</v>
      </c>
      <c r="W1458" s="580">
        <f t="shared" si="204"/>
        <v>1</v>
      </c>
      <c r="X1458" s="581" t="str">
        <f t="shared" si="205"/>
        <v>NO</v>
      </c>
      <c r="Y1458" s="582" t="str">
        <f t="shared" si="206"/>
        <v>NO</v>
      </c>
    </row>
    <row r="1459" spans="1:25" x14ac:dyDescent="0.25">
      <c r="A1459" s="572" t="s">
        <v>290</v>
      </c>
      <c r="B1459" s="573" t="s">
        <v>1127</v>
      </c>
      <c r="C1459" s="617">
        <v>17.489999999999998</v>
      </c>
      <c r="D1459" s="617">
        <v>22071001749</v>
      </c>
      <c r="E1459" s="574" t="s">
        <v>901</v>
      </c>
      <c r="F1459" s="583">
        <v>0</v>
      </c>
      <c r="G1459" s="573" t="s">
        <v>902</v>
      </c>
      <c r="H1459" s="576">
        <v>152900</v>
      </c>
      <c r="I1459" s="576">
        <v>205000</v>
      </c>
      <c r="J1459" s="577">
        <v>1.3407455853499</v>
      </c>
      <c r="K1459" s="577" t="b">
        <f t="shared" si="198"/>
        <v>1</v>
      </c>
      <c r="L1459" s="576">
        <v>46710</v>
      </c>
      <c r="M1459" s="576">
        <v>38721</v>
      </c>
      <c r="N1459" s="577">
        <v>0.82896596017983304</v>
      </c>
      <c r="O1459" s="577" t="str">
        <f t="shared" si="199"/>
        <v/>
      </c>
      <c r="P1459" s="578">
        <v>19.600000000000001</v>
      </c>
      <c r="Q1459" s="578">
        <v>25.4</v>
      </c>
      <c r="R1459" s="579">
        <v>1.2959183673469401</v>
      </c>
      <c r="S1459" s="577" t="str">
        <f t="shared" si="200"/>
        <v/>
      </c>
      <c r="T1459" s="580">
        <f t="shared" si="201"/>
        <v>1</v>
      </c>
      <c r="U1459" s="580">
        <f t="shared" si="202"/>
        <v>0</v>
      </c>
      <c r="V1459" s="580">
        <f t="shared" si="203"/>
        <v>0</v>
      </c>
      <c r="W1459" s="580">
        <f t="shared" si="204"/>
        <v>1</v>
      </c>
      <c r="X1459" s="581" t="str">
        <f t="shared" si="205"/>
        <v>NO</v>
      </c>
      <c r="Y1459" s="582" t="str">
        <f t="shared" si="206"/>
        <v>NO</v>
      </c>
    </row>
    <row r="1460" spans="1:25" x14ac:dyDescent="0.25">
      <c r="A1460" s="572" t="s">
        <v>290</v>
      </c>
      <c r="B1460" s="573" t="s">
        <v>1127</v>
      </c>
      <c r="C1460" s="617">
        <v>17.5</v>
      </c>
      <c r="D1460" s="617">
        <v>22071001750</v>
      </c>
      <c r="E1460" s="574" t="s">
        <v>901</v>
      </c>
      <c r="F1460" s="583">
        <v>0</v>
      </c>
      <c r="G1460" s="573" t="s">
        <v>902</v>
      </c>
      <c r="H1460" s="576">
        <v>152900</v>
      </c>
      <c r="I1460" s="576">
        <v>205000</v>
      </c>
      <c r="J1460" s="577">
        <v>1.3407455853499</v>
      </c>
      <c r="K1460" s="577" t="b">
        <f t="shared" si="198"/>
        <v>1</v>
      </c>
      <c r="L1460" s="576">
        <v>46710</v>
      </c>
      <c r="M1460" s="576">
        <v>38721</v>
      </c>
      <c r="N1460" s="577">
        <v>0.82896596017983304</v>
      </c>
      <c r="O1460" s="577" t="str">
        <f t="shared" si="199"/>
        <v/>
      </c>
      <c r="P1460" s="578">
        <v>19.600000000000001</v>
      </c>
      <c r="Q1460" s="578">
        <v>25.4</v>
      </c>
      <c r="R1460" s="579">
        <v>1.2959183673469401</v>
      </c>
      <c r="S1460" s="577" t="str">
        <f t="shared" si="200"/>
        <v/>
      </c>
      <c r="T1460" s="580">
        <f t="shared" si="201"/>
        <v>1</v>
      </c>
      <c r="U1460" s="580">
        <f t="shared" si="202"/>
        <v>0</v>
      </c>
      <c r="V1460" s="580">
        <f t="shared" si="203"/>
        <v>0</v>
      </c>
      <c r="W1460" s="580">
        <f t="shared" si="204"/>
        <v>1</v>
      </c>
      <c r="X1460" s="581" t="str">
        <f t="shared" si="205"/>
        <v>NO</v>
      </c>
      <c r="Y1460" s="582" t="str">
        <f t="shared" si="206"/>
        <v>NO</v>
      </c>
    </row>
    <row r="1461" spans="1:25" x14ac:dyDescent="0.25">
      <c r="A1461" s="572" t="s">
        <v>290</v>
      </c>
      <c r="B1461" s="573" t="s">
        <v>1127</v>
      </c>
      <c r="C1461" s="617">
        <v>17.510000000000002</v>
      </c>
      <c r="D1461" s="617">
        <v>22071001751</v>
      </c>
      <c r="E1461" s="574" t="s">
        <v>901</v>
      </c>
      <c r="F1461" s="575">
        <v>1</v>
      </c>
      <c r="G1461" s="573" t="s">
        <v>902</v>
      </c>
      <c r="H1461" s="576">
        <v>152900</v>
      </c>
      <c r="I1461" s="576">
        <v>205000</v>
      </c>
      <c r="J1461" s="577">
        <v>1.3407455853499</v>
      </c>
      <c r="K1461" s="577" t="b">
        <f t="shared" si="198"/>
        <v>1</v>
      </c>
      <c r="L1461" s="576">
        <v>46710</v>
      </c>
      <c r="M1461" s="576">
        <v>38721</v>
      </c>
      <c r="N1461" s="577">
        <v>0.82896596017983304</v>
      </c>
      <c r="O1461" s="577" t="str">
        <f t="shared" si="199"/>
        <v/>
      </c>
      <c r="P1461" s="578">
        <v>19.600000000000001</v>
      </c>
      <c r="Q1461" s="578">
        <v>25.4</v>
      </c>
      <c r="R1461" s="579">
        <v>1.2959183673469401</v>
      </c>
      <c r="S1461" s="577" t="str">
        <f t="shared" si="200"/>
        <v/>
      </c>
      <c r="T1461" s="580">
        <f t="shared" si="201"/>
        <v>1</v>
      </c>
      <c r="U1461" s="580">
        <f t="shared" si="202"/>
        <v>0</v>
      </c>
      <c r="V1461" s="580">
        <f t="shared" si="203"/>
        <v>0</v>
      </c>
      <c r="W1461" s="580">
        <f t="shared" si="204"/>
        <v>1</v>
      </c>
      <c r="X1461" s="581" t="str">
        <f t="shared" si="205"/>
        <v>NO</v>
      </c>
      <c r="Y1461" s="582" t="str">
        <f t="shared" si="206"/>
        <v>NO</v>
      </c>
    </row>
    <row r="1462" spans="1:25" x14ac:dyDescent="0.25">
      <c r="A1462" s="572" t="s">
        <v>290</v>
      </c>
      <c r="B1462" s="573" t="s">
        <v>1127</v>
      </c>
      <c r="C1462" s="617">
        <v>17.510000000000002</v>
      </c>
      <c r="D1462" s="617">
        <v>22071001751</v>
      </c>
      <c r="E1462" s="574" t="s">
        <v>901</v>
      </c>
      <c r="F1462" s="575">
        <v>1</v>
      </c>
      <c r="G1462" s="573" t="s">
        <v>902</v>
      </c>
      <c r="H1462" s="576">
        <v>152900</v>
      </c>
      <c r="I1462" s="576">
        <v>205000</v>
      </c>
      <c r="J1462" s="577">
        <v>1.3407455853499</v>
      </c>
      <c r="K1462" s="577" t="b">
        <f t="shared" si="198"/>
        <v>1</v>
      </c>
      <c r="L1462" s="576">
        <v>46710</v>
      </c>
      <c r="M1462" s="576">
        <v>38721</v>
      </c>
      <c r="N1462" s="577">
        <v>0.82896596017983304</v>
      </c>
      <c r="O1462" s="577" t="str">
        <f t="shared" si="199"/>
        <v/>
      </c>
      <c r="P1462" s="578">
        <v>19.600000000000001</v>
      </c>
      <c r="Q1462" s="578">
        <v>25.4</v>
      </c>
      <c r="R1462" s="579">
        <v>1.2959183673469401</v>
      </c>
      <c r="S1462" s="577" t="str">
        <f t="shared" si="200"/>
        <v/>
      </c>
      <c r="T1462" s="580">
        <f t="shared" si="201"/>
        <v>1</v>
      </c>
      <c r="U1462" s="580">
        <f t="shared" si="202"/>
        <v>0</v>
      </c>
      <c r="V1462" s="580">
        <f t="shared" si="203"/>
        <v>0</v>
      </c>
      <c r="W1462" s="580">
        <f t="shared" si="204"/>
        <v>1</v>
      </c>
      <c r="X1462" s="581" t="str">
        <f t="shared" si="205"/>
        <v>NO</v>
      </c>
      <c r="Y1462" s="582" t="str">
        <f t="shared" si="206"/>
        <v>NO</v>
      </c>
    </row>
    <row r="1463" spans="1:25" x14ac:dyDescent="0.25">
      <c r="A1463" s="572" t="s">
        <v>290</v>
      </c>
      <c r="B1463" s="573" t="s">
        <v>1127</v>
      </c>
      <c r="C1463" s="617">
        <v>17.510000000000002</v>
      </c>
      <c r="D1463" s="617">
        <v>22071001751</v>
      </c>
      <c r="E1463" s="574" t="s">
        <v>901</v>
      </c>
      <c r="F1463" s="583">
        <v>0</v>
      </c>
      <c r="G1463" s="573" t="s">
        <v>902</v>
      </c>
      <c r="H1463" s="576">
        <v>152900</v>
      </c>
      <c r="I1463" s="576">
        <v>205000</v>
      </c>
      <c r="J1463" s="577">
        <v>1.3407455853499</v>
      </c>
      <c r="K1463" s="577" t="b">
        <f t="shared" si="198"/>
        <v>1</v>
      </c>
      <c r="L1463" s="576">
        <v>46710</v>
      </c>
      <c r="M1463" s="576">
        <v>38721</v>
      </c>
      <c r="N1463" s="577">
        <v>0.82896596017983304</v>
      </c>
      <c r="O1463" s="577" t="str">
        <f t="shared" si="199"/>
        <v/>
      </c>
      <c r="P1463" s="578">
        <v>19.600000000000001</v>
      </c>
      <c r="Q1463" s="578">
        <v>25.4</v>
      </c>
      <c r="R1463" s="579">
        <v>1.2959183673469401</v>
      </c>
      <c r="S1463" s="577" t="str">
        <f t="shared" si="200"/>
        <v/>
      </c>
      <c r="T1463" s="580">
        <f t="shared" si="201"/>
        <v>1</v>
      </c>
      <c r="U1463" s="580">
        <f t="shared" si="202"/>
        <v>0</v>
      </c>
      <c r="V1463" s="580">
        <f t="shared" si="203"/>
        <v>0</v>
      </c>
      <c r="W1463" s="580">
        <f t="shared" si="204"/>
        <v>1</v>
      </c>
      <c r="X1463" s="581" t="str">
        <f t="shared" si="205"/>
        <v>NO</v>
      </c>
      <c r="Y1463" s="582" t="str">
        <f t="shared" si="206"/>
        <v>NO</v>
      </c>
    </row>
    <row r="1464" spans="1:25" x14ac:dyDescent="0.25">
      <c r="A1464" s="572" t="s">
        <v>290</v>
      </c>
      <c r="B1464" s="573" t="s">
        <v>1127</v>
      </c>
      <c r="C1464" s="617">
        <v>18</v>
      </c>
      <c r="D1464" s="617">
        <v>22071001800</v>
      </c>
      <c r="E1464" s="574" t="s">
        <v>904</v>
      </c>
      <c r="F1464" s="583">
        <v>0</v>
      </c>
      <c r="G1464" s="573" t="s">
        <v>902</v>
      </c>
      <c r="H1464" s="576">
        <v>152900</v>
      </c>
      <c r="I1464" s="576">
        <v>205000</v>
      </c>
      <c r="J1464" s="577">
        <v>1.3407455853499</v>
      </c>
      <c r="K1464" s="577" t="b">
        <f t="shared" si="198"/>
        <v>1</v>
      </c>
      <c r="L1464" s="576">
        <v>46710</v>
      </c>
      <c r="M1464" s="576">
        <v>38721</v>
      </c>
      <c r="N1464" s="577">
        <v>0.82896596017983304</v>
      </c>
      <c r="O1464" s="577" t="str">
        <f t="shared" si="199"/>
        <v/>
      </c>
      <c r="P1464" s="578">
        <v>19.600000000000001</v>
      </c>
      <c r="Q1464" s="578">
        <v>25.4</v>
      </c>
      <c r="R1464" s="579">
        <v>1.2959183673469401</v>
      </c>
      <c r="S1464" s="577" t="str">
        <f t="shared" si="200"/>
        <v/>
      </c>
      <c r="T1464" s="580">
        <f t="shared" si="201"/>
        <v>1</v>
      </c>
      <c r="U1464" s="580">
        <f t="shared" si="202"/>
        <v>0</v>
      </c>
      <c r="V1464" s="580">
        <f t="shared" si="203"/>
        <v>0</v>
      </c>
      <c r="W1464" s="580">
        <f t="shared" si="204"/>
        <v>1</v>
      </c>
      <c r="X1464" s="581" t="str">
        <f t="shared" si="205"/>
        <v>NO</v>
      </c>
      <c r="Y1464" s="582" t="str">
        <f t="shared" si="206"/>
        <v>NO</v>
      </c>
    </row>
    <row r="1465" spans="1:25" x14ac:dyDescent="0.25">
      <c r="A1465" s="572" t="s">
        <v>290</v>
      </c>
      <c r="B1465" s="573" t="s">
        <v>1127</v>
      </c>
      <c r="C1465" s="617">
        <v>18</v>
      </c>
      <c r="D1465" s="617">
        <v>22071001800</v>
      </c>
      <c r="E1465" s="574" t="s">
        <v>904</v>
      </c>
      <c r="F1465" s="583">
        <v>0</v>
      </c>
      <c r="G1465" s="573" t="s">
        <v>902</v>
      </c>
      <c r="H1465" s="576">
        <v>152900</v>
      </c>
      <c r="I1465" s="576">
        <v>205000</v>
      </c>
      <c r="J1465" s="577">
        <v>1.3407455853499</v>
      </c>
      <c r="K1465" s="577" t="b">
        <f t="shared" si="198"/>
        <v>1</v>
      </c>
      <c r="L1465" s="576">
        <v>46710</v>
      </c>
      <c r="M1465" s="576">
        <v>38721</v>
      </c>
      <c r="N1465" s="577">
        <v>0.82896596017983304</v>
      </c>
      <c r="O1465" s="577" t="str">
        <f t="shared" si="199"/>
        <v/>
      </c>
      <c r="P1465" s="578">
        <v>19.600000000000001</v>
      </c>
      <c r="Q1465" s="578">
        <v>25.4</v>
      </c>
      <c r="R1465" s="579">
        <v>1.2959183673469401</v>
      </c>
      <c r="S1465" s="577" t="str">
        <f t="shared" si="200"/>
        <v/>
      </c>
      <c r="T1465" s="580">
        <f t="shared" si="201"/>
        <v>1</v>
      </c>
      <c r="U1465" s="580">
        <f t="shared" si="202"/>
        <v>0</v>
      </c>
      <c r="V1465" s="580">
        <f t="shared" si="203"/>
        <v>0</v>
      </c>
      <c r="W1465" s="580">
        <f t="shared" si="204"/>
        <v>1</v>
      </c>
      <c r="X1465" s="581" t="str">
        <f t="shared" si="205"/>
        <v>NO</v>
      </c>
      <c r="Y1465" s="582" t="str">
        <f t="shared" si="206"/>
        <v>NO</v>
      </c>
    </row>
    <row r="1466" spans="1:25" x14ac:dyDescent="0.25">
      <c r="A1466" s="572" t="s">
        <v>290</v>
      </c>
      <c r="B1466" s="573" t="s">
        <v>1127</v>
      </c>
      <c r="C1466" s="617">
        <v>19</v>
      </c>
      <c r="D1466" s="617">
        <v>22071001900</v>
      </c>
      <c r="E1466" s="574" t="s">
        <v>901</v>
      </c>
      <c r="F1466" s="575">
        <v>1</v>
      </c>
      <c r="G1466" s="573" t="s">
        <v>902</v>
      </c>
      <c r="H1466" s="576">
        <v>152900</v>
      </c>
      <c r="I1466" s="576">
        <v>205000</v>
      </c>
      <c r="J1466" s="577">
        <v>1.3407455853499</v>
      </c>
      <c r="K1466" s="577" t="b">
        <f t="shared" si="198"/>
        <v>1</v>
      </c>
      <c r="L1466" s="576">
        <v>46710</v>
      </c>
      <c r="M1466" s="576">
        <v>38721</v>
      </c>
      <c r="N1466" s="577">
        <v>0.82896596017983304</v>
      </c>
      <c r="O1466" s="577" t="str">
        <f t="shared" si="199"/>
        <v/>
      </c>
      <c r="P1466" s="578">
        <v>19.600000000000001</v>
      </c>
      <c r="Q1466" s="578">
        <v>25.4</v>
      </c>
      <c r="R1466" s="579">
        <v>1.2959183673469401</v>
      </c>
      <c r="S1466" s="577" t="str">
        <f t="shared" si="200"/>
        <v/>
      </c>
      <c r="T1466" s="580">
        <f t="shared" si="201"/>
        <v>1</v>
      </c>
      <c r="U1466" s="580">
        <f t="shared" si="202"/>
        <v>0</v>
      </c>
      <c r="V1466" s="580">
        <f t="shared" si="203"/>
        <v>0</v>
      </c>
      <c r="W1466" s="580">
        <f t="shared" si="204"/>
        <v>1</v>
      </c>
      <c r="X1466" s="581" t="str">
        <f t="shared" si="205"/>
        <v>NO</v>
      </c>
      <c r="Y1466" s="582" t="str">
        <f t="shared" si="206"/>
        <v>NO</v>
      </c>
    </row>
    <row r="1467" spans="1:25" x14ac:dyDescent="0.25">
      <c r="A1467" s="572" t="s">
        <v>290</v>
      </c>
      <c r="B1467" s="573" t="s">
        <v>1127</v>
      </c>
      <c r="C1467" s="617">
        <v>20</v>
      </c>
      <c r="D1467" s="617">
        <v>22071002000</v>
      </c>
      <c r="E1467" s="574" t="s">
        <v>901</v>
      </c>
      <c r="F1467" s="575">
        <v>1</v>
      </c>
      <c r="G1467" s="573" t="s">
        <v>902</v>
      </c>
      <c r="H1467" s="576">
        <v>152900</v>
      </c>
      <c r="I1467" s="576">
        <v>205000</v>
      </c>
      <c r="J1467" s="577">
        <v>1.3407455853499</v>
      </c>
      <c r="K1467" s="577" t="b">
        <f t="shared" si="198"/>
        <v>1</v>
      </c>
      <c r="L1467" s="576">
        <v>46710</v>
      </c>
      <c r="M1467" s="576">
        <v>38721</v>
      </c>
      <c r="N1467" s="577">
        <v>0.82896596017983304</v>
      </c>
      <c r="O1467" s="577" t="str">
        <f t="shared" si="199"/>
        <v/>
      </c>
      <c r="P1467" s="578">
        <v>19.600000000000001</v>
      </c>
      <c r="Q1467" s="578">
        <v>25.4</v>
      </c>
      <c r="R1467" s="579">
        <v>1.2959183673469401</v>
      </c>
      <c r="S1467" s="577" t="str">
        <f t="shared" si="200"/>
        <v/>
      </c>
      <c r="T1467" s="580">
        <f t="shared" si="201"/>
        <v>1</v>
      </c>
      <c r="U1467" s="580">
        <f t="shared" si="202"/>
        <v>0</v>
      </c>
      <c r="V1467" s="580">
        <f t="shared" si="203"/>
        <v>0</v>
      </c>
      <c r="W1467" s="580">
        <f t="shared" si="204"/>
        <v>1</v>
      </c>
      <c r="X1467" s="581" t="str">
        <f t="shared" si="205"/>
        <v>NO</v>
      </c>
      <c r="Y1467" s="582" t="str">
        <f t="shared" si="206"/>
        <v>NO</v>
      </c>
    </row>
    <row r="1468" spans="1:25" x14ac:dyDescent="0.25">
      <c r="A1468" s="572" t="s">
        <v>290</v>
      </c>
      <c r="B1468" s="573" t="s">
        <v>1127</v>
      </c>
      <c r="C1468" s="617">
        <v>21</v>
      </c>
      <c r="D1468" s="617">
        <v>22071002100</v>
      </c>
      <c r="E1468" s="574" t="s">
        <v>901</v>
      </c>
      <c r="F1468" s="583">
        <v>0</v>
      </c>
      <c r="G1468" s="573" t="s">
        <v>902</v>
      </c>
      <c r="H1468" s="576">
        <v>152900</v>
      </c>
      <c r="I1468" s="576">
        <v>205000</v>
      </c>
      <c r="J1468" s="577">
        <v>1.3407455853499</v>
      </c>
      <c r="K1468" s="577" t="b">
        <f t="shared" si="198"/>
        <v>1</v>
      </c>
      <c r="L1468" s="576">
        <v>46710</v>
      </c>
      <c r="M1468" s="576">
        <v>38721</v>
      </c>
      <c r="N1468" s="577">
        <v>0.82896596017983304</v>
      </c>
      <c r="O1468" s="577" t="str">
        <f t="shared" si="199"/>
        <v/>
      </c>
      <c r="P1468" s="578">
        <v>19.600000000000001</v>
      </c>
      <c r="Q1468" s="578">
        <v>25.4</v>
      </c>
      <c r="R1468" s="579">
        <v>1.2959183673469401</v>
      </c>
      <c r="S1468" s="577" t="str">
        <f t="shared" si="200"/>
        <v/>
      </c>
      <c r="T1468" s="580">
        <f t="shared" si="201"/>
        <v>1</v>
      </c>
      <c r="U1468" s="580">
        <f t="shared" si="202"/>
        <v>0</v>
      </c>
      <c r="V1468" s="580">
        <f t="shared" si="203"/>
        <v>0</v>
      </c>
      <c r="W1468" s="580">
        <f t="shared" si="204"/>
        <v>1</v>
      </c>
      <c r="X1468" s="581" t="str">
        <f t="shared" si="205"/>
        <v>NO</v>
      </c>
      <c r="Y1468" s="582" t="str">
        <f t="shared" si="206"/>
        <v>NO</v>
      </c>
    </row>
    <row r="1469" spans="1:25" x14ac:dyDescent="0.25">
      <c r="A1469" s="572" t="s">
        <v>290</v>
      </c>
      <c r="B1469" s="573" t="s">
        <v>1127</v>
      </c>
      <c r="C1469" s="617">
        <v>22</v>
      </c>
      <c r="D1469" s="617">
        <v>22071002200</v>
      </c>
      <c r="E1469" s="574" t="s">
        <v>901</v>
      </c>
      <c r="F1469" s="575">
        <v>1</v>
      </c>
      <c r="G1469" s="573" t="s">
        <v>902</v>
      </c>
      <c r="H1469" s="576">
        <v>152900</v>
      </c>
      <c r="I1469" s="576">
        <v>205000</v>
      </c>
      <c r="J1469" s="577">
        <v>1.3407455853499</v>
      </c>
      <c r="K1469" s="577" t="b">
        <f t="shared" si="198"/>
        <v>1</v>
      </c>
      <c r="L1469" s="576">
        <v>46710</v>
      </c>
      <c r="M1469" s="576">
        <v>38721</v>
      </c>
      <c r="N1469" s="577">
        <v>0.82896596017983304</v>
      </c>
      <c r="O1469" s="577" t="str">
        <f t="shared" si="199"/>
        <v/>
      </c>
      <c r="P1469" s="578">
        <v>19.600000000000001</v>
      </c>
      <c r="Q1469" s="578">
        <v>25.4</v>
      </c>
      <c r="R1469" s="579">
        <v>1.2959183673469401</v>
      </c>
      <c r="S1469" s="577" t="str">
        <f t="shared" si="200"/>
        <v/>
      </c>
      <c r="T1469" s="580">
        <f t="shared" si="201"/>
        <v>1</v>
      </c>
      <c r="U1469" s="580">
        <f t="shared" si="202"/>
        <v>0</v>
      </c>
      <c r="V1469" s="580">
        <f t="shared" si="203"/>
        <v>0</v>
      </c>
      <c r="W1469" s="580">
        <f t="shared" si="204"/>
        <v>1</v>
      </c>
      <c r="X1469" s="581" t="str">
        <f t="shared" si="205"/>
        <v>NO</v>
      </c>
      <c r="Y1469" s="582" t="str">
        <f t="shared" si="206"/>
        <v>NO</v>
      </c>
    </row>
    <row r="1470" spans="1:25" x14ac:dyDescent="0.25">
      <c r="A1470" s="572" t="s">
        <v>290</v>
      </c>
      <c r="B1470" s="573" t="s">
        <v>1127</v>
      </c>
      <c r="C1470" s="617">
        <v>23</v>
      </c>
      <c r="D1470" s="617">
        <v>22071002300</v>
      </c>
      <c r="E1470" s="574" t="s">
        <v>901</v>
      </c>
      <c r="F1470" s="583">
        <v>0</v>
      </c>
      <c r="G1470" s="573" t="s">
        <v>902</v>
      </c>
      <c r="H1470" s="576">
        <v>152900</v>
      </c>
      <c r="I1470" s="576">
        <v>205000</v>
      </c>
      <c r="J1470" s="577">
        <v>1.3407455853499</v>
      </c>
      <c r="K1470" s="577" t="b">
        <f t="shared" si="198"/>
        <v>1</v>
      </c>
      <c r="L1470" s="576">
        <v>46710</v>
      </c>
      <c r="M1470" s="576">
        <v>38721</v>
      </c>
      <c r="N1470" s="577">
        <v>0.82896596017983304</v>
      </c>
      <c r="O1470" s="577" t="str">
        <f t="shared" si="199"/>
        <v/>
      </c>
      <c r="P1470" s="578">
        <v>19.600000000000001</v>
      </c>
      <c r="Q1470" s="578">
        <v>25.4</v>
      </c>
      <c r="R1470" s="579">
        <v>1.2959183673469401</v>
      </c>
      <c r="S1470" s="577" t="str">
        <f t="shared" si="200"/>
        <v/>
      </c>
      <c r="T1470" s="580">
        <f t="shared" si="201"/>
        <v>1</v>
      </c>
      <c r="U1470" s="580">
        <f t="shared" si="202"/>
        <v>0</v>
      </c>
      <c r="V1470" s="580">
        <f t="shared" si="203"/>
        <v>0</v>
      </c>
      <c r="W1470" s="580">
        <f t="shared" si="204"/>
        <v>1</v>
      </c>
      <c r="X1470" s="581" t="str">
        <f t="shared" si="205"/>
        <v>NO</v>
      </c>
      <c r="Y1470" s="582" t="str">
        <f t="shared" si="206"/>
        <v>NO</v>
      </c>
    </row>
    <row r="1471" spans="1:25" x14ac:dyDescent="0.25">
      <c r="A1471" s="572" t="s">
        <v>290</v>
      </c>
      <c r="B1471" s="573" t="s">
        <v>1127</v>
      </c>
      <c r="C1471" s="617">
        <v>23</v>
      </c>
      <c r="D1471" s="617">
        <v>22071002300</v>
      </c>
      <c r="E1471" s="574" t="s">
        <v>901</v>
      </c>
      <c r="F1471" s="575">
        <v>1</v>
      </c>
      <c r="G1471" s="573" t="s">
        <v>902</v>
      </c>
      <c r="H1471" s="576">
        <v>152900</v>
      </c>
      <c r="I1471" s="576">
        <v>205000</v>
      </c>
      <c r="J1471" s="577">
        <v>1.3407455853499</v>
      </c>
      <c r="K1471" s="577" t="b">
        <f t="shared" si="198"/>
        <v>1</v>
      </c>
      <c r="L1471" s="576">
        <v>46710</v>
      </c>
      <c r="M1471" s="576">
        <v>38721</v>
      </c>
      <c r="N1471" s="577">
        <v>0.82896596017983304</v>
      </c>
      <c r="O1471" s="577" t="str">
        <f t="shared" si="199"/>
        <v/>
      </c>
      <c r="P1471" s="578">
        <v>19.600000000000001</v>
      </c>
      <c r="Q1471" s="578">
        <v>25.4</v>
      </c>
      <c r="R1471" s="579">
        <v>1.2959183673469401</v>
      </c>
      <c r="S1471" s="577" t="str">
        <f t="shared" si="200"/>
        <v/>
      </c>
      <c r="T1471" s="580">
        <f t="shared" si="201"/>
        <v>1</v>
      </c>
      <c r="U1471" s="580">
        <f t="shared" si="202"/>
        <v>0</v>
      </c>
      <c r="V1471" s="580">
        <f t="shared" si="203"/>
        <v>0</v>
      </c>
      <c r="W1471" s="580">
        <f t="shared" si="204"/>
        <v>1</v>
      </c>
      <c r="X1471" s="581" t="str">
        <f t="shared" si="205"/>
        <v>NO</v>
      </c>
      <c r="Y1471" s="582" t="str">
        <f t="shared" si="206"/>
        <v>NO</v>
      </c>
    </row>
    <row r="1472" spans="1:25" x14ac:dyDescent="0.25">
      <c r="A1472" s="572" t="s">
        <v>290</v>
      </c>
      <c r="B1472" s="573" t="s">
        <v>1127</v>
      </c>
      <c r="C1472" s="617">
        <v>23</v>
      </c>
      <c r="D1472" s="617">
        <v>22071002300</v>
      </c>
      <c r="E1472" s="574" t="s">
        <v>901</v>
      </c>
      <c r="F1472" s="575">
        <v>1</v>
      </c>
      <c r="G1472" s="573" t="s">
        <v>902</v>
      </c>
      <c r="H1472" s="576">
        <v>152900</v>
      </c>
      <c r="I1472" s="576">
        <v>205000</v>
      </c>
      <c r="J1472" s="577">
        <v>1.3407455853499</v>
      </c>
      <c r="K1472" s="577" t="b">
        <f t="shared" si="198"/>
        <v>1</v>
      </c>
      <c r="L1472" s="576">
        <v>46710</v>
      </c>
      <c r="M1472" s="576">
        <v>38721</v>
      </c>
      <c r="N1472" s="577">
        <v>0.82896596017983304</v>
      </c>
      <c r="O1472" s="577" t="str">
        <f t="shared" si="199"/>
        <v/>
      </c>
      <c r="P1472" s="578">
        <v>19.600000000000001</v>
      </c>
      <c r="Q1472" s="578">
        <v>25.4</v>
      </c>
      <c r="R1472" s="579">
        <v>1.2959183673469401</v>
      </c>
      <c r="S1472" s="577" t="str">
        <f t="shared" si="200"/>
        <v/>
      </c>
      <c r="T1472" s="580">
        <f t="shared" si="201"/>
        <v>1</v>
      </c>
      <c r="U1472" s="580">
        <f t="shared" si="202"/>
        <v>0</v>
      </c>
      <c r="V1472" s="580">
        <f t="shared" si="203"/>
        <v>0</v>
      </c>
      <c r="W1472" s="580">
        <f t="shared" si="204"/>
        <v>1</v>
      </c>
      <c r="X1472" s="581" t="str">
        <f t="shared" si="205"/>
        <v>NO</v>
      </c>
      <c r="Y1472" s="582" t="str">
        <f t="shared" si="206"/>
        <v>NO</v>
      </c>
    </row>
    <row r="1473" spans="1:25" x14ac:dyDescent="0.25">
      <c r="A1473" s="572" t="s">
        <v>290</v>
      </c>
      <c r="B1473" s="573" t="s">
        <v>1127</v>
      </c>
      <c r="C1473" s="617">
        <v>24.01</v>
      </c>
      <c r="D1473" s="617">
        <v>22071002401</v>
      </c>
      <c r="E1473" s="574" t="s">
        <v>901</v>
      </c>
      <c r="F1473" s="575">
        <v>1</v>
      </c>
      <c r="G1473" s="573" t="s">
        <v>902</v>
      </c>
      <c r="H1473" s="576">
        <v>152900</v>
      </c>
      <c r="I1473" s="576">
        <v>205000</v>
      </c>
      <c r="J1473" s="577">
        <v>1.3407455853499</v>
      </c>
      <c r="K1473" s="577" t="b">
        <f t="shared" si="198"/>
        <v>1</v>
      </c>
      <c r="L1473" s="576">
        <v>46710</v>
      </c>
      <c r="M1473" s="576">
        <v>38721</v>
      </c>
      <c r="N1473" s="577">
        <v>0.82896596017983304</v>
      </c>
      <c r="O1473" s="577" t="str">
        <f t="shared" si="199"/>
        <v/>
      </c>
      <c r="P1473" s="578">
        <v>19.600000000000001</v>
      </c>
      <c r="Q1473" s="578">
        <v>25.4</v>
      </c>
      <c r="R1473" s="579">
        <v>1.2959183673469401</v>
      </c>
      <c r="S1473" s="577" t="str">
        <f t="shared" si="200"/>
        <v/>
      </c>
      <c r="T1473" s="580">
        <f t="shared" si="201"/>
        <v>1</v>
      </c>
      <c r="U1473" s="580">
        <f t="shared" si="202"/>
        <v>0</v>
      </c>
      <c r="V1473" s="580">
        <f t="shared" si="203"/>
        <v>0</v>
      </c>
      <c r="W1473" s="580">
        <f t="shared" si="204"/>
        <v>1</v>
      </c>
      <c r="X1473" s="581" t="str">
        <f t="shared" si="205"/>
        <v>NO</v>
      </c>
      <c r="Y1473" s="582" t="str">
        <f t="shared" si="206"/>
        <v>NO</v>
      </c>
    </row>
    <row r="1474" spans="1:25" x14ac:dyDescent="0.25">
      <c r="A1474" s="572" t="s">
        <v>290</v>
      </c>
      <c r="B1474" s="573" t="s">
        <v>1127</v>
      </c>
      <c r="C1474" s="617">
        <v>24.02</v>
      </c>
      <c r="D1474" s="617">
        <v>22071002402</v>
      </c>
      <c r="E1474" s="574" t="s">
        <v>901</v>
      </c>
      <c r="F1474" s="575">
        <v>1</v>
      </c>
      <c r="G1474" s="573" t="s">
        <v>902</v>
      </c>
      <c r="H1474" s="576">
        <v>152900</v>
      </c>
      <c r="I1474" s="576">
        <v>205000</v>
      </c>
      <c r="J1474" s="577">
        <v>1.3407455853499</v>
      </c>
      <c r="K1474" s="577" t="b">
        <f t="shared" si="198"/>
        <v>1</v>
      </c>
      <c r="L1474" s="576">
        <v>46710</v>
      </c>
      <c r="M1474" s="576">
        <v>38721</v>
      </c>
      <c r="N1474" s="577">
        <v>0.82896596017983304</v>
      </c>
      <c r="O1474" s="577" t="str">
        <f t="shared" si="199"/>
        <v/>
      </c>
      <c r="P1474" s="578">
        <v>19.600000000000001</v>
      </c>
      <c r="Q1474" s="578">
        <v>25.4</v>
      </c>
      <c r="R1474" s="579">
        <v>1.2959183673469401</v>
      </c>
      <c r="S1474" s="577" t="str">
        <f t="shared" si="200"/>
        <v/>
      </c>
      <c r="T1474" s="580">
        <f t="shared" si="201"/>
        <v>1</v>
      </c>
      <c r="U1474" s="580">
        <f t="shared" si="202"/>
        <v>0</v>
      </c>
      <c r="V1474" s="580">
        <f t="shared" si="203"/>
        <v>0</v>
      </c>
      <c r="W1474" s="580">
        <f t="shared" si="204"/>
        <v>1</v>
      </c>
      <c r="X1474" s="581" t="str">
        <f t="shared" si="205"/>
        <v>NO</v>
      </c>
      <c r="Y1474" s="582" t="str">
        <f t="shared" si="206"/>
        <v>NO</v>
      </c>
    </row>
    <row r="1475" spans="1:25" x14ac:dyDescent="0.25">
      <c r="A1475" s="572" t="s">
        <v>290</v>
      </c>
      <c r="B1475" s="573" t="s">
        <v>1127</v>
      </c>
      <c r="C1475" s="617">
        <v>25.01</v>
      </c>
      <c r="D1475" s="617">
        <v>22071002501</v>
      </c>
      <c r="E1475" s="574" t="s">
        <v>901</v>
      </c>
      <c r="F1475" s="575">
        <v>1</v>
      </c>
      <c r="G1475" s="573" t="s">
        <v>902</v>
      </c>
      <c r="H1475" s="576">
        <v>152900</v>
      </c>
      <c r="I1475" s="576">
        <v>205000</v>
      </c>
      <c r="J1475" s="577">
        <v>1.3407455853499</v>
      </c>
      <c r="K1475" s="577" t="b">
        <f t="shared" ref="K1475:K1538" si="207">IF(J1475&gt;=50%,TRUE,"")</f>
        <v>1</v>
      </c>
      <c r="L1475" s="576">
        <v>46710</v>
      </c>
      <c r="M1475" s="576">
        <v>38721</v>
      </c>
      <c r="N1475" s="577">
        <v>0.82896596017983304</v>
      </c>
      <c r="O1475" s="577" t="str">
        <f t="shared" ref="O1475:O1538" si="208">IF(N1475&lt;=65%,TRUE,"")</f>
        <v/>
      </c>
      <c r="P1475" s="578">
        <v>19.600000000000001</v>
      </c>
      <c r="Q1475" s="578">
        <v>25.4</v>
      </c>
      <c r="R1475" s="579">
        <v>1.2959183673469401</v>
      </c>
      <c r="S1475" s="577" t="str">
        <f t="shared" ref="S1475:S1538" si="209">IF(R1475&gt;=1.5,TRUE,"")</f>
        <v/>
      </c>
      <c r="T1475" s="580">
        <f t="shared" ref="T1475:T1538" si="210">IF(K1475=TRUE,1,0)</f>
        <v>1</v>
      </c>
      <c r="U1475" s="580">
        <f t="shared" ref="U1475:U1538" si="211">IF(O1475=TRUE,1,0)</f>
        <v>0</v>
      </c>
      <c r="V1475" s="580">
        <f t="shared" ref="V1475:V1538" si="212">IF(S1475=TRUE,1,0)</f>
        <v>0</v>
      </c>
      <c r="W1475" s="580">
        <f t="shared" ref="W1475:W1538" si="213">SUM(T1475:V1475)</f>
        <v>1</v>
      </c>
      <c r="X1475" s="581" t="str">
        <f t="shared" ref="X1475:X1538" si="214">IF(AND(E1475="TRUE",W1475&gt;1),"YES","NO")</f>
        <v>NO</v>
      </c>
      <c r="Y1475" s="582" t="str">
        <f t="shared" ref="Y1475:Y1538" si="215">IF(AND(F1475=1,W1475&gt;1), "YES","NO")</f>
        <v>NO</v>
      </c>
    </row>
    <row r="1476" spans="1:25" x14ac:dyDescent="0.25">
      <c r="A1476" s="572" t="s">
        <v>290</v>
      </c>
      <c r="B1476" s="573" t="s">
        <v>1127</v>
      </c>
      <c r="C1476" s="617">
        <v>25.02</v>
      </c>
      <c r="D1476" s="617">
        <v>22071002502</v>
      </c>
      <c r="E1476" s="574" t="s">
        <v>901</v>
      </c>
      <c r="F1476" s="575">
        <v>1</v>
      </c>
      <c r="G1476" s="573" t="s">
        <v>902</v>
      </c>
      <c r="H1476" s="576">
        <v>152900</v>
      </c>
      <c r="I1476" s="576">
        <v>205000</v>
      </c>
      <c r="J1476" s="577">
        <v>1.3407455853499</v>
      </c>
      <c r="K1476" s="577" t="b">
        <f t="shared" si="207"/>
        <v>1</v>
      </c>
      <c r="L1476" s="576">
        <v>46710</v>
      </c>
      <c r="M1476" s="576">
        <v>38721</v>
      </c>
      <c r="N1476" s="577">
        <v>0.82896596017983304</v>
      </c>
      <c r="O1476" s="577" t="str">
        <f t="shared" si="208"/>
        <v/>
      </c>
      <c r="P1476" s="578">
        <v>19.600000000000001</v>
      </c>
      <c r="Q1476" s="578">
        <v>25.4</v>
      </c>
      <c r="R1476" s="579">
        <v>1.2959183673469401</v>
      </c>
      <c r="S1476" s="577" t="str">
        <f t="shared" si="209"/>
        <v/>
      </c>
      <c r="T1476" s="580">
        <f t="shared" si="210"/>
        <v>1</v>
      </c>
      <c r="U1476" s="580">
        <f t="shared" si="211"/>
        <v>0</v>
      </c>
      <c r="V1476" s="580">
        <f t="shared" si="212"/>
        <v>0</v>
      </c>
      <c r="W1476" s="580">
        <f t="shared" si="213"/>
        <v>1</v>
      </c>
      <c r="X1476" s="581" t="str">
        <f t="shared" si="214"/>
        <v>NO</v>
      </c>
      <c r="Y1476" s="582" t="str">
        <f t="shared" si="215"/>
        <v>NO</v>
      </c>
    </row>
    <row r="1477" spans="1:25" x14ac:dyDescent="0.25">
      <c r="A1477" s="572" t="s">
        <v>290</v>
      </c>
      <c r="B1477" s="573" t="s">
        <v>1127</v>
      </c>
      <c r="C1477" s="617">
        <v>25.03</v>
      </c>
      <c r="D1477" s="617">
        <v>22071002503</v>
      </c>
      <c r="E1477" s="574" t="s">
        <v>901</v>
      </c>
      <c r="F1477" s="575">
        <v>1</v>
      </c>
      <c r="G1477" s="573" t="s">
        <v>902</v>
      </c>
      <c r="H1477" s="576">
        <v>152900</v>
      </c>
      <c r="I1477" s="576">
        <v>205000</v>
      </c>
      <c r="J1477" s="577">
        <v>1.3407455853499</v>
      </c>
      <c r="K1477" s="577" t="b">
        <f t="shared" si="207"/>
        <v>1</v>
      </c>
      <c r="L1477" s="576">
        <v>46710</v>
      </c>
      <c r="M1477" s="576">
        <v>38721</v>
      </c>
      <c r="N1477" s="577">
        <v>0.82896596017983304</v>
      </c>
      <c r="O1477" s="577" t="str">
        <f t="shared" si="208"/>
        <v/>
      </c>
      <c r="P1477" s="578">
        <v>19.600000000000001</v>
      </c>
      <c r="Q1477" s="578">
        <v>25.4</v>
      </c>
      <c r="R1477" s="579">
        <v>1.2959183673469401</v>
      </c>
      <c r="S1477" s="577" t="str">
        <f t="shared" si="209"/>
        <v/>
      </c>
      <c r="T1477" s="580">
        <f t="shared" si="210"/>
        <v>1</v>
      </c>
      <c r="U1477" s="580">
        <f t="shared" si="211"/>
        <v>0</v>
      </c>
      <c r="V1477" s="580">
        <f t="shared" si="212"/>
        <v>0</v>
      </c>
      <c r="W1477" s="580">
        <f t="shared" si="213"/>
        <v>1</v>
      </c>
      <c r="X1477" s="581" t="str">
        <f t="shared" si="214"/>
        <v>NO</v>
      </c>
      <c r="Y1477" s="582" t="str">
        <f t="shared" si="215"/>
        <v>NO</v>
      </c>
    </row>
    <row r="1478" spans="1:25" x14ac:dyDescent="0.25">
      <c r="A1478" s="572" t="s">
        <v>290</v>
      </c>
      <c r="B1478" s="573" t="s">
        <v>1127</v>
      </c>
      <c r="C1478" s="617">
        <v>25.04</v>
      </c>
      <c r="D1478" s="617">
        <v>22071002504</v>
      </c>
      <c r="E1478" s="574" t="s">
        <v>901</v>
      </c>
      <c r="F1478" s="575">
        <v>1</v>
      </c>
      <c r="G1478" s="573" t="s">
        <v>902</v>
      </c>
      <c r="H1478" s="576">
        <v>152900</v>
      </c>
      <c r="I1478" s="576">
        <v>205000</v>
      </c>
      <c r="J1478" s="577">
        <v>1.3407455853499</v>
      </c>
      <c r="K1478" s="577" t="b">
        <f t="shared" si="207"/>
        <v>1</v>
      </c>
      <c r="L1478" s="576">
        <v>46710</v>
      </c>
      <c r="M1478" s="576">
        <v>38721</v>
      </c>
      <c r="N1478" s="577">
        <v>0.82896596017983304</v>
      </c>
      <c r="O1478" s="577" t="str">
        <f t="shared" si="208"/>
        <v/>
      </c>
      <c r="P1478" s="578">
        <v>19.600000000000001</v>
      </c>
      <c r="Q1478" s="578">
        <v>25.4</v>
      </c>
      <c r="R1478" s="579">
        <v>1.2959183673469401</v>
      </c>
      <c r="S1478" s="577" t="str">
        <f t="shared" si="209"/>
        <v/>
      </c>
      <c r="T1478" s="580">
        <f t="shared" si="210"/>
        <v>1</v>
      </c>
      <c r="U1478" s="580">
        <f t="shared" si="211"/>
        <v>0</v>
      </c>
      <c r="V1478" s="580">
        <f t="shared" si="212"/>
        <v>0</v>
      </c>
      <c r="W1478" s="580">
        <f t="shared" si="213"/>
        <v>1</v>
      </c>
      <c r="X1478" s="581" t="str">
        <f t="shared" si="214"/>
        <v>NO</v>
      </c>
      <c r="Y1478" s="582" t="str">
        <f t="shared" si="215"/>
        <v>NO</v>
      </c>
    </row>
    <row r="1479" spans="1:25" x14ac:dyDescent="0.25">
      <c r="A1479" s="572" t="s">
        <v>290</v>
      </c>
      <c r="B1479" s="573" t="s">
        <v>1127</v>
      </c>
      <c r="C1479" s="617">
        <v>26</v>
      </c>
      <c r="D1479" s="617">
        <v>22071002600</v>
      </c>
      <c r="E1479" s="574" t="s">
        <v>904</v>
      </c>
      <c r="F1479" s="583">
        <v>0</v>
      </c>
      <c r="G1479" s="573" t="s">
        <v>902</v>
      </c>
      <c r="H1479" s="576">
        <v>152900</v>
      </c>
      <c r="I1479" s="576">
        <v>205000</v>
      </c>
      <c r="J1479" s="577">
        <v>1.3407455853499</v>
      </c>
      <c r="K1479" s="577" t="b">
        <f t="shared" si="207"/>
        <v>1</v>
      </c>
      <c r="L1479" s="576">
        <v>46710</v>
      </c>
      <c r="M1479" s="576">
        <v>38721</v>
      </c>
      <c r="N1479" s="577">
        <v>0.82896596017983304</v>
      </c>
      <c r="O1479" s="577" t="str">
        <f t="shared" si="208"/>
        <v/>
      </c>
      <c r="P1479" s="578">
        <v>19.600000000000001</v>
      </c>
      <c r="Q1479" s="578">
        <v>25.4</v>
      </c>
      <c r="R1479" s="579">
        <v>1.2959183673469401</v>
      </c>
      <c r="S1479" s="577" t="str">
        <f t="shared" si="209"/>
        <v/>
      </c>
      <c r="T1479" s="580">
        <f t="shared" si="210"/>
        <v>1</v>
      </c>
      <c r="U1479" s="580">
        <f t="shared" si="211"/>
        <v>0</v>
      </c>
      <c r="V1479" s="580">
        <f t="shared" si="212"/>
        <v>0</v>
      </c>
      <c r="W1479" s="580">
        <f t="shared" si="213"/>
        <v>1</v>
      </c>
      <c r="X1479" s="581" t="str">
        <f t="shared" si="214"/>
        <v>NO</v>
      </c>
      <c r="Y1479" s="582" t="str">
        <f t="shared" si="215"/>
        <v>NO</v>
      </c>
    </row>
    <row r="1480" spans="1:25" x14ac:dyDescent="0.25">
      <c r="A1480" s="572" t="s">
        <v>290</v>
      </c>
      <c r="B1480" s="573" t="s">
        <v>1127</v>
      </c>
      <c r="C1480" s="617">
        <v>26</v>
      </c>
      <c r="D1480" s="617">
        <v>22071002600</v>
      </c>
      <c r="E1480" s="574" t="s">
        <v>901</v>
      </c>
      <c r="F1480" s="575">
        <v>1</v>
      </c>
      <c r="G1480" s="573" t="s">
        <v>902</v>
      </c>
      <c r="H1480" s="576">
        <v>152900</v>
      </c>
      <c r="I1480" s="576">
        <v>205000</v>
      </c>
      <c r="J1480" s="577">
        <v>1.3407455853499</v>
      </c>
      <c r="K1480" s="577" t="b">
        <f t="shared" si="207"/>
        <v>1</v>
      </c>
      <c r="L1480" s="576">
        <v>46710</v>
      </c>
      <c r="M1480" s="576">
        <v>38721</v>
      </c>
      <c r="N1480" s="577">
        <v>0.82896596017983304</v>
      </c>
      <c r="O1480" s="577" t="str">
        <f t="shared" si="208"/>
        <v/>
      </c>
      <c r="P1480" s="578">
        <v>19.600000000000001</v>
      </c>
      <c r="Q1480" s="578">
        <v>25.4</v>
      </c>
      <c r="R1480" s="579">
        <v>1.2959183673469401</v>
      </c>
      <c r="S1480" s="577" t="str">
        <f t="shared" si="209"/>
        <v/>
      </c>
      <c r="T1480" s="580">
        <f t="shared" si="210"/>
        <v>1</v>
      </c>
      <c r="U1480" s="580">
        <f t="shared" si="211"/>
        <v>0</v>
      </c>
      <c r="V1480" s="580">
        <f t="shared" si="212"/>
        <v>0</v>
      </c>
      <c r="W1480" s="580">
        <f t="shared" si="213"/>
        <v>1</v>
      </c>
      <c r="X1480" s="581" t="str">
        <f t="shared" si="214"/>
        <v>NO</v>
      </c>
      <c r="Y1480" s="582" t="str">
        <f t="shared" si="215"/>
        <v>NO</v>
      </c>
    </row>
    <row r="1481" spans="1:25" x14ac:dyDescent="0.25">
      <c r="A1481" s="572" t="s">
        <v>290</v>
      </c>
      <c r="B1481" s="573" t="s">
        <v>1127</v>
      </c>
      <c r="C1481" s="617">
        <v>27</v>
      </c>
      <c r="D1481" s="617">
        <v>22071002700</v>
      </c>
      <c r="E1481" s="574" t="s">
        <v>901</v>
      </c>
      <c r="F1481" s="575">
        <v>1</v>
      </c>
      <c r="G1481" s="573" t="s">
        <v>902</v>
      </c>
      <c r="H1481" s="576">
        <v>152900</v>
      </c>
      <c r="I1481" s="576">
        <v>205000</v>
      </c>
      <c r="J1481" s="577">
        <v>1.3407455853499</v>
      </c>
      <c r="K1481" s="577" t="b">
        <f t="shared" si="207"/>
        <v>1</v>
      </c>
      <c r="L1481" s="576">
        <v>46710</v>
      </c>
      <c r="M1481" s="576">
        <v>38721</v>
      </c>
      <c r="N1481" s="577">
        <v>0.82896596017983304</v>
      </c>
      <c r="O1481" s="577" t="str">
        <f t="shared" si="208"/>
        <v/>
      </c>
      <c r="P1481" s="578">
        <v>19.600000000000001</v>
      </c>
      <c r="Q1481" s="578">
        <v>25.4</v>
      </c>
      <c r="R1481" s="579">
        <v>1.2959183673469401</v>
      </c>
      <c r="S1481" s="577" t="str">
        <f t="shared" si="209"/>
        <v/>
      </c>
      <c r="T1481" s="580">
        <f t="shared" si="210"/>
        <v>1</v>
      </c>
      <c r="U1481" s="580">
        <f t="shared" si="211"/>
        <v>0</v>
      </c>
      <c r="V1481" s="580">
        <f t="shared" si="212"/>
        <v>0</v>
      </c>
      <c r="W1481" s="580">
        <f t="shared" si="213"/>
        <v>1</v>
      </c>
      <c r="X1481" s="581" t="str">
        <f t="shared" si="214"/>
        <v>NO</v>
      </c>
      <c r="Y1481" s="582" t="str">
        <f t="shared" si="215"/>
        <v>NO</v>
      </c>
    </row>
    <row r="1482" spans="1:25" x14ac:dyDescent="0.25">
      <c r="A1482" s="572" t="s">
        <v>290</v>
      </c>
      <c r="B1482" s="573" t="s">
        <v>1127</v>
      </c>
      <c r="C1482" s="617">
        <v>27</v>
      </c>
      <c r="D1482" s="617">
        <v>22071002700</v>
      </c>
      <c r="E1482" s="574" t="s">
        <v>901</v>
      </c>
      <c r="F1482" s="575">
        <v>1</v>
      </c>
      <c r="G1482" s="573" t="s">
        <v>902</v>
      </c>
      <c r="H1482" s="576">
        <v>152900</v>
      </c>
      <c r="I1482" s="576">
        <v>205000</v>
      </c>
      <c r="J1482" s="577">
        <v>1.3407455853499</v>
      </c>
      <c r="K1482" s="577" t="b">
        <f t="shared" si="207"/>
        <v>1</v>
      </c>
      <c r="L1482" s="576">
        <v>46710</v>
      </c>
      <c r="M1482" s="576">
        <v>38721</v>
      </c>
      <c r="N1482" s="577">
        <v>0.82896596017983304</v>
      </c>
      <c r="O1482" s="577" t="str">
        <f t="shared" si="208"/>
        <v/>
      </c>
      <c r="P1482" s="578">
        <v>19.600000000000001</v>
      </c>
      <c r="Q1482" s="578">
        <v>25.4</v>
      </c>
      <c r="R1482" s="579">
        <v>1.2959183673469401</v>
      </c>
      <c r="S1482" s="577" t="str">
        <f t="shared" si="209"/>
        <v/>
      </c>
      <c r="T1482" s="580">
        <f t="shared" si="210"/>
        <v>1</v>
      </c>
      <c r="U1482" s="580">
        <f t="shared" si="211"/>
        <v>0</v>
      </c>
      <c r="V1482" s="580">
        <f t="shared" si="212"/>
        <v>0</v>
      </c>
      <c r="W1482" s="580">
        <f t="shared" si="213"/>
        <v>1</v>
      </c>
      <c r="X1482" s="581" t="str">
        <f t="shared" si="214"/>
        <v>NO</v>
      </c>
      <c r="Y1482" s="582" t="str">
        <f t="shared" si="215"/>
        <v>NO</v>
      </c>
    </row>
    <row r="1483" spans="1:25" x14ac:dyDescent="0.25">
      <c r="A1483" s="572" t="s">
        <v>290</v>
      </c>
      <c r="B1483" s="573" t="s">
        <v>1127</v>
      </c>
      <c r="C1483" s="617">
        <v>28</v>
      </c>
      <c r="D1483" s="617">
        <v>22071002800</v>
      </c>
      <c r="E1483" s="574" t="s">
        <v>901</v>
      </c>
      <c r="F1483" s="575">
        <v>1</v>
      </c>
      <c r="G1483" s="573" t="s">
        <v>902</v>
      </c>
      <c r="H1483" s="576">
        <v>152900</v>
      </c>
      <c r="I1483" s="576">
        <v>205000</v>
      </c>
      <c r="J1483" s="577">
        <v>1.3407455853499</v>
      </c>
      <c r="K1483" s="577" t="b">
        <f t="shared" si="207"/>
        <v>1</v>
      </c>
      <c r="L1483" s="576">
        <v>46710</v>
      </c>
      <c r="M1483" s="576">
        <v>38721</v>
      </c>
      <c r="N1483" s="577">
        <v>0.82896596017983304</v>
      </c>
      <c r="O1483" s="577" t="str">
        <f t="shared" si="208"/>
        <v/>
      </c>
      <c r="P1483" s="578">
        <v>19.600000000000001</v>
      </c>
      <c r="Q1483" s="578">
        <v>25.4</v>
      </c>
      <c r="R1483" s="579">
        <v>1.2959183673469401</v>
      </c>
      <c r="S1483" s="577" t="str">
        <f t="shared" si="209"/>
        <v/>
      </c>
      <c r="T1483" s="580">
        <f t="shared" si="210"/>
        <v>1</v>
      </c>
      <c r="U1483" s="580">
        <f t="shared" si="211"/>
        <v>0</v>
      </c>
      <c r="V1483" s="580">
        <f t="shared" si="212"/>
        <v>0</v>
      </c>
      <c r="W1483" s="580">
        <f t="shared" si="213"/>
        <v>1</v>
      </c>
      <c r="X1483" s="581" t="str">
        <f t="shared" si="214"/>
        <v>NO</v>
      </c>
      <c r="Y1483" s="582" t="str">
        <f t="shared" si="215"/>
        <v>NO</v>
      </c>
    </row>
    <row r="1484" spans="1:25" x14ac:dyDescent="0.25">
      <c r="A1484" s="572" t="s">
        <v>290</v>
      </c>
      <c r="B1484" s="573" t="s">
        <v>1127</v>
      </c>
      <c r="C1484" s="617">
        <v>28</v>
      </c>
      <c r="D1484" s="617">
        <v>22071002800</v>
      </c>
      <c r="E1484" s="574" t="s">
        <v>901</v>
      </c>
      <c r="F1484" s="575">
        <v>1</v>
      </c>
      <c r="G1484" s="573" t="s">
        <v>902</v>
      </c>
      <c r="H1484" s="576">
        <v>152900</v>
      </c>
      <c r="I1484" s="576">
        <v>205000</v>
      </c>
      <c r="J1484" s="577">
        <v>1.3407455853499</v>
      </c>
      <c r="K1484" s="577" t="b">
        <f t="shared" si="207"/>
        <v>1</v>
      </c>
      <c r="L1484" s="576">
        <v>46710</v>
      </c>
      <c r="M1484" s="576">
        <v>38721</v>
      </c>
      <c r="N1484" s="577">
        <v>0.82896596017983304</v>
      </c>
      <c r="O1484" s="577" t="str">
        <f t="shared" si="208"/>
        <v/>
      </c>
      <c r="P1484" s="578">
        <v>19.600000000000001</v>
      </c>
      <c r="Q1484" s="578">
        <v>25.4</v>
      </c>
      <c r="R1484" s="579">
        <v>1.2959183673469401</v>
      </c>
      <c r="S1484" s="577" t="str">
        <f t="shared" si="209"/>
        <v/>
      </c>
      <c r="T1484" s="580">
        <f t="shared" si="210"/>
        <v>1</v>
      </c>
      <c r="U1484" s="580">
        <f t="shared" si="211"/>
        <v>0</v>
      </c>
      <c r="V1484" s="580">
        <f t="shared" si="212"/>
        <v>0</v>
      </c>
      <c r="W1484" s="580">
        <f t="shared" si="213"/>
        <v>1</v>
      </c>
      <c r="X1484" s="581" t="str">
        <f t="shared" si="214"/>
        <v>NO</v>
      </c>
      <c r="Y1484" s="582" t="str">
        <f t="shared" si="215"/>
        <v>NO</v>
      </c>
    </row>
    <row r="1485" spans="1:25" x14ac:dyDescent="0.25">
      <c r="A1485" s="572" t="s">
        <v>290</v>
      </c>
      <c r="B1485" s="573" t="s">
        <v>1127</v>
      </c>
      <c r="C1485" s="617">
        <v>29</v>
      </c>
      <c r="D1485" s="617">
        <v>22071002900</v>
      </c>
      <c r="E1485" s="574" t="s">
        <v>901</v>
      </c>
      <c r="F1485" s="575">
        <v>1</v>
      </c>
      <c r="G1485" s="573" t="s">
        <v>902</v>
      </c>
      <c r="H1485" s="576">
        <v>152900</v>
      </c>
      <c r="I1485" s="576">
        <v>205000</v>
      </c>
      <c r="J1485" s="577">
        <v>1.3407455853499</v>
      </c>
      <c r="K1485" s="577" t="b">
        <f t="shared" si="207"/>
        <v>1</v>
      </c>
      <c r="L1485" s="576">
        <v>46710</v>
      </c>
      <c r="M1485" s="576">
        <v>38721</v>
      </c>
      <c r="N1485" s="577">
        <v>0.82896596017983304</v>
      </c>
      <c r="O1485" s="577" t="str">
        <f t="shared" si="208"/>
        <v/>
      </c>
      <c r="P1485" s="578">
        <v>19.600000000000001</v>
      </c>
      <c r="Q1485" s="578">
        <v>25.4</v>
      </c>
      <c r="R1485" s="579">
        <v>1.2959183673469401</v>
      </c>
      <c r="S1485" s="577" t="str">
        <f t="shared" si="209"/>
        <v/>
      </c>
      <c r="T1485" s="580">
        <f t="shared" si="210"/>
        <v>1</v>
      </c>
      <c r="U1485" s="580">
        <f t="shared" si="211"/>
        <v>0</v>
      </c>
      <c r="V1485" s="580">
        <f t="shared" si="212"/>
        <v>0</v>
      </c>
      <c r="W1485" s="580">
        <f t="shared" si="213"/>
        <v>1</v>
      </c>
      <c r="X1485" s="581" t="str">
        <f t="shared" si="214"/>
        <v>NO</v>
      </c>
      <c r="Y1485" s="582" t="str">
        <f t="shared" si="215"/>
        <v>NO</v>
      </c>
    </row>
    <row r="1486" spans="1:25" x14ac:dyDescent="0.25">
      <c r="A1486" s="572" t="s">
        <v>290</v>
      </c>
      <c r="B1486" s="573" t="s">
        <v>1127</v>
      </c>
      <c r="C1486" s="617">
        <v>29</v>
      </c>
      <c r="D1486" s="617">
        <v>22071002900</v>
      </c>
      <c r="E1486" s="574" t="s">
        <v>901</v>
      </c>
      <c r="F1486" s="575">
        <v>1</v>
      </c>
      <c r="G1486" s="573" t="s">
        <v>902</v>
      </c>
      <c r="H1486" s="576">
        <v>152900</v>
      </c>
      <c r="I1486" s="576">
        <v>205000</v>
      </c>
      <c r="J1486" s="577">
        <v>1.3407455853499</v>
      </c>
      <c r="K1486" s="577" t="b">
        <f t="shared" si="207"/>
        <v>1</v>
      </c>
      <c r="L1486" s="576">
        <v>46710</v>
      </c>
      <c r="M1486" s="576">
        <v>38721</v>
      </c>
      <c r="N1486" s="577">
        <v>0.82896596017983304</v>
      </c>
      <c r="O1486" s="577" t="str">
        <f t="shared" si="208"/>
        <v/>
      </c>
      <c r="P1486" s="578">
        <v>19.600000000000001</v>
      </c>
      <c r="Q1486" s="578">
        <v>25.4</v>
      </c>
      <c r="R1486" s="579">
        <v>1.2959183673469401</v>
      </c>
      <c r="S1486" s="577" t="str">
        <f t="shared" si="209"/>
        <v/>
      </c>
      <c r="T1486" s="580">
        <f t="shared" si="210"/>
        <v>1</v>
      </c>
      <c r="U1486" s="580">
        <f t="shared" si="211"/>
        <v>0</v>
      </c>
      <c r="V1486" s="580">
        <f t="shared" si="212"/>
        <v>0</v>
      </c>
      <c r="W1486" s="580">
        <f t="shared" si="213"/>
        <v>1</v>
      </c>
      <c r="X1486" s="581" t="str">
        <f t="shared" si="214"/>
        <v>NO</v>
      </c>
      <c r="Y1486" s="582" t="str">
        <f t="shared" si="215"/>
        <v>NO</v>
      </c>
    </row>
    <row r="1487" spans="1:25" x14ac:dyDescent="0.25">
      <c r="A1487" s="572" t="s">
        <v>290</v>
      </c>
      <c r="B1487" s="573" t="s">
        <v>1127</v>
      </c>
      <c r="C1487" s="617">
        <v>29</v>
      </c>
      <c r="D1487" s="617">
        <v>22071002900</v>
      </c>
      <c r="E1487" s="574" t="s">
        <v>901</v>
      </c>
      <c r="F1487" s="583">
        <v>0</v>
      </c>
      <c r="G1487" s="573" t="s">
        <v>902</v>
      </c>
      <c r="H1487" s="576">
        <v>152900</v>
      </c>
      <c r="I1487" s="576">
        <v>205000</v>
      </c>
      <c r="J1487" s="577">
        <v>1.3407455853499</v>
      </c>
      <c r="K1487" s="577" t="b">
        <f t="shared" si="207"/>
        <v>1</v>
      </c>
      <c r="L1487" s="576">
        <v>46710</v>
      </c>
      <c r="M1487" s="576">
        <v>38721</v>
      </c>
      <c r="N1487" s="577">
        <v>0.82896596017983304</v>
      </c>
      <c r="O1487" s="577" t="str">
        <f t="shared" si="208"/>
        <v/>
      </c>
      <c r="P1487" s="578">
        <v>19.600000000000001</v>
      </c>
      <c r="Q1487" s="578">
        <v>25.4</v>
      </c>
      <c r="R1487" s="579">
        <v>1.2959183673469401</v>
      </c>
      <c r="S1487" s="577" t="str">
        <f t="shared" si="209"/>
        <v/>
      </c>
      <c r="T1487" s="580">
        <f t="shared" si="210"/>
        <v>1</v>
      </c>
      <c r="U1487" s="580">
        <f t="shared" si="211"/>
        <v>0</v>
      </c>
      <c r="V1487" s="580">
        <f t="shared" si="212"/>
        <v>0</v>
      </c>
      <c r="W1487" s="580">
        <f t="shared" si="213"/>
        <v>1</v>
      </c>
      <c r="X1487" s="581" t="str">
        <f t="shared" si="214"/>
        <v>NO</v>
      </c>
      <c r="Y1487" s="582" t="str">
        <f t="shared" si="215"/>
        <v>NO</v>
      </c>
    </row>
    <row r="1488" spans="1:25" x14ac:dyDescent="0.25">
      <c r="A1488" s="572" t="s">
        <v>290</v>
      </c>
      <c r="B1488" s="573" t="s">
        <v>1127</v>
      </c>
      <c r="C1488" s="617">
        <v>30</v>
      </c>
      <c r="D1488" s="617">
        <v>22071003000</v>
      </c>
      <c r="E1488" s="574" t="s">
        <v>901</v>
      </c>
      <c r="F1488" s="583">
        <v>0</v>
      </c>
      <c r="G1488" s="573" t="s">
        <v>902</v>
      </c>
      <c r="H1488" s="576">
        <v>152900</v>
      </c>
      <c r="I1488" s="576">
        <v>205000</v>
      </c>
      <c r="J1488" s="577">
        <v>1.3407455853499</v>
      </c>
      <c r="K1488" s="577" t="b">
        <f t="shared" si="207"/>
        <v>1</v>
      </c>
      <c r="L1488" s="576">
        <v>46710</v>
      </c>
      <c r="M1488" s="576">
        <v>38721</v>
      </c>
      <c r="N1488" s="577">
        <v>0.82896596017983304</v>
      </c>
      <c r="O1488" s="577" t="str">
        <f t="shared" si="208"/>
        <v/>
      </c>
      <c r="P1488" s="578">
        <v>19.600000000000001</v>
      </c>
      <c r="Q1488" s="578">
        <v>25.4</v>
      </c>
      <c r="R1488" s="579">
        <v>1.2959183673469401</v>
      </c>
      <c r="S1488" s="577" t="str">
        <f t="shared" si="209"/>
        <v/>
      </c>
      <c r="T1488" s="580">
        <f t="shared" si="210"/>
        <v>1</v>
      </c>
      <c r="U1488" s="580">
        <f t="shared" si="211"/>
        <v>0</v>
      </c>
      <c r="V1488" s="580">
        <f t="shared" si="212"/>
        <v>0</v>
      </c>
      <c r="W1488" s="580">
        <f t="shared" si="213"/>
        <v>1</v>
      </c>
      <c r="X1488" s="581" t="str">
        <f t="shared" si="214"/>
        <v>NO</v>
      </c>
      <c r="Y1488" s="582" t="str">
        <f t="shared" si="215"/>
        <v>NO</v>
      </c>
    </row>
    <row r="1489" spans="1:25" x14ac:dyDescent="0.25">
      <c r="A1489" s="572" t="s">
        <v>290</v>
      </c>
      <c r="B1489" s="573" t="s">
        <v>1127</v>
      </c>
      <c r="C1489" s="617">
        <v>30</v>
      </c>
      <c r="D1489" s="617">
        <v>22071003000</v>
      </c>
      <c r="E1489" s="574" t="s">
        <v>901</v>
      </c>
      <c r="F1489" s="583">
        <v>0</v>
      </c>
      <c r="G1489" s="573" t="s">
        <v>902</v>
      </c>
      <c r="H1489" s="576">
        <v>152900</v>
      </c>
      <c r="I1489" s="576">
        <v>205000</v>
      </c>
      <c r="J1489" s="577">
        <v>1.3407455853499</v>
      </c>
      <c r="K1489" s="577" t="b">
        <f t="shared" si="207"/>
        <v>1</v>
      </c>
      <c r="L1489" s="576">
        <v>46710</v>
      </c>
      <c r="M1489" s="576">
        <v>38721</v>
      </c>
      <c r="N1489" s="577">
        <v>0.82896596017983304</v>
      </c>
      <c r="O1489" s="577" t="str">
        <f t="shared" si="208"/>
        <v/>
      </c>
      <c r="P1489" s="578">
        <v>19.600000000000001</v>
      </c>
      <c r="Q1489" s="578">
        <v>25.4</v>
      </c>
      <c r="R1489" s="579">
        <v>1.2959183673469401</v>
      </c>
      <c r="S1489" s="577" t="str">
        <f t="shared" si="209"/>
        <v/>
      </c>
      <c r="T1489" s="580">
        <f t="shared" si="210"/>
        <v>1</v>
      </c>
      <c r="U1489" s="580">
        <f t="shared" si="211"/>
        <v>0</v>
      </c>
      <c r="V1489" s="580">
        <f t="shared" si="212"/>
        <v>0</v>
      </c>
      <c r="W1489" s="580">
        <f t="shared" si="213"/>
        <v>1</v>
      </c>
      <c r="X1489" s="581" t="str">
        <f t="shared" si="214"/>
        <v>NO</v>
      </c>
      <c r="Y1489" s="582" t="str">
        <f t="shared" si="215"/>
        <v>NO</v>
      </c>
    </row>
    <row r="1490" spans="1:25" x14ac:dyDescent="0.25">
      <c r="A1490" s="572" t="s">
        <v>290</v>
      </c>
      <c r="B1490" s="573" t="s">
        <v>1127</v>
      </c>
      <c r="C1490" s="617">
        <v>31</v>
      </c>
      <c r="D1490" s="617">
        <v>22071003100</v>
      </c>
      <c r="E1490" s="574" t="s">
        <v>901</v>
      </c>
      <c r="F1490" s="575">
        <v>1</v>
      </c>
      <c r="G1490" s="573" t="s">
        <v>902</v>
      </c>
      <c r="H1490" s="576">
        <v>152900</v>
      </c>
      <c r="I1490" s="576">
        <v>205000</v>
      </c>
      <c r="J1490" s="577">
        <v>1.3407455853499</v>
      </c>
      <c r="K1490" s="577" t="b">
        <f t="shared" si="207"/>
        <v>1</v>
      </c>
      <c r="L1490" s="576">
        <v>46710</v>
      </c>
      <c r="M1490" s="576">
        <v>38721</v>
      </c>
      <c r="N1490" s="577">
        <v>0.82896596017983304</v>
      </c>
      <c r="O1490" s="577" t="str">
        <f t="shared" si="208"/>
        <v/>
      </c>
      <c r="P1490" s="578">
        <v>19.600000000000001</v>
      </c>
      <c r="Q1490" s="578">
        <v>25.4</v>
      </c>
      <c r="R1490" s="579">
        <v>1.2959183673469401</v>
      </c>
      <c r="S1490" s="577" t="str">
        <f t="shared" si="209"/>
        <v/>
      </c>
      <c r="T1490" s="580">
        <f t="shared" si="210"/>
        <v>1</v>
      </c>
      <c r="U1490" s="580">
        <f t="shared" si="211"/>
        <v>0</v>
      </c>
      <c r="V1490" s="580">
        <f t="shared" si="212"/>
        <v>0</v>
      </c>
      <c r="W1490" s="580">
        <f t="shared" si="213"/>
        <v>1</v>
      </c>
      <c r="X1490" s="581" t="str">
        <f t="shared" si="214"/>
        <v>NO</v>
      </c>
      <c r="Y1490" s="582" t="str">
        <f t="shared" si="215"/>
        <v>NO</v>
      </c>
    </row>
    <row r="1491" spans="1:25" x14ac:dyDescent="0.25">
      <c r="A1491" s="572" t="s">
        <v>290</v>
      </c>
      <c r="B1491" s="573" t="s">
        <v>1127</v>
      </c>
      <c r="C1491" s="617">
        <v>31</v>
      </c>
      <c r="D1491" s="617">
        <v>22071003100</v>
      </c>
      <c r="E1491" s="574" t="s">
        <v>901</v>
      </c>
      <c r="F1491" s="575">
        <v>1</v>
      </c>
      <c r="G1491" s="573" t="s">
        <v>902</v>
      </c>
      <c r="H1491" s="576">
        <v>152900</v>
      </c>
      <c r="I1491" s="576">
        <v>205000</v>
      </c>
      <c r="J1491" s="577">
        <v>1.3407455853499</v>
      </c>
      <c r="K1491" s="577" t="b">
        <f t="shared" si="207"/>
        <v>1</v>
      </c>
      <c r="L1491" s="576">
        <v>46710</v>
      </c>
      <c r="M1491" s="576">
        <v>38721</v>
      </c>
      <c r="N1491" s="577">
        <v>0.82896596017983304</v>
      </c>
      <c r="O1491" s="577" t="str">
        <f t="shared" si="208"/>
        <v/>
      </c>
      <c r="P1491" s="578">
        <v>19.600000000000001</v>
      </c>
      <c r="Q1491" s="578">
        <v>25.4</v>
      </c>
      <c r="R1491" s="579">
        <v>1.2959183673469401</v>
      </c>
      <c r="S1491" s="577" t="str">
        <f t="shared" si="209"/>
        <v/>
      </c>
      <c r="T1491" s="580">
        <f t="shared" si="210"/>
        <v>1</v>
      </c>
      <c r="U1491" s="580">
        <f t="shared" si="211"/>
        <v>0</v>
      </c>
      <c r="V1491" s="580">
        <f t="shared" si="212"/>
        <v>0</v>
      </c>
      <c r="W1491" s="580">
        <f t="shared" si="213"/>
        <v>1</v>
      </c>
      <c r="X1491" s="581" t="str">
        <f t="shared" si="214"/>
        <v>NO</v>
      </c>
      <c r="Y1491" s="582" t="str">
        <f t="shared" si="215"/>
        <v>NO</v>
      </c>
    </row>
    <row r="1492" spans="1:25" x14ac:dyDescent="0.25">
      <c r="A1492" s="572" t="s">
        <v>290</v>
      </c>
      <c r="B1492" s="573" t="s">
        <v>1127</v>
      </c>
      <c r="C1492" s="617">
        <v>33.01</v>
      </c>
      <c r="D1492" s="617">
        <v>22071003301</v>
      </c>
      <c r="E1492" s="574" t="s">
        <v>901</v>
      </c>
      <c r="F1492" s="575">
        <v>1</v>
      </c>
      <c r="G1492" s="573" t="s">
        <v>902</v>
      </c>
      <c r="H1492" s="576">
        <v>152900</v>
      </c>
      <c r="I1492" s="576">
        <v>205000</v>
      </c>
      <c r="J1492" s="577">
        <v>1.3407455853499</v>
      </c>
      <c r="K1492" s="577" t="b">
        <f t="shared" si="207"/>
        <v>1</v>
      </c>
      <c r="L1492" s="576">
        <v>46710</v>
      </c>
      <c r="M1492" s="576">
        <v>38721</v>
      </c>
      <c r="N1492" s="577">
        <v>0.82896596017983304</v>
      </c>
      <c r="O1492" s="577" t="str">
        <f t="shared" si="208"/>
        <v/>
      </c>
      <c r="P1492" s="578">
        <v>19.600000000000001</v>
      </c>
      <c r="Q1492" s="578">
        <v>25.4</v>
      </c>
      <c r="R1492" s="579">
        <v>1.2959183673469401</v>
      </c>
      <c r="S1492" s="577" t="str">
        <f t="shared" si="209"/>
        <v/>
      </c>
      <c r="T1492" s="580">
        <f t="shared" si="210"/>
        <v>1</v>
      </c>
      <c r="U1492" s="580">
        <f t="shared" si="211"/>
        <v>0</v>
      </c>
      <c r="V1492" s="580">
        <f t="shared" si="212"/>
        <v>0</v>
      </c>
      <c r="W1492" s="580">
        <f t="shared" si="213"/>
        <v>1</v>
      </c>
      <c r="X1492" s="581" t="str">
        <f t="shared" si="214"/>
        <v>NO</v>
      </c>
      <c r="Y1492" s="582" t="str">
        <f t="shared" si="215"/>
        <v>NO</v>
      </c>
    </row>
    <row r="1493" spans="1:25" x14ac:dyDescent="0.25">
      <c r="A1493" s="572" t="s">
        <v>290</v>
      </c>
      <c r="B1493" s="573" t="s">
        <v>1127</v>
      </c>
      <c r="C1493" s="617">
        <v>33.020000000000003</v>
      </c>
      <c r="D1493" s="617">
        <v>22071003302</v>
      </c>
      <c r="E1493" s="574" t="s">
        <v>901</v>
      </c>
      <c r="F1493" s="575">
        <v>1</v>
      </c>
      <c r="G1493" s="573" t="s">
        <v>902</v>
      </c>
      <c r="H1493" s="576">
        <v>152900</v>
      </c>
      <c r="I1493" s="576">
        <v>205000</v>
      </c>
      <c r="J1493" s="577">
        <v>1.3407455853499</v>
      </c>
      <c r="K1493" s="577" t="b">
        <f t="shared" si="207"/>
        <v>1</v>
      </c>
      <c r="L1493" s="576">
        <v>46710</v>
      </c>
      <c r="M1493" s="576">
        <v>38721</v>
      </c>
      <c r="N1493" s="577">
        <v>0.82896596017983304</v>
      </c>
      <c r="O1493" s="577" t="str">
        <f t="shared" si="208"/>
        <v/>
      </c>
      <c r="P1493" s="578">
        <v>19.600000000000001</v>
      </c>
      <c r="Q1493" s="578">
        <v>25.4</v>
      </c>
      <c r="R1493" s="579">
        <v>1.2959183673469401</v>
      </c>
      <c r="S1493" s="577" t="str">
        <f t="shared" si="209"/>
        <v/>
      </c>
      <c r="T1493" s="580">
        <f t="shared" si="210"/>
        <v>1</v>
      </c>
      <c r="U1493" s="580">
        <f t="shared" si="211"/>
        <v>0</v>
      </c>
      <c r="V1493" s="580">
        <f t="shared" si="212"/>
        <v>0</v>
      </c>
      <c r="W1493" s="580">
        <f t="shared" si="213"/>
        <v>1</v>
      </c>
      <c r="X1493" s="581" t="str">
        <f t="shared" si="214"/>
        <v>NO</v>
      </c>
      <c r="Y1493" s="582" t="str">
        <f t="shared" si="215"/>
        <v>NO</v>
      </c>
    </row>
    <row r="1494" spans="1:25" x14ac:dyDescent="0.25">
      <c r="A1494" s="572" t="s">
        <v>290</v>
      </c>
      <c r="B1494" s="573" t="s">
        <v>1127</v>
      </c>
      <c r="C1494" s="617">
        <v>33.03</v>
      </c>
      <c r="D1494" s="617">
        <v>22071003303</v>
      </c>
      <c r="E1494" s="574" t="s">
        <v>901</v>
      </c>
      <c r="F1494" s="575">
        <v>1</v>
      </c>
      <c r="G1494" s="573" t="s">
        <v>902</v>
      </c>
      <c r="H1494" s="576">
        <v>152900</v>
      </c>
      <c r="I1494" s="576">
        <v>205000</v>
      </c>
      <c r="J1494" s="577">
        <v>1.3407455853499</v>
      </c>
      <c r="K1494" s="577" t="b">
        <f t="shared" si="207"/>
        <v>1</v>
      </c>
      <c r="L1494" s="576">
        <v>46710</v>
      </c>
      <c r="M1494" s="576">
        <v>38721</v>
      </c>
      <c r="N1494" s="577">
        <v>0.82896596017983304</v>
      </c>
      <c r="O1494" s="577" t="str">
        <f t="shared" si="208"/>
        <v/>
      </c>
      <c r="P1494" s="578">
        <v>19.600000000000001</v>
      </c>
      <c r="Q1494" s="578">
        <v>25.4</v>
      </c>
      <c r="R1494" s="579">
        <v>1.2959183673469401</v>
      </c>
      <c r="S1494" s="577" t="str">
        <f t="shared" si="209"/>
        <v/>
      </c>
      <c r="T1494" s="580">
        <f t="shared" si="210"/>
        <v>1</v>
      </c>
      <c r="U1494" s="580">
        <f t="shared" si="211"/>
        <v>0</v>
      </c>
      <c r="V1494" s="580">
        <f t="shared" si="212"/>
        <v>0</v>
      </c>
      <c r="W1494" s="580">
        <f t="shared" si="213"/>
        <v>1</v>
      </c>
      <c r="X1494" s="581" t="str">
        <f t="shared" si="214"/>
        <v>NO</v>
      </c>
      <c r="Y1494" s="582" t="str">
        <f t="shared" si="215"/>
        <v>NO</v>
      </c>
    </row>
    <row r="1495" spans="1:25" x14ac:dyDescent="0.25">
      <c r="A1495" s="572" t="s">
        <v>290</v>
      </c>
      <c r="B1495" s="573" t="s">
        <v>1127</v>
      </c>
      <c r="C1495" s="617">
        <v>33.04</v>
      </c>
      <c r="D1495" s="617">
        <v>22071003304</v>
      </c>
      <c r="E1495" s="574" t="s">
        <v>901</v>
      </c>
      <c r="F1495" s="575">
        <v>1</v>
      </c>
      <c r="G1495" s="573" t="s">
        <v>902</v>
      </c>
      <c r="H1495" s="576">
        <v>152900</v>
      </c>
      <c r="I1495" s="576">
        <v>205000</v>
      </c>
      <c r="J1495" s="577">
        <v>1.3407455853499</v>
      </c>
      <c r="K1495" s="577" t="b">
        <f t="shared" si="207"/>
        <v>1</v>
      </c>
      <c r="L1495" s="576">
        <v>46710</v>
      </c>
      <c r="M1495" s="576">
        <v>38721</v>
      </c>
      <c r="N1495" s="577">
        <v>0.82896596017983304</v>
      </c>
      <c r="O1495" s="577" t="str">
        <f t="shared" si="208"/>
        <v/>
      </c>
      <c r="P1495" s="578">
        <v>19.600000000000001</v>
      </c>
      <c r="Q1495" s="578">
        <v>25.4</v>
      </c>
      <c r="R1495" s="579">
        <v>1.2959183673469401</v>
      </c>
      <c r="S1495" s="577" t="str">
        <f t="shared" si="209"/>
        <v/>
      </c>
      <c r="T1495" s="580">
        <f t="shared" si="210"/>
        <v>1</v>
      </c>
      <c r="U1495" s="580">
        <f t="shared" si="211"/>
        <v>0</v>
      </c>
      <c r="V1495" s="580">
        <f t="shared" si="212"/>
        <v>0</v>
      </c>
      <c r="W1495" s="580">
        <f t="shared" si="213"/>
        <v>1</v>
      </c>
      <c r="X1495" s="581" t="str">
        <f t="shared" si="214"/>
        <v>NO</v>
      </c>
      <c r="Y1495" s="582" t="str">
        <f t="shared" si="215"/>
        <v>NO</v>
      </c>
    </row>
    <row r="1496" spans="1:25" x14ac:dyDescent="0.25">
      <c r="A1496" s="572" t="s">
        <v>290</v>
      </c>
      <c r="B1496" s="573" t="s">
        <v>1127</v>
      </c>
      <c r="C1496" s="617">
        <v>33.07</v>
      </c>
      <c r="D1496" s="617">
        <v>22071003307</v>
      </c>
      <c r="E1496" s="574" t="s">
        <v>901</v>
      </c>
      <c r="F1496" s="575">
        <v>1</v>
      </c>
      <c r="G1496" s="573" t="s">
        <v>902</v>
      </c>
      <c r="H1496" s="576">
        <v>152900</v>
      </c>
      <c r="I1496" s="576">
        <v>205000</v>
      </c>
      <c r="J1496" s="577">
        <v>1.3407455853499</v>
      </c>
      <c r="K1496" s="577" t="b">
        <f t="shared" si="207"/>
        <v>1</v>
      </c>
      <c r="L1496" s="576">
        <v>46710</v>
      </c>
      <c r="M1496" s="576">
        <v>38721</v>
      </c>
      <c r="N1496" s="577">
        <v>0.82896596017983304</v>
      </c>
      <c r="O1496" s="577" t="str">
        <f t="shared" si="208"/>
        <v/>
      </c>
      <c r="P1496" s="578">
        <v>19.600000000000001</v>
      </c>
      <c r="Q1496" s="578">
        <v>25.4</v>
      </c>
      <c r="R1496" s="579">
        <v>1.2959183673469401</v>
      </c>
      <c r="S1496" s="577" t="str">
        <f t="shared" si="209"/>
        <v/>
      </c>
      <c r="T1496" s="580">
        <f t="shared" si="210"/>
        <v>1</v>
      </c>
      <c r="U1496" s="580">
        <f t="shared" si="211"/>
        <v>0</v>
      </c>
      <c r="V1496" s="580">
        <f t="shared" si="212"/>
        <v>0</v>
      </c>
      <c r="W1496" s="580">
        <f t="shared" si="213"/>
        <v>1</v>
      </c>
      <c r="X1496" s="581" t="str">
        <f t="shared" si="214"/>
        <v>NO</v>
      </c>
      <c r="Y1496" s="582" t="str">
        <f t="shared" si="215"/>
        <v>NO</v>
      </c>
    </row>
    <row r="1497" spans="1:25" x14ac:dyDescent="0.25">
      <c r="A1497" s="572" t="s">
        <v>290</v>
      </c>
      <c r="B1497" s="573" t="s">
        <v>1127</v>
      </c>
      <c r="C1497" s="617">
        <v>33.08</v>
      </c>
      <c r="D1497" s="617">
        <v>22071003308</v>
      </c>
      <c r="E1497" s="574" t="s">
        <v>904</v>
      </c>
      <c r="F1497" s="583">
        <v>0</v>
      </c>
      <c r="G1497" s="573" t="s">
        <v>902</v>
      </c>
      <c r="H1497" s="576">
        <v>152900</v>
      </c>
      <c r="I1497" s="576">
        <v>205000</v>
      </c>
      <c r="J1497" s="577">
        <v>1.3407455853499</v>
      </c>
      <c r="K1497" s="577" t="b">
        <f t="shared" si="207"/>
        <v>1</v>
      </c>
      <c r="L1497" s="576">
        <v>46710</v>
      </c>
      <c r="M1497" s="576">
        <v>38721</v>
      </c>
      <c r="N1497" s="577">
        <v>0.82896596017983304</v>
      </c>
      <c r="O1497" s="577" t="str">
        <f t="shared" si="208"/>
        <v/>
      </c>
      <c r="P1497" s="578">
        <v>19.600000000000001</v>
      </c>
      <c r="Q1497" s="578">
        <v>25.4</v>
      </c>
      <c r="R1497" s="579">
        <v>1.2959183673469401</v>
      </c>
      <c r="S1497" s="577" t="str">
        <f t="shared" si="209"/>
        <v/>
      </c>
      <c r="T1497" s="580">
        <f t="shared" si="210"/>
        <v>1</v>
      </c>
      <c r="U1497" s="580">
        <f t="shared" si="211"/>
        <v>0</v>
      </c>
      <c r="V1497" s="580">
        <f t="shared" si="212"/>
        <v>0</v>
      </c>
      <c r="W1497" s="580">
        <f t="shared" si="213"/>
        <v>1</v>
      </c>
      <c r="X1497" s="581" t="str">
        <f t="shared" si="214"/>
        <v>NO</v>
      </c>
      <c r="Y1497" s="582" t="str">
        <f t="shared" si="215"/>
        <v>NO</v>
      </c>
    </row>
    <row r="1498" spans="1:25" x14ac:dyDescent="0.25">
      <c r="A1498" s="572" t="s">
        <v>290</v>
      </c>
      <c r="B1498" s="573" t="s">
        <v>1127</v>
      </c>
      <c r="C1498" s="617">
        <v>33.08</v>
      </c>
      <c r="D1498" s="617">
        <v>22071003308</v>
      </c>
      <c r="E1498" s="574" t="s">
        <v>904</v>
      </c>
      <c r="F1498" s="583">
        <v>0</v>
      </c>
      <c r="G1498" s="573" t="s">
        <v>902</v>
      </c>
      <c r="H1498" s="576">
        <v>152900</v>
      </c>
      <c r="I1498" s="576">
        <v>205000</v>
      </c>
      <c r="J1498" s="577">
        <v>1.3407455853499</v>
      </c>
      <c r="K1498" s="577" t="b">
        <f t="shared" si="207"/>
        <v>1</v>
      </c>
      <c r="L1498" s="576">
        <v>46710</v>
      </c>
      <c r="M1498" s="576">
        <v>38721</v>
      </c>
      <c r="N1498" s="577">
        <v>0.82896596017983304</v>
      </c>
      <c r="O1498" s="577" t="str">
        <f t="shared" si="208"/>
        <v/>
      </c>
      <c r="P1498" s="578">
        <v>19.600000000000001</v>
      </c>
      <c r="Q1498" s="578">
        <v>25.4</v>
      </c>
      <c r="R1498" s="579">
        <v>1.2959183673469401</v>
      </c>
      <c r="S1498" s="577" t="str">
        <f t="shared" si="209"/>
        <v/>
      </c>
      <c r="T1498" s="580">
        <f t="shared" si="210"/>
        <v>1</v>
      </c>
      <c r="U1498" s="580">
        <f t="shared" si="211"/>
        <v>0</v>
      </c>
      <c r="V1498" s="580">
        <f t="shared" si="212"/>
        <v>0</v>
      </c>
      <c r="W1498" s="580">
        <f t="shared" si="213"/>
        <v>1</v>
      </c>
      <c r="X1498" s="581" t="str">
        <f t="shared" si="214"/>
        <v>NO</v>
      </c>
      <c r="Y1498" s="582" t="str">
        <f t="shared" si="215"/>
        <v>NO</v>
      </c>
    </row>
    <row r="1499" spans="1:25" x14ac:dyDescent="0.25">
      <c r="A1499" s="572" t="s">
        <v>290</v>
      </c>
      <c r="B1499" s="573" t="s">
        <v>1127</v>
      </c>
      <c r="C1499" s="617">
        <v>34</v>
      </c>
      <c r="D1499" s="617">
        <v>22071003400</v>
      </c>
      <c r="E1499" s="574" t="s">
        <v>901</v>
      </c>
      <c r="F1499" s="583">
        <v>0</v>
      </c>
      <c r="G1499" s="573" t="s">
        <v>902</v>
      </c>
      <c r="H1499" s="576">
        <v>152900</v>
      </c>
      <c r="I1499" s="576">
        <v>205000</v>
      </c>
      <c r="J1499" s="577">
        <v>1.3407455853499</v>
      </c>
      <c r="K1499" s="577" t="b">
        <f t="shared" si="207"/>
        <v>1</v>
      </c>
      <c r="L1499" s="576">
        <v>46710</v>
      </c>
      <c r="M1499" s="576">
        <v>38721</v>
      </c>
      <c r="N1499" s="577">
        <v>0.82896596017983304</v>
      </c>
      <c r="O1499" s="577" t="str">
        <f t="shared" si="208"/>
        <v/>
      </c>
      <c r="P1499" s="578">
        <v>19.600000000000001</v>
      </c>
      <c r="Q1499" s="578">
        <v>25.4</v>
      </c>
      <c r="R1499" s="579">
        <v>1.2959183673469401</v>
      </c>
      <c r="S1499" s="577" t="str">
        <f t="shared" si="209"/>
        <v/>
      </c>
      <c r="T1499" s="580">
        <f t="shared" si="210"/>
        <v>1</v>
      </c>
      <c r="U1499" s="580">
        <f t="shared" si="211"/>
        <v>0</v>
      </c>
      <c r="V1499" s="580">
        <f t="shared" si="212"/>
        <v>0</v>
      </c>
      <c r="W1499" s="580">
        <f t="shared" si="213"/>
        <v>1</v>
      </c>
      <c r="X1499" s="581" t="str">
        <f t="shared" si="214"/>
        <v>NO</v>
      </c>
      <c r="Y1499" s="582" t="str">
        <f t="shared" si="215"/>
        <v>NO</v>
      </c>
    </row>
    <row r="1500" spans="1:25" x14ac:dyDescent="0.25">
      <c r="A1500" s="572" t="s">
        <v>290</v>
      </c>
      <c r="B1500" s="573" t="s">
        <v>1127</v>
      </c>
      <c r="C1500" s="617">
        <v>35</v>
      </c>
      <c r="D1500" s="617">
        <v>22071003500</v>
      </c>
      <c r="E1500" s="574" t="s">
        <v>901</v>
      </c>
      <c r="F1500" s="583">
        <v>0</v>
      </c>
      <c r="G1500" s="573" t="s">
        <v>902</v>
      </c>
      <c r="H1500" s="576">
        <v>152900</v>
      </c>
      <c r="I1500" s="576">
        <v>205000</v>
      </c>
      <c r="J1500" s="577">
        <v>1.3407455853499</v>
      </c>
      <c r="K1500" s="577" t="b">
        <f t="shared" si="207"/>
        <v>1</v>
      </c>
      <c r="L1500" s="576">
        <v>46710</v>
      </c>
      <c r="M1500" s="576">
        <v>38721</v>
      </c>
      <c r="N1500" s="577">
        <v>0.82896596017983304</v>
      </c>
      <c r="O1500" s="577" t="str">
        <f t="shared" si="208"/>
        <v/>
      </c>
      <c r="P1500" s="578">
        <v>19.600000000000001</v>
      </c>
      <c r="Q1500" s="578">
        <v>25.4</v>
      </c>
      <c r="R1500" s="579">
        <v>1.2959183673469401</v>
      </c>
      <c r="S1500" s="577" t="str">
        <f t="shared" si="209"/>
        <v/>
      </c>
      <c r="T1500" s="580">
        <f t="shared" si="210"/>
        <v>1</v>
      </c>
      <c r="U1500" s="580">
        <f t="shared" si="211"/>
        <v>0</v>
      </c>
      <c r="V1500" s="580">
        <f t="shared" si="212"/>
        <v>0</v>
      </c>
      <c r="W1500" s="580">
        <f t="shared" si="213"/>
        <v>1</v>
      </c>
      <c r="X1500" s="581" t="str">
        <f t="shared" si="214"/>
        <v>NO</v>
      </c>
      <c r="Y1500" s="582" t="str">
        <f t="shared" si="215"/>
        <v>NO</v>
      </c>
    </row>
    <row r="1501" spans="1:25" x14ac:dyDescent="0.25">
      <c r="A1501" s="572" t="s">
        <v>290</v>
      </c>
      <c r="B1501" s="573" t="s">
        <v>1127</v>
      </c>
      <c r="C1501" s="617">
        <v>35</v>
      </c>
      <c r="D1501" s="617">
        <v>22071003500</v>
      </c>
      <c r="E1501" s="574" t="s">
        <v>901</v>
      </c>
      <c r="F1501" s="575">
        <v>1</v>
      </c>
      <c r="G1501" s="573" t="s">
        <v>902</v>
      </c>
      <c r="H1501" s="576">
        <v>152900</v>
      </c>
      <c r="I1501" s="576">
        <v>205000</v>
      </c>
      <c r="J1501" s="577">
        <v>1.3407455853499</v>
      </c>
      <c r="K1501" s="577" t="b">
        <f t="shared" si="207"/>
        <v>1</v>
      </c>
      <c r="L1501" s="576">
        <v>46710</v>
      </c>
      <c r="M1501" s="576">
        <v>38721</v>
      </c>
      <c r="N1501" s="577">
        <v>0.82896596017983304</v>
      </c>
      <c r="O1501" s="577" t="str">
        <f t="shared" si="208"/>
        <v/>
      </c>
      <c r="P1501" s="578">
        <v>19.600000000000001</v>
      </c>
      <c r="Q1501" s="578">
        <v>25.4</v>
      </c>
      <c r="R1501" s="579">
        <v>1.2959183673469401</v>
      </c>
      <c r="S1501" s="577" t="str">
        <f t="shared" si="209"/>
        <v/>
      </c>
      <c r="T1501" s="580">
        <f t="shared" si="210"/>
        <v>1</v>
      </c>
      <c r="U1501" s="580">
        <f t="shared" si="211"/>
        <v>0</v>
      </c>
      <c r="V1501" s="580">
        <f t="shared" si="212"/>
        <v>0</v>
      </c>
      <c r="W1501" s="580">
        <f t="shared" si="213"/>
        <v>1</v>
      </c>
      <c r="X1501" s="581" t="str">
        <f t="shared" si="214"/>
        <v>NO</v>
      </c>
      <c r="Y1501" s="582" t="str">
        <f t="shared" si="215"/>
        <v>NO</v>
      </c>
    </row>
    <row r="1502" spans="1:25" x14ac:dyDescent="0.25">
      <c r="A1502" s="572" t="s">
        <v>290</v>
      </c>
      <c r="B1502" s="573" t="s">
        <v>1127</v>
      </c>
      <c r="C1502" s="617">
        <v>36</v>
      </c>
      <c r="D1502" s="617">
        <v>22071003600</v>
      </c>
      <c r="E1502" s="574" t="s">
        <v>901</v>
      </c>
      <c r="F1502" s="575">
        <v>1</v>
      </c>
      <c r="G1502" s="573" t="s">
        <v>902</v>
      </c>
      <c r="H1502" s="576">
        <v>152900</v>
      </c>
      <c r="I1502" s="576">
        <v>205000</v>
      </c>
      <c r="J1502" s="577">
        <v>1.3407455853499</v>
      </c>
      <c r="K1502" s="577" t="b">
        <f t="shared" si="207"/>
        <v>1</v>
      </c>
      <c r="L1502" s="576">
        <v>46710</v>
      </c>
      <c r="M1502" s="576">
        <v>38721</v>
      </c>
      <c r="N1502" s="577">
        <v>0.82896596017983304</v>
      </c>
      <c r="O1502" s="577" t="str">
        <f t="shared" si="208"/>
        <v/>
      </c>
      <c r="P1502" s="578">
        <v>19.600000000000001</v>
      </c>
      <c r="Q1502" s="578">
        <v>25.4</v>
      </c>
      <c r="R1502" s="579">
        <v>1.2959183673469401</v>
      </c>
      <c r="S1502" s="577" t="str">
        <f t="shared" si="209"/>
        <v/>
      </c>
      <c r="T1502" s="580">
        <f t="shared" si="210"/>
        <v>1</v>
      </c>
      <c r="U1502" s="580">
        <f t="shared" si="211"/>
        <v>0</v>
      </c>
      <c r="V1502" s="580">
        <f t="shared" si="212"/>
        <v>0</v>
      </c>
      <c r="W1502" s="580">
        <f t="shared" si="213"/>
        <v>1</v>
      </c>
      <c r="X1502" s="581" t="str">
        <f t="shared" si="214"/>
        <v>NO</v>
      </c>
      <c r="Y1502" s="582" t="str">
        <f t="shared" si="215"/>
        <v>NO</v>
      </c>
    </row>
    <row r="1503" spans="1:25" x14ac:dyDescent="0.25">
      <c r="A1503" s="572" t="s">
        <v>290</v>
      </c>
      <c r="B1503" s="573" t="s">
        <v>1127</v>
      </c>
      <c r="C1503" s="617">
        <v>37.01</v>
      </c>
      <c r="D1503" s="617">
        <v>22071003701</v>
      </c>
      <c r="E1503" s="574" t="s">
        <v>901</v>
      </c>
      <c r="F1503" s="575">
        <v>1</v>
      </c>
      <c r="G1503" s="573" t="s">
        <v>902</v>
      </c>
      <c r="H1503" s="576">
        <v>152900</v>
      </c>
      <c r="I1503" s="576">
        <v>205000</v>
      </c>
      <c r="J1503" s="577">
        <v>1.3407455853499</v>
      </c>
      <c r="K1503" s="577" t="b">
        <f t="shared" si="207"/>
        <v>1</v>
      </c>
      <c r="L1503" s="576">
        <v>46710</v>
      </c>
      <c r="M1503" s="576">
        <v>38721</v>
      </c>
      <c r="N1503" s="577">
        <v>0.82896596017983304</v>
      </c>
      <c r="O1503" s="577" t="str">
        <f t="shared" si="208"/>
        <v/>
      </c>
      <c r="P1503" s="578">
        <v>19.600000000000001</v>
      </c>
      <c r="Q1503" s="578">
        <v>25.4</v>
      </c>
      <c r="R1503" s="579">
        <v>1.2959183673469401</v>
      </c>
      <c r="S1503" s="577" t="str">
        <f t="shared" si="209"/>
        <v/>
      </c>
      <c r="T1503" s="580">
        <f t="shared" si="210"/>
        <v>1</v>
      </c>
      <c r="U1503" s="580">
        <f t="shared" si="211"/>
        <v>0</v>
      </c>
      <c r="V1503" s="580">
        <f t="shared" si="212"/>
        <v>0</v>
      </c>
      <c r="W1503" s="580">
        <f t="shared" si="213"/>
        <v>1</v>
      </c>
      <c r="X1503" s="581" t="str">
        <f t="shared" si="214"/>
        <v>NO</v>
      </c>
      <c r="Y1503" s="582" t="str">
        <f t="shared" si="215"/>
        <v>NO</v>
      </c>
    </row>
    <row r="1504" spans="1:25" x14ac:dyDescent="0.25">
      <c r="A1504" s="572" t="s">
        <v>290</v>
      </c>
      <c r="B1504" s="573" t="s">
        <v>1127</v>
      </c>
      <c r="C1504" s="617">
        <v>37.01</v>
      </c>
      <c r="D1504" s="617">
        <v>22071003701</v>
      </c>
      <c r="E1504" s="574" t="s">
        <v>901</v>
      </c>
      <c r="F1504" s="575">
        <v>1</v>
      </c>
      <c r="G1504" s="573" t="s">
        <v>902</v>
      </c>
      <c r="H1504" s="576">
        <v>152900</v>
      </c>
      <c r="I1504" s="576">
        <v>205000</v>
      </c>
      <c r="J1504" s="577">
        <v>1.3407455853499</v>
      </c>
      <c r="K1504" s="577" t="b">
        <f t="shared" si="207"/>
        <v>1</v>
      </c>
      <c r="L1504" s="576">
        <v>46710</v>
      </c>
      <c r="M1504" s="576">
        <v>38721</v>
      </c>
      <c r="N1504" s="577">
        <v>0.82896596017983304</v>
      </c>
      <c r="O1504" s="577" t="str">
        <f t="shared" si="208"/>
        <v/>
      </c>
      <c r="P1504" s="578">
        <v>19.600000000000001</v>
      </c>
      <c r="Q1504" s="578">
        <v>25.4</v>
      </c>
      <c r="R1504" s="579">
        <v>1.2959183673469401</v>
      </c>
      <c r="S1504" s="577" t="str">
        <f t="shared" si="209"/>
        <v/>
      </c>
      <c r="T1504" s="580">
        <f t="shared" si="210"/>
        <v>1</v>
      </c>
      <c r="U1504" s="580">
        <f t="shared" si="211"/>
        <v>0</v>
      </c>
      <c r="V1504" s="580">
        <f t="shared" si="212"/>
        <v>0</v>
      </c>
      <c r="W1504" s="580">
        <f t="shared" si="213"/>
        <v>1</v>
      </c>
      <c r="X1504" s="581" t="str">
        <f t="shared" si="214"/>
        <v>NO</v>
      </c>
      <c r="Y1504" s="582" t="str">
        <f t="shared" si="215"/>
        <v>NO</v>
      </c>
    </row>
    <row r="1505" spans="1:25" x14ac:dyDescent="0.25">
      <c r="A1505" s="572" t="s">
        <v>290</v>
      </c>
      <c r="B1505" s="573" t="s">
        <v>1127</v>
      </c>
      <c r="C1505" s="617">
        <v>37.020000000000003</v>
      </c>
      <c r="D1505" s="617">
        <v>22071003702</v>
      </c>
      <c r="E1505" s="574" t="s">
        <v>901</v>
      </c>
      <c r="F1505" s="583">
        <v>0</v>
      </c>
      <c r="G1505" s="573" t="s">
        <v>902</v>
      </c>
      <c r="H1505" s="576">
        <v>152900</v>
      </c>
      <c r="I1505" s="576">
        <v>205000</v>
      </c>
      <c r="J1505" s="577">
        <v>1.3407455853499</v>
      </c>
      <c r="K1505" s="577" t="b">
        <f t="shared" si="207"/>
        <v>1</v>
      </c>
      <c r="L1505" s="576">
        <v>46710</v>
      </c>
      <c r="M1505" s="576">
        <v>38721</v>
      </c>
      <c r="N1505" s="577">
        <v>0.82896596017983304</v>
      </c>
      <c r="O1505" s="577" t="str">
        <f t="shared" si="208"/>
        <v/>
      </c>
      <c r="P1505" s="578">
        <v>19.600000000000001</v>
      </c>
      <c r="Q1505" s="578">
        <v>25.4</v>
      </c>
      <c r="R1505" s="579">
        <v>1.2959183673469401</v>
      </c>
      <c r="S1505" s="577" t="str">
        <f t="shared" si="209"/>
        <v/>
      </c>
      <c r="T1505" s="580">
        <f t="shared" si="210"/>
        <v>1</v>
      </c>
      <c r="U1505" s="580">
        <f t="shared" si="211"/>
        <v>0</v>
      </c>
      <c r="V1505" s="580">
        <f t="shared" si="212"/>
        <v>0</v>
      </c>
      <c r="W1505" s="580">
        <f t="shared" si="213"/>
        <v>1</v>
      </c>
      <c r="X1505" s="581" t="str">
        <f t="shared" si="214"/>
        <v>NO</v>
      </c>
      <c r="Y1505" s="582" t="str">
        <f t="shared" si="215"/>
        <v>NO</v>
      </c>
    </row>
    <row r="1506" spans="1:25" x14ac:dyDescent="0.25">
      <c r="A1506" s="572" t="s">
        <v>290</v>
      </c>
      <c r="B1506" s="573" t="s">
        <v>1127</v>
      </c>
      <c r="C1506" s="617">
        <v>38</v>
      </c>
      <c r="D1506" s="617">
        <v>22071003800</v>
      </c>
      <c r="E1506" s="574" t="s">
        <v>904</v>
      </c>
      <c r="F1506" s="583">
        <v>0</v>
      </c>
      <c r="G1506" s="573" t="s">
        <v>902</v>
      </c>
      <c r="H1506" s="576">
        <v>152900</v>
      </c>
      <c r="I1506" s="576">
        <v>205000</v>
      </c>
      <c r="J1506" s="577">
        <v>1.3407455853499</v>
      </c>
      <c r="K1506" s="577" t="b">
        <f t="shared" si="207"/>
        <v>1</v>
      </c>
      <c r="L1506" s="576">
        <v>46710</v>
      </c>
      <c r="M1506" s="576">
        <v>38721</v>
      </c>
      <c r="N1506" s="577">
        <v>0.82896596017983304</v>
      </c>
      <c r="O1506" s="577" t="str">
        <f t="shared" si="208"/>
        <v/>
      </c>
      <c r="P1506" s="578">
        <v>19.600000000000001</v>
      </c>
      <c r="Q1506" s="578">
        <v>25.4</v>
      </c>
      <c r="R1506" s="579">
        <v>1.2959183673469401</v>
      </c>
      <c r="S1506" s="577" t="str">
        <f t="shared" si="209"/>
        <v/>
      </c>
      <c r="T1506" s="580">
        <f t="shared" si="210"/>
        <v>1</v>
      </c>
      <c r="U1506" s="580">
        <f t="shared" si="211"/>
        <v>0</v>
      </c>
      <c r="V1506" s="580">
        <f t="shared" si="212"/>
        <v>0</v>
      </c>
      <c r="W1506" s="580">
        <f t="shared" si="213"/>
        <v>1</v>
      </c>
      <c r="X1506" s="581" t="str">
        <f t="shared" si="214"/>
        <v>NO</v>
      </c>
      <c r="Y1506" s="582" t="str">
        <f t="shared" si="215"/>
        <v>NO</v>
      </c>
    </row>
    <row r="1507" spans="1:25" x14ac:dyDescent="0.25">
      <c r="A1507" s="572" t="s">
        <v>290</v>
      </c>
      <c r="B1507" s="573" t="s">
        <v>1127</v>
      </c>
      <c r="C1507" s="617">
        <v>39</v>
      </c>
      <c r="D1507" s="617">
        <v>22071003900</v>
      </c>
      <c r="E1507" s="574" t="s">
        <v>901</v>
      </c>
      <c r="F1507" s="583">
        <v>0</v>
      </c>
      <c r="G1507" s="573" t="s">
        <v>902</v>
      </c>
      <c r="H1507" s="576">
        <v>152900</v>
      </c>
      <c r="I1507" s="576">
        <v>205000</v>
      </c>
      <c r="J1507" s="577">
        <v>1.3407455853499</v>
      </c>
      <c r="K1507" s="577" t="b">
        <f t="shared" si="207"/>
        <v>1</v>
      </c>
      <c r="L1507" s="576">
        <v>46710</v>
      </c>
      <c r="M1507" s="576">
        <v>38721</v>
      </c>
      <c r="N1507" s="577">
        <v>0.82896596017983304</v>
      </c>
      <c r="O1507" s="577" t="str">
        <f t="shared" si="208"/>
        <v/>
      </c>
      <c r="P1507" s="578">
        <v>19.600000000000001</v>
      </c>
      <c r="Q1507" s="578">
        <v>25.4</v>
      </c>
      <c r="R1507" s="579">
        <v>1.2959183673469401</v>
      </c>
      <c r="S1507" s="577" t="str">
        <f t="shared" si="209"/>
        <v/>
      </c>
      <c r="T1507" s="580">
        <f t="shared" si="210"/>
        <v>1</v>
      </c>
      <c r="U1507" s="580">
        <f t="shared" si="211"/>
        <v>0</v>
      </c>
      <c r="V1507" s="580">
        <f t="shared" si="212"/>
        <v>0</v>
      </c>
      <c r="W1507" s="580">
        <f t="shared" si="213"/>
        <v>1</v>
      </c>
      <c r="X1507" s="581" t="str">
        <f t="shared" si="214"/>
        <v>NO</v>
      </c>
      <c r="Y1507" s="582" t="str">
        <f t="shared" si="215"/>
        <v>NO</v>
      </c>
    </row>
    <row r="1508" spans="1:25" x14ac:dyDescent="0.25">
      <c r="A1508" s="572" t="s">
        <v>290</v>
      </c>
      <c r="B1508" s="573" t="s">
        <v>1127</v>
      </c>
      <c r="C1508" s="617">
        <v>39</v>
      </c>
      <c r="D1508" s="617">
        <v>22071003900</v>
      </c>
      <c r="E1508" s="574" t="s">
        <v>901</v>
      </c>
      <c r="F1508" s="583">
        <v>0</v>
      </c>
      <c r="G1508" s="573" t="s">
        <v>902</v>
      </c>
      <c r="H1508" s="576">
        <v>152900</v>
      </c>
      <c r="I1508" s="576">
        <v>205000</v>
      </c>
      <c r="J1508" s="577">
        <v>1.3407455853499</v>
      </c>
      <c r="K1508" s="577" t="b">
        <f t="shared" si="207"/>
        <v>1</v>
      </c>
      <c r="L1508" s="576">
        <v>46710</v>
      </c>
      <c r="M1508" s="576">
        <v>38721</v>
      </c>
      <c r="N1508" s="577">
        <v>0.82896596017983304</v>
      </c>
      <c r="O1508" s="577" t="str">
        <f t="shared" si="208"/>
        <v/>
      </c>
      <c r="P1508" s="578">
        <v>19.600000000000001</v>
      </c>
      <c r="Q1508" s="578">
        <v>25.4</v>
      </c>
      <c r="R1508" s="579">
        <v>1.2959183673469401</v>
      </c>
      <c r="S1508" s="577" t="str">
        <f t="shared" si="209"/>
        <v/>
      </c>
      <c r="T1508" s="580">
        <f t="shared" si="210"/>
        <v>1</v>
      </c>
      <c r="U1508" s="580">
        <f t="shared" si="211"/>
        <v>0</v>
      </c>
      <c r="V1508" s="580">
        <f t="shared" si="212"/>
        <v>0</v>
      </c>
      <c r="W1508" s="580">
        <f t="shared" si="213"/>
        <v>1</v>
      </c>
      <c r="X1508" s="581" t="str">
        <f t="shared" si="214"/>
        <v>NO</v>
      </c>
      <c r="Y1508" s="582" t="str">
        <f t="shared" si="215"/>
        <v>NO</v>
      </c>
    </row>
    <row r="1509" spans="1:25" x14ac:dyDescent="0.25">
      <c r="A1509" s="572" t="s">
        <v>290</v>
      </c>
      <c r="B1509" s="573" t="s">
        <v>1127</v>
      </c>
      <c r="C1509" s="617">
        <v>40</v>
      </c>
      <c r="D1509" s="617">
        <v>22071004000</v>
      </c>
      <c r="E1509" s="574" t="s">
        <v>901</v>
      </c>
      <c r="F1509" s="583">
        <v>0</v>
      </c>
      <c r="G1509" s="573" t="s">
        <v>902</v>
      </c>
      <c r="H1509" s="576">
        <v>152900</v>
      </c>
      <c r="I1509" s="576">
        <v>205000</v>
      </c>
      <c r="J1509" s="577">
        <v>1.3407455853499</v>
      </c>
      <c r="K1509" s="577" t="b">
        <f t="shared" si="207"/>
        <v>1</v>
      </c>
      <c r="L1509" s="576">
        <v>46710</v>
      </c>
      <c r="M1509" s="576">
        <v>38721</v>
      </c>
      <c r="N1509" s="577">
        <v>0.82896596017983304</v>
      </c>
      <c r="O1509" s="577" t="str">
        <f t="shared" si="208"/>
        <v/>
      </c>
      <c r="P1509" s="578">
        <v>19.600000000000001</v>
      </c>
      <c r="Q1509" s="578">
        <v>25.4</v>
      </c>
      <c r="R1509" s="579">
        <v>1.2959183673469401</v>
      </c>
      <c r="S1509" s="577" t="str">
        <f t="shared" si="209"/>
        <v/>
      </c>
      <c r="T1509" s="580">
        <f t="shared" si="210"/>
        <v>1</v>
      </c>
      <c r="U1509" s="580">
        <f t="shared" si="211"/>
        <v>0</v>
      </c>
      <c r="V1509" s="580">
        <f t="shared" si="212"/>
        <v>0</v>
      </c>
      <c r="W1509" s="580">
        <f t="shared" si="213"/>
        <v>1</v>
      </c>
      <c r="X1509" s="581" t="str">
        <f t="shared" si="214"/>
        <v>NO</v>
      </c>
      <c r="Y1509" s="582" t="str">
        <f t="shared" si="215"/>
        <v>NO</v>
      </c>
    </row>
    <row r="1510" spans="1:25" x14ac:dyDescent="0.25">
      <c r="A1510" s="572" t="s">
        <v>290</v>
      </c>
      <c r="B1510" s="573" t="s">
        <v>1127</v>
      </c>
      <c r="C1510" s="617">
        <v>40</v>
      </c>
      <c r="D1510" s="617">
        <v>22071004000</v>
      </c>
      <c r="E1510" s="574" t="s">
        <v>901</v>
      </c>
      <c r="F1510" s="583">
        <v>0</v>
      </c>
      <c r="G1510" s="573" t="s">
        <v>902</v>
      </c>
      <c r="H1510" s="576">
        <v>152900</v>
      </c>
      <c r="I1510" s="576">
        <v>205000</v>
      </c>
      <c r="J1510" s="577">
        <v>1.3407455853499</v>
      </c>
      <c r="K1510" s="577" t="b">
        <f t="shared" si="207"/>
        <v>1</v>
      </c>
      <c r="L1510" s="576">
        <v>46710</v>
      </c>
      <c r="M1510" s="576">
        <v>38721</v>
      </c>
      <c r="N1510" s="577">
        <v>0.82896596017983304</v>
      </c>
      <c r="O1510" s="577" t="str">
        <f t="shared" si="208"/>
        <v/>
      </c>
      <c r="P1510" s="578">
        <v>19.600000000000001</v>
      </c>
      <c r="Q1510" s="578">
        <v>25.4</v>
      </c>
      <c r="R1510" s="579">
        <v>1.2959183673469401</v>
      </c>
      <c r="S1510" s="577" t="str">
        <f t="shared" si="209"/>
        <v/>
      </c>
      <c r="T1510" s="580">
        <f t="shared" si="210"/>
        <v>1</v>
      </c>
      <c r="U1510" s="580">
        <f t="shared" si="211"/>
        <v>0</v>
      </c>
      <c r="V1510" s="580">
        <f t="shared" si="212"/>
        <v>0</v>
      </c>
      <c r="W1510" s="580">
        <f t="shared" si="213"/>
        <v>1</v>
      </c>
      <c r="X1510" s="581" t="str">
        <f t="shared" si="214"/>
        <v>NO</v>
      </c>
      <c r="Y1510" s="582" t="str">
        <f t="shared" si="215"/>
        <v>NO</v>
      </c>
    </row>
    <row r="1511" spans="1:25" x14ac:dyDescent="0.25">
      <c r="A1511" s="572" t="s">
        <v>290</v>
      </c>
      <c r="B1511" s="573" t="s">
        <v>1127</v>
      </c>
      <c r="C1511" s="617">
        <v>41</v>
      </c>
      <c r="D1511" s="617">
        <v>22071004100</v>
      </c>
      <c r="E1511" s="574" t="s">
        <v>901</v>
      </c>
      <c r="F1511" s="575">
        <v>1</v>
      </c>
      <c r="G1511" s="573" t="s">
        <v>902</v>
      </c>
      <c r="H1511" s="576">
        <v>152900</v>
      </c>
      <c r="I1511" s="576">
        <v>205000</v>
      </c>
      <c r="J1511" s="577">
        <v>1.3407455853499</v>
      </c>
      <c r="K1511" s="577" t="b">
        <f t="shared" si="207"/>
        <v>1</v>
      </c>
      <c r="L1511" s="576">
        <v>46710</v>
      </c>
      <c r="M1511" s="576">
        <v>38721</v>
      </c>
      <c r="N1511" s="577">
        <v>0.82896596017983304</v>
      </c>
      <c r="O1511" s="577" t="str">
        <f t="shared" si="208"/>
        <v/>
      </c>
      <c r="P1511" s="578">
        <v>19.600000000000001</v>
      </c>
      <c r="Q1511" s="578">
        <v>25.4</v>
      </c>
      <c r="R1511" s="579">
        <v>1.2959183673469401</v>
      </c>
      <c r="S1511" s="577" t="str">
        <f t="shared" si="209"/>
        <v/>
      </c>
      <c r="T1511" s="580">
        <f t="shared" si="210"/>
        <v>1</v>
      </c>
      <c r="U1511" s="580">
        <f t="shared" si="211"/>
        <v>0</v>
      </c>
      <c r="V1511" s="580">
        <f t="shared" si="212"/>
        <v>0</v>
      </c>
      <c r="W1511" s="580">
        <f t="shared" si="213"/>
        <v>1</v>
      </c>
      <c r="X1511" s="581" t="str">
        <f t="shared" si="214"/>
        <v>NO</v>
      </c>
      <c r="Y1511" s="582" t="str">
        <f t="shared" si="215"/>
        <v>NO</v>
      </c>
    </row>
    <row r="1512" spans="1:25" x14ac:dyDescent="0.25">
      <c r="A1512" s="572" t="s">
        <v>290</v>
      </c>
      <c r="B1512" s="573" t="s">
        <v>1127</v>
      </c>
      <c r="C1512" s="617">
        <v>44.01</v>
      </c>
      <c r="D1512" s="617">
        <v>22071004401</v>
      </c>
      <c r="E1512" s="574" t="s">
        <v>901</v>
      </c>
      <c r="F1512" s="583">
        <v>0</v>
      </c>
      <c r="G1512" s="573" t="s">
        <v>902</v>
      </c>
      <c r="H1512" s="576">
        <v>152900</v>
      </c>
      <c r="I1512" s="576">
        <v>205000</v>
      </c>
      <c r="J1512" s="577">
        <v>1.3407455853499</v>
      </c>
      <c r="K1512" s="577" t="b">
        <f t="shared" si="207"/>
        <v>1</v>
      </c>
      <c r="L1512" s="576">
        <v>46710</v>
      </c>
      <c r="M1512" s="576">
        <v>38721</v>
      </c>
      <c r="N1512" s="577">
        <v>0.82896596017983304</v>
      </c>
      <c r="O1512" s="577" t="str">
        <f t="shared" si="208"/>
        <v/>
      </c>
      <c r="P1512" s="578">
        <v>19.600000000000001</v>
      </c>
      <c r="Q1512" s="578">
        <v>25.4</v>
      </c>
      <c r="R1512" s="579">
        <v>1.2959183673469401</v>
      </c>
      <c r="S1512" s="577" t="str">
        <f t="shared" si="209"/>
        <v/>
      </c>
      <c r="T1512" s="580">
        <f t="shared" si="210"/>
        <v>1</v>
      </c>
      <c r="U1512" s="580">
        <f t="shared" si="211"/>
        <v>0</v>
      </c>
      <c r="V1512" s="580">
        <f t="shared" si="212"/>
        <v>0</v>
      </c>
      <c r="W1512" s="580">
        <f t="shared" si="213"/>
        <v>1</v>
      </c>
      <c r="X1512" s="581" t="str">
        <f t="shared" si="214"/>
        <v>NO</v>
      </c>
      <c r="Y1512" s="582" t="str">
        <f t="shared" si="215"/>
        <v>NO</v>
      </c>
    </row>
    <row r="1513" spans="1:25" x14ac:dyDescent="0.25">
      <c r="A1513" s="572" t="s">
        <v>290</v>
      </c>
      <c r="B1513" s="573" t="s">
        <v>1127</v>
      </c>
      <c r="C1513" s="617">
        <v>44.01</v>
      </c>
      <c r="D1513" s="617">
        <v>22071004401</v>
      </c>
      <c r="E1513" s="574" t="s">
        <v>901</v>
      </c>
      <c r="F1513" s="575">
        <v>1</v>
      </c>
      <c r="G1513" s="573" t="s">
        <v>902</v>
      </c>
      <c r="H1513" s="576">
        <v>152900</v>
      </c>
      <c r="I1513" s="576">
        <v>205000</v>
      </c>
      <c r="J1513" s="577">
        <v>1.3407455853499</v>
      </c>
      <c r="K1513" s="577" t="b">
        <f t="shared" si="207"/>
        <v>1</v>
      </c>
      <c r="L1513" s="576">
        <v>46710</v>
      </c>
      <c r="M1513" s="576">
        <v>38721</v>
      </c>
      <c r="N1513" s="577">
        <v>0.82896596017983304</v>
      </c>
      <c r="O1513" s="577" t="str">
        <f t="shared" si="208"/>
        <v/>
      </c>
      <c r="P1513" s="578">
        <v>19.600000000000001</v>
      </c>
      <c r="Q1513" s="578">
        <v>25.4</v>
      </c>
      <c r="R1513" s="579">
        <v>1.2959183673469401</v>
      </c>
      <c r="S1513" s="577" t="str">
        <f t="shared" si="209"/>
        <v/>
      </c>
      <c r="T1513" s="580">
        <f t="shared" si="210"/>
        <v>1</v>
      </c>
      <c r="U1513" s="580">
        <f t="shared" si="211"/>
        <v>0</v>
      </c>
      <c r="V1513" s="580">
        <f t="shared" si="212"/>
        <v>0</v>
      </c>
      <c r="W1513" s="580">
        <f t="shared" si="213"/>
        <v>1</v>
      </c>
      <c r="X1513" s="581" t="str">
        <f t="shared" si="214"/>
        <v>NO</v>
      </c>
      <c r="Y1513" s="582" t="str">
        <f t="shared" si="215"/>
        <v>NO</v>
      </c>
    </row>
    <row r="1514" spans="1:25" x14ac:dyDescent="0.25">
      <c r="A1514" s="572" t="s">
        <v>290</v>
      </c>
      <c r="B1514" s="573" t="s">
        <v>1127</v>
      </c>
      <c r="C1514" s="617">
        <v>44.01</v>
      </c>
      <c r="D1514" s="617">
        <v>22071004401</v>
      </c>
      <c r="E1514" s="574" t="s">
        <v>901</v>
      </c>
      <c r="F1514" s="575">
        <v>1</v>
      </c>
      <c r="G1514" s="573" t="s">
        <v>902</v>
      </c>
      <c r="H1514" s="576">
        <v>152900</v>
      </c>
      <c r="I1514" s="576">
        <v>205000</v>
      </c>
      <c r="J1514" s="577">
        <v>1.3407455853499</v>
      </c>
      <c r="K1514" s="577" t="b">
        <f t="shared" si="207"/>
        <v>1</v>
      </c>
      <c r="L1514" s="576">
        <v>46710</v>
      </c>
      <c r="M1514" s="576">
        <v>38721</v>
      </c>
      <c r="N1514" s="577">
        <v>0.82896596017983304</v>
      </c>
      <c r="O1514" s="577" t="str">
        <f t="shared" si="208"/>
        <v/>
      </c>
      <c r="P1514" s="578">
        <v>19.600000000000001</v>
      </c>
      <c r="Q1514" s="578">
        <v>25.4</v>
      </c>
      <c r="R1514" s="579">
        <v>1.2959183673469401</v>
      </c>
      <c r="S1514" s="577" t="str">
        <f t="shared" si="209"/>
        <v/>
      </c>
      <c r="T1514" s="580">
        <f t="shared" si="210"/>
        <v>1</v>
      </c>
      <c r="U1514" s="580">
        <f t="shared" si="211"/>
        <v>0</v>
      </c>
      <c r="V1514" s="580">
        <f t="shared" si="212"/>
        <v>0</v>
      </c>
      <c r="W1514" s="580">
        <f t="shared" si="213"/>
        <v>1</v>
      </c>
      <c r="X1514" s="581" t="str">
        <f t="shared" si="214"/>
        <v>NO</v>
      </c>
      <c r="Y1514" s="582" t="str">
        <f t="shared" si="215"/>
        <v>NO</v>
      </c>
    </row>
    <row r="1515" spans="1:25" x14ac:dyDescent="0.25">
      <c r="A1515" s="572" t="s">
        <v>290</v>
      </c>
      <c r="B1515" s="573" t="s">
        <v>1127</v>
      </c>
      <c r="C1515" s="617">
        <v>44.02</v>
      </c>
      <c r="D1515" s="617">
        <v>22071004402</v>
      </c>
      <c r="E1515" s="574" t="s">
        <v>904</v>
      </c>
      <c r="F1515" s="583">
        <v>0</v>
      </c>
      <c r="G1515" s="573" t="s">
        <v>902</v>
      </c>
      <c r="H1515" s="576">
        <v>152900</v>
      </c>
      <c r="I1515" s="576">
        <v>205000</v>
      </c>
      <c r="J1515" s="577">
        <v>1.3407455853499</v>
      </c>
      <c r="K1515" s="577" t="b">
        <f t="shared" si="207"/>
        <v>1</v>
      </c>
      <c r="L1515" s="576">
        <v>46710</v>
      </c>
      <c r="M1515" s="576">
        <v>38721</v>
      </c>
      <c r="N1515" s="577">
        <v>0.82896596017983304</v>
      </c>
      <c r="O1515" s="577" t="str">
        <f t="shared" si="208"/>
        <v/>
      </c>
      <c r="P1515" s="578">
        <v>19.600000000000001</v>
      </c>
      <c r="Q1515" s="578">
        <v>25.4</v>
      </c>
      <c r="R1515" s="579">
        <v>1.2959183673469401</v>
      </c>
      <c r="S1515" s="577" t="str">
        <f t="shared" si="209"/>
        <v/>
      </c>
      <c r="T1515" s="580">
        <f t="shared" si="210"/>
        <v>1</v>
      </c>
      <c r="U1515" s="580">
        <f t="shared" si="211"/>
        <v>0</v>
      </c>
      <c r="V1515" s="580">
        <f t="shared" si="212"/>
        <v>0</v>
      </c>
      <c r="W1515" s="580">
        <f t="shared" si="213"/>
        <v>1</v>
      </c>
      <c r="X1515" s="581" t="str">
        <f t="shared" si="214"/>
        <v>NO</v>
      </c>
      <c r="Y1515" s="582" t="str">
        <f t="shared" si="215"/>
        <v>NO</v>
      </c>
    </row>
    <row r="1516" spans="1:25" x14ac:dyDescent="0.25">
      <c r="A1516" s="572" t="s">
        <v>290</v>
      </c>
      <c r="B1516" s="573" t="s">
        <v>1127</v>
      </c>
      <c r="C1516" s="617">
        <v>44.02</v>
      </c>
      <c r="D1516" s="617">
        <v>22071004402</v>
      </c>
      <c r="E1516" s="574" t="s">
        <v>904</v>
      </c>
      <c r="F1516" s="583">
        <v>0</v>
      </c>
      <c r="G1516" s="573" t="s">
        <v>902</v>
      </c>
      <c r="H1516" s="576">
        <v>152900</v>
      </c>
      <c r="I1516" s="576">
        <v>205000</v>
      </c>
      <c r="J1516" s="577">
        <v>1.3407455853499</v>
      </c>
      <c r="K1516" s="577" t="b">
        <f t="shared" si="207"/>
        <v>1</v>
      </c>
      <c r="L1516" s="576">
        <v>46710</v>
      </c>
      <c r="M1516" s="576">
        <v>38721</v>
      </c>
      <c r="N1516" s="577">
        <v>0.82896596017983304</v>
      </c>
      <c r="O1516" s="577" t="str">
        <f t="shared" si="208"/>
        <v/>
      </c>
      <c r="P1516" s="578">
        <v>19.600000000000001</v>
      </c>
      <c r="Q1516" s="578">
        <v>25.4</v>
      </c>
      <c r="R1516" s="579">
        <v>1.2959183673469401</v>
      </c>
      <c r="S1516" s="577" t="str">
        <f t="shared" si="209"/>
        <v/>
      </c>
      <c r="T1516" s="580">
        <f t="shared" si="210"/>
        <v>1</v>
      </c>
      <c r="U1516" s="580">
        <f t="shared" si="211"/>
        <v>0</v>
      </c>
      <c r="V1516" s="580">
        <f t="shared" si="212"/>
        <v>0</v>
      </c>
      <c r="W1516" s="580">
        <f t="shared" si="213"/>
        <v>1</v>
      </c>
      <c r="X1516" s="581" t="str">
        <f t="shared" si="214"/>
        <v>NO</v>
      </c>
      <c r="Y1516" s="582" t="str">
        <f t="shared" si="215"/>
        <v>NO</v>
      </c>
    </row>
    <row r="1517" spans="1:25" x14ac:dyDescent="0.25">
      <c r="A1517" s="572" t="s">
        <v>290</v>
      </c>
      <c r="B1517" s="573" t="s">
        <v>1127</v>
      </c>
      <c r="C1517" s="617">
        <v>44.02</v>
      </c>
      <c r="D1517" s="617">
        <v>22071004402</v>
      </c>
      <c r="E1517" s="574" t="s">
        <v>904</v>
      </c>
      <c r="F1517" s="583">
        <v>0</v>
      </c>
      <c r="G1517" s="573" t="s">
        <v>902</v>
      </c>
      <c r="H1517" s="576">
        <v>152900</v>
      </c>
      <c r="I1517" s="576">
        <v>205000</v>
      </c>
      <c r="J1517" s="577">
        <v>1.3407455853499</v>
      </c>
      <c r="K1517" s="577" t="b">
        <f t="shared" si="207"/>
        <v>1</v>
      </c>
      <c r="L1517" s="576">
        <v>46710</v>
      </c>
      <c r="M1517" s="576">
        <v>38721</v>
      </c>
      <c r="N1517" s="577">
        <v>0.82896596017983304</v>
      </c>
      <c r="O1517" s="577" t="str">
        <f t="shared" si="208"/>
        <v/>
      </c>
      <c r="P1517" s="578">
        <v>19.600000000000001</v>
      </c>
      <c r="Q1517" s="578">
        <v>25.4</v>
      </c>
      <c r="R1517" s="579">
        <v>1.2959183673469401</v>
      </c>
      <c r="S1517" s="577" t="str">
        <f t="shared" si="209"/>
        <v/>
      </c>
      <c r="T1517" s="580">
        <f t="shared" si="210"/>
        <v>1</v>
      </c>
      <c r="U1517" s="580">
        <f t="shared" si="211"/>
        <v>0</v>
      </c>
      <c r="V1517" s="580">
        <f t="shared" si="212"/>
        <v>0</v>
      </c>
      <c r="W1517" s="580">
        <f t="shared" si="213"/>
        <v>1</v>
      </c>
      <c r="X1517" s="581" t="str">
        <f t="shared" si="214"/>
        <v>NO</v>
      </c>
      <c r="Y1517" s="582" t="str">
        <f t="shared" si="215"/>
        <v>NO</v>
      </c>
    </row>
    <row r="1518" spans="1:25" x14ac:dyDescent="0.25">
      <c r="A1518" s="572" t="s">
        <v>290</v>
      </c>
      <c r="B1518" s="573" t="s">
        <v>1127</v>
      </c>
      <c r="C1518" s="617">
        <v>45</v>
      </c>
      <c r="D1518" s="617">
        <v>22071004500</v>
      </c>
      <c r="E1518" s="574" t="s">
        <v>901</v>
      </c>
      <c r="F1518" s="583">
        <v>0</v>
      </c>
      <c r="G1518" s="573" t="s">
        <v>902</v>
      </c>
      <c r="H1518" s="576">
        <v>152900</v>
      </c>
      <c r="I1518" s="576">
        <v>205000</v>
      </c>
      <c r="J1518" s="577">
        <v>1.3407455853499</v>
      </c>
      <c r="K1518" s="577" t="b">
        <f t="shared" si="207"/>
        <v>1</v>
      </c>
      <c r="L1518" s="576">
        <v>46710</v>
      </c>
      <c r="M1518" s="576">
        <v>38721</v>
      </c>
      <c r="N1518" s="577">
        <v>0.82896596017983304</v>
      </c>
      <c r="O1518" s="577" t="str">
        <f t="shared" si="208"/>
        <v/>
      </c>
      <c r="P1518" s="578">
        <v>19.600000000000001</v>
      </c>
      <c r="Q1518" s="578">
        <v>25.4</v>
      </c>
      <c r="R1518" s="579">
        <v>1.2959183673469401</v>
      </c>
      <c r="S1518" s="577" t="str">
        <f t="shared" si="209"/>
        <v/>
      </c>
      <c r="T1518" s="580">
        <f t="shared" si="210"/>
        <v>1</v>
      </c>
      <c r="U1518" s="580">
        <f t="shared" si="211"/>
        <v>0</v>
      </c>
      <c r="V1518" s="580">
        <f t="shared" si="212"/>
        <v>0</v>
      </c>
      <c r="W1518" s="580">
        <f t="shared" si="213"/>
        <v>1</v>
      </c>
      <c r="X1518" s="581" t="str">
        <f t="shared" si="214"/>
        <v>NO</v>
      </c>
      <c r="Y1518" s="582" t="str">
        <f t="shared" si="215"/>
        <v>NO</v>
      </c>
    </row>
    <row r="1519" spans="1:25" x14ac:dyDescent="0.25">
      <c r="A1519" s="572" t="s">
        <v>290</v>
      </c>
      <c r="B1519" s="573" t="s">
        <v>1127</v>
      </c>
      <c r="C1519" s="617">
        <v>46</v>
      </c>
      <c r="D1519" s="617">
        <v>22071004600</v>
      </c>
      <c r="E1519" s="574" t="s">
        <v>904</v>
      </c>
      <c r="F1519" s="583">
        <v>0</v>
      </c>
      <c r="G1519" s="573" t="s">
        <v>902</v>
      </c>
      <c r="H1519" s="576">
        <v>152900</v>
      </c>
      <c r="I1519" s="576">
        <v>205000</v>
      </c>
      <c r="J1519" s="577">
        <v>1.3407455853499</v>
      </c>
      <c r="K1519" s="577" t="b">
        <f t="shared" si="207"/>
        <v>1</v>
      </c>
      <c r="L1519" s="576">
        <v>46710</v>
      </c>
      <c r="M1519" s="576">
        <v>38721</v>
      </c>
      <c r="N1519" s="577">
        <v>0.82896596017983304</v>
      </c>
      <c r="O1519" s="577" t="str">
        <f t="shared" si="208"/>
        <v/>
      </c>
      <c r="P1519" s="578">
        <v>19.600000000000001</v>
      </c>
      <c r="Q1519" s="578">
        <v>25.4</v>
      </c>
      <c r="R1519" s="579">
        <v>1.2959183673469401</v>
      </c>
      <c r="S1519" s="577" t="str">
        <f t="shared" si="209"/>
        <v/>
      </c>
      <c r="T1519" s="580">
        <f t="shared" si="210"/>
        <v>1</v>
      </c>
      <c r="U1519" s="580">
        <f t="shared" si="211"/>
        <v>0</v>
      </c>
      <c r="V1519" s="580">
        <f t="shared" si="212"/>
        <v>0</v>
      </c>
      <c r="W1519" s="580">
        <f t="shared" si="213"/>
        <v>1</v>
      </c>
      <c r="X1519" s="581" t="str">
        <f t="shared" si="214"/>
        <v>NO</v>
      </c>
      <c r="Y1519" s="582" t="str">
        <f t="shared" si="215"/>
        <v>NO</v>
      </c>
    </row>
    <row r="1520" spans="1:25" x14ac:dyDescent="0.25">
      <c r="A1520" s="572" t="s">
        <v>290</v>
      </c>
      <c r="B1520" s="573" t="s">
        <v>1127</v>
      </c>
      <c r="C1520" s="617">
        <v>48</v>
      </c>
      <c r="D1520" s="617">
        <v>22071004800</v>
      </c>
      <c r="E1520" s="574" t="s">
        <v>901</v>
      </c>
      <c r="F1520" s="583">
        <v>0</v>
      </c>
      <c r="G1520" s="573" t="s">
        <v>902</v>
      </c>
      <c r="H1520" s="576">
        <v>152900</v>
      </c>
      <c r="I1520" s="576">
        <v>205000</v>
      </c>
      <c r="J1520" s="577">
        <v>1.3407455853499</v>
      </c>
      <c r="K1520" s="577" t="b">
        <f t="shared" si="207"/>
        <v>1</v>
      </c>
      <c r="L1520" s="576">
        <v>46710</v>
      </c>
      <c r="M1520" s="576">
        <v>38721</v>
      </c>
      <c r="N1520" s="577">
        <v>0.82896596017983304</v>
      </c>
      <c r="O1520" s="577" t="str">
        <f t="shared" si="208"/>
        <v/>
      </c>
      <c r="P1520" s="578">
        <v>19.600000000000001</v>
      </c>
      <c r="Q1520" s="578">
        <v>25.4</v>
      </c>
      <c r="R1520" s="579">
        <v>1.2959183673469401</v>
      </c>
      <c r="S1520" s="577" t="str">
        <f t="shared" si="209"/>
        <v/>
      </c>
      <c r="T1520" s="580">
        <f t="shared" si="210"/>
        <v>1</v>
      </c>
      <c r="U1520" s="580">
        <f t="shared" si="211"/>
        <v>0</v>
      </c>
      <c r="V1520" s="580">
        <f t="shared" si="212"/>
        <v>0</v>
      </c>
      <c r="W1520" s="580">
        <f t="shared" si="213"/>
        <v>1</v>
      </c>
      <c r="X1520" s="581" t="str">
        <f t="shared" si="214"/>
        <v>NO</v>
      </c>
      <c r="Y1520" s="582" t="str">
        <f t="shared" si="215"/>
        <v>NO</v>
      </c>
    </row>
    <row r="1521" spans="1:25" x14ac:dyDescent="0.25">
      <c r="A1521" s="572" t="s">
        <v>290</v>
      </c>
      <c r="B1521" s="573" t="s">
        <v>1127</v>
      </c>
      <c r="C1521" s="617">
        <v>49</v>
      </c>
      <c r="D1521" s="617">
        <v>22071004900</v>
      </c>
      <c r="E1521" s="574" t="s">
        <v>901</v>
      </c>
      <c r="F1521" s="583">
        <v>0</v>
      </c>
      <c r="G1521" s="573" t="s">
        <v>902</v>
      </c>
      <c r="H1521" s="576">
        <v>152900</v>
      </c>
      <c r="I1521" s="576">
        <v>205000</v>
      </c>
      <c r="J1521" s="577">
        <v>1.3407455853499</v>
      </c>
      <c r="K1521" s="577" t="b">
        <f t="shared" si="207"/>
        <v>1</v>
      </c>
      <c r="L1521" s="576">
        <v>46710</v>
      </c>
      <c r="M1521" s="576">
        <v>38721</v>
      </c>
      <c r="N1521" s="577">
        <v>0.82896596017983304</v>
      </c>
      <c r="O1521" s="577" t="str">
        <f t="shared" si="208"/>
        <v/>
      </c>
      <c r="P1521" s="578">
        <v>19.600000000000001</v>
      </c>
      <c r="Q1521" s="578">
        <v>25.4</v>
      </c>
      <c r="R1521" s="579">
        <v>1.2959183673469401</v>
      </c>
      <c r="S1521" s="577" t="str">
        <f t="shared" si="209"/>
        <v/>
      </c>
      <c r="T1521" s="580">
        <f t="shared" si="210"/>
        <v>1</v>
      </c>
      <c r="U1521" s="580">
        <f t="shared" si="211"/>
        <v>0</v>
      </c>
      <c r="V1521" s="580">
        <f t="shared" si="212"/>
        <v>0</v>
      </c>
      <c r="W1521" s="580">
        <f t="shared" si="213"/>
        <v>1</v>
      </c>
      <c r="X1521" s="581" t="str">
        <f t="shared" si="214"/>
        <v>NO</v>
      </c>
      <c r="Y1521" s="582" t="str">
        <f t="shared" si="215"/>
        <v>NO</v>
      </c>
    </row>
    <row r="1522" spans="1:25" x14ac:dyDescent="0.25">
      <c r="A1522" s="572" t="s">
        <v>290</v>
      </c>
      <c r="B1522" s="573" t="s">
        <v>1127</v>
      </c>
      <c r="C1522" s="617">
        <v>49</v>
      </c>
      <c r="D1522" s="617">
        <v>22071004900</v>
      </c>
      <c r="E1522" s="574" t="s">
        <v>901</v>
      </c>
      <c r="F1522" s="583">
        <v>0</v>
      </c>
      <c r="G1522" s="573" t="s">
        <v>902</v>
      </c>
      <c r="H1522" s="576">
        <v>152900</v>
      </c>
      <c r="I1522" s="576">
        <v>205000</v>
      </c>
      <c r="J1522" s="577">
        <v>1.3407455853499</v>
      </c>
      <c r="K1522" s="577" t="b">
        <f t="shared" si="207"/>
        <v>1</v>
      </c>
      <c r="L1522" s="576">
        <v>46710</v>
      </c>
      <c r="M1522" s="576">
        <v>38721</v>
      </c>
      <c r="N1522" s="577">
        <v>0.82896596017983304</v>
      </c>
      <c r="O1522" s="577" t="str">
        <f t="shared" si="208"/>
        <v/>
      </c>
      <c r="P1522" s="578">
        <v>19.600000000000001</v>
      </c>
      <c r="Q1522" s="578">
        <v>25.4</v>
      </c>
      <c r="R1522" s="579">
        <v>1.2959183673469401</v>
      </c>
      <c r="S1522" s="577" t="str">
        <f t="shared" si="209"/>
        <v/>
      </c>
      <c r="T1522" s="580">
        <f t="shared" si="210"/>
        <v>1</v>
      </c>
      <c r="U1522" s="580">
        <f t="shared" si="211"/>
        <v>0</v>
      </c>
      <c r="V1522" s="580">
        <f t="shared" si="212"/>
        <v>0</v>
      </c>
      <c r="W1522" s="580">
        <f t="shared" si="213"/>
        <v>1</v>
      </c>
      <c r="X1522" s="581" t="str">
        <f t="shared" si="214"/>
        <v>NO</v>
      </c>
      <c r="Y1522" s="582" t="str">
        <f t="shared" si="215"/>
        <v>NO</v>
      </c>
    </row>
    <row r="1523" spans="1:25" x14ac:dyDescent="0.25">
      <c r="A1523" s="572" t="s">
        <v>290</v>
      </c>
      <c r="B1523" s="573" t="s">
        <v>1127</v>
      </c>
      <c r="C1523" s="617">
        <v>50</v>
      </c>
      <c r="D1523" s="617">
        <v>22071005000</v>
      </c>
      <c r="E1523" s="574" t="s">
        <v>901</v>
      </c>
      <c r="F1523" s="583">
        <v>0</v>
      </c>
      <c r="G1523" s="573" t="s">
        <v>902</v>
      </c>
      <c r="H1523" s="576">
        <v>152900</v>
      </c>
      <c r="I1523" s="576">
        <v>205000</v>
      </c>
      <c r="J1523" s="577">
        <v>1.3407455853499</v>
      </c>
      <c r="K1523" s="577" t="b">
        <f t="shared" si="207"/>
        <v>1</v>
      </c>
      <c r="L1523" s="576">
        <v>46710</v>
      </c>
      <c r="M1523" s="576">
        <v>38721</v>
      </c>
      <c r="N1523" s="577">
        <v>0.82896596017983304</v>
      </c>
      <c r="O1523" s="577" t="str">
        <f t="shared" si="208"/>
        <v/>
      </c>
      <c r="P1523" s="578">
        <v>19.600000000000001</v>
      </c>
      <c r="Q1523" s="578">
        <v>25.4</v>
      </c>
      <c r="R1523" s="579">
        <v>1.2959183673469401</v>
      </c>
      <c r="S1523" s="577" t="str">
        <f t="shared" si="209"/>
        <v/>
      </c>
      <c r="T1523" s="580">
        <f t="shared" si="210"/>
        <v>1</v>
      </c>
      <c r="U1523" s="580">
        <f t="shared" si="211"/>
        <v>0</v>
      </c>
      <c r="V1523" s="580">
        <f t="shared" si="212"/>
        <v>0</v>
      </c>
      <c r="W1523" s="580">
        <f t="shared" si="213"/>
        <v>1</v>
      </c>
      <c r="X1523" s="581" t="str">
        <f t="shared" si="214"/>
        <v>NO</v>
      </c>
      <c r="Y1523" s="582" t="str">
        <f t="shared" si="215"/>
        <v>NO</v>
      </c>
    </row>
    <row r="1524" spans="1:25" x14ac:dyDescent="0.25">
      <c r="A1524" s="572" t="s">
        <v>290</v>
      </c>
      <c r="B1524" s="573" t="s">
        <v>1127</v>
      </c>
      <c r="C1524" s="617">
        <v>50</v>
      </c>
      <c r="D1524" s="617">
        <v>22071005000</v>
      </c>
      <c r="E1524" s="574" t="s">
        <v>901</v>
      </c>
      <c r="F1524" s="583">
        <v>0</v>
      </c>
      <c r="G1524" s="573" t="s">
        <v>902</v>
      </c>
      <c r="H1524" s="576">
        <v>152900</v>
      </c>
      <c r="I1524" s="576">
        <v>205000</v>
      </c>
      <c r="J1524" s="577">
        <v>1.3407455853499</v>
      </c>
      <c r="K1524" s="577" t="b">
        <f t="shared" si="207"/>
        <v>1</v>
      </c>
      <c r="L1524" s="576">
        <v>46710</v>
      </c>
      <c r="M1524" s="576">
        <v>38721</v>
      </c>
      <c r="N1524" s="577">
        <v>0.82896596017983304</v>
      </c>
      <c r="O1524" s="577" t="str">
        <f t="shared" si="208"/>
        <v/>
      </c>
      <c r="P1524" s="578">
        <v>19.600000000000001</v>
      </c>
      <c r="Q1524" s="578">
        <v>25.4</v>
      </c>
      <c r="R1524" s="579">
        <v>1.2959183673469401</v>
      </c>
      <c r="S1524" s="577" t="str">
        <f t="shared" si="209"/>
        <v/>
      </c>
      <c r="T1524" s="580">
        <f t="shared" si="210"/>
        <v>1</v>
      </c>
      <c r="U1524" s="580">
        <f t="shared" si="211"/>
        <v>0</v>
      </c>
      <c r="V1524" s="580">
        <f t="shared" si="212"/>
        <v>0</v>
      </c>
      <c r="W1524" s="580">
        <f t="shared" si="213"/>
        <v>1</v>
      </c>
      <c r="X1524" s="581" t="str">
        <f t="shared" si="214"/>
        <v>NO</v>
      </c>
      <c r="Y1524" s="582" t="str">
        <f t="shared" si="215"/>
        <v>NO</v>
      </c>
    </row>
    <row r="1525" spans="1:25" x14ac:dyDescent="0.25">
      <c r="A1525" s="572" t="s">
        <v>290</v>
      </c>
      <c r="B1525" s="573" t="s">
        <v>1127</v>
      </c>
      <c r="C1525" s="617">
        <v>54</v>
      </c>
      <c r="D1525" s="617">
        <v>22071005400</v>
      </c>
      <c r="E1525" s="574" t="s">
        <v>904</v>
      </c>
      <c r="F1525" s="583">
        <v>0</v>
      </c>
      <c r="G1525" s="573" t="s">
        <v>902</v>
      </c>
      <c r="H1525" s="576">
        <v>152900</v>
      </c>
      <c r="I1525" s="576">
        <v>205000</v>
      </c>
      <c r="J1525" s="577">
        <v>1.3407455853499</v>
      </c>
      <c r="K1525" s="577" t="b">
        <f t="shared" si="207"/>
        <v>1</v>
      </c>
      <c r="L1525" s="576">
        <v>46710</v>
      </c>
      <c r="M1525" s="576">
        <v>38721</v>
      </c>
      <c r="N1525" s="577">
        <v>0.82896596017983304</v>
      </c>
      <c r="O1525" s="577" t="str">
        <f t="shared" si="208"/>
        <v/>
      </c>
      <c r="P1525" s="578">
        <v>19.600000000000001</v>
      </c>
      <c r="Q1525" s="578">
        <v>25.4</v>
      </c>
      <c r="R1525" s="579">
        <v>1.2959183673469401</v>
      </c>
      <c r="S1525" s="577" t="str">
        <f t="shared" si="209"/>
        <v/>
      </c>
      <c r="T1525" s="580">
        <f t="shared" si="210"/>
        <v>1</v>
      </c>
      <c r="U1525" s="580">
        <f t="shared" si="211"/>
        <v>0</v>
      </c>
      <c r="V1525" s="580">
        <f t="shared" si="212"/>
        <v>0</v>
      </c>
      <c r="W1525" s="580">
        <f t="shared" si="213"/>
        <v>1</v>
      </c>
      <c r="X1525" s="581" t="str">
        <f t="shared" si="214"/>
        <v>NO</v>
      </c>
      <c r="Y1525" s="582" t="str">
        <f t="shared" si="215"/>
        <v>NO</v>
      </c>
    </row>
    <row r="1526" spans="1:25" x14ac:dyDescent="0.25">
      <c r="A1526" s="572" t="s">
        <v>290</v>
      </c>
      <c r="B1526" s="573" t="s">
        <v>1127</v>
      </c>
      <c r="C1526" s="617">
        <v>54</v>
      </c>
      <c r="D1526" s="617">
        <v>22071005400</v>
      </c>
      <c r="E1526" s="574" t="s">
        <v>904</v>
      </c>
      <c r="F1526" s="583">
        <v>0</v>
      </c>
      <c r="G1526" s="573" t="s">
        <v>902</v>
      </c>
      <c r="H1526" s="576">
        <v>152900</v>
      </c>
      <c r="I1526" s="576">
        <v>205000</v>
      </c>
      <c r="J1526" s="577">
        <v>1.3407455853499</v>
      </c>
      <c r="K1526" s="577" t="b">
        <f t="shared" si="207"/>
        <v>1</v>
      </c>
      <c r="L1526" s="576">
        <v>46710</v>
      </c>
      <c r="M1526" s="576">
        <v>38721</v>
      </c>
      <c r="N1526" s="577">
        <v>0.82896596017983304</v>
      </c>
      <c r="O1526" s="577" t="str">
        <f t="shared" si="208"/>
        <v/>
      </c>
      <c r="P1526" s="578">
        <v>19.600000000000001</v>
      </c>
      <c r="Q1526" s="578">
        <v>25.4</v>
      </c>
      <c r="R1526" s="579">
        <v>1.2959183673469401</v>
      </c>
      <c r="S1526" s="577" t="str">
        <f t="shared" si="209"/>
        <v/>
      </c>
      <c r="T1526" s="580">
        <f t="shared" si="210"/>
        <v>1</v>
      </c>
      <c r="U1526" s="580">
        <f t="shared" si="211"/>
        <v>0</v>
      </c>
      <c r="V1526" s="580">
        <f t="shared" si="212"/>
        <v>0</v>
      </c>
      <c r="W1526" s="580">
        <f t="shared" si="213"/>
        <v>1</v>
      </c>
      <c r="X1526" s="581" t="str">
        <f t="shared" si="214"/>
        <v>NO</v>
      </c>
      <c r="Y1526" s="582" t="str">
        <f t="shared" si="215"/>
        <v>NO</v>
      </c>
    </row>
    <row r="1527" spans="1:25" x14ac:dyDescent="0.25">
      <c r="A1527" s="572" t="s">
        <v>290</v>
      </c>
      <c r="B1527" s="573" t="s">
        <v>1127</v>
      </c>
      <c r="C1527" s="617">
        <v>55</v>
      </c>
      <c r="D1527" s="617">
        <v>22071005500</v>
      </c>
      <c r="E1527" s="574" t="s">
        <v>904</v>
      </c>
      <c r="F1527" s="583">
        <v>0</v>
      </c>
      <c r="G1527" s="573" t="s">
        <v>902</v>
      </c>
      <c r="H1527" s="576">
        <v>152900</v>
      </c>
      <c r="I1527" s="576">
        <v>205000</v>
      </c>
      <c r="J1527" s="577">
        <v>1.3407455853499</v>
      </c>
      <c r="K1527" s="577" t="b">
        <f t="shared" si="207"/>
        <v>1</v>
      </c>
      <c r="L1527" s="576">
        <v>46710</v>
      </c>
      <c r="M1527" s="576">
        <v>38721</v>
      </c>
      <c r="N1527" s="577">
        <v>0.82896596017983304</v>
      </c>
      <c r="O1527" s="577" t="str">
        <f t="shared" si="208"/>
        <v/>
      </c>
      <c r="P1527" s="578">
        <v>19.600000000000001</v>
      </c>
      <c r="Q1527" s="578">
        <v>25.4</v>
      </c>
      <c r="R1527" s="579">
        <v>1.2959183673469401</v>
      </c>
      <c r="S1527" s="577" t="str">
        <f t="shared" si="209"/>
        <v/>
      </c>
      <c r="T1527" s="580">
        <f t="shared" si="210"/>
        <v>1</v>
      </c>
      <c r="U1527" s="580">
        <f t="shared" si="211"/>
        <v>0</v>
      </c>
      <c r="V1527" s="580">
        <f t="shared" si="212"/>
        <v>0</v>
      </c>
      <c r="W1527" s="580">
        <f t="shared" si="213"/>
        <v>1</v>
      </c>
      <c r="X1527" s="581" t="str">
        <f t="shared" si="214"/>
        <v>NO</v>
      </c>
      <c r="Y1527" s="582" t="str">
        <f t="shared" si="215"/>
        <v>NO</v>
      </c>
    </row>
    <row r="1528" spans="1:25" x14ac:dyDescent="0.25">
      <c r="A1528" s="572" t="s">
        <v>290</v>
      </c>
      <c r="B1528" s="573" t="s">
        <v>1127</v>
      </c>
      <c r="C1528" s="617">
        <v>55</v>
      </c>
      <c r="D1528" s="617">
        <v>22071005500</v>
      </c>
      <c r="E1528" s="574" t="s">
        <v>904</v>
      </c>
      <c r="F1528" s="583">
        <v>0</v>
      </c>
      <c r="G1528" s="573" t="s">
        <v>902</v>
      </c>
      <c r="H1528" s="576">
        <v>152900</v>
      </c>
      <c r="I1528" s="576">
        <v>205000</v>
      </c>
      <c r="J1528" s="577">
        <v>1.3407455853499</v>
      </c>
      <c r="K1528" s="577" t="b">
        <f t="shared" si="207"/>
        <v>1</v>
      </c>
      <c r="L1528" s="576">
        <v>46710</v>
      </c>
      <c r="M1528" s="576">
        <v>38721</v>
      </c>
      <c r="N1528" s="577">
        <v>0.82896596017983304</v>
      </c>
      <c r="O1528" s="577" t="str">
        <f t="shared" si="208"/>
        <v/>
      </c>
      <c r="P1528" s="578">
        <v>19.600000000000001</v>
      </c>
      <c r="Q1528" s="578">
        <v>25.4</v>
      </c>
      <c r="R1528" s="579">
        <v>1.2959183673469401</v>
      </c>
      <c r="S1528" s="577" t="str">
        <f t="shared" si="209"/>
        <v/>
      </c>
      <c r="T1528" s="580">
        <f t="shared" si="210"/>
        <v>1</v>
      </c>
      <c r="U1528" s="580">
        <f t="shared" si="211"/>
        <v>0</v>
      </c>
      <c r="V1528" s="580">
        <f t="shared" si="212"/>
        <v>0</v>
      </c>
      <c r="W1528" s="580">
        <f t="shared" si="213"/>
        <v>1</v>
      </c>
      <c r="X1528" s="581" t="str">
        <f t="shared" si="214"/>
        <v>NO</v>
      </c>
      <c r="Y1528" s="582" t="str">
        <f t="shared" si="215"/>
        <v>NO</v>
      </c>
    </row>
    <row r="1529" spans="1:25" x14ac:dyDescent="0.25">
      <c r="A1529" s="572" t="s">
        <v>290</v>
      </c>
      <c r="B1529" s="573" t="s">
        <v>1127</v>
      </c>
      <c r="C1529" s="617">
        <v>56.01</v>
      </c>
      <c r="D1529" s="617">
        <v>22071005601</v>
      </c>
      <c r="E1529" s="574" t="s">
        <v>904</v>
      </c>
      <c r="F1529" s="583">
        <v>0</v>
      </c>
      <c r="G1529" s="573" t="s">
        <v>902</v>
      </c>
      <c r="H1529" s="576">
        <v>152900</v>
      </c>
      <c r="I1529" s="576">
        <v>205000</v>
      </c>
      <c r="J1529" s="577">
        <v>1.3407455853499</v>
      </c>
      <c r="K1529" s="577" t="b">
        <f t="shared" si="207"/>
        <v>1</v>
      </c>
      <c r="L1529" s="576">
        <v>46710</v>
      </c>
      <c r="M1529" s="576">
        <v>38721</v>
      </c>
      <c r="N1529" s="577">
        <v>0.82896596017983304</v>
      </c>
      <c r="O1529" s="577" t="str">
        <f t="shared" si="208"/>
        <v/>
      </c>
      <c r="P1529" s="578">
        <v>19.600000000000001</v>
      </c>
      <c r="Q1529" s="578">
        <v>25.4</v>
      </c>
      <c r="R1529" s="579">
        <v>1.2959183673469401</v>
      </c>
      <c r="S1529" s="577" t="str">
        <f t="shared" si="209"/>
        <v/>
      </c>
      <c r="T1529" s="580">
        <f t="shared" si="210"/>
        <v>1</v>
      </c>
      <c r="U1529" s="580">
        <f t="shared" si="211"/>
        <v>0</v>
      </c>
      <c r="V1529" s="580">
        <f t="shared" si="212"/>
        <v>0</v>
      </c>
      <c r="W1529" s="580">
        <f t="shared" si="213"/>
        <v>1</v>
      </c>
      <c r="X1529" s="581" t="str">
        <f t="shared" si="214"/>
        <v>NO</v>
      </c>
      <c r="Y1529" s="582" t="str">
        <f t="shared" si="215"/>
        <v>NO</v>
      </c>
    </row>
    <row r="1530" spans="1:25" x14ac:dyDescent="0.25">
      <c r="A1530" s="572" t="s">
        <v>290</v>
      </c>
      <c r="B1530" s="573" t="s">
        <v>1127</v>
      </c>
      <c r="C1530" s="617">
        <v>56.02</v>
      </c>
      <c r="D1530" s="617">
        <v>22071005602</v>
      </c>
      <c r="E1530" s="574" t="s">
        <v>904</v>
      </c>
      <c r="F1530" s="583">
        <v>0</v>
      </c>
      <c r="G1530" s="573" t="s">
        <v>902</v>
      </c>
      <c r="H1530" s="576">
        <v>152900</v>
      </c>
      <c r="I1530" s="576">
        <v>205000</v>
      </c>
      <c r="J1530" s="577">
        <v>1.3407455853499</v>
      </c>
      <c r="K1530" s="577" t="b">
        <f t="shared" si="207"/>
        <v>1</v>
      </c>
      <c r="L1530" s="576">
        <v>46710</v>
      </c>
      <c r="M1530" s="576">
        <v>38721</v>
      </c>
      <c r="N1530" s="577">
        <v>0.82896596017983304</v>
      </c>
      <c r="O1530" s="577" t="str">
        <f t="shared" si="208"/>
        <v/>
      </c>
      <c r="P1530" s="578">
        <v>19.600000000000001</v>
      </c>
      <c r="Q1530" s="578">
        <v>25.4</v>
      </c>
      <c r="R1530" s="579">
        <v>1.2959183673469401</v>
      </c>
      <c r="S1530" s="577" t="str">
        <f t="shared" si="209"/>
        <v/>
      </c>
      <c r="T1530" s="580">
        <f t="shared" si="210"/>
        <v>1</v>
      </c>
      <c r="U1530" s="580">
        <f t="shared" si="211"/>
        <v>0</v>
      </c>
      <c r="V1530" s="580">
        <f t="shared" si="212"/>
        <v>0</v>
      </c>
      <c r="W1530" s="580">
        <f t="shared" si="213"/>
        <v>1</v>
      </c>
      <c r="X1530" s="581" t="str">
        <f t="shared" si="214"/>
        <v>NO</v>
      </c>
      <c r="Y1530" s="582" t="str">
        <f t="shared" si="215"/>
        <v>NO</v>
      </c>
    </row>
    <row r="1531" spans="1:25" x14ac:dyDescent="0.25">
      <c r="A1531" s="572" t="s">
        <v>290</v>
      </c>
      <c r="B1531" s="573" t="s">
        <v>1127</v>
      </c>
      <c r="C1531" s="617">
        <v>56.03</v>
      </c>
      <c r="D1531" s="617">
        <v>22071005603</v>
      </c>
      <c r="E1531" s="574" t="s">
        <v>904</v>
      </c>
      <c r="F1531" s="583">
        <v>0</v>
      </c>
      <c r="G1531" s="573" t="s">
        <v>902</v>
      </c>
      <c r="H1531" s="576">
        <v>152900</v>
      </c>
      <c r="I1531" s="576">
        <v>205000</v>
      </c>
      <c r="J1531" s="577">
        <v>1.3407455853499</v>
      </c>
      <c r="K1531" s="577" t="b">
        <f t="shared" si="207"/>
        <v>1</v>
      </c>
      <c r="L1531" s="576">
        <v>46710</v>
      </c>
      <c r="M1531" s="576">
        <v>38721</v>
      </c>
      <c r="N1531" s="577">
        <v>0.82896596017983304</v>
      </c>
      <c r="O1531" s="577" t="str">
        <f t="shared" si="208"/>
        <v/>
      </c>
      <c r="P1531" s="578">
        <v>19.600000000000001</v>
      </c>
      <c r="Q1531" s="578">
        <v>25.4</v>
      </c>
      <c r="R1531" s="579">
        <v>1.2959183673469401</v>
      </c>
      <c r="S1531" s="577" t="str">
        <f t="shared" si="209"/>
        <v/>
      </c>
      <c r="T1531" s="580">
        <f t="shared" si="210"/>
        <v>1</v>
      </c>
      <c r="U1531" s="580">
        <f t="shared" si="211"/>
        <v>0</v>
      </c>
      <c r="V1531" s="580">
        <f t="shared" si="212"/>
        <v>0</v>
      </c>
      <c r="W1531" s="580">
        <f t="shared" si="213"/>
        <v>1</v>
      </c>
      <c r="X1531" s="581" t="str">
        <f t="shared" si="214"/>
        <v>NO</v>
      </c>
      <c r="Y1531" s="582" t="str">
        <f t="shared" si="215"/>
        <v>NO</v>
      </c>
    </row>
    <row r="1532" spans="1:25" x14ac:dyDescent="0.25">
      <c r="A1532" s="572" t="s">
        <v>290</v>
      </c>
      <c r="B1532" s="573" t="s">
        <v>1127</v>
      </c>
      <c r="C1532" s="617">
        <v>56.04</v>
      </c>
      <c r="D1532" s="617">
        <v>22071005604</v>
      </c>
      <c r="E1532" s="574" t="s">
        <v>904</v>
      </c>
      <c r="F1532" s="583">
        <v>0</v>
      </c>
      <c r="G1532" s="573" t="s">
        <v>902</v>
      </c>
      <c r="H1532" s="576">
        <v>152900</v>
      </c>
      <c r="I1532" s="576">
        <v>205000</v>
      </c>
      <c r="J1532" s="577">
        <v>1.3407455853499</v>
      </c>
      <c r="K1532" s="577" t="b">
        <f t="shared" si="207"/>
        <v>1</v>
      </c>
      <c r="L1532" s="576">
        <v>46710</v>
      </c>
      <c r="M1532" s="576">
        <v>38721</v>
      </c>
      <c r="N1532" s="577">
        <v>0.82896596017983304</v>
      </c>
      <c r="O1532" s="577" t="str">
        <f t="shared" si="208"/>
        <v/>
      </c>
      <c r="P1532" s="578">
        <v>19.600000000000001</v>
      </c>
      <c r="Q1532" s="578">
        <v>25.4</v>
      </c>
      <c r="R1532" s="579">
        <v>1.2959183673469401</v>
      </c>
      <c r="S1532" s="577" t="str">
        <f t="shared" si="209"/>
        <v/>
      </c>
      <c r="T1532" s="580">
        <f t="shared" si="210"/>
        <v>1</v>
      </c>
      <c r="U1532" s="580">
        <f t="shared" si="211"/>
        <v>0</v>
      </c>
      <c r="V1532" s="580">
        <f t="shared" si="212"/>
        <v>0</v>
      </c>
      <c r="W1532" s="580">
        <f t="shared" si="213"/>
        <v>1</v>
      </c>
      <c r="X1532" s="581" t="str">
        <f t="shared" si="214"/>
        <v>NO</v>
      </c>
      <c r="Y1532" s="582" t="str">
        <f t="shared" si="215"/>
        <v>NO</v>
      </c>
    </row>
    <row r="1533" spans="1:25" x14ac:dyDescent="0.25">
      <c r="A1533" s="572" t="s">
        <v>290</v>
      </c>
      <c r="B1533" s="573" t="s">
        <v>1127</v>
      </c>
      <c r="C1533" s="617">
        <v>60</v>
      </c>
      <c r="D1533" s="617">
        <v>22071006000</v>
      </c>
      <c r="E1533" s="574" t="s">
        <v>901</v>
      </c>
      <c r="F1533" s="583">
        <v>0</v>
      </c>
      <c r="G1533" s="573" t="s">
        <v>902</v>
      </c>
      <c r="H1533" s="576">
        <v>152900</v>
      </c>
      <c r="I1533" s="576">
        <v>205000</v>
      </c>
      <c r="J1533" s="577">
        <v>1.3407455853499</v>
      </c>
      <c r="K1533" s="577" t="b">
        <f t="shared" si="207"/>
        <v>1</v>
      </c>
      <c r="L1533" s="576">
        <v>46710</v>
      </c>
      <c r="M1533" s="576">
        <v>38721</v>
      </c>
      <c r="N1533" s="577">
        <v>0.82896596017983304</v>
      </c>
      <c r="O1533" s="577" t="str">
        <f t="shared" si="208"/>
        <v/>
      </c>
      <c r="P1533" s="578">
        <v>19.600000000000001</v>
      </c>
      <c r="Q1533" s="578">
        <v>25.4</v>
      </c>
      <c r="R1533" s="579">
        <v>1.2959183673469401</v>
      </c>
      <c r="S1533" s="577" t="str">
        <f t="shared" si="209"/>
        <v/>
      </c>
      <c r="T1533" s="580">
        <f t="shared" si="210"/>
        <v>1</v>
      </c>
      <c r="U1533" s="580">
        <f t="shared" si="211"/>
        <v>0</v>
      </c>
      <c r="V1533" s="580">
        <f t="shared" si="212"/>
        <v>0</v>
      </c>
      <c r="W1533" s="580">
        <f t="shared" si="213"/>
        <v>1</v>
      </c>
      <c r="X1533" s="581" t="str">
        <f t="shared" si="214"/>
        <v>NO</v>
      </c>
      <c r="Y1533" s="582" t="str">
        <f t="shared" si="215"/>
        <v>NO</v>
      </c>
    </row>
    <row r="1534" spans="1:25" x14ac:dyDescent="0.25">
      <c r="A1534" s="572" t="s">
        <v>290</v>
      </c>
      <c r="B1534" s="573" t="s">
        <v>1127</v>
      </c>
      <c r="C1534" s="617">
        <v>60</v>
      </c>
      <c r="D1534" s="617">
        <v>22071006000</v>
      </c>
      <c r="E1534" s="574" t="s">
        <v>901</v>
      </c>
      <c r="F1534" s="575">
        <v>1</v>
      </c>
      <c r="G1534" s="573" t="s">
        <v>902</v>
      </c>
      <c r="H1534" s="576">
        <v>152900</v>
      </c>
      <c r="I1534" s="576">
        <v>205000</v>
      </c>
      <c r="J1534" s="577">
        <v>1.3407455853499</v>
      </c>
      <c r="K1534" s="577" t="b">
        <f t="shared" si="207"/>
        <v>1</v>
      </c>
      <c r="L1534" s="576">
        <v>46710</v>
      </c>
      <c r="M1534" s="576">
        <v>38721</v>
      </c>
      <c r="N1534" s="577">
        <v>0.82896596017983304</v>
      </c>
      <c r="O1534" s="577" t="str">
        <f t="shared" si="208"/>
        <v/>
      </c>
      <c r="P1534" s="578">
        <v>19.600000000000001</v>
      </c>
      <c r="Q1534" s="578">
        <v>25.4</v>
      </c>
      <c r="R1534" s="579">
        <v>1.2959183673469401</v>
      </c>
      <c r="S1534" s="577" t="str">
        <f t="shared" si="209"/>
        <v/>
      </c>
      <c r="T1534" s="580">
        <f t="shared" si="210"/>
        <v>1</v>
      </c>
      <c r="U1534" s="580">
        <f t="shared" si="211"/>
        <v>0</v>
      </c>
      <c r="V1534" s="580">
        <f t="shared" si="212"/>
        <v>0</v>
      </c>
      <c r="W1534" s="580">
        <f t="shared" si="213"/>
        <v>1</v>
      </c>
      <c r="X1534" s="581" t="str">
        <f t="shared" si="214"/>
        <v>NO</v>
      </c>
      <c r="Y1534" s="582" t="str">
        <f t="shared" si="215"/>
        <v>NO</v>
      </c>
    </row>
    <row r="1535" spans="1:25" x14ac:dyDescent="0.25">
      <c r="A1535" s="572" t="s">
        <v>290</v>
      </c>
      <c r="B1535" s="573" t="s">
        <v>1127</v>
      </c>
      <c r="C1535" s="617">
        <v>60</v>
      </c>
      <c r="D1535" s="617">
        <v>22071006000</v>
      </c>
      <c r="E1535" s="574" t="s">
        <v>901</v>
      </c>
      <c r="F1535" s="583">
        <v>0</v>
      </c>
      <c r="G1535" s="573" t="s">
        <v>902</v>
      </c>
      <c r="H1535" s="576">
        <v>152900</v>
      </c>
      <c r="I1535" s="576">
        <v>205000</v>
      </c>
      <c r="J1535" s="577">
        <v>1.3407455853499</v>
      </c>
      <c r="K1535" s="577" t="b">
        <f t="shared" si="207"/>
        <v>1</v>
      </c>
      <c r="L1535" s="576">
        <v>46710</v>
      </c>
      <c r="M1535" s="576">
        <v>38721</v>
      </c>
      <c r="N1535" s="577">
        <v>0.82896596017983304</v>
      </c>
      <c r="O1535" s="577" t="str">
        <f t="shared" si="208"/>
        <v/>
      </c>
      <c r="P1535" s="578">
        <v>19.600000000000001</v>
      </c>
      <c r="Q1535" s="578">
        <v>25.4</v>
      </c>
      <c r="R1535" s="579">
        <v>1.2959183673469401</v>
      </c>
      <c r="S1535" s="577" t="str">
        <f t="shared" si="209"/>
        <v/>
      </c>
      <c r="T1535" s="580">
        <f t="shared" si="210"/>
        <v>1</v>
      </c>
      <c r="U1535" s="580">
        <f t="shared" si="211"/>
        <v>0</v>
      </c>
      <c r="V1535" s="580">
        <f t="shared" si="212"/>
        <v>0</v>
      </c>
      <c r="W1535" s="580">
        <f t="shared" si="213"/>
        <v>1</v>
      </c>
      <c r="X1535" s="581" t="str">
        <f t="shared" si="214"/>
        <v>NO</v>
      </c>
      <c r="Y1535" s="582" t="str">
        <f t="shared" si="215"/>
        <v>NO</v>
      </c>
    </row>
    <row r="1536" spans="1:25" x14ac:dyDescent="0.25">
      <c r="A1536" s="572" t="s">
        <v>290</v>
      </c>
      <c r="B1536" s="573" t="s">
        <v>1127</v>
      </c>
      <c r="C1536" s="617">
        <v>60</v>
      </c>
      <c r="D1536" s="617">
        <v>22071006000</v>
      </c>
      <c r="E1536" s="574" t="s">
        <v>901</v>
      </c>
      <c r="F1536" s="583">
        <v>0</v>
      </c>
      <c r="G1536" s="573" t="s">
        <v>902</v>
      </c>
      <c r="H1536" s="576">
        <v>152900</v>
      </c>
      <c r="I1536" s="576">
        <v>205000</v>
      </c>
      <c r="J1536" s="577">
        <v>1.3407455853499</v>
      </c>
      <c r="K1536" s="577" t="b">
        <f t="shared" si="207"/>
        <v>1</v>
      </c>
      <c r="L1536" s="576">
        <v>46710</v>
      </c>
      <c r="M1536" s="576">
        <v>38721</v>
      </c>
      <c r="N1536" s="577">
        <v>0.82896596017983304</v>
      </c>
      <c r="O1536" s="577" t="str">
        <f t="shared" si="208"/>
        <v/>
      </c>
      <c r="P1536" s="578">
        <v>19.600000000000001</v>
      </c>
      <c r="Q1536" s="578">
        <v>25.4</v>
      </c>
      <c r="R1536" s="579">
        <v>1.2959183673469401</v>
      </c>
      <c r="S1536" s="577" t="str">
        <f t="shared" si="209"/>
        <v/>
      </c>
      <c r="T1536" s="580">
        <f t="shared" si="210"/>
        <v>1</v>
      </c>
      <c r="U1536" s="580">
        <f t="shared" si="211"/>
        <v>0</v>
      </c>
      <c r="V1536" s="580">
        <f t="shared" si="212"/>
        <v>0</v>
      </c>
      <c r="W1536" s="580">
        <f t="shared" si="213"/>
        <v>1</v>
      </c>
      <c r="X1536" s="581" t="str">
        <f t="shared" si="214"/>
        <v>NO</v>
      </c>
      <c r="Y1536" s="582" t="str">
        <f t="shared" si="215"/>
        <v>NO</v>
      </c>
    </row>
    <row r="1537" spans="1:25" x14ac:dyDescent="0.25">
      <c r="A1537" s="572" t="s">
        <v>290</v>
      </c>
      <c r="B1537" s="573" t="s">
        <v>1127</v>
      </c>
      <c r="C1537" s="617">
        <v>63</v>
      </c>
      <c r="D1537" s="617">
        <v>22071006300</v>
      </c>
      <c r="E1537" s="574" t="s">
        <v>901</v>
      </c>
      <c r="F1537" s="583">
        <v>0</v>
      </c>
      <c r="G1537" s="573" t="s">
        <v>902</v>
      </c>
      <c r="H1537" s="576">
        <v>152900</v>
      </c>
      <c r="I1537" s="576">
        <v>205000</v>
      </c>
      <c r="J1537" s="577">
        <v>1.3407455853499</v>
      </c>
      <c r="K1537" s="577" t="b">
        <f t="shared" si="207"/>
        <v>1</v>
      </c>
      <c r="L1537" s="576">
        <v>46710</v>
      </c>
      <c r="M1537" s="576">
        <v>38721</v>
      </c>
      <c r="N1537" s="577">
        <v>0.82896596017983304</v>
      </c>
      <c r="O1537" s="577" t="str">
        <f t="shared" si="208"/>
        <v/>
      </c>
      <c r="P1537" s="578">
        <v>19.600000000000001</v>
      </c>
      <c r="Q1537" s="578">
        <v>25.4</v>
      </c>
      <c r="R1537" s="579">
        <v>1.2959183673469401</v>
      </c>
      <c r="S1537" s="577" t="str">
        <f t="shared" si="209"/>
        <v/>
      </c>
      <c r="T1537" s="580">
        <f t="shared" si="210"/>
        <v>1</v>
      </c>
      <c r="U1537" s="580">
        <f t="shared" si="211"/>
        <v>0</v>
      </c>
      <c r="V1537" s="580">
        <f t="shared" si="212"/>
        <v>0</v>
      </c>
      <c r="W1537" s="580">
        <f t="shared" si="213"/>
        <v>1</v>
      </c>
      <c r="X1537" s="581" t="str">
        <f t="shared" si="214"/>
        <v>NO</v>
      </c>
      <c r="Y1537" s="582" t="str">
        <f t="shared" si="215"/>
        <v>NO</v>
      </c>
    </row>
    <row r="1538" spans="1:25" x14ac:dyDescent="0.25">
      <c r="A1538" s="572" t="s">
        <v>290</v>
      </c>
      <c r="B1538" s="573" t="s">
        <v>1127</v>
      </c>
      <c r="C1538" s="617">
        <v>64</v>
      </c>
      <c r="D1538" s="617">
        <v>22071006400</v>
      </c>
      <c r="E1538" s="574" t="s">
        <v>904</v>
      </c>
      <c r="F1538" s="583">
        <v>0</v>
      </c>
      <c r="G1538" s="573" t="s">
        <v>902</v>
      </c>
      <c r="H1538" s="576">
        <v>152900</v>
      </c>
      <c r="I1538" s="576">
        <v>205000</v>
      </c>
      <c r="J1538" s="577">
        <v>1.3407455853499</v>
      </c>
      <c r="K1538" s="577" t="b">
        <f t="shared" si="207"/>
        <v>1</v>
      </c>
      <c r="L1538" s="576">
        <v>46710</v>
      </c>
      <c r="M1538" s="576">
        <v>38721</v>
      </c>
      <c r="N1538" s="577">
        <v>0.82896596017983304</v>
      </c>
      <c r="O1538" s="577" t="str">
        <f t="shared" si="208"/>
        <v/>
      </c>
      <c r="P1538" s="578">
        <v>19.600000000000001</v>
      </c>
      <c r="Q1538" s="578">
        <v>25.4</v>
      </c>
      <c r="R1538" s="579">
        <v>1.2959183673469401</v>
      </c>
      <c r="S1538" s="577" t="str">
        <f t="shared" si="209"/>
        <v/>
      </c>
      <c r="T1538" s="580">
        <f t="shared" si="210"/>
        <v>1</v>
      </c>
      <c r="U1538" s="580">
        <f t="shared" si="211"/>
        <v>0</v>
      </c>
      <c r="V1538" s="580">
        <f t="shared" si="212"/>
        <v>0</v>
      </c>
      <c r="W1538" s="580">
        <f t="shared" si="213"/>
        <v>1</v>
      </c>
      <c r="X1538" s="581" t="str">
        <f t="shared" si="214"/>
        <v>NO</v>
      </c>
      <c r="Y1538" s="582" t="str">
        <f t="shared" si="215"/>
        <v>NO</v>
      </c>
    </row>
    <row r="1539" spans="1:25" x14ac:dyDescent="0.25">
      <c r="A1539" s="572" t="s">
        <v>290</v>
      </c>
      <c r="B1539" s="573" t="s">
        <v>1127</v>
      </c>
      <c r="C1539" s="617">
        <v>65</v>
      </c>
      <c r="D1539" s="617">
        <v>22071006500</v>
      </c>
      <c r="E1539" s="574" t="s">
        <v>904</v>
      </c>
      <c r="F1539" s="583">
        <v>0</v>
      </c>
      <c r="G1539" s="573" t="s">
        <v>902</v>
      </c>
      <c r="H1539" s="576">
        <v>152900</v>
      </c>
      <c r="I1539" s="576">
        <v>205000</v>
      </c>
      <c r="J1539" s="577">
        <v>1.3407455853499</v>
      </c>
      <c r="K1539" s="577" t="b">
        <f t="shared" ref="K1539:K1602" si="216">IF(J1539&gt;=50%,TRUE,"")</f>
        <v>1</v>
      </c>
      <c r="L1539" s="576">
        <v>46710</v>
      </c>
      <c r="M1539" s="576">
        <v>38721</v>
      </c>
      <c r="N1539" s="577">
        <v>0.82896596017983304</v>
      </c>
      <c r="O1539" s="577" t="str">
        <f t="shared" ref="O1539:O1602" si="217">IF(N1539&lt;=65%,TRUE,"")</f>
        <v/>
      </c>
      <c r="P1539" s="578">
        <v>19.600000000000001</v>
      </c>
      <c r="Q1539" s="578">
        <v>25.4</v>
      </c>
      <c r="R1539" s="579">
        <v>1.2959183673469401</v>
      </c>
      <c r="S1539" s="577" t="str">
        <f t="shared" ref="S1539:S1602" si="218">IF(R1539&gt;=1.5,TRUE,"")</f>
        <v/>
      </c>
      <c r="T1539" s="580">
        <f t="shared" ref="T1539:T1602" si="219">IF(K1539=TRUE,1,0)</f>
        <v>1</v>
      </c>
      <c r="U1539" s="580">
        <f t="shared" ref="U1539:U1602" si="220">IF(O1539=TRUE,1,0)</f>
        <v>0</v>
      </c>
      <c r="V1539" s="580">
        <f t="shared" ref="V1539:V1602" si="221">IF(S1539=TRUE,1,0)</f>
        <v>0</v>
      </c>
      <c r="W1539" s="580">
        <f t="shared" ref="W1539:W1602" si="222">SUM(T1539:V1539)</f>
        <v>1</v>
      </c>
      <c r="X1539" s="581" t="str">
        <f t="shared" ref="X1539:X1602" si="223">IF(AND(E1539="TRUE",W1539&gt;1),"YES","NO")</f>
        <v>NO</v>
      </c>
      <c r="Y1539" s="582" t="str">
        <f t="shared" ref="Y1539:Y1602" si="224">IF(AND(F1539=1,W1539&gt;1), "YES","NO")</f>
        <v>NO</v>
      </c>
    </row>
    <row r="1540" spans="1:25" x14ac:dyDescent="0.25">
      <c r="A1540" s="572" t="s">
        <v>290</v>
      </c>
      <c r="B1540" s="573" t="s">
        <v>1127</v>
      </c>
      <c r="C1540" s="617">
        <v>69</v>
      </c>
      <c r="D1540" s="617">
        <v>22071006900</v>
      </c>
      <c r="E1540" s="574" t="s">
        <v>901</v>
      </c>
      <c r="F1540" s="575">
        <v>1</v>
      </c>
      <c r="G1540" s="573" t="s">
        <v>902</v>
      </c>
      <c r="H1540" s="576">
        <v>152900</v>
      </c>
      <c r="I1540" s="576">
        <v>205000</v>
      </c>
      <c r="J1540" s="577">
        <v>1.3407455853499</v>
      </c>
      <c r="K1540" s="577" t="b">
        <f t="shared" si="216"/>
        <v>1</v>
      </c>
      <c r="L1540" s="576">
        <v>46710</v>
      </c>
      <c r="M1540" s="576">
        <v>38721</v>
      </c>
      <c r="N1540" s="577">
        <v>0.82896596017983304</v>
      </c>
      <c r="O1540" s="577" t="str">
        <f t="shared" si="217"/>
        <v/>
      </c>
      <c r="P1540" s="578">
        <v>19.600000000000001</v>
      </c>
      <c r="Q1540" s="578">
        <v>25.4</v>
      </c>
      <c r="R1540" s="579">
        <v>1.2959183673469401</v>
      </c>
      <c r="S1540" s="577" t="str">
        <f t="shared" si="218"/>
        <v/>
      </c>
      <c r="T1540" s="580">
        <f t="shared" si="219"/>
        <v>1</v>
      </c>
      <c r="U1540" s="580">
        <f t="shared" si="220"/>
        <v>0</v>
      </c>
      <c r="V1540" s="580">
        <f t="shared" si="221"/>
        <v>0</v>
      </c>
      <c r="W1540" s="580">
        <f t="shared" si="222"/>
        <v>1</v>
      </c>
      <c r="X1540" s="581" t="str">
        <f t="shared" si="223"/>
        <v>NO</v>
      </c>
      <c r="Y1540" s="582" t="str">
        <f t="shared" si="224"/>
        <v>NO</v>
      </c>
    </row>
    <row r="1541" spans="1:25" x14ac:dyDescent="0.25">
      <c r="A1541" s="572" t="s">
        <v>290</v>
      </c>
      <c r="B1541" s="573" t="s">
        <v>1127</v>
      </c>
      <c r="C1541" s="617">
        <v>69</v>
      </c>
      <c r="D1541" s="617">
        <v>22071006900</v>
      </c>
      <c r="E1541" s="574" t="s">
        <v>901</v>
      </c>
      <c r="F1541" s="583">
        <v>0</v>
      </c>
      <c r="G1541" s="573" t="s">
        <v>902</v>
      </c>
      <c r="H1541" s="576">
        <v>152900</v>
      </c>
      <c r="I1541" s="576">
        <v>205000</v>
      </c>
      <c r="J1541" s="577">
        <v>1.3407455853499</v>
      </c>
      <c r="K1541" s="577" t="b">
        <f t="shared" si="216"/>
        <v>1</v>
      </c>
      <c r="L1541" s="576">
        <v>46710</v>
      </c>
      <c r="M1541" s="576">
        <v>38721</v>
      </c>
      <c r="N1541" s="577">
        <v>0.82896596017983304</v>
      </c>
      <c r="O1541" s="577" t="str">
        <f t="shared" si="217"/>
        <v/>
      </c>
      <c r="P1541" s="578">
        <v>19.600000000000001</v>
      </c>
      <c r="Q1541" s="578">
        <v>25.4</v>
      </c>
      <c r="R1541" s="579">
        <v>1.2959183673469401</v>
      </c>
      <c r="S1541" s="577" t="str">
        <f t="shared" si="218"/>
        <v/>
      </c>
      <c r="T1541" s="580">
        <f t="shared" si="219"/>
        <v>1</v>
      </c>
      <c r="U1541" s="580">
        <f t="shared" si="220"/>
        <v>0</v>
      </c>
      <c r="V1541" s="580">
        <f t="shared" si="221"/>
        <v>0</v>
      </c>
      <c r="W1541" s="580">
        <f t="shared" si="222"/>
        <v>1</v>
      </c>
      <c r="X1541" s="581" t="str">
        <f t="shared" si="223"/>
        <v>NO</v>
      </c>
      <c r="Y1541" s="582" t="str">
        <f t="shared" si="224"/>
        <v>NO</v>
      </c>
    </row>
    <row r="1542" spans="1:25" x14ac:dyDescent="0.25">
      <c r="A1542" s="572" t="s">
        <v>290</v>
      </c>
      <c r="B1542" s="573" t="s">
        <v>1127</v>
      </c>
      <c r="C1542" s="617">
        <v>70</v>
      </c>
      <c r="D1542" s="617">
        <v>22071007000</v>
      </c>
      <c r="E1542" s="574" t="s">
        <v>901</v>
      </c>
      <c r="F1542" s="583">
        <v>0</v>
      </c>
      <c r="G1542" s="573" t="s">
        <v>902</v>
      </c>
      <c r="H1542" s="576">
        <v>152900</v>
      </c>
      <c r="I1542" s="576">
        <v>205000</v>
      </c>
      <c r="J1542" s="577">
        <v>1.3407455853499</v>
      </c>
      <c r="K1542" s="577" t="b">
        <f t="shared" si="216"/>
        <v>1</v>
      </c>
      <c r="L1542" s="576">
        <v>46710</v>
      </c>
      <c r="M1542" s="576">
        <v>38721</v>
      </c>
      <c r="N1542" s="577">
        <v>0.82896596017983304</v>
      </c>
      <c r="O1542" s="577" t="str">
        <f t="shared" si="217"/>
        <v/>
      </c>
      <c r="P1542" s="578">
        <v>19.600000000000001</v>
      </c>
      <c r="Q1542" s="578">
        <v>25.4</v>
      </c>
      <c r="R1542" s="579">
        <v>1.2959183673469401</v>
      </c>
      <c r="S1542" s="577" t="str">
        <f t="shared" si="218"/>
        <v/>
      </c>
      <c r="T1542" s="580">
        <f t="shared" si="219"/>
        <v>1</v>
      </c>
      <c r="U1542" s="580">
        <f t="shared" si="220"/>
        <v>0</v>
      </c>
      <c r="V1542" s="580">
        <f t="shared" si="221"/>
        <v>0</v>
      </c>
      <c r="W1542" s="580">
        <f t="shared" si="222"/>
        <v>1</v>
      </c>
      <c r="X1542" s="581" t="str">
        <f t="shared" si="223"/>
        <v>NO</v>
      </c>
      <c r="Y1542" s="582" t="str">
        <f t="shared" si="224"/>
        <v>NO</v>
      </c>
    </row>
    <row r="1543" spans="1:25" x14ac:dyDescent="0.25">
      <c r="A1543" s="572" t="s">
        <v>290</v>
      </c>
      <c r="B1543" s="573" t="s">
        <v>1127</v>
      </c>
      <c r="C1543" s="617">
        <v>71.010000000000005</v>
      </c>
      <c r="D1543" s="617">
        <v>22071007101</v>
      </c>
      <c r="E1543" s="574" t="s">
        <v>901</v>
      </c>
      <c r="F1543" s="583">
        <v>0</v>
      </c>
      <c r="G1543" s="573" t="s">
        <v>902</v>
      </c>
      <c r="H1543" s="576">
        <v>152900</v>
      </c>
      <c r="I1543" s="576">
        <v>205000</v>
      </c>
      <c r="J1543" s="577">
        <v>1.3407455853499</v>
      </c>
      <c r="K1543" s="577" t="b">
        <f t="shared" si="216"/>
        <v>1</v>
      </c>
      <c r="L1543" s="576">
        <v>46710</v>
      </c>
      <c r="M1543" s="576">
        <v>38721</v>
      </c>
      <c r="N1543" s="577">
        <v>0.82896596017983304</v>
      </c>
      <c r="O1543" s="577" t="str">
        <f t="shared" si="217"/>
        <v/>
      </c>
      <c r="P1543" s="578">
        <v>19.600000000000001</v>
      </c>
      <c r="Q1543" s="578">
        <v>25.4</v>
      </c>
      <c r="R1543" s="579">
        <v>1.2959183673469401</v>
      </c>
      <c r="S1543" s="577" t="str">
        <f t="shared" si="218"/>
        <v/>
      </c>
      <c r="T1543" s="580">
        <f t="shared" si="219"/>
        <v>1</v>
      </c>
      <c r="U1543" s="580">
        <f t="shared" si="220"/>
        <v>0</v>
      </c>
      <c r="V1543" s="580">
        <f t="shared" si="221"/>
        <v>0</v>
      </c>
      <c r="W1543" s="580">
        <f t="shared" si="222"/>
        <v>1</v>
      </c>
      <c r="X1543" s="581" t="str">
        <f t="shared" si="223"/>
        <v>NO</v>
      </c>
      <c r="Y1543" s="582" t="str">
        <f t="shared" si="224"/>
        <v>NO</v>
      </c>
    </row>
    <row r="1544" spans="1:25" x14ac:dyDescent="0.25">
      <c r="A1544" s="572" t="s">
        <v>290</v>
      </c>
      <c r="B1544" s="573" t="s">
        <v>1127</v>
      </c>
      <c r="C1544" s="617">
        <v>72</v>
      </c>
      <c r="D1544" s="617">
        <v>22071007200</v>
      </c>
      <c r="E1544" s="574" t="s">
        <v>901</v>
      </c>
      <c r="F1544" s="583">
        <v>0</v>
      </c>
      <c r="G1544" s="573" t="s">
        <v>902</v>
      </c>
      <c r="H1544" s="576">
        <v>152900</v>
      </c>
      <c r="I1544" s="576">
        <v>205000</v>
      </c>
      <c r="J1544" s="577">
        <v>1.3407455853499</v>
      </c>
      <c r="K1544" s="577" t="b">
        <f t="shared" si="216"/>
        <v>1</v>
      </c>
      <c r="L1544" s="576">
        <v>46710</v>
      </c>
      <c r="M1544" s="576">
        <v>38721</v>
      </c>
      <c r="N1544" s="577">
        <v>0.82896596017983304</v>
      </c>
      <c r="O1544" s="577" t="str">
        <f t="shared" si="217"/>
        <v/>
      </c>
      <c r="P1544" s="578">
        <v>19.600000000000001</v>
      </c>
      <c r="Q1544" s="578">
        <v>25.4</v>
      </c>
      <c r="R1544" s="579">
        <v>1.2959183673469401</v>
      </c>
      <c r="S1544" s="577" t="str">
        <f t="shared" si="218"/>
        <v/>
      </c>
      <c r="T1544" s="580">
        <f t="shared" si="219"/>
        <v>1</v>
      </c>
      <c r="U1544" s="580">
        <f t="shared" si="220"/>
        <v>0</v>
      </c>
      <c r="V1544" s="580">
        <f t="shared" si="221"/>
        <v>0</v>
      </c>
      <c r="W1544" s="580">
        <f t="shared" si="222"/>
        <v>1</v>
      </c>
      <c r="X1544" s="581" t="str">
        <f t="shared" si="223"/>
        <v>NO</v>
      </c>
      <c r="Y1544" s="582" t="str">
        <f t="shared" si="224"/>
        <v>NO</v>
      </c>
    </row>
    <row r="1545" spans="1:25" x14ac:dyDescent="0.25">
      <c r="A1545" s="572" t="s">
        <v>290</v>
      </c>
      <c r="B1545" s="573" t="s">
        <v>1127</v>
      </c>
      <c r="C1545" s="617">
        <v>72</v>
      </c>
      <c r="D1545" s="617">
        <v>22071007200</v>
      </c>
      <c r="E1545" s="574" t="s">
        <v>901</v>
      </c>
      <c r="F1545" s="583">
        <v>0</v>
      </c>
      <c r="G1545" s="573" t="s">
        <v>902</v>
      </c>
      <c r="H1545" s="576">
        <v>152900</v>
      </c>
      <c r="I1545" s="576">
        <v>205000</v>
      </c>
      <c r="J1545" s="577">
        <v>1.3407455853499</v>
      </c>
      <c r="K1545" s="577" t="b">
        <f t="shared" si="216"/>
        <v>1</v>
      </c>
      <c r="L1545" s="576">
        <v>46710</v>
      </c>
      <c r="M1545" s="576">
        <v>38721</v>
      </c>
      <c r="N1545" s="577">
        <v>0.82896596017983304</v>
      </c>
      <c r="O1545" s="577" t="str">
        <f t="shared" si="217"/>
        <v/>
      </c>
      <c r="P1545" s="578">
        <v>19.600000000000001</v>
      </c>
      <c r="Q1545" s="578">
        <v>25.4</v>
      </c>
      <c r="R1545" s="579">
        <v>1.2959183673469401</v>
      </c>
      <c r="S1545" s="577" t="str">
        <f t="shared" si="218"/>
        <v/>
      </c>
      <c r="T1545" s="580">
        <f t="shared" si="219"/>
        <v>1</v>
      </c>
      <c r="U1545" s="580">
        <f t="shared" si="220"/>
        <v>0</v>
      </c>
      <c r="V1545" s="580">
        <f t="shared" si="221"/>
        <v>0</v>
      </c>
      <c r="W1545" s="580">
        <f t="shared" si="222"/>
        <v>1</v>
      </c>
      <c r="X1545" s="581" t="str">
        <f t="shared" si="223"/>
        <v>NO</v>
      </c>
      <c r="Y1545" s="582" t="str">
        <f t="shared" si="224"/>
        <v>NO</v>
      </c>
    </row>
    <row r="1546" spans="1:25" x14ac:dyDescent="0.25">
      <c r="A1546" s="572" t="s">
        <v>290</v>
      </c>
      <c r="B1546" s="573" t="s">
        <v>1127</v>
      </c>
      <c r="C1546" s="617">
        <v>72</v>
      </c>
      <c r="D1546" s="617">
        <v>22071007200</v>
      </c>
      <c r="E1546" s="574" t="s">
        <v>901</v>
      </c>
      <c r="F1546" s="583">
        <v>0</v>
      </c>
      <c r="G1546" s="573" t="s">
        <v>902</v>
      </c>
      <c r="H1546" s="576">
        <v>152900</v>
      </c>
      <c r="I1546" s="576">
        <v>205000</v>
      </c>
      <c r="J1546" s="577">
        <v>1.3407455853499</v>
      </c>
      <c r="K1546" s="577" t="b">
        <f t="shared" si="216"/>
        <v>1</v>
      </c>
      <c r="L1546" s="576">
        <v>46710</v>
      </c>
      <c r="M1546" s="576">
        <v>38721</v>
      </c>
      <c r="N1546" s="577">
        <v>0.82896596017983304</v>
      </c>
      <c r="O1546" s="577" t="str">
        <f t="shared" si="217"/>
        <v/>
      </c>
      <c r="P1546" s="578">
        <v>19.600000000000001</v>
      </c>
      <c r="Q1546" s="578">
        <v>25.4</v>
      </c>
      <c r="R1546" s="579">
        <v>1.2959183673469401</v>
      </c>
      <c r="S1546" s="577" t="str">
        <f t="shared" si="218"/>
        <v/>
      </c>
      <c r="T1546" s="580">
        <f t="shared" si="219"/>
        <v>1</v>
      </c>
      <c r="U1546" s="580">
        <f t="shared" si="220"/>
        <v>0</v>
      </c>
      <c r="V1546" s="580">
        <f t="shared" si="221"/>
        <v>0</v>
      </c>
      <c r="W1546" s="580">
        <f t="shared" si="222"/>
        <v>1</v>
      </c>
      <c r="X1546" s="581" t="str">
        <f t="shared" si="223"/>
        <v>NO</v>
      </c>
      <c r="Y1546" s="582" t="str">
        <f t="shared" si="224"/>
        <v>NO</v>
      </c>
    </row>
    <row r="1547" spans="1:25" x14ac:dyDescent="0.25">
      <c r="A1547" s="572" t="s">
        <v>290</v>
      </c>
      <c r="B1547" s="573" t="s">
        <v>1127</v>
      </c>
      <c r="C1547" s="617">
        <v>72</v>
      </c>
      <c r="D1547" s="617">
        <v>22071007200</v>
      </c>
      <c r="E1547" s="574" t="s">
        <v>901</v>
      </c>
      <c r="F1547" s="583">
        <v>0</v>
      </c>
      <c r="G1547" s="573" t="s">
        <v>902</v>
      </c>
      <c r="H1547" s="576">
        <v>152900</v>
      </c>
      <c r="I1547" s="576">
        <v>205000</v>
      </c>
      <c r="J1547" s="577">
        <v>1.3407455853499</v>
      </c>
      <c r="K1547" s="577" t="b">
        <f t="shared" si="216"/>
        <v>1</v>
      </c>
      <c r="L1547" s="576">
        <v>46710</v>
      </c>
      <c r="M1547" s="576">
        <v>38721</v>
      </c>
      <c r="N1547" s="577">
        <v>0.82896596017983304</v>
      </c>
      <c r="O1547" s="577" t="str">
        <f t="shared" si="217"/>
        <v/>
      </c>
      <c r="P1547" s="578">
        <v>19.600000000000001</v>
      </c>
      <c r="Q1547" s="578">
        <v>25.4</v>
      </c>
      <c r="R1547" s="579">
        <v>1.2959183673469401</v>
      </c>
      <c r="S1547" s="577" t="str">
        <f t="shared" si="218"/>
        <v/>
      </c>
      <c r="T1547" s="580">
        <f t="shared" si="219"/>
        <v>1</v>
      </c>
      <c r="U1547" s="580">
        <f t="shared" si="220"/>
        <v>0</v>
      </c>
      <c r="V1547" s="580">
        <f t="shared" si="221"/>
        <v>0</v>
      </c>
      <c r="W1547" s="580">
        <f t="shared" si="222"/>
        <v>1</v>
      </c>
      <c r="X1547" s="581" t="str">
        <f t="shared" si="223"/>
        <v>NO</v>
      </c>
      <c r="Y1547" s="582" t="str">
        <f t="shared" si="224"/>
        <v>NO</v>
      </c>
    </row>
    <row r="1548" spans="1:25" x14ac:dyDescent="0.25">
      <c r="A1548" s="572" t="s">
        <v>290</v>
      </c>
      <c r="B1548" s="573" t="s">
        <v>1127</v>
      </c>
      <c r="C1548" s="617">
        <v>75.010000000000005</v>
      </c>
      <c r="D1548" s="617">
        <v>22071007501</v>
      </c>
      <c r="E1548" s="574" t="s">
        <v>901</v>
      </c>
      <c r="F1548" s="583">
        <v>0</v>
      </c>
      <c r="G1548" s="573" t="s">
        <v>902</v>
      </c>
      <c r="H1548" s="576">
        <v>152900</v>
      </c>
      <c r="I1548" s="576">
        <v>205000</v>
      </c>
      <c r="J1548" s="577">
        <v>1.3407455853499</v>
      </c>
      <c r="K1548" s="577" t="b">
        <f t="shared" si="216"/>
        <v>1</v>
      </c>
      <c r="L1548" s="576">
        <v>46710</v>
      </c>
      <c r="M1548" s="576">
        <v>38721</v>
      </c>
      <c r="N1548" s="577">
        <v>0.82896596017983304</v>
      </c>
      <c r="O1548" s="577" t="str">
        <f t="shared" si="217"/>
        <v/>
      </c>
      <c r="P1548" s="578">
        <v>19.600000000000001</v>
      </c>
      <c r="Q1548" s="578">
        <v>25.4</v>
      </c>
      <c r="R1548" s="579">
        <v>1.2959183673469401</v>
      </c>
      <c r="S1548" s="577" t="str">
        <f t="shared" si="218"/>
        <v/>
      </c>
      <c r="T1548" s="580">
        <f t="shared" si="219"/>
        <v>1</v>
      </c>
      <c r="U1548" s="580">
        <f t="shared" si="220"/>
        <v>0</v>
      </c>
      <c r="V1548" s="580">
        <f t="shared" si="221"/>
        <v>0</v>
      </c>
      <c r="W1548" s="580">
        <f t="shared" si="222"/>
        <v>1</v>
      </c>
      <c r="X1548" s="581" t="str">
        <f t="shared" si="223"/>
        <v>NO</v>
      </c>
      <c r="Y1548" s="582" t="str">
        <f t="shared" si="224"/>
        <v>NO</v>
      </c>
    </row>
    <row r="1549" spans="1:25" x14ac:dyDescent="0.25">
      <c r="A1549" s="572" t="s">
        <v>290</v>
      </c>
      <c r="B1549" s="573" t="s">
        <v>1127</v>
      </c>
      <c r="C1549" s="617">
        <v>75.02</v>
      </c>
      <c r="D1549" s="617">
        <v>22071007502</v>
      </c>
      <c r="E1549" s="574" t="s">
        <v>901</v>
      </c>
      <c r="F1549" s="583">
        <v>0</v>
      </c>
      <c r="G1549" s="573" t="s">
        <v>902</v>
      </c>
      <c r="H1549" s="576">
        <v>152900</v>
      </c>
      <c r="I1549" s="576">
        <v>205000</v>
      </c>
      <c r="J1549" s="577">
        <v>1.3407455853499</v>
      </c>
      <c r="K1549" s="577" t="b">
        <f t="shared" si="216"/>
        <v>1</v>
      </c>
      <c r="L1549" s="576">
        <v>46710</v>
      </c>
      <c r="M1549" s="576">
        <v>38721</v>
      </c>
      <c r="N1549" s="577">
        <v>0.82896596017983304</v>
      </c>
      <c r="O1549" s="577" t="str">
        <f t="shared" si="217"/>
        <v/>
      </c>
      <c r="P1549" s="578">
        <v>19.600000000000001</v>
      </c>
      <c r="Q1549" s="578">
        <v>25.4</v>
      </c>
      <c r="R1549" s="579">
        <v>1.2959183673469401</v>
      </c>
      <c r="S1549" s="577" t="str">
        <f t="shared" si="218"/>
        <v/>
      </c>
      <c r="T1549" s="580">
        <f t="shared" si="219"/>
        <v>1</v>
      </c>
      <c r="U1549" s="580">
        <f t="shared" si="220"/>
        <v>0</v>
      </c>
      <c r="V1549" s="580">
        <f t="shared" si="221"/>
        <v>0</v>
      </c>
      <c r="W1549" s="580">
        <f t="shared" si="222"/>
        <v>1</v>
      </c>
      <c r="X1549" s="581" t="str">
        <f t="shared" si="223"/>
        <v>NO</v>
      </c>
      <c r="Y1549" s="582" t="str">
        <f t="shared" si="224"/>
        <v>NO</v>
      </c>
    </row>
    <row r="1550" spans="1:25" x14ac:dyDescent="0.25">
      <c r="A1550" s="572" t="s">
        <v>290</v>
      </c>
      <c r="B1550" s="573" t="s">
        <v>1127</v>
      </c>
      <c r="C1550" s="617">
        <v>76.040000000000006</v>
      </c>
      <c r="D1550" s="617">
        <v>22071007604</v>
      </c>
      <c r="E1550" s="574" t="s">
        <v>904</v>
      </c>
      <c r="F1550" s="583">
        <v>0</v>
      </c>
      <c r="G1550" s="573" t="s">
        <v>902</v>
      </c>
      <c r="H1550" s="576">
        <v>152900</v>
      </c>
      <c r="I1550" s="576">
        <v>205000</v>
      </c>
      <c r="J1550" s="577">
        <v>1.3407455853499</v>
      </c>
      <c r="K1550" s="577" t="b">
        <f t="shared" si="216"/>
        <v>1</v>
      </c>
      <c r="L1550" s="576">
        <v>46710</v>
      </c>
      <c r="M1550" s="576">
        <v>38721</v>
      </c>
      <c r="N1550" s="577">
        <v>0.82896596017983304</v>
      </c>
      <c r="O1550" s="577" t="str">
        <f t="shared" si="217"/>
        <v/>
      </c>
      <c r="P1550" s="578">
        <v>19.600000000000001</v>
      </c>
      <c r="Q1550" s="578">
        <v>25.4</v>
      </c>
      <c r="R1550" s="579">
        <v>1.2959183673469401</v>
      </c>
      <c r="S1550" s="577" t="str">
        <f t="shared" si="218"/>
        <v/>
      </c>
      <c r="T1550" s="580">
        <f t="shared" si="219"/>
        <v>1</v>
      </c>
      <c r="U1550" s="580">
        <f t="shared" si="220"/>
        <v>0</v>
      </c>
      <c r="V1550" s="580">
        <f t="shared" si="221"/>
        <v>0</v>
      </c>
      <c r="W1550" s="580">
        <f t="shared" si="222"/>
        <v>1</v>
      </c>
      <c r="X1550" s="581" t="str">
        <f t="shared" si="223"/>
        <v>NO</v>
      </c>
      <c r="Y1550" s="582" t="str">
        <f t="shared" si="224"/>
        <v>NO</v>
      </c>
    </row>
    <row r="1551" spans="1:25" x14ac:dyDescent="0.25">
      <c r="A1551" s="572" t="s">
        <v>290</v>
      </c>
      <c r="B1551" s="573" t="s">
        <v>1127</v>
      </c>
      <c r="C1551" s="617">
        <v>76.040000000000006</v>
      </c>
      <c r="D1551" s="617">
        <v>22071007604</v>
      </c>
      <c r="E1551" s="574" t="s">
        <v>904</v>
      </c>
      <c r="F1551" s="583">
        <v>0</v>
      </c>
      <c r="G1551" s="573" t="s">
        <v>902</v>
      </c>
      <c r="H1551" s="576">
        <v>152900</v>
      </c>
      <c r="I1551" s="576">
        <v>205000</v>
      </c>
      <c r="J1551" s="577">
        <v>1.3407455853499</v>
      </c>
      <c r="K1551" s="577" t="b">
        <f t="shared" si="216"/>
        <v>1</v>
      </c>
      <c r="L1551" s="576">
        <v>46710</v>
      </c>
      <c r="M1551" s="576">
        <v>38721</v>
      </c>
      <c r="N1551" s="577">
        <v>0.82896596017983304</v>
      </c>
      <c r="O1551" s="577" t="str">
        <f t="shared" si="217"/>
        <v/>
      </c>
      <c r="P1551" s="578">
        <v>19.600000000000001</v>
      </c>
      <c r="Q1551" s="578">
        <v>25.4</v>
      </c>
      <c r="R1551" s="579">
        <v>1.2959183673469401</v>
      </c>
      <c r="S1551" s="577" t="str">
        <f t="shared" si="218"/>
        <v/>
      </c>
      <c r="T1551" s="580">
        <f t="shared" si="219"/>
        <v>1</v>
      </c>
      <c r="U1551" s="580">
        <f t="shared" si="220"/>
        <v>0</v>
      </c>
      <c r="V1551" s="580">
        <f t="shared" si="221"/>
        <v>0</v>
      </c>
      <c r="W1551" s="580">
        <f t="shared" si="222"/>
        <v>1</v>
      </c>
      <c r="X1551" s="581" t="str">
        <f t="shared" si="223"/>
        <v>NO</v>
      </c>
      <c r="Y1551" s="582" t="str">
        <f t="shared" si="224"/>
        <v>NO</v>
      </c>
    </row>
    <row r="1552" spans="1:25" x14ac:dyDescent="0.25">
      <c r="A1552" s="572" t="s">
        <v>290</v>
      </c>
      <c r="B1552" s="573" t="s">
        <v>1127</v>
      </c>
      <c r="C1552" s="617">
        <v>76.05</v>
      </c>
      <c r="D1552" s="617">
        <v>22071007605</v>
      </c>
      <c r="E1552" s="574" t="s">
        <v>901</v>
      </c>
      <c r="F1552" s="583">
        <v>0</v>
      </c>
      <c r="G1552" s="573" t="s">
        <v>902</v>
      </c>
      <c r="H1552" s="576">
        <v>152900</v>
      </c>
      <c r="I1552" s="576">
        <v>205000</v>
      </c>
      <c r="J1552" s="577">
        <v>1.3407455853499</v>
      </c>
      <c r="K1552" s="577" t="b">
        <f t="shared" si="216"/>
        <v>1</v>
      </c>
      <c r="L1552" s="576">
        <v>46710</v>
      </c>
      <c r="M1552" s="576">
        <v>38721</v>
      </c>
      <c r="N1552" s="577">
        <v>0.82896596017983304</v>
      </c>
      <c r="O1552" s="577" t="str">
        <f t="shared" si="217"/>
        <v/>
      </c>
      <c r="P1552" s="578">
        <v>19.600000000000001</v>
      </c>
      <c r="Q1552" s="578">
        <v>25.4</v>
      </c>
      <c r="R1552" s="579">
        <v>1.2959183673469401</v>
      </c>
      <c r="S1552" s="577" t="str">
        <f t="shared" si="218"/>
        <v/>
      </c>
      <c r="T1552" s="580">
        <f t="shared" si="219"/>
        <v>1</v>
      </c>
      <c r="U1552" s="580">
        <f t="shared" si="220"/>
        <v>0</v>
      </c>
      <c r="V1552" s="580">
        <f t="shared" si="221"/>
        <v>0</v>
      </c>
      <c r="W1552" s="580">
        <f t="shared" si="222"/>
        <v>1</v>
      </c>
      <c r="X1552" s="581" t="str">
        <f t="shared" si="223"/>
        <v>NO</v>
      </c>
      <c r="Y1552" s="582" t="str">
        <f t="shared" si="224"/>
        <v>NO</v>
      </c>
    </row>
    <row r="1553" spans="1:25" x14ac:dyDescent="0.25">
      <c r="A1553" s="572" t="s">
        <v>290</v>
      </c>
      <c r="B1553" s="573" t="s">
        <v>1127</v>
      </c>
      <c r="C1553" s="617">
        <v>76.06</v>
      </c>
      <c r="D1553" s="617">
        <v>22071007606</v>
      </c>
      <c r="E1553" s="574" t="s">
        <v>904</v>
      </c>
      <c r="F1553" s="583">
        <v>0</v>
      </c>
      <c r="G1553" s="573" t="s">
        <v>902</v>
      </c>
      <c r="H1553" s="576">
        <v>152900</v>
      </c>
      <c r="I1553" s="576">
        <v>205000</v>
      </c>
      <c r="J1553" s="577">
        <v>1.3407455853499</v>
      </c>
      <c r="K1553" s="577" t="b">
        <f t="shared" si="216"/>
        <v>1</v>
      </c>
      <c r="L1553" s="576">
        <v>46710</v>
      </c>
      <c r="M1553" s="576">
        <v>38721</v>
      </c>
      <c r="N1553" s="577">
        <v>0.82896596017983304</v>
      </c>
      <c r="O1553" s="577" t="str">
        <f t="shared" si="217"/>
        <v/>
      </c>
      <c r="P1553" s="578">
        <v>19.600000000000001</v>
      </c>
      <c r="Q1553" s="578">
        <v>25.4</v>
      </c>
      <c r="R1553" s="579">
        <v>1.2959183673469401</v>
      </c>
      <c r="S1553" s="577" t="str">
        <f t="shared" si="218"/>
        <v/>
      </c>
      <c r="T1553" s="580">
        <f t="shared" si="219"/>
        <v>1</v>
      </c>
      <c r="U1553" s="580">
        <f t="shared" si="220"/>
        <v>0</v>
      </c>
      <c r="V1553" s="580">
        <f t="shared" si="221"/>
        <v>0</v>
      </c>
      <c r="W1553" s="580">
        <f t="shared" si="222"/>
        <v>1</v>
      </c>
      <c r="X1553" s="581" t="str">
        <f t="shared" si="223"/>
        <v>NO</v>
      </c>
      <c r="Y1553" s="582" t="str">
        <f t="shared" si="224"/>
        <v>NO</v>
      </c>
    </row>
    <row r="1554" spans="1:25" x14ac:dyDescent="0.25">
      <c r="A1554" s="572" t="s">
        <v>290</v>
      </c>
      <c r="B1554" s="573" t="s">
        <v>1127</v>
      </c>
      <c r="C1554" s="617">
        <v>77</v>
      </c>
      <c r="D1554" s="617">
        <v>22071007700</v>
      </c>
      <c r="E1554" s="574" t="s">
        <v>904</v>
      </c>
      <c r="F1554" s="583">
        <v>0</v>
      </c>
      <c r="G1554" s="573" t="s">
        <v>902</v>
      </c>
      <c r="H1554" s="576">
        <v>152900</v>
      </c>
      <c r="I1554" s="576">
        <v>205000</v>
      </c>
      <c r="J1554" s="577">
        <v>1.3407455853499</v>
      </c>
      <c r="K1554" s="577" t="b">
        <f t="shared" si="216"/>
        <v>1</v>
      </c>
      <c r="L1554" s="576">
        <v>46710</v>
      </c>
      <c r="M1554" s="576">
        <v>38721</v>
      </c>
      <c r="N1554" s="577">
        <v>0.82896596017983304</v>
      </c>
      <c r="O1554" s="577" t="str">
        <f t="shared" si="217"/>
        <v/>
      </c>
      <c r="P1554" s="578">
        <v>19.600000000000001</v>
      </c>
      <c r="Q1554" s="578">
        <v>25.4</v>
      </c>
      <c r="R1554" s="579">
        <v>1.2959183673469401</v>
      </c>
      <c r="S1554" s="577" t="str">
        <f t="shared" si="218"/>
        <v/>
      </c>
      <c r="T1554" s="580">
        <f t="shared" si="219"/>
        <v>1</v>
      </c>
      <c r="U1554" s="580">
        <f t="shared" si="220"/>
        <v>0</v>
      </c>
      <c r="V1554" s="580">
        <f t="shared" si="221"/>
        <v>0</v>
      </c>
      <c r="W1554" s="580">
        <f t="shared" si="222"/>
        <v>1</v>
      </c>
      <c r="X1554" s="581" t="str">
        <f t="shared" si="223"/>
        <v>NO</v>
      </c>
      <c r="Y1554" s="582" t="str">
        <f t="shared" si="224"/>
        <v>NO</v>
      </c>
    </row>
    <row r="1555" spans="1:25" x14ac:dyDescent="0.25">
      <c r="A1555" s="572" t="s">
        <v>290</v>
      </c>
      <c r="B1555" s="573" t="s">
        <v>1127</v>
      </c>
      <c r="C1555" s="617">
        <v>78</v>
      </c>
      <c r="D1555" s="617">
        <v>22071007800</v>
      </c>
      <c r="E1555" s="574" t="s">
        <v>904</v>
      </c>
      <c r="F1555" s="583">
        <v>0</v>
      </c>
      <c r="G1555" s="573" t="s">
        <v>902</v>
      </c>
      <c r="H1555" s="576">
        <v>152900</v>
      </c>
      <c r="I1555" s="576">
        <v>205000</v>
      </c>
      <c r="J1555" s="577">
        <v>1.3407455853499</v>
      </c>
      <c r="K1555" s="577" t="b">
        <f t="shared" si="216"/>
        <v>1</v>
      </c>
      <c r="L1555" s="576">
        <v>46710</v>
      </c>
      <c r="M1555" s="576">
        <v>38721</v>
      </c>
      <c r="N1555" s="577">
        <v>0.82896596017983304</v>
      </c>
      <c r="O1555" s="577" t="str">
        <f t="shared" si="217"/>
        <v/>
      </c>
      <c r="P1555" s="578">
        <v>19.600000000000001</v>
      </c>
      <c r="Q1555" s="578">
        <v>25.4</v>
      </c>
      <c r="R1555" s="579">
        <v>1.2959183673469401</v>
      </c>
      <c r="S1555" s="577" t="str">
        <f t="shared" si="218"/>
        <v/>
      </c>
      <c r="T1555" s="580">
        <f t="shared" si="219"/>
        <v>1</v>
      </c>
      <c r="U1555" s="580">
        <f t="shared" si="220"/>
        <v>0</v>
      </c>
      <c r="V1555" s="580">
        <f t="shared" si="221"/>
        <v>0</v>
      </c>
      <c r="W1555" s="580">
        <f t="shared" si="222"/>
        <v>1</v>
      </c>
      <c r="X1555" s="581" t="str">
        <f t="shared" si="223"/>
        <v>NO</v>
      </c>
      <c r="Y1555" s="582" t="str">
        <f t="shared" si="224"/>
        <v>NO</v>
      </c>
    </row>
    <row r="1556" spans="1:25" x14ac:dyDescent="0.25">
      <c r="A1556" s="572" t="s">
        <v>290</v>
      </c>
      <c r="B1556" s="573" t="s">
        <v>1127</v>
      </c>
      <c r="C1556" s="617">
        <v>82</v>
      </c>
      <c r="D1556" s="617">
        <v>22071008200</v>
      </c>
      <c r="E1556" s="574" t="s">
        <v>904</v>
      </c>
      <c r="F1556" s="583">
        <v>0</v>
      </c>
      <c r="G1556" s="573" t="s">
        <v>902</v>
      </c>
      <c r="H1556" s="576">
        <v>152900</v>
      </c>
      <c r="I1556" s="576">
        <v>205000</v>
      </c>
      <c r="J1556" s="577">
        <v>1.3407455853499</v>
      </c>
      <c r="K1556" s="577" t="b">
        <f t="shared" si="216"/>
        <v>1</v>
      </c>
      <c r="L1556" s="576">
        <v>46710</v>
      </c>
      <c r="M1556" s="576">
        <v>38721</v>
      </c>
      <c r="N1556" s="577">
        <v>0.82896596017983304</v>
      </c>
      <c r="O1556" s="577" t="str">
        <f t="shared" si="217"/>
        <v/>
      </c>
      <c r="P1556" s="578">
        <v>19.600000000000001</v>
      </c>
      <c r="Q1556" s="578">
        <v>25.4</v>
      </c>
      <c r="R1556" s="579">
        <v>1.2959183673469401</v>
      </c>
      <c r="S1556" s="577" t="str">
        <f t="shared" si="218"/>
        <v/>
      </c>
      <c r="T1556" s="580">
        <f t="shared" si="219"/>
        <v>1</v>
      </c>
      <c r="U1556" s="580">
        <f t="shared" si="220"/>
        <v>0</v>
      </c>
      <c r="V1556" s="580">
        <f t="shared" si="221"/>
        <v>0</v>
      </c>
      <c r="W1556" s="580">
        <f t="shared" si="222"/>
        <v>1</v>
      </c>
      <c r="X1556" s="581" t="str">
        <f t="shared" si="223"/>
        <v>NO</v>
      </c>
      <c r="Y1556" s="582" t="str">
        <f t="shared" si="224"/>
        <v>NO</v>
      </c>
    </row>
    <row r="1557" spans="1:25" x14ac:dyDescent="0.25">
      <c r="A1557" s="572" t="s">
        <v>290</v>
      </c>
      <c r="B1557" s="573" t="s">
        <v>1127</v>
      </c>
      <c r="C1557" s="617">
        <v>83</v>
      </c>
      <c r="D1557" s="617">
        <v>22071008300</v>
      </c>
      <c r="E1557" s="574" t="s">
        <v>901</v>
      </c>
      <c r="F1557" s="575">
        <v>1</v>
      </c>
      <c r="G1557" s="573" t="s">
        <v>902</v>
      </c>
      <c r="H1557" s="576">
        <v>152900</v>
      </c>
      <c r="I1557" s="576">
        <v>205000</v>
      </c>
      <c r="J1557" s="577">
        <v>1.3407455853499</v>
      </c>
      <c r="K1557" s="577" t="b">
        <f t="shared" si="216"/>
        <v>1</v>
      </c>
      <c r="L1557" s="576">
        <v>46710</v>
      </c>
      <c r="M1557" s="576">
        <v>38721</v>
      </c>
      <c r="N1557" s="577">
        <v>0.82896596017983304</v>
      </c>
      <c r="O1557" s="577" t="str">
        <f t="shared" si="217"/>
        <v/>
      </c>
      <c r="P1557" s="578">
        <v>19.600000000000001</v>
      </c>
      <c r="Q1557" s="578">
        <v>25.4</v>
      </c>
      <c r="R1557" s="579">
        <v>1.2959183673469401</v>
      </c>
      <c r="S1557" s="577" t="str">
        <f t="shared" si="218"/>
        <v/>
      </c>
      <c r="T1557" s="580">
        <f t="shared" si="219"/>
        <v>1</v>
      </c>
      <c r="U1557" s="580">
        <f t="shared" si="220"/>
        <v>0</v>
      </c>
      <c r="V1557" s="580">
        <f t="shared" si="221"/>
        <v>0</v>
      </c>
      <c r="W1557" s="580">
        <f t="shared" si="222"/>
        <v>1</v>
      </c>
      <c r="X1557" s="581" t="str">
        <f t="shared" si="223"/>
        <v>NO</v>
      </c>
      <c r="Y1557" s="582" t="str">
        <f t="shared" si="224"/>
        <v>NO</v>
      </c>
    </row>
    <row r="1558" spans="1:25" x14ac:dyDescent="0.25">
      <c r="A1558" s="572" t="s">
        <v>290</v>
      </c>
      <c r="B1558" s="573" t="s">
        <v>1127</v>
      </c>
      <c r="C1558" s="617">
        <v>84</v>
      </c>
      <c r="D1558" s="617">
        <v>22071008400</v>
      </c>
      <c r="E1558" s="574" t="s">
        <v>904</v>
      </c>
      <c r="F1558" s="583">
        <v>0</v>
      </c>
      <c r="G1558" s="573" t="s">
        <v>902</v>
      </c>
      <c r="H1558" s="576">
        <v>152900</v>
      </c>
      <c r="I1558" s="576">
        <v>205000</v>
      </c>
      <c r="J1558" s="577">
        <v>1.3407455853499</v>
      </c>
      <c r="K1558" s="577" t="b">
        <f t="shared" si="216"/>
        <v>1</v>
      </c>
      <c r="L1558" s="576">
        <v>46710</v>
      </c>
      <c r="M1558" s="576">
        <v>38721</v>
      </c>
      <c r="N1558" s="577">
        <v>0.82896596017983304</v>
      </c>
      <c r="O1558" s="577" t="str">
        <f t="shared" si="217"/>
        <v/>
      </c>
      <c r="P1558" s="578">
        <v>19.600000000000001</v>
      </c>
      <c r="Q1558" s="578">
        <v>25.4</v>
      </c>
      <c r="R1558" s="579">
        <v>1.2959183673469401</v>
      </c>
      <c r="S1558" s="577" t="str">
        <f t="shared" si="218"/>
        <v/>
      </c>
      <c r="T1558" s="580">
        <f t="shared" si="219"/>
        <v>1</v>
      </c>
      <c r="U1558" s="580">
        <f t="shared" si="220"/>
        <v>0</v>
      </c>
      <c r="V1558" s="580">
        <f t="shared" si="221"/>
        <v>0</v>
      </c>
      <c r="W1558" s="580">
        <f t="shared" si="222"/>
        <v>1</v>
      </c>
      <c r="X1558" s="581" t="str">
        <f t="shared" si="223"/>
        <v>NO</v>
      </c>
      <c r="Y1558" s="582" t="str">
        <f t="shared" si="224"/>
        <v>NO</v>
      </c>
    </row>
    <row r="1559" spans="1:25" x14ac:dyDescent="0.25">
      <c r="A1559" s="572" t="s">
        <v>290</v>
      </c>
      <c r="B1559" s="573" t="s">
        <v>1127</v>
      </c>
      <c r="C1559" s="617">
        <v>84</v>
      </c>
      <c r="D1559" s="617">
        <v>22071008400</v>
      </c>
      <c r="E1559" s="574" t="s">
        <v>904</v>
      </c>
      <c r="F1559" s="583">
        <v>0</v>
      </c>
      <c r="G1559" s="573" t="s">
        <v>902</v>
      </c>
      <c r="H1559" s="576">
        <v>152900</v>
      </c>
      <c r="I1559" s="576">
        <v>205000</v>
      </c>
      <c r="J1559" s="577">
        <v>1.3407455853499</v>
      </c>
      <c r="K1559" s="577" t="b">
        <f t="shared" si="216"/>
        <v>1</v>
      </c>
      <c r="L1559" s="576">
        <v>46710</v>
      </c>
      <c r="M1559" s="576">
        <v>38721</v>
      </c>
      <c r="N1559" s="577">
        <v>0.82896596017983304</v>
      </c>
      <c r="O1559" s="577" t="str">
        <f t="shared" si="217"/>
        <v/>
      </c>
      <c r="P1559" s="578">
        <v>19.600000000000001</v>
      </c>
      <c r="Q1559" s="578">
        <v>25.4</v>
      </c>
      <c r="R1559" s="579">
        <v>1.2959183673469401</v>
      </c>
      <c r="S1559" s="577" t="str">
        <f t="shared" si="218"/>
        <v/>
      </c>
      <c r="T1559" s="580">
        <f t="shared" si="219"/>
        <v>1</v>
      </c>
      <c r="U1559" s="580">
        <f t="shared" si="220"/>
        <v>0</v>
      </c>
      <c r="V1559" s="580">
        <f t="shared" si="221"/>
        <v>0</v>
      </c>
      <c r="W1559" s="580">
        <f t="shared" si="222"/>
        <v>1</v>
      </c>
      <c r="X1559" s="581" t="str">
        <f t="shared" si="223"/>
        <v>NO</v>
      </c>
      <c r="Y1559" s="582" t="str">
        <f t="shared" si="224"/>
        <v>NO</v>
      </c>
    </row>
    <row r="1560" spans="1:25" x14ac:dyDescent="0.25">
      <c r="A1560" s="572" t="s">
        <v>290</v>
      </c>
      <c r="B1560" s="573" t="s">
        <v>1127</v>
      </c>
      <c r="C1560" s="617">
        <v>85</v>
      </c>
      <c r="D1560" s="617">
        <v>22071008500</v>
      </c>
      <c r="E1560" s="574" t="s">
        <v>901</v>
      </c>
      <c r="F1560" s="583">
        <v>0</v>
      </c>
      <c r="G1560" s="573" t="s">
        <v>902</v>
      </c>
      <c r="H1560" s="576">
        <v>152900</v>
      </c>
      <c r="I1560" s="576">
        <v>205000</v>
      </c>
      <c r="J1560" s="577">
        <v>1.3407455853499</v>
      </c>
      <c r="K1560" s="577" t="b">
        <f t="shared" si="216"/>
        <v>1</v>
      </c>
      <c r="L1560" s="576">
        <v>46710</v>
      </c>
      <c r="M1560" s="576">
        <v>38721</v>
      </c>
      <c r="N1560" s="577">
        <v>0.82896596017983304</v>
      </c>
      <c r="O1560" s="577" t="str">
        <f t="shared" si="217"/>
        <v/>
      </c>
      <c r="P1560" s="578">
        <v>19.600000000000001</v>
      </c>
      <c r="Q1560" s="578">
        <v>25.4</v>
      </c>
      <c r="R1560" s="579">
        <v>1.2959183673469401</v>
      </c>
      <c r="S1560" s="577" t="str">
        <f t="shared" si="218"/>
        <v/>
      </c>
      <c r="T1560" s="580">
        <f t="shared" si="219"/>
        <v>1</v>
      </c>
      <c r="U1560" s="580">
        <f t="shared" si="220"/>
        <v>0</v>
      </c>
      <c r="V1560" s="580">
        <f t="shared" si="221"/>
        <v>0</v>
      </c>
      <c r="W1560" s="580">
        <f t="shared" si="222"/>
        <v>1</v>
      </c>
      <c r="X1560" s="581" t="str">
        <f t="shared" si="223"/>
        <v>NO</v>
      </c>
      <c r="Y1560" s="582" t="str">
        <f t="shared" si="224"/>
        <v>NO</v>
      </c>
    </row>
    <row r="1561" spans="1:25" x14ac:dyDescent="0.25">
      <c r="A1561" s="572" t="s">
        <v>290</v>
      </c>
      <c r="B1561" s="573" t="s">
        <v>1127</v>
      </c>
      <c r="C1561" s="617">
        <v>86</v>
      </c>
      <c r="D1561" s="617">
        <v>22071008600</v>
      </c>
      <c r="E1561" s="574" t="s">
        <v>901</v>
      </c>
      <c r="F1561" s="583">
        <v>0</v>
      </c>
      <c r="G1561" s="573" t="s">
        <v>902</v>
      </c>
      <c r="H1561" s="576">
        <v>152900</v>
      </c>
      <c r="I1561" s="576">
        <v>205000</v>
      </c>
      <c r="J1561" s="577">
        <v>1.3407455853499</v>
      </c>
      <c r="K1561" s="577" t="b">
        <f t="shared" si="216"/>
        <v>1</v>
      </c>
      <c r="L1561" s="576">
        <v>46710</v>
      </c>
      <c r="M1561" s="576">
        <v>38721</v>
      </c>
      <c r="N1561" s="577">
        <v>0.82896596017983304</v>
      </c>
      <c r="O1561" s="577" t="str">
        <f t="shared" si="217"/>
        <v/>
      </c>
      <c r="P1561" s="578">
        <v>19.600000000000001</v>
      </c>
      <c r="Q1561" s="578">
        <v>25.4</v>
      </c>
      <c r="R1561" s="579">
        <v>1.2959183673469401</v>
      </c>
      <c r="S1561" s="577" t="str">
        <f t="shared" si="218"/>
        <v/>
      </c>
      <c r="T1561" s="580">
        <f t="shared" si="219"/>
        <v>1</v>
      </c>
      <c r="U1561" s="580">
        <f t="shared" si="220"/>
        <v>0</v>
      </c>
      <c r="V1561" s="580">
        <f t="shared" si="221"/>
        <v>0</v>
      </c>
      <c r="W1561" s="580">
        <f t="shared" si="222"/>
        <v>1</v>
      </c>
      <c r="X1561" s="581" t="str">
        <f t="shared" si="223"/>
        <v>NO</v>
      </c>
      <c r="Y1561" s="582" t="str">
        <f t="shared" si="224"/>
        <v>NO</v>
      </c>
    </row>
    <row r="1562" spans="1:25" x14ac:dyDescent="0.25">
      <c r="A1562" s="572" t="s">
        <v>290</v>
      </c>
      <c r="B1562" s="573" t="s">
        <v>1127</v>
      </c>
      <c r="C1562" s="617">
        <v>86</v>
      </c>
      <c r="D1562" s="617">
        <v>22071008600</v>
      </c>
      <c r="E1562" s="574" t="s">
        <v>901</v>
      </c>
      <c r="F1562" s="583">
        <v>0</v>
      </c>
      <c r="G1562" s="573" t="s">
        <v>902</v>
      </c>
      <c r="H1562" s="576">
        <v>152900</v>
      </c>
      <c r="I1562" s="576">
        <v>205000</v>
      </c>
      <c r="J1562" s="577">
        <v>1.3407455853499</v>
      </c>
      <c r="K1562" s="577" t="b">
        <f t="shared" si="216"/>
        <v>1</v>
      </c>
      <c r="L1562" s="576">
        <v>46710</v>
      </c>
      <c r="M1562" s="576">
        <v>38721</v>
      </c>
      <c r="N1562" s="577">
        <v>0.82896596017983304</v>
      </c>
      <c r="O1562" s="577" t="str">
        <f t="shared" si="217"/>
        <v/>
      </c>
      <c r="P1562" s="578">
        <v>19.600000000000001</v>
      </c>
      <c r="Q1562" s="578">
        <v>25.4</v>
      </c>
      <c r="R1562" s="579">
        <v>1.2959183673469401</v>
      </c>
      <c r="S1562" s="577" t="str">
        <f t="shared" si="218"/>
        <v/>
      </c>
      <c r="T1562" s="580">
        <f t="shared" si="219"/>
        <v>1</v>
      </c>
      <c r="U1562" s="580">
        <f t="shared" si="220"/>
        <v>0</v>
      </c>
      <c r="V1562" s="580">
        <f t="shared" si="221"/>
        <v>0</v>
      </c>
      <c r="W1562" s="580">
        <f t="shared" si="222"/>
        <v>1</v>
      </c>
      <c r="X1562" s="581" t="str">
        <f t="shared" si="223"/>
        <v>NO</v>
      </c>
      <c r="Y1562" s="582" t="str">
        <f t="shared" si="224"/>
        <v>NO</v>
      </c>
    </row>
    <row r="1563" spans="1:25" x14ac:dyDescent="0.25">
      <c r="A1563" s="572" t="s">
        <v>290</v>
      </c>
      <c r="B1563" s="573" t="s">
        <v>1127</v>
      </c>
      <c r="C1563" s="617">
        <v>88</v>
      </c>
      <c r="D1563" s="617">
        <v>22071008800</v>
      </c>
      <c r="E1563" s="574" t="s">
        <v>904</v>
      </c>
      <c r="F1563" s="583">
        <v>0</v>
      </c>
      <c r="G1563" s="573" t="s">
        <v>902</v>
      </c>
      <c r="H1563" s="576">
        <v>152900</v>
      </c>
      <c r="I1563" s="576">
        <v>205000</v>
      </c>
      <c r="J1563" s="577">
        <v>1.3407455853499</v>
      </c>
      <c r="K1563" s="577" t="b">
        <f t="shared" si="216"/>
        <v>1</v>
      </c>
      <c r="L1563" s="576">
        <v>46710</v>
      </c>
      <c r="M1563" s="576">
        <v>38721</v>
      </c>
      <c r="N1563" s="577">
        <v>0.82896596017983304</v>
      </c>
      <c r="O1563" s="577" t="str">
        <f t="shared" si="217"/>
        <v/>
      </c>
      <c r="P1563" s="578">
        <v>19.600000000000001</v>
      </c>
      <c r="Q1563" s="578">
        <v>25.4</v>
      </c>
      <c r="R1563" s="579">
        <v>1.2959183673469401</v>
      </c>
      <c r="S1563" s="577" t="str">
        <f t="shared" si="218"/>
        <v/>
      </c>
      <c r="T1563" s="580">
        <f t="shared" si="219"/>
        <v>1</v>
      </c>
      <c r="U1563" s="580">
        <f t="shared" si="220"/>
        <v>0</v>
      </c>
      <c r="V1563" s="580">
        <f t="shared" si="221"/>
        <v>0</v>
      </c>
      <c r="W1563" s="580">
        <f t="shared" si="222"/>
        <v>1</v>
      </c>
      <c r="X1563" s="581" t="str">
        <f t="shared" si="223"/>
        <v>NO</v>
      </c>
      <c r="Y1563" s="582" t="str">
        <f t="shared" si="224"/>
        <v>NO</v>
      </c>
    </row>
    <row r="1564" spans="1:25" x14ac:dyDescent="0.25">
      <c r="A1564" s="572" t="s">
        <v>290</v>
      </c>
      <c r="B1564" s="573" t="s">
        <v>1127</v>
      </c>
      <c r="C1564" s="617">
        <v>88</v>
      </c>
      <c r="D1564" s="617">
        <v>22071008800</v>
      </c>
      <c r="E1564" s="574" t="s">
        <v>904</v>
      </c>
      <c r="F1564" s="583">
        <v>0</v>
      </c>
      <c r="G1564" s="573" t="s">
        <v>902</v>
      </c>
      <c r="H1564" s="576">
        <v>152900</v>
      </c>
      <c r="I1564" s="576">
        <v>205000</v>
      </c>
      <c r="J1564" s="577">
        <v>1.3407455853499</v>
      </c>
      <c r="K1564" s="577" t="b">
        <f t="shared" si="216"/>
        <v>1</v>
      </c>
      <c r="L1564" s="576">
        <v>46710</v>
      </c>
      <c r="M1564" s="576">
        <v>38721</v>
      </c>
      <c r="N1564" s="577">
        <v>0.82896596017983304</v>
      </c>
      <c r="O1564" s="577" t="str">
        <f t="shared" si="217"/>
        <v/>
      </c>
      <c r="P1564" s="578">
        <v>19.600000000000001</v>
      </c>
      <c r="Q1564" s="578">
        <v>25.4</v>
      </c>
      <c r="R1564" s="579">
        <v>1.2959183673469401</v>
      </c>
      <c r="S1564" s="577" t="str">
        <f t="shared" si="218"/>
        <v/>
      </c>
      <c r="T1564" s="580">
        <f t="shared" si="219"/>
        <v>1</v>
      </c>
      <c r="U1564" s="580">
        <f t="shared" si="220"/>
        <v>0</v>
      </c>
      <c r="V1564" s="580">
        <f t="shared" si="221"/>
        <v>0</v>
      </c>
      <c r="W1564" s="580">
        <f t="shared" si="222"/>
        <v>1</v>
      </c>
      <c r="X1564" s="581" t="str">
        <f t="shared" si="223"/>
        <v>NO</v>
      </c>
      <c r="Y1564" s="582" t="str">
        <f t="shared" si="224"/>
        <v>NO</v>
      </c>
    </row>
    <row r="1565" spans="1:25" x14ac:dyDescent="0.25">
      <c r="A1565" s="572" t="s">
        <v>290</v>
      </c>
      <c r="B1565" s="573" t="s">
        <v>1127</v>
      </c>
      <c r="C1565" s="617">
        <v>90</v>
      </c>
      <c r="D1565" s="617">
        <v>22071009000</v>
      </c>
      <c r="E1565" s="574" t="s">
        <v>904</v>
      </c>
      <c r="F1565" s="583">
        <v>0</v>
      </c>
      <c r="G1565" s="573" t="s">
        <v>902</v>
      </c>
      <c r="H1565" s="576">
        <v>152900</v>
      </c>
      <c r="I1565" s="576">
        <v>205000</v>
      </c>
      <c r="J1565" s="577">
        <v>1.3407455853499</v>
      </c>
      <c r="K1565" s="577" t="b">
        <f t="shared" si="216"/>
        <v>1</v>
      </c>
      <c r="L1565" s="576">
        <v>46710</v>
      </c>
      <c r="M1565" s="576">
        <v>38721</v>
      </c>
      <c r="N1565" s="577">
        <v>0.82896596017983304</v>
      </c>
      <c r="O1565" s="577" t="str">
        <f t="shared" si="217"/>
        <v/>
      </c>
      <c r="P1565" s="578">
        <v>19.600000000000001</v>
      </c>
      <c r="Q1565" s="578">
        <v>25.4</v>
      </c>
      <c r="R1565" s="579">
        <v>1.2959183673469401</v>
      </c>
      <c r="S1565" s="577" t="str">
        <f t="shared" si="218"/>
        <v/>
      </c>
      <c r="T1565" s="580">
        <f t="shared" si="219"/>
        <v>1</v>
      </c>
      <c r="U1565" s="580">
        <f t="shared" si="220"/>
        <v>0</v>
      </c>
      <c r="V1565" s="580">
        <f t="shared" si="221"/>
        <v>0</v>
      </c>
      <c r="W1565" s="580">
        <f t="shared" si="222"/>
        <v>1</v>
      </c>
      <c r="X1565" s="581" t="str">
        <f t="shared" si="223"/>
        <v>NO</v>
      </c>
      <c r="Y1565" s="582" t="str">
        <f t="shared" si="224"/>
        <v>NO</v>
      </c>
    </row>
    <row r="1566" spans="1:25" x14ac:dyDescent="0.25">
      <c r="A1566" s="572" t="s">
        <v>290</v>
      </c>
      <c r="B1566" s="573" t="s">
        <v>1127</v>
      </c>
      <c r="C1566" s="617">
        <v>90</v>
      </c>
      <c r="D1566" s="617">
        <v>22071009000</v>
      </c>
      <c r="E1566" s="574" t="s">
        <v>904</v>
      </c>
      <c r="F1566" s="583">
        <v>0</v>
      </c>
      <c r="G1566" s="573" t="s">
        <v>902</v>
      </c>
      <c r="H1566" s="576">
        <v>152900</v>
      </c>
      <c r="I1566" s="576">
        <v>205000</v>
      </c>
      <c r="J1566" s="577">
        <v>1.3407455853499</v>
      </c>
      <c r="K1566" s="577" t="b">
        <f t="shared" si="216"/>
        <v>1</v>
      </c>
      <c r="L1566" s="576">
        <v>46710</v>
      </c>
      <c r="M1566" s="576">
        <v>38721</v>
      </c>
      <c r="N1566" s="577">
        <v>0.82896596017983304</v>
      </c>
      <c r="O1566" s="577" t="str">
        <f t="shared" si="217"/>
        <v/>
      </c>
      <c r="P1566" s="578">
        <v>19.600000000000001</v>
      </c>
      <c r="Q1566" s="578">
        <v>25.4</v>
      </c>
      <c r="R1566" s="579">
        <v>1.2959183673469401</v>
      </c>
      <c r="S1566" s="577" t="str">
        <f t="shared" si="218"/>
        <v/>
      </c>
      <c r="T1566" s="580">
        <f t="shared" si="219"/>
        <v>1</v>
      </c>
      <c r="U1566" s="580">
        <f t="shared" si="220"/>
        <v>0</v>
      </c>
      <c r="V1566" s="580">
        <f t="shared" si="221"/>
        <v>0</v>
      </c>
      <c r="W1566" s="580">
        <f t="shared" si="222"/>
        <v>1</v>
      </c>
      <c r="X1566" s="581" t="str">
        <f t="shared" si="223"/>
        <v>NO</v>
      </c>
      <c r="Y1566" s="582" t="str">
        <f t="shared" si="224"/>
        <v>NO</v>
      </c>
    </row>
    <row r="1567" spans="1:25" x14ac:dyDescent="0.25">
      <c r="A1567" s="572" t="s">
        <v>290</v>
      </c>
      <c r="B1567" s="573" t="s">
        <v>1127</v>
      </c>
      <c r="C1567" s="617">
        <v>91</v>
      </c>
      <c r="D1567" s="617">
        <v>22071009100</v>
      </c>
      <c r="E1567" s="574" t="s">
        <v>904</v>
      </c>
      <c r="F1567" s="583">
        <v>0</v>
      </c>
      <c r="G1567" s="573" t="s">
        <v>902</v>
      </c>
      <c r="H1567" s="576">
        <v>152900</v>
      </c>
      <c r="I1567" s="576">
        <v>205000</v>
      </c>
      <c r="J1567" s="577">
        <v>1.3407455853499</v>
      </c>
      <c r="K1567" s="577" t="b">
        <f t="shared" si="216"/>
        <v>1</v>
      </c>
      <c r="L1567" s="576">
        <v>46710</v>
      </c>
      <c r="M1567" s="576">
        <v>38721</v>
      </c>
      <c r="N1567" s="577">
        <v>0.82896596017983304</v>
      </c>
      <c r="O1567" s="577" t="str">
        <f t="shared" si="217"/>
        <v/>
      </c>
      <c r="P1567" s="578">
        <v>19.600000000000001</v>
      </c>
      <c r="Q1567" s="578">
        <v>25.4</v>
      </c>
      <c r="R1567" s="579">
        <v>1.2959183673469401</v>
      </c>
      <c r="S1567" s="577" t="str">
        <f t="shared" si="218"/>
        <v/>
      </c>
      <c r="T1567" s="580">
        <f t="shared" si="219"/>
        <v>1</v>
      </c>
      <c r="U1567" s="580">
        <f t="shared" si="220"/>
        <v>0</v>
      </c>
      <c r="V1567" s="580">
        <f t="shared" si="221"/>
        <v>0</v>
      </c>
      <c r="W1567" s="580">
        <f t="shared" si="222"/>
        <v>1</v>
      </c>
      <c r="X1567" s="581" t="str">
        <f t="shared" si="223"/>
        <v>NO</v>
      </c>
      <c r="Y1567" s="582" t="str">
        <f t="shared" si="224"/>
        <v>NO</v>
      </c>
    </row>
    <row r="1568" spans="1:25" x14ac:dyDescent="0.25">
      <c r="A1568" s="572" t="s">
        <v>290</v>
      </c>
      <c r="B1568" s="573" t="s">
        <v>1127</v>
      </c>
      <c r="C1568" s="617">
        <v>91</v>
      </c>
      <c r="D1568" s="617">
        <v>22071009100</v>
      </c>
      <c r="E1568" s="574" t="s">
        <v>904</v>
      </c>
      <c r="F1568" s="583">
        <v>0</v>
      </c>
      <c r="G1568" s="573" t="s">
        <v>902</v>
      </c>
      <c r="H1568" s="576">
        <v>152900</v>
      </c>
      <c r="I1568" s="576">
        <v>205000</v>
      </c>
      <c r="J1568" s="577">
        <v>1.3407455853499</v>
      </c>
      <c r="K1568" s="577" t="b">
        <f t="shared" si="216"/>
        <v>1</v>
      </c>
      <c r="L1568" s="576">
        <v>46710</v>
      </c>
      <c r="M1568" s="576">
        <v>38721</v>
      </c>
      <c r="N1568" s="577">
        <v>0.82896596017983304</v>
      </c>
      <c r="O1568" s="577" t="str">
        <f t="shared" si="217"/>
        <v/>
      </c>
      <c r="P1568" s="578">
        <v>19.600000000000001</v>
      </c>
      <c r="Q1568" s="578">
        <v>25.4</v>
      </c>
      <c r="R1568" s="579">
        <v>1.2959183673469401</v>
      </c>
      <c r="S1568" s="577" t="str">
        <f t="shared" si="218"/>
        <v/>
      </c>
      <c r="T1568" s="580">
        <f t="shared" si="219"/>
        <v>1</v>
      </c>
      <c r="U1568" s="580">
        <f t="shared" si="220"/>
        <v>0</v>
      </c>
      <c r="V1568" s="580">
        <f t="shared" si="221"/>
        <v>0</v>
      </c>
      <c r="W1568" s="580">
        <f t="shared" si="222"/>
        <v>1</v>
      </c>
      <c r="X1568" s="581" t="str">
        <f t="shared" si="223"/>
        <v>NO</v>
      </c>
      <c r="Y1568" s="582" t="str">
        <f t="shared" si="224"/>
        <v>NO</v>
      </c>
    </row>
    <row r="1569" spans="1:25" x14ac:dyDescent="0.25">
      <c r="A1569" s="572" t="s">
        <v>290</v>
      </c>
      <c r="B1569" s="573" t="s">
        <v>1127</v>
      </c>
      <c r="C1569" s="617">
        <v>91</v>
      </c>
      <c r="D1569" s="617">
        <v>22071009100</v>
      </c>
      <c r="E1569" s="574" t="s">
        <v>904</v>
      </c>
      <c r="F1569" s="583">
        <v>0</v>
      </c>
      <c r="G1569" s="573" t="s">
        <v>902</v>
      </c>
      <c r="H1569" s="576">
        <v>152900</v>
      </c>
      <c r="I1569" s="576">
        <v>205000</v>
      </c>
      <c r="J1569" s="577">
        <v>1.3407455853499</v>
      </c>
      <c r="K1569" s="577" t="b">
        <f t="shared" si="216"/>
        <v>1</v>
      </c>
      <c r="L1569" s="576">
        <v>46710</v>
      </c>
      <c r="M1569" s="576">
        <v>38721</v>
      </c>
      <c r="N1569" s="577">
        <v>0.82896596017983304</v>
      </c>
      <c r="O1569" s="577" t="str">
        <f t="shared" si="217"/>
        <v/>
      </c>
      <c r="P1569" s="578">
        <v>19.600000000000001</v>
      </c>
      <c r="Q1569" s="578">
        <v>25.4</v>
      </c>
      <c r="R1569" s="579">
        <v>1.2959183673469401</v>
      </c>
      <c r="S1569" s="577" t="str">
        <f t="shared" si="218"/>
        <v/>
      </c>
      <c r="T1569" s="580">
        <f t="shared" si="219"/>
        <v>1</v>
      </c>
      <c r="U1569" s="580">
        <f t="shared" si="220"/>
        <v>0</v>
      </c>
      <c r="V1569" s="580">
        <f t="shared" si="221"/>
        <v>0</v>
      </c>
      <c r="W1569" s="580">
        <f t="shared" si="222"/>
        <v>1</v>
      </c>
      <c r="X1569" s="581" t="str">
        <f t="shared" si="223"/>
        <v>NO</v>
      </c>
      <c r="Y1569" s="582" t="str">
        <f t="shared" si="224"/>
        <v>NO</v>
      </c>
    </row>
    <row r="1570" spans="1:25" x14ac:dyDescent="0.25">
      <c r="A1570" s="572" t="s">
        <v>290</v>
      </c>
      <c r="B1570" s="573" t="s">
        <v>1127</v>
      </c>
      <c r="C1570" s="617">
        <v>92</v>
      </c>
      <c r="D1570" s="617">
        <v>22071009200</v>
      </c>
      <c r="E1570" s="574" t="s">
        <v>901</v>
      </c>
      <c r="F1570" s="583">
        <v>0</v>
      </c>
      <c r="G1570" s="573" t="s">
        <v>902</v>
      </c>
      <c r="H1570" s="576">
        <v>152900</v>
      </c>
      <c r="I1570" s="576">
        <v>205000</v>
      </c>
      <c r="J1570" s="577">
        <v>1.3407455853499</v>
      </c>
      <c r="K1570" s="577" t="b">
        <f t="shared" si="216"/>
        <v>1</v>
      </c>
      <c r="L1570" s="576">
        <v>46710</v>
      </c>
      <c r="M1570" s="576">
        <v>38721</v>
      </c>
      <c r="N1570" s="577">
        <v>0.82896596017983304</v>
      </c>
      <c r="O1570" s="577" t="str">
        <f t="shared" si="217"/>
        <v/>
      </c>
      <c r="P1570" s="578">
        <v>19.600000000000001</v>
      </c>
      <c r="Q1570" s="578">
        <v>25.4</v>
      </c>
      <c r="R1570" s="579">
        <v>1.2959183673469401</v>
      </c>
      <c r="S1570" s="577" t="str">
        <f t="shared" si="218"/>
        <v/>
      </c>
      <c r="T1570" s="580">
        <f t="shared" si="219"/>
        <v>1</v>
      </c>
      <c r="U1570" s="580">
        <f t="shared" si="220"/>
        <v>0</v>
      </c>
      <c r="V1570" s="580">
        <f t="shared" si="221"/>
        <v>0</v>
      </c>
      <c r="W1570" s="580">
        <f t="shared" si="222"/>
        <v>1</v>
      </c>
      <c r="X1570" s="581" t="str">
        <f t="shared" si="223"/>
        <v>NO</v>
      </c>
      <c r="Y1570" s="582" t="str">
        <f t="shared" si="224"/>
        <v>NO</v>
      </c>
    </row>
    <row r="1571" spans="1:25" x14ac:dyDescent="0.25">
      <c r="A1571" s="572" t="s">
        <v>290</v>
      </c>
      <c r="B1571" s="573" t="s">
        <v>1127</v>
      </c>
      <c r="C1571" s="617">
        <v>92</v>
      </c>
      <c r="D1571" s="617">
        <v>22071009200</v>
      </c>
      <c r="E1571" s="574" t="s">
        <v>901</v>
      </c>
      <c r="F1571" s="583">
        <v>0</v>
      </c>
      <c r="G1571" s="573" t="s">
        <v>902</v>
      </c>
      <c r="H1571" s="576">
        <v>152900</v>
      </c>
      <c r="I1571" s="576">
        <v>205000</v>
      </c>
      <c r="J1571" s="577">
        <v>1.3407455853499</v>
      </c>
      <c r="K1571" s="577" t="b">
        <f t="shared" si="216"/>
        <v>1</v>
      </c>
      <c r="L1571" s="576">
        <v>46710</v>
      </c>
      <c r="M1571" s="576">
        <v>38721</v>
      </c>
      <c r="N1571" s="577">
        <v>0.82896596017983304</v>
      </c>
      <c r="O1571" s="577" t="str">
        <f t="shared" si="217"/>
        <v/>
      </c>
      <c r="P1571" s="578">
        <v>19.600000000000001</v>
      </c>
      <c r="Q1571" s="578">
        <v>25.4</v>
      </c>
      <c r="R1571" s="579">
        <v>1.2959183673469401</v>
      </c>
      <c r="S1571" s="577" t="str">
        <f t="shared" si="218"/>
        <v/>
      </c>
      <c r="T1571" s="580">
        <f t="shared" si="219"/>
        <v>1</v>
      </c>
      <c r="U1571" s="580">
        <f t="shared" si="220"/>
        <v>0</v>
      </c>
      <c r="V1571" s="580">
        <f t="shared" si="221"/>
        <v>0</v>
      </c>
      <c r="W1571" s="580">
        <f t="shared" si="222"/>
        <v>1</v>
      </c>
      <c r="X1571" s="581" t="str">
        <f t="shared" si="223"/>
        <v>NO</v>
      </c>
      <c r="Y1571" s="582" t="str">
        <f t="shared" si="224"/>
        <v>NO</v>
      </c>
    </row>
    <row r="1572" spans="1:25" x14ac:dyDescent="0.25">
      <c r="A1572" s="572" t="s">
        <v>290</v>
      </c>
      <c r="B1572" s="573" t="s">
        <v>1127</v>
      </c>
      <c r="C1572" s="617">
        <v>94</v>
      </c>
      <c r="D1572" s="617">
        <v>22071009400</v>
      </c>
      <c r="E1572" s="574" t="s">
        <v>901</v>
      </c>
      <c r="F1572" s="583">
        <v>0</v>
      </c>
      <c r="G1572" s="573" t="s">
        <v>902</v>
      </c>
      <c r="H1572" s="576">
        <v>152900</v>
      </c>
      <c r="I1572" s="576">
        <v>205000</v>
      </c>
      <c r="J1572" s="577">
        <v>1.3407455853499</v>
      </c>
      <c r="K1572" s="577" t="b">
        <f t="shared" si="216"/>
        <v>1</v>
      </c>
      <c r="L1572" s="576">
        <v>46710</v>
      </c>
      <c r="M1572" s="576">
        <v>38721</v>
      </c>
      <c r="N1572" s="577">
        <v>0.82896596017983304</v>
      </c>
      <c r="O1572" s="577" t="str">
        <f t="shared" si="217"/>
        <v/>
      </c>
      <c r="P1572" s="578">
        <v>19.600000000000001</v>
      </c>
      <c r="Q1572" s="578">
        <v>25.4</v>
      </c>
      <c r="R1572" s="579">
        <v>1.2959183673469401</v>
      </c>
      <c r="S1572" s="577" t="str">
        <f t="shared" si="218"/>
        <v/>
      </c>
      <c r="T1572" s="580">
        <f t="shared" si="219"/>
        <v>1</v>
      </c>
      <c r="U1572" s="580">
        <f t="shared" si="220"/>
        <v>0</v>
      </c>
      <c r="V1572" s="580">
        <f t="shared" si="221"/>
        <v>0</v>
      </c>
      <c r="W1572" s="580">
        <f t="shared" si="222"/>
        <v>1</v>
      </c>
      <c r="X1572" s="581" t="str">
        <f t="shared" si="223"/>
        <v>NO</v>
      </c>
      <c r="Y1572" s="582" t="str">
        <f t="shared" si="224"/>
        <v>NO</v>
      </c>
    </row>
    <row r="1573" spans="1:25" x14ac:dyDescent="0.25">
      <c r="A1573" s="572" t="s">
        <v>290</v>
      </c>
      <c r="B1573" s="573" t="s">
        <v>1127</v>
      </c>
      <c r="C1573" s="617">
        <v>96</v>
      </c>
      <c r="D1573" s="617">
        <v>22071009600</v>
      </c>
      <c r="E1573" s="574" t="s">
        <v>904</v>
      </c>
      <c r="F1573" s="583">
        <v>0</v>
      </c>
      <c r="G1573" s="573" t="s">
        <v>902</v>
      </c>
      <c r="H1573" s="576">
        <v>152900</v>
      </c>
      <c r="I1573" s="576">
        <v>205000</v>
      </c>
      <c r="J1573" s="577">
        <v>1.3407455853499</v>
      </c>
      <c r="K1573" s="577" t="b">
        <f t="shared" si="216"/>
        <v>1</v>
      </c>
      <c r="L1573" s="576">
        <v>46710</v>
      </c>
      <c r="M1573" s="576">
        <v>38721</v>
      </c>
      <c r="N1573" s="577">
        <v>0.82896596017983304</v>
      </c>
      <c r="O1573" s="577" t="str">
        <f t="shared" si="217"/>
        <v/>
      </c>
      <c r="P1573" s="578">
        <v>19.600000000000001</v>
      </c>
      <c r="Q1573" s="578">
        <v>25.4</v>
      </c>
      <c r="R1573" s="579">
        <v>1.2959183673469401</v>
      </c>
      <c r="S1573" s="577" t="str">
        <f t="shared" si="218"/>
        <v/>
      </c>
      <c r="T1573" s="580">
        <f t="shared" si="219"/>
        <v>1</v>
      </c>
      <c r="U1573" s="580">
        <f t="shared" si="220"/>
        <v>0</v>
      </c>
      <c r="V1573" s="580">
        <f t="shared" si="221"/>
        <v>0</v>
      </c>
      <c r="W1573" s="580">
        <f t="shared" si="222"/>
        <v>1</v>
      </c>
      <c r="X1573" s="581" t="str">
        <f t="shared" si="223"/>
        <v>NO</v>
      </c>
      <c r="Y1573" s="582" t="str">
        <f t="shared" si="224"/>
        <v>NO</v>
      </c>
    </row>
    <row r="1574" spans="1:25" x14ac:dyDescent="0.25">
      <c r="A1574" s="572" t="s">
        <v>290</v>
      </c>
      <c r="B1574" s="573" t="s">
        <v>1127</v>
      </c>
      <c r="C1574" s="617">
        <v>97</v>
      </c>
      <c r="D1574" s="617">
        <v>22071009700</v>
      </c>
      <c r="E1574" s="574" t="s">
        <v>904</v>
      </c>
      <c r="F1574" s="583">
        <v>0</v>
      </c>
      <c r="G1574" s="573" t="s">
        <v>902</v>
      </c>
      <c r="H1574" s="576">
        <v>152900</v>
      </c>
      <c r="I1574" s="576">
        <v>205000</v>
      </c>
      <c r="J1574" s="577">
        <v>1.3407455853499</v>
      </c>
      <c r="K1574" s="577" t="b">
        <f t="shared" si="216"/>
        <v>1</v>
      </c>
      <c r="L1574" s="576">
        <v>46710</v>
      </c>
      <c r="M1574" s="576">
        <v>38721</v>
      </c>
      <c r="N1574" s="577">
        <v>0.82896596017983304</v>
      </c>
      <c r="O1574" s="577" t="str">
        <f t="shared" si="217"/>
        <v/>
      </c>
      <c r="P1574" s="578">
        <v>19.600000000000001</v>
      </c>
      <c r="Q1574" s="578">
        <v>25.4</v>
      </c>
      <c r="R1574" s="579">
        <v>1.2959183673469401</v>
      </c>
      <c r="S1574" s="577" t="str">
        <f t="shared" si="218"/>
        <v/>
      </c>
      <c r="T1574" s="580">
        <f t="shared" si="219"/>
        <v>1</v>
      </c>
      <c r="U1574" s="580">
        <f t="shared" si="220"/>
        <v>0</v>
      </c>
      <c r="V1574" s="580">
        <f t="shared" si="221"/>
        <v>0</v>
      </c>
      <c r="W1574" s="580">
        <f t="shared" si="222"/>
        <v>1</v>
      </c>
      <c r="X1574" s="581" t="str">
        <f t="shared" si="223"/>
        <v>NO</v>
      </c>
      <c r="Y1574" s="582" t="str">
        <f t="shared" si="224"/>
        <v>NO</v>
      </c>
    </row>
    <row r="1575" spans="1:25" x14ac:dyDescent="0.25">
      <c r="A1575" s="572" t="s">
        <v>290</v>
      </c>
      <c r="B1575" s="573" t="s">
        <v>1127</v>
      </c>
      <c r="C1575" s="617">
        <v>99</v>
      </c>
      <c r="D1575" s="617">
        <v>22071009900</v>
      </c>
      <c r="E1575" s="574" t="s">
        <v>904</v>
      </c>
      <c r="F1575" s="583">
        <v>0</v>
      </c>
      <c r="G1575" s="573" t="s">
        <v>902</v>
      </c>
      <c r="H1575" s="576">
        <v>152900</v>
      </c>
      <c r="I1575" s="576">
        <v>205000</v>
      </c>
      <c r="J1575" s="577">
        <v>1.3407455853499</v>
      </c>
      <c r="K1575" s="577" t="b">
        <f t="shared" si="216"/>
        <v>1</v>
      </c>
      <c r="L1575" s="576">
        <v>46710</v>
      </c>
      <c r="M1575" s="576">
        <v>38721</v>
      </c>
      <c r="N1575" s="577">
        <v>0.82896596017983304</v>
      </c>
      <c r="O1575" s="577" t="str">
        <f t="shared" si="217"/>
        <v/>
      </c>
      <c r="P1575" s="578">
        <v>19.600000000000001</v>
      </c>
      <c r="Q1575" s="578">
        <v>25.4</v>
      </c>
      <c r="R1575" s="579">
        <v>1.2959183673469401</v>
      </c>
      <c r="S1575" s="577" t="str">
        <f t="shared" si="218"/>
        <v/>
      </c>
      <c r="T1575" s="580">
        <f t="shared" si="219"/>
        <v>1</v>
      </c>
      <c r="U1575" s="580">
        <f t="shared" si="220"/>
        <v>0</v>
      </c>
      <c r="V1575" s="580">
        <f t="shared" si="221"/>
        <v>0</v>
      </c>
      <c r="W1575" s="580">
        <f t="shared" si="222"/>
        <v>1</v>
      </c>
      <c r="X1575" s="581" t="str">
        <f t="shared" si="223"/>
        <v>NO</v>
      </c>
      <c r="Y1575" s="582" t="str">
        <f t="shared" si="224"/>
        <v>NO</v>
      </c>
    </row>
    <row r="1576" spans="1:25" x14ac:dyDescent="0.25">
      <c r="A1576" s="572" t="s">
        <v>290</v>
      </c>
      <c r="B1576" s="573" t="s">
        <v>1127</v>
      </c>
      <c r="C1576" s="617">
        <v>100</v>
      </c>
      <c r="D1576" s="617">
        <v>22071010000</v>
      </c>
      <c r="E1576" s="574" t="s">
        <v>901</v>
      </c>
      <c r="F1576" s="583">
        <v>0</v>
      </c>
      <c r="G1576" s="573" t="s">
        <v>902</v>
      </c>
      <c r="H1576" s="576">
        <v>152900</v>
      </c>
      <c r="I1576" s="576">
        <v>205000</v>
      </c>
      <c r="J1576" s="577">
        <v>1.3407455853499</v>
      </c>
      <c r="K1576" s="577" t="b">
        <f t="shared" si="216"/>
        <v>1</v>
      </c>
      <c r="L1576" s="576">
        <v>46710</v>
      </c>
      <c r="M1576" s="576">
        <v>38721</v>
      </c>
      <c r="N1576" s="577">
        <v>0.82896596017983304</v>
      </c>
      <c r="O1576" s="577" t="str">
        <f t="shared" si="217"/>
        <v/>
      </c>
      <c r="P1576" s="578">
        <v>19.600000000000001</v>
      </c>
      <c r="Q1576" s="578">
        <v>25.4</v>
      </c>
      <c r="R1576" s="579">
        <v>1.2959183673469401</v>
      </c>
      <c r="S1576" s="577" t="str">
        <f t="shared" si="218"/>
        <v/>
      </c>
      <c r="T1576" s="580">
        <f t="shared" si="219"/>
        <v>1</v>
      </c>
      <c r="U1576" s="580">
        <f t="shared" si="220"/>
        <v>0</v>
      </c>
      <c r="V1576" s="580">
        <f t="shared" si="221"/>
        <v>0</v>
      </c>
      <c r="W1576" s="580">
        <f t="shared" si="222"/>
        <v>1</v>
      </c>
      <c r="X1576" s="581" t="str">
        <f t="shared" si="223"/>
        <v>NO</v>
      </c>
      <c r="Y1576" s="582" t="str">
        <f t="shared" si="224"/>
        <v>NO</v>
      </c>
    </row>
    <row r="1577" spans="1:25" x14ac:dyDescent="0.25">
      <c r="A1577" s="572" t="s">
        <v>290</v>
      </c>
      <c r="B1577" s="573" t="s">
        <v>1127</v>
      </c>
      <c r="C1577" s="617">
        <v>100</v>
      </c>
      <c r="D1577" s="617">
        <v>22071010000</v>
      </c>
      <c r="E1577" s="574" t="s">
        <v>901</v>
      </c>
      <c r="F1577" s="575">
        <v>1</v>
      </c>
      <c r="G1577" s="573" t="s">
        <v>902</v>
      </c>
      <c r="H1577" s="576">
        <v>152900</v>
      </c>
      <c r="I1577" s="576">
        <v>205000</v>
      </c>
      <c r="J1577" s="577">
        <v>1.3407455853499</v>
      </c>
      <c r="K1577" s="577" t="b">
        <f t="shared" si="216"/>
        <v>1</v>
      </c>
      <c r="L1577" s="576">
        <v>46710</v>
      </c>
      <c r="M1577" s="576">
        <v>38721</v>
      </c>
      <c r="N1577" s="577">
        <v>0.82896596017983304</v>
      </c>
      <c r="O1577" s="577" t="str">
        <f t="shared" si="217"/>
        <v/>
      </c>
      <c r="P1577" s="578">
        <v>19.600000000000001</v>
      </c>
      <c r="Q1577" s="578">
        <v>25.4</v>
      </c>
      <c r="R1577" s="579">
        <v>1.2959183673469401</v>
      </c>
      <c r="S1577" s="577" t="str">
        <f t="shared" si="218"/>
        <v/>
      </c>
      <c r="T1577" s="580">
        <f t="shared" si="219"/>
        <v>1</v>
      </c>
      <c r="U1577" s="580">
        <f t="shared" si="220"/>
        <v>0</v>
      </c>
      <c r="V1577" s="580">
        <f t="shared" si="221"/>
        <v>0</v>
      </c>
      <c r="W1577" s="580">
        <f t="shared" si="222"/>
        <v>1</v>
      </c>
      <c r="X1577" s="581" t="str">
        <f t="shared" si="223"/>
        <v>NO</v>
      </c>
      <c r="Y1577" s="582" t="str">
        <f t="shared" si="224"/>
        <v>NO</v>
      </c>
    </row>
    <row r="1578" spans="1:25" x14ac:dyDescent="0.25">
      <c r="A1578" s="572" t="s">
        <v>290</v>
      </c>
      <c r="B1578" s="573" t="s">
        <v>1127</v>
      </c>
      <c r="C1578" s="617">
        <v>101</v>
      </c>
      <c r="D1578" s="617">
        <v>22071010100</v>
      </c>
      <c r="E1578" s="574" t="s">
        <v>901</v>
      </c>
      <c r="F1578" s="575">
        <v>1</v>
      </c>
      <c r="G1578" s="573" t="s">
        <v>902</v>
      </c>
      <c r="H1578" s="576">
        <v>152900</v>
      </c>
      <c r="I1578" s="576">
        <v>205000</v>
      </c>
      <c r="J1578" s="577">
        <v>1.3407455853499</v>
      </c>
      <c r="K1578" s="577" t="b">
        <f t="shared" si="216"/>
        <v>1</v>
      </c>
      <c r="L1578" s="576">
        <v>46710</v>
      </c>
      <c r="M1578" s="576">
        <v>38721</v>
      </c>
      <c r="N1578" s="577">
        <v>0.82896596017983304</v>
      </c>
      <c r="O1578" s="577" t="str">
        <f t="shared" si="217"/>
        <v/>
      </c>
      <c r="P1578" s="578">
        <v>19.600000000000001</v>
      </c>
      <c r="Q1578" s="578">
        <v>25.4</v>
      </c>
      <c r="R1578" s="579">
        <v>1.2959183673469401</v>
      </c>
      <c r="S1578" s="577" t="str">
        <f t="shared" si="218"/>
        <v/>
      </c>
      <c r="T1578" s="580">
        <f t="shared" si="219"/>
        <v>1</v>
      </c>
      <c r="U1578" s="580">
        <f t="shared" si="220"/>
        <v>0</v>
      </c>
      <c r="V1578" s="580">
        <f t="shared" si="221"/>
        <v>0</v>
      </c>
      <c r="W1578" s="580">
        <f t="shared" si="222"/>
        <v>1</v>
      </c>
      <c r="X1578" s="581" t="str">
        <f t="shared" si="223"/>
        <v>NO</v>
      </c>
      <c r="Y1578" s="582" t="str">
        <f t="shared" si="224"/>
        <v>NO</v>
      </c>
    </row>
    <row r="1579" spans="1:25" x14ac:dyDescent="0.25">
      <c r="A1579" s="572" t="s">
        <v>290</v>
      </c>
      <c r="B1579" s="573" t="s">
        <v>1127</v>
      </c>
      <c r="C1579" s="617">
        <v>102</v>
      </c>
      <c r="D1579" s="617">
        <v>22071010200</v>
      </c>
      <c r="E1579" s="574" t="s">
        <v>901</v>
      </c>
      <c r="F1579" s="583">
        <v>0</v>
      </c>
      <c r="G1579" s="573" t="s">
        <v>902</v>
      </c>
      <c r="H1579" s="576">
        <v>152900</v>
      </c>
      <c r="I1579" s="576">
        <v>205000</v>
      </c>
      <c r="J1579" s="577">
        <v>1.3407455853499</v>
      </c>
      <c r="K1579" s="577" t="b">
        <f t="shared" si="216"/>
        <v>1</v>
      </c>
      <c r="L1579" s="576">
        <v>46710</v>
      </c>
      <c r="M1579" s="576">
        <v>38721</v>
      </c>
      <c r="N1579" s="577">
        <v>0.82896596017983304</v>
      </c>
      <c r="O1579" s="577" t="str">
        <f t="shared" si="217"/>
        <v/>
      </c>
      <c r="P1579" s="578">
        <v>19.600000000000001</v>
      </c>
      <c r="Q1579" s="578">
        <v>25.4</v>
      </c>
      <c r="R1579" s="579">
        <v>1.2959183673469401</v>
      </c>
      <c r="S1579" s="577" t="str">
        <f t="shared" si="218"/>
        <v/>
      </c>
      <c r="T1579" s="580">
        <f t="shared" si="219"/>
        <v>1</v>
      </c>
      <c r="U1579" s="580">
        <f t="shared" si="220"/>
        <v>0</v>
      </c>
      <c r="V1579" s="580">
        <f t="shared" si="221"/>
        <v>0</v>
      </c>
      <c r="W1579" s="580">
        <f t="shared" si="222"/>
        <v>1</v>
      </c>
      <c r="X1579" s="581" t="str">
        <f t="shared" si="223"/>
        <v>NO</v>
      </c>
      <c r="Y1579" s="582" t="str">
        <f t="shared" si="224"/>
        <v>NO</v>
      </c>
    </row>
    <row r="1580" spans="1:25" x14ac:dyDescent="0.25">
      <c r="A1580" s="572" t="s">
        <v>290</v>
      </c>
      <c r="B1580" s="573" t="s">
        <v>1127</v>
      </c>
      <c r="C1580" s="617">
        <v>102</v>
      </c>
      <c r="D1580" s="617">
        <v>22071010200</v>
      </c>
      <c r="E1580" s="574" t="s">
        <v>901</v>
      </c>
      <c r="F1580" s="575">
        <v>1</v>
      </c>
      <c r="G1580" s="573" t="s">
        <v>902</v>
      </c>
      <c r="H1580" s="576">
        <v>152900</v>
      </c>
      <c r="I1580" s="576">
        <v>205000</v>
      </c>
      <c r="J1580" s="577">
        <v>1.3407455853499</v>
      </c>
      <c r="K1580" s="577" t="b">
        <f t="shared" si="216"/>
        <v>1</v>
      </c>
      <c r="L1580" s="576">
        <v>46710</v>
      </c>
      <c r="M1580" s="576">
        <v>38721</v>
      </c>
      <c r="N1580" s="577">
        <v>0.82896596017983304</v>
      </c>
      <c r="O1580" s="577" t="str">
        <f t="shared" si="217"/>
        <v/>
      </c>
      <c r="P1580" s="578">
        <v>19.600000000000001</v>
      </c>
      <c r="Q1580" s="578">
        <v>25.4</v>
      </c>
      <c r="R1580" s="579">
        <v>1.2959183673469401</v>
      </c>
      <c r="S1580" s="577" t="str">
        <f t="shared" si="218"/>
        <v/>
      </c>
      <c r="T1580" s="580">
        <f t="shared" si="219"/>
        <v>1</v>
      </c>
      <c r="U1580" s="580">
        <f t="shared" si="220"/>
        <v>0</v>
      </c>
      <c r="V1580" s="580">
        <f t="shared" si="221"/>
        <v>0</v>
      </c>
      <c r="W1580" s="580">
        <f t="shared" si="222"/>
        <v>1</v>
      </c>
      <c r="X1580" s="581" t="str">
        <f t="shared" si="223"/>
        <v>NO</v>
      </c>
      <c r="Y1580" s="582" t="str">
        <f t="shared" si="224"/>
        <v>NO</v>
      </c>
    </row>
    <row r="1581" spans="1:25" x14ac:dyDescent="0.25">
      <c r="A1581" s="572" t="s">
        <v>290</v>
      </c>
      <c r="B1581" s="573" t="s">
        <v>1127</v>
      </c>
      <c r="C1581" s="617">
        <v>103</v>
      </c>
      <c r="D1581" s="617">
        <v>22071010300</v>
      </c>
      <c r="E1581" s="574" t="s">
        <v>901</v>
      </c>
      <c r="F1581" s="583">
        <v>0</v>
      </c>
      <c r="G1581" s="573" t="s">
        <v>902</v>
      </c>
      <c r="H1581" s="576">
        <v>152900</v>
      </c>
      <c r="I1581" s="576">
        <v>205000</v>
      </c>
      <c r="J1581" s="577">
        <v>1.3407455853499</v>
      </c>
      <c r="K1581" s="577" t="b">
        <f t="shared" si="216"/>
        <v>1</v>
      </c>
      <c r="L1581" s="576">
        <v>46710</v>
      </c>
      <c r="M1581" s="576">
        <v>38721</v>
      </c>
      <c r="N1581" s="577">
        <v>0.82896596017983304</v>
      </c>
      <c r="O1581" s="577" t="str">
        <f t="shared" si="217"/>
        <v/>
      </c>
      <c r="P1581" s="578">
        <v>19.600000000000001</v>
      </c>
      <c r="Q1581" s="578">
        <v>25.4</v>
      </c>
      <c r="R1581" s="579">
        <v>1.2959183673469401</v>
      </c>
      <c r="S1581" s="577" t="str">
        <f t="shared" si="218"/>
        <v/>
      </c>
      <c r="T1581" s="580">
        <f t="shared" si="219"/>
        <v>1</v>
      </c>
      <c r="U1581" s="580">
        <f t="shared" si="220"/>
        <v>0</v>
      </c>
      <c r="V1581" s="580">
        <f t="shared" si="221"/>
        <v>0</v>
      </c>
      <c r="W1581" s="580">
        <f t="shared" si="222"/>
        <v>1</v>
      </c>
      <c r="X1581" s="581" t="str">
        <f t="shared" si="223"/>
        <v>NO</v>
      </c>
      <c r="Y1581" s="582" t="str">
        <f t="shared" si="224"/>
        <v>NO</v>
      </c>
    </row>
    <row r="1582" spans="1:25" x14ac:dyDescent="0.25">
      <c r="A1582" s="572" t="s">
        <v>290</v>
      </c>
      <c r="B1582" s="573" t="s">
        <v>1127</v>
      </c>
      <c r="C1582" s="617">
        <v>106</v>
      </c>
      <c r="D1582" s="617">
        <v>22071010600</v>
      </c>
      <c r="E1582" s="574" t="s">
        <v>904</v>
      </c>
      <c r="F1582" s="583">
        <v>0</v>
      </c>
      <c r="G1582" s="573" t="s">
        <v>902</v>
      </c>
      <c r="H1582" s="576">
        <v>152900</v>
      </c>
      <c r="I1582" s="576">
        <v>205000</v>
      </c>
      <c r="J1582" s="577">
        <v>1.3407455853499</v>
      </c>
      <c r="K1582" s="577" t="b">
        <f t="shared" si="216"/>
        <v>1</v>
      </c>
      <c r="L1582" s="576">
        <v>46710</v>
      </c>
      <c r="M1582" s="576">
        <v>38721</v>
      </c>
      <c r="N1582" s="577">
        <v>0.82896596017983304</v>
      </c>
      <c r="O1582" s="577" t="str">
        <f t="shared" si="217"/>
        <v/>
      </c>
      <c r="P1582" s="578">
        <v>19.600000000000001</v>
      </c>
      <c r="Q1582" s="578">
        <v>25.4</v>
      </c>
      <c r="R1582" s="579">
        <v>1.2959183673469401</v>
      </c>
      <c r="S1582" s="577" t="str">
        <f t="shared" si="218"/>
        <v/>
      </c>
      <c r="T1582" s="580">
        <f t="shared" si="219"/>
        <v>1</v>
      </c>
      <c r="U1582" s="580">
        <f t="shared" si="220"/>
        <v>0</v>
      </c>
      <c r="V1582" s="580">
        <f t="shared" si="221"/>
        <v>0</v>
      </c>
      <c r="W1582" s="580">
        <f t="shared" si="222"/>
        <v>1</v>
      </c>
      <c r="X1582" s="581" t="str">
        <f t="shared" si="223"/>
        <v>NO</v>
      </c>
      <c r="Y1582" s="582" t="str">
        <f t="shared" si="224"/>
        <v>NO</v>
      </c>
    </row>
    <row r="1583" spans="1:25" x14ac:dyDescent="0.25">
      <c r="A1583" s="572" t="s">
        <v>290</v>
      </c>
      <c r="B1583" s="573" t="s">
        <v>1127</v>
      </c>
      <c r="C1583" s="617">
        <v>107</v>
      </c>
      <c r="D1583" s="617">
        <v>22071010700</v>
      </c>
      <c r="E1583" s="574" t="s">
        <v>904</v>
      </c>
      <c r="F1583" s="583">
        <v>0</v>
      </c>
      <c r="G1583" s="573" t="s">
        <v>902</v>
      </c>
      <c r="H1583" s="576">
        <v>152900</v>
      </c>
      <c r="I1583" s="576">
        <v>205000</v>
      </c>
      <c r="J1583" s="577">
        <v>1.3407455853499</v>
      </c>
      <c r="K1583" s="577" t="b">
        <f t="shared" si="216"/>
        <v>1</v>
      </c>
      <c r="L1583" s="576">
        <v>46710</v>
      </c>
      <c r="M1583" s="576">
        <v>38721</v>
      </c>
      <c r="N1583" s="577">
        <v>0.82896596017983304</v>
      </c>
      <c r="O1583" s="577" t="str">
        <f t="shared" si="217"/>
        <v/>
      </c>
      <c r="P1583" s="578">
        <v>19.600000000000001</v>
      </c>
      <c r="Q1583" s="578">
        <v>25.4</v>
      </c>
      <c r="R1583" s="579">
        <v>1.2959183673469401</v>
      </c>
      <c r="S1583" s="577" t="str">
        <f t="shared" si="218"/>
        <v/>
      </c>
      <c r="T1583" s="580">
        <f t="shared" si="219"/>
        <v>1</v>
      </c>
      <c r="U1583" s="580">
        <f t="shared" si="220"/>
        <v>0</v>
      </c>
      <c r="V1583" s="580">
        <f t="shared" si="221"/>
        <v>0</v>
      </c>
      <c r="W1583" s="580">
        <f t="shared" si="222"/>
        <v>1</v>
      </c>
      <c r="X1583" s="581" t="str">
        <f t="shared" si="223"/>
        <v>NO</v>
      </c>
      <c r="Y1583" s="582" t="str">
        <f t="shared" si="224"/>
        <v>NO</v>
      </c>
    </row>
    <row r="1584" spans="1:25" x14ac:dyDescent="0.25">
      <c r="A1584" s="572" t="s">
        <v>290</v>
      </c>
      <c r="B1584" s="573" t="s">
        <v>1127</v>
      </c>
      <c r="C1584" s="617">
        <v>108</v>
      </c>
      <c r="D1584" s="617">
        <v>22071010800</v>
      </c>
      <c r="E1584" s="574" t="s">
        <v>901</v>
      </c>
      <c r="F1584" s="575">
        <v>1</v>
      </c>
      <c r="G1584" s="573" t="s">
        <v>902</v>
      </c>
      <c r="H1584" s="576">
        <v>152900</v>
      </c>
      <c r="I1584" s="576">
        <v>205000</v>
      </c>
      <c r="J1584" s="577">
        <v>1.3407455853499</v>
      </c>
      <c r="K1584" s="577" t="b">
        <f t="shared" si="216"/>
        <v>1</v>
      </c>
      <c r="L1584" s="576">
        <v>46710</v>
      </c>
      <c r="M1584" s="576">
        <v>38721</v>
      </c>
      <c r="N1584" s="577">
        <v>0.82896596017983304</v>
      </c>
      <c r="O1584" s="577" t="str">
        <f t="shared" si="217"/>
        <v/>
      </c>
      <c r="P1584" s="578">
        <v>19.600000000000001</v>
      </c>
      <c r="Q1584" s="578">
        <v>25.4</v>
      </c>
      <c r="R1584" s="579">
        <v>1.2959183673469401</v>
      </c>
      <c r="S1584" s="577" t="str">
        <f t="shared" si="218"/>
        <v/>
      </c>
      <c r="T1584" s="580">
        <f t="shared" si="219"/>
        <v>1</v>
      </c>
      <c r="U1584" s="580">
        <f t="shared" si="220"/>
        <v>0</v>
      </c>
      <c r="V1584" s="580">
        <f t="shared" si="221"/>
        <v>0</v>
      </c>
      <c r="W1584" s="580">
        <f t="shared" si="222"/>
        <v>1</v>
      </c>
      <c r="X1584" s="581" t="str">
        <f t="shared" si="223"/>
        <v>NO</v>
      </c>
      <c r="Y1584" s="582" t="str">
        <f t="shared" si="224"/>
        <v>NO</v>
      </c>
    </row>
    <row r="1585" spans="1:25" x14ac:dyDescent="0.25">
      <c r="A1585" s="572" t="s">
        <v>290</v>
      </c>
      <c r="B1585" s="573" t="s">
        <v>1127</v>
      </c>
      <c r="C1585" s="617">
        <v>109</v>
      </c>
      <c r="D1585" s="617">
        <v>22071010900</v>
      </c>
      <c r="E1585" s="574" t="s">
        <v>904</v>
      </c>
      <c r="F1585" s="583">
        <v>0</v>
      </c>
      <c r="G1585" s="573" t="s">
        <v>902</v>
      </c>
      <c r="H1585" s="576">
        <v>152900</v>
      </c>
      <c r="I1585" s="576">
        <v>205000</v>
      </c>
      <c r="J1585" s="577">
        <v>1.3407455853499</v>
      </c>
      <c r="K1585" s="577" t="b">
        <f t="shared" si="216"/>
        <v>1</v>
      </c>
      <c r="L1585" s="576">
        <v>46710</v>
      </c>
      <c r="M1585" s="576">
        <v>38721</v>
      </c>
      <c r="N1585" s="577">
        <v>0.82896596017983304</v>
      </c>
      <c r="O1585" s="577" t="str">
        <f t="shared" si="217"/>
        <v/>
      </c>
      <c r="P1585" s="578">
        <v>19.600000000000001</v>
      </c>
      <c r="Q1585" s="578">
        <v>25.4</v>
      </c>
      <c r="R1585" s="579">
        <v>1.2959183673469401</v>
      </c>
      <c r="S1585" s="577" t="str">
        <f t="shared" si="218"/>
        <v/>
      </c>
      <c r="T1585" s="580">
        <f t="shared" si="219"/>
        <v>1</v>
      </c>
      <c r="U1585" s="580">
        <f t="shared" si="220"/>
        <v>0</v>
      </c>
      <c r="V1585" s="580">
        <f t="shared" si="221"/>
        <v>0</v>
      </c>
      <c r="W1585" s="580">
        <f t="shared" si="222"/>
        <v>1</v>
      </c>
      <c r="X1585" s="581" t="str">
        <f t="shared" si="223"/>
        <v>NO</v>
      </c>
      <c r="Y1585" s="582" t="str">
        <f t="shared" si="224"/>
        <v>NO</v>
      </c>
    </row>
    <row r="1586" spans="1:25" x14ac:dyDescent="0.25">
      <c r="A1586" s="572" t="s">
        <v>290</v>
      </c>
      <c r="B1586" s="573" t="s">
        <v>1127</v>
      </c>
      <c r="C1586" s="617">
        <v>111</v>
      </c>
      <c r="D1586" s="617">
        <v>22071011100</v>
      </c>
      <c r="E1586" s="574" t="s">
        <v>904</v>
      </c>
      <c r="F1586" s="583">
        <v>0</v>
      </c>
      <c r="G1586" s="573" t="s">
        <v>902</v>
      </c>
      <c r="H1586" s="576">
        <v>152900</v>
      </c>
      <c r="I1586" s="576">
        <v>205000</v>
      </c>
      <c r="J1586" s="577">
        <v>1.3407455853499</v>
      </c>
      <c r="K1586" s="577" t="b">
        <f t="shared" si="216"/>
        <v>1</v>
      </c>
      <c r="L1586" s="576">
        <v>46710</v>
      </c>
      <c r="M1586" s="576">
        <v>38721</v>
      </c>
      <c r="N1586" s="577">
        <v>0.82896596017983304</v>
      </c>
      <c r="O1586" s="577" t="str">
        <f t="shared" si="217"/>
        <v/>
      </c>
      <c r="P1586" s="578">
        <v>19.600000000000001</v>
      </c>
      <c r="Q1586" s="578">
        <v>25.4</v>
      </c>
      <c r="R1586" s="579">
        <v>1.2959183673469401</v>
      </c>
      <c r="S1586" s="577" t="str">
        <f t="shared" si="218"/>
        <v/>
      </c>
      <c r="T1586" s="580">
        <f t="shared" si="219"/>
        <v>1</v>
      </c>
      <c r="U1586" s="580">
        <f t="shared" si="220"/>
        <v>0</v>
      </c>
      <c r="V1586" s="580">
        <f t="shared" si="221"/>
        <v>0</v>
      </c>
      <c r="W1586" s="580">
        <f t="shared" si="222"/>
        <v>1</v>
      </c>
      <c r="X1586" s="581" t="str">
        <f t="shared" si="223"/>
        <v>NO</v>
      </c>
      <c r="Y1586" s="582" t="str">
        <f t="shared" si="224"/>
        <v>NO</v>
      </c>
    </row>
    <row r="1587" spans="1:25" x14ac:dyDescent="0.25">
      <c r="A1587" s="572" t="s">
        <v>290</v>
      </c>
      <c r="B1587" s="573" t="s">
        <v>1127</v>
      </c>
      <c r="C1587" s="617">
        <v>111</v>
      </c>
      <c r="D1587" s="617">
        <v>22071011100</v>
      </c>
      <c r="E1587" s="574" t="s">
        <v>904</v>
      </c>
      <c r="F1587" s="583">
        <v>0</v>
      </c>
      <c r="G1587" s="573" t="s">
        <v>902</v>
      </c>
      <c r="H1587" s="576">
        <v>152900</v>
      </c>
      <c r="I1587" s="576">
        <v>205000</v>
      </c>
      <c r="J1587" s="577">
        <v>1.3407455853499</v>
      </c>
      <c r="K1587" s="577" t="b">
        <f t="shared" si="216"/>
        <v>1</v>
      </c>
      <c r="L1587" s="576">
        <v>46710</v>
      </c>
      <c r="M1587" s="576">
        <v>38721</v>
      </c>
      <c r="N1587" s="577">
        <v>0.82896596017983304</v>
      </c>
      <c r="O1587" s="577" t="str">
        <f t="shared" si="217"/>
        <v/>
      </c>
      <c r="P1587" s="578">
        <v>19.600000000000001</v>
      </c>
      <c r="Q1587" s="578">
        <v>25.4</v>
      </c>
      <c r="R1587" s="579">
        <v>1.2959183673469401</v>
      </c>
      <c r="S1587" s="577" t="str">
        <f t="shared" si="218"/>
        <v/>
      </c>
      <c r="T1587" s="580">
        <f t="shared" si="219"/>
        <v>1</v>
      </c>
      <c r="U1587" s="580">
        <f t="shared" si="220"/>
        <v>0</v>
      </c>
      <c r="V1587" s="580">
        <f t="shared" si="221"/>
        <v>0</v>
      </c>
      <c r="W1587" s="580">
        <f t="shared" si="222"/>
        <v>1</v>
      </c>
      <c r="X1587" s="581" t="str">
        <f t="shared" si="223"/>
        <v>NO</v>
      </c>
      <c r="Y1587" s="582" t="str">
        <f t="shared" si="224"/>
        <v>NO</v>
      </c>
    </row>
    <row r="1588" spans="1:25" x14ac:dyDescent="0.25">
      <c r="A1588" s="572" t="s">
        <v>290</v>
      </c>
      <c r="B1588" s="573" t="s">
        <v>1127</v>
      </c>
      <c r="C1588" s="617">
        <v>112</v>
      </c>
      <c r="D1588" s="617">
        <v>22071011200</v>
      </c>
      <c r="E1588" s="574" t="s">
        <v>904</v>
      </c>
      <c r="F1588" s="583">
        <v>0</v>
      </c>
      <c r="G1588" s="573" t="s">
        <v>902</v>
      </c>
      <c r="H1588" s="576">
        <v>152900</v>
      </c>
      <c r="I1588" s="576">
        <v>205000</v>
      </c>
      <c r="J1588" s="577">
        <v>1.3407455853499</v>
      </c>
      <c r="K1588" s="577" t="b">
        <f t="shared" si="216"/>
        <v>1</v>
      </c>
      <c r="L1588" s="576">
        <v>46710</v>
      </c>
      <c r="M1588" s="576">
        <v>38721</v>
      </c>
      <c r="N1588" s="577">
        <v>0.82896596017983304</v>
      </c>
      <c r="O1588" s="577" t="str">
        <f t="shared" si="217"/>
        <v/>
      </c>
      <c r="P1588" s="578">
        <v>19.600000000000001</v>
      </c>
      <c r="Q1588" s="578">
        <v>25.4</v>
      </c>
      <c r="R1588" s="579">
        <v>1.2959183673469401</v>
      </c>
      <c r="S1588" s="577" t="str">
        <f t="shared" si="218"/>
        <v/>
      </c>
      <c r="T1588" s="580">
        <f t="shared" si="219"/>
        <v>1</v>
      </c>
      <c r="U1588" s="580">
        <f t="shared" si="220"/>
        <v>0</v>
      </c>
      <c r="V1588" s="580">
        <f t="shared" si="221"/>
        <v>0</v>
      </c>
      <c r="W1588" s="580">
        <f t="shared" si="222"/>
        <v>1</v>
      </c>
      <c r="X1588" s="581" t="str">
        <f t="shared" si="223"/>
        <v>NO</v>
      </c>
      <c r="Y1588" s="582" t="str">
        <f t="shared" si="224"/>
        <v>NO</v>
      </c>
    </row>
    <row r="1589" spans="1:25" x14ac:dyDescent="0.25">
      <c r="A1589" s="572" t="s">
        <v>290</v>
      </c>
      <c r="B1589" s="573" t="s">
        <v>1127</v>
      </c>
      <c r="C1589" s="617">
        <v>114</v>
      </c>
      <c r="D1589" s="617">
        <v>22071011400</v>
      </c>
      <c r="E1589" s="574" t="s">
        <v>904</v>
      </c>
      <c r="F1589" s="583">
        <v>0</v>
      </c>
      <c r="G1589" s="573" t="s">
        <v>902</v>
      </c>
      <c r="H1589" s="576">
        <v>152900</v>
      </c>
      <c r="I1589" s="576">
        <v>205000</v>
      </c>
      <c r="J1589" s="577">
        <v>1.3407455853499</v>
      </c>
      <c r="K1589" s="577" t="b">
        <f t="shared" si="216"/>
        <v>1</v>
      </c>
      <c r="L1589" s="576">
        <v>46710</v>
      </c>
      <c r="M1589" s="576">
        <v>38721</v>
      </c>
      <c r="N1589" s="577">
        <v>0.82896596017983304</v>
      </c>
      <c r="O1589" s="577" t="str">
        <f t="shared" si="217"/>
        <v/>
      </c>
      <c r="P1589" s="578">
        <v>19.600000000000001</v>
      </c>
      <c r="Q1589" s="578">
        <v>25.4</v>
      </c>
      <c r="R1589" s="579">
        <v>1.2959183673469401</v>
      </c>
      <c r="S1589" s="577" t="str">
        <f t="shared" si="218"/>
        <v/>
      </c>
      <c r="T1589" s="580">
        <f t="shared" si="219"/>
        <v>1</v>
      </c>
      <c r="U1589" s="580">
        <f t="shared" si="220"/>
        <v>0</v>
      </c>
      <c r="V1589" s="580">
        <f t="shared" si="221"/>
        <v>0</v>
      </c>
      <c r="W1589" s="580">
        <f t="shared" si="222"/>
        <v>1</v>
      </c>
      <c r="X1589" s="581" t="str">
        <f t="shared" si="223"/>
        <v>NO</v>
      </c>
      <c r="Y1589" s="582" t="str">
        <f t="shared" si="224"/>
        <v>NO</v>
      </c>
    </row>
    <row r="1590" spans="1:25" x14ac:dyDescent="0.25">
      <c r="A1590" s="572" t="s">
        <v>290</v>
      </c>
      <c r="B1590" s="573" t="s">
        <v>1127</v>
      </c>
      <c r="C1590" s="617">
        <v>114</v>
      </c>
      <c r="D1590" s="617">
        <v>22071011400</v>
      </c>
      <c r="E1590" s="574" t="s">
        <v>904</v>
      </c>
      <c r="F1590" s="583">
        <v>0</v>
      </c>
      <c r="G1590" s="573" t="s">
        <v>902</v>
      </c>
      <c r="H1590" s="576">
        <v>152900</v>
      </c>
      <c r="I1590" s="576">
        <v>205000</v>
      </c>
      <c r="J1590" s="577">
        <v>1.3407455853499</v>
      </c>
      <c r="K1590" s="577" t="b">
        <f t="shared" si="216"/>
        <v>1</v>
      </c>
      <c r="L1590" s="576">
        <v>46710</v>
      </c>
      <c r="M1590" s="576">
        <v>38721</v>
      </c>
      <c r="N1590" s="577">
        <v>0.82896596017983304</v>
      </c>
      <c r="O1590" s="577" t="str">
        <f t="shared" si="217"/>
        <v/>
      </c>
      <c r="P1590" s="578">
        <v>19.600000000000001</v>
      </c>
      <c r="Q1590" s="578">
        <v>25.4</v>
      </c>
      <c r="R1590" s="579">
        <v>1.2959183673469401</v>
      </c>
      <c r="S1590" s="577" t="str">
        <f t="shared" si="218"/>
        <v/>
      </c>
      <c r="T1590" s="580">
        <f t="shared" si="219"/>
        <v>1</v>
      </c>
      <c r="U1590" s="580">
        <f t="shared" si="220"/>
        <v>0</v>
      </c>
      <c r="V1590" s="580">
        <f t="shared" si="221"/>
        <v>0</v>
      </c>
      <c r="W1590" s="580">
        <f t="shared" si="222"/>
        <v>1</v>
      </c>
      <c r="X1590" s="581" t="str">
        <f t="shared" si="223"/>
        <v>NO</v>
      </c>
      <c r="Y1590" s="582" t="str">
        <f t="shared" si="224"/>
        <v>NO</v>
      </c>
    </row>
    <row r="1591" spans="1:25" x14ac:dyDescent="0.25">
      <c r="A1591" s="572" t="s">
        <v>290</v>
      </c>
      <c r="B1591" s="573" t="s">
        <v>1127</v>
      </c>
      <c r="C1591" s="617">
        <v>115</v>
      </c>
      <c r="D1591" s="617">
        <v>22071011500</v>
      </c>
      <c r="E1591" s="574" t="s">
        <v>904</v>
      </c>
      <c r="F1591" s="583">
        <v>0</v>
      </c>
      <c r="G1591" s="573" t="s">
        <v>902</v>
      </c>
      <c r="H1591" s="576">
        <v>152900</v>
      </c>
      <c r="I1591" s="576">
        <v>205000</v>
      </c>
      <c r="J1591" s="577">
        <v>1.3407455853499</v>
      </c>
      <c r="K1591" s="577" t="b">
        <f t="shared" si="216"/>
        <v>1</v>
      </c>
      <c r="L1591" s="576">
        <v>46710</v>
      </c>
      <c r="M1591" s="576">
        <v>38721</v>
      </c>
      <c r="N1591" s="577">
        <v>0.82896596017983304</v>
      </c>
      <c r="O1591" s="577" t="str">
        <f t="shared" si="217"/>
        <v/>
      </c>
      <c r="P1591" s="578">
        <v>19.600000000000001</v>
      </c>
      <c r="Q1591" s="578">
        <v>25.4</v>
      </c>
      <c r="R1591" s="579">
        <v>1.2959183673469401</v>
      </c>
      <c r="S1591" s="577" t="str">
        <f t="shared" si="218"/>
        <v/>
      </c>
      <c r="T1591" s="580">
        <f t="shared" si="219"/>
        <v>1</v>
      </c>
      <c r="U1591" s="580">
        <f t="shared" si="220"/>
        <v>0</v>
      </c>
      <c r="V1591" s="580">
        <f t="shared" si="221"/>
        <v>0</v>
      </c>
      <c r="W1591" s="580">
        <f t="shared" si="222"/>
        <v>1</v>
      </c>
      <c r="X1591" s="581" t="str">
        <f t="shared" si="223"/>
        <v>NO</v>
      </c>
      <c r="Y1591" s="582" t="str">
        <f t="shared" si="224"/>
        <v>NO</v>
      </c>
    </row>
    <row r="1592" spans="1:25" x14ac:dyDescent="0.25">
      <c r="A1592" s="572" t="s">
        <v>290</v>
      </c>
      <c r="B1592" s="573" t="s">
        <v>1127</v>
      </c>
      <c r="C1592" s="617">
        <v>116</v>
      </c>
      <c r="D1592" s="617">
        <v>22071011600</v>
      </c>
      <c r="E1592" s="574" t="s">
        <v>904</v>
      </c>
      <c r="F1592" s="583">
        <v>0</v>
      </c>
      <c r="G1592" s="573" t="s">
        <v>902</v>
      </c>
      <c r="H1592" s="576">
        <v>152900</v>
      </c>
      <c r="I1592" s="576">
        <v>205000</v>
      </c>
      <c r="J1592" s="577">
        <v>1.3407455853499</v>
      </c>
      <c r="K1592" s="577" t="b">
        <f t="shared" si="216"/>
        <v>1</v>
      </c>
      <c r="L1592" s="576">
        <v>46710</v>
      </c>
      <c r="M1592" s="576">
        <v>38721</v>
      </c>
      <c r="N1592" s="577">
        <v>0.82896596017983304</v>
      </c>
      <c r="O1592" s="577" t="str">
        <f t="shared" si="217"/>
        <v/>
      </c>
      <c r="P1592" s="578">
        <v>19.600000000000001</v>
      </c>
      <c r="Q1592" s="578">
        <v>25.4</v>
      </c>
      <c r="R1592" s="579">
        <v>1.2959183673469401</v>
      </c>
      <c r="S1592" s="577" t="str">
        <f t="shared" si="218"/>
        <v/>
      </c>
      <c r="T1592" s="580">
        <f t="shared" si="219"/>
        <v>1</v>
      </c>
      <c r="U1592" s="580">
        <f t="shared" si="220"/>
        <v>0</v>
      </c>
      <c r="V1592" s="580">
        <f t="shared" si="221"/>
        <v>0</v>
      </c>
      <c r="W1592" s="580">
        <f t="shared" si="222"/>
        <v>1</v>
      </c>
      <c r="X1592" s="581" t="str">
        <f t="shared" si="223"/>
        <v>NO</v>
      </c>
      <c r="Y1592" s="582" t="str">
        <f t="shared" si="224"/>
        <v>NO</v>
      </c>
    </row>
    <row r="1593" spans="1:25" x14ac:dyDescent="0.25">
      <c r="A1593" s="572" t="s">
        <v>290</v>
      </c>
      <c r="B1593" s="573" t="s">
        <v>1127</v>
      </c>
      <c r="C1593" s="617">
        <v>116</v>
      </c>
      <c r="D1593" s="617">
        <v>22071011600</v>
      </c>
      <c r="E1593" s="574" t="s">
        <v>904</v>
      </c>
      <c r="F1593" s="583">
        <v>0</v>
      </c>
      <c r="G1593" s="573" t="s">
        <v>902</v>
      </c>
      <c r="H1593" s="576">
        <v>152900</v>
      </c>
      <c r="I1593" s="576">
        <v>205000</v>
      </c>
      <c r="J1593" s="577">
        <v>1.3407455853499</v>
      </c>
      <c r="K1593" s="577" t="b">
        <f t="shared" si="216"/>
        <v>1</v>
      </c>
      <c r="L1593" s="576">
        <v>46710</v>
      </c>
      <c r="M1593" s="576">
        <v>38721</v>
      </c>
      <c r="N1593" s="577">
        <v>0.82896596017983304</v>
      </c>
      <c r="O1593" s="577" t="str">
        <f t="shared" si="217"/>
        <v/>
      </c>
      <c r="P1593" s="578">
        <v>19.600000000000001</v>
      </c>
      <c r="Q1593" s="578">
        <v>25.4</v>
      </c>
      <c r="R1593" s="579">
        <v>1.2959183673469401</v>
      </c>
      <c r="S1593" s="577" t="str">
        <f t="shared" si="218"/>
        <v/>
      </c>
      <c r="T1593" s="580">
        <f t="shared" si="219"/>
        <v>1</v>
      </c>
      <c r="U1593" s="580">
        <f t="shared" si="220"/>
        <v>0</v>
      </c>
      <c r="V1593" s="580">
        <f t="shared" si="221"/>
        <v>0</v>
      </c>
      <c r="W1593" s="580">
        <f t="shared" si="222"/>
        <v>1</v>
      </c>
      <c r="X1593" s="581" t="str">
        <f t="shared" si="223"/>
        <v>NO</v>
      </c>
      <c r="Y1593" s="582" t="str">
        <f t="shared" si="224"/>
        <v>NO</v>
      </c>
    </row>
    <row r="1594" spans="1:25" x14ac:dyDescent="0.25">
      <c r="A1594" s="572" t="s">
        <v>290</v>
      </c>
      <c r="B1594" s="573" t="s">
        <v>1127</v>
      </c>
      <c r="C1594" s="617">
        <v>117</v>
      </c>
      <c r="D1594" s="617">
        <v>22071011700</v>
      </c>
      <c r="E1594" s="574" t="s">
        <v>901</v>
      </c>
      <c r="F1594" s="575">
        <v>1</v>
      </c>
      <c r="G1594" s="573" t="s">
        <v>902</v>
      </c>
      <c r="H1594" s="576">
        <v>152900</v>
      </c>
      <c r="I1594" s="576">
        <v>205000</v>
      </c>
      <c r="J1594" s="577">
        <v>1.3407455853499</v>
      </c>
      <c r="K1594" s="577" t="b">
        <f t="shared" si="216"/>
        <v>1</v>
      </c>
      <c r="L1594" s="576">
        <v>46710</v>
      </c>
      <c r="M1594" s="576">
        <v>38721</v>
      </c>
      <c r="N1594" s="577">
        <v>0.82896596017983304</v>
      </c>
      <c r="O1594" s="577" t="str">
        <f t="shared" si="217"/>
        <v/>
      </c>
      <c r="P1594" s="578">
        <v>19.600000000000001</v>
      </c>
      <c r="Q1594" s="578">
        <v>25.4</v>
      </c>
      <c r="R1594" s="579">
        <v>1.2959183673469401</v>
      </c>
      <c r="S1594" s="577" t="str">
        <f t="shared" si="218"/>
        <v/>
      </c>
      <c r="T1594" s="580">
        <f t="shared" si="219"/>
        <v>1</v>
      </c>
      <c r="U1594" s="580">
        <f t="shared" si="220"/>
        <v>0</v>
      </c>
      <c r="V1594" s="580">
        <f t="shared" si="221"/>
        <v>0</v>
      </c>
      <c r="W1594" s="580">
        <f t="shared" si="222"/>
        <v>1</v>
      </c>
      <c r="X1594" s="581" t="str">
        <f t="shared" si="223"/>
        <v>NO</v>
      </c>
      <c r="Y1594" s="582" t="str">
        <f t="shared" si="224"/>
        <v>NO</v>
      </c>
    </row>
    <row r="1595" spans="1:25" x14ac:dyDescent="0.25">
      <c r="A1595" s="572" t="s">
        <v>290</v>
      </c>
      <c r="B1595" s="573" t="s">
        <v>1127</v>
      </c>
      <c r="C1595" s="617">
        <v>117</v>
      </c>
      <c r="D1595" s="617">
        <v>22071011700</v>
      </c>
      <c r="E1595" s="574" t="s">
        <v>904</v>
      </c>
      <c r="F1595" s="583">
        <v>0</v>
      </c>
      <c r="G1595" s="573" t="s">
        <v>902</v>
      </c>
      <c r="H1595" s="576">
        <v>152900</v>
      </c>
      <c r="I1595" s="576">
        <v>205000</v>
      </c>
      <c r="J1595" s="577">
        <v>1.3407455853499</v>
      </c>
      <c r="K1595" s="577" t="b">
        <f t="shared" si="216"/>
        <v>1</v>
      </c>
      <c r="L1595" s="576">
        <v>46710</v>
      </c>
      <c r="M1595" s="576">
        <v>38721</v>
      </c>
      <c r="N1595" s="577">
        <v>0.82896596017983304</v>
      </c>
      <c r="O1595" s="577" t="str">
        <f t="shared" si="217"/>
        <v/>
      </c>
      <c r="P1595" s="578">
        <v>19.600000000000001</v>
      </c>
      <c r="Q1595" s="578">
        <v>25.4</v>
      </c>
      <c r="R1595" s="579">
        <v>1.2959183673469401</v>
      </c>
      <c r="S1595" s="577" t="str">
        <f t="shared" si="218"/>
        <v/>
      </c>
      <c r="T1595" s="580">
        <f t="shared" si="219"/>
        <v>1</v>
      </c>
      <c r="U1595" s="580">
        <f t="shared" si="220"/>
        <v>0</v>
      </c>
      <c r="V1595" s="580">
        <f t="shared" si="221"/>
        <v>0</v>
      </c>
      <c r="W1595" s="580">
        <f t="shared" si="222"/>
        <v>1</v>
      </c>
      <c r="X1595" s="581" t="str">
        <f t="shared" si="223"/>
        <v>NO</v>
      </c>
      <c r="Y1595" s="582" t="str">
        <f t="shared" si="224"/>
        <v>NO</v>
      </c>
    </row>
    <row r="1596" spans="1:25" x14ac:dyDescent="0.25">
      <c r="A1596" s="572" t="s">
        <v>290</v>
      </c>
      <c r="B1596" s="573" t="s">
        <v>1127</v>
      </c>
      <c r="C1596" s="617">
        <v>119</v>
      </c>
      <c r="D1596" s="617">
        <v>22071011900</v>
      </c>
      <c r="E1596" s="574" t="s">
        <v>901</v>
      </c>
      <c r="F1596" s="575">
        <v>1</v>
      </c>
      <c r="G1596" s="573" t="s">
        <v>902</v>
      </c>
      <c r="H1596" s="576">
        <v>152900</v>
      </c>
      <c r="I1596" s="576">
        <v>205000</v>
      </c>
      <c r="J1596" s="577">
        <v>1.3407455853499</v>
      </c>
      <c r="K1596" s="577" t="b">
        <f t="shared" si="216"/>
        <v>1</v>
      </c>
      <c r="L1596" s="576">
        <v>46710</v>
      </c>
      <c r="M1596" s="576">
        <v>38721</v>
      </c>
      <c r="N1596" s="577">
        <v>0.82896596017983304</v>
      </c>
      <c r="O1596" s="577" t="str">
        <f t="shared" si="217"/>
        <v/>
      </c>
      <c r="P1596" s="578">
        <v>19.600000000000001</v>
      </c>
      <c r="Q1596" s="578">
        <v>25.4</v>
      </c>
      <c r="R1596" s="579">
        <v>1.2959183673469401</v>
      </c>
      <c r="S1596" s="577" t="str">
        <f t="shared" si="218"/>
        <v/>
      </c>
      <c r="T1596" s="580">
        <f t="shared" si="219"/>
        <v>1</v>
      </c>
      <c r="U1596" s="580">
        <f t="shared" si="220"/>
        <v>0</v>
      </c>
      <c r="V1596" s="580">
        <f t="shared" si="221"/>
        <v>0</v>
      </c>
      <c r="W1596" s="580">
        <f t="shared" si="222"/>
        <v>1</v>
      </c>
      <c r="X1596" s="581" t="str">
        <f t="shared" si="223"/>
        <v>NO</v>
      </c>
      <c r="Y1596" s="582" t="str">
        <f t="shared" si="224"/>
        <v>NO</v>
      </c>
    </row>
    <row r="1597" spans="1:25" x14ac:dyDescent="0.25">
      <c r="A1597" s="572" t="s">
        <v>290</v>
      </c>
      <c r="B1597" s="573" t="s">
        <v>1127</v>
      </c>
      <c r="C1597" s="617">
        <v>119</v>
      </c>
      <c r="D1597" s="617">
        <v>22071011900</v>
      </c>
      <c r="E1597" s="574" t="s">
        <v>901</v>
      </c>
      <c r="F1597" s="575">
        <v>1</v>
      </c>
      <c r="G1597" s="573" t="s">
        <v>902</v>
      </c>
      <c r="H1597" s="576">
        <v>152900</v>
      </c>
      <c r="I1597" s="576">
        <v>205000</v>
      </c>
      <c r="J1597" s="577">
        <v>1.3407455853499</v>
      </c>
      <c r="K1597" s="577" t="b">
        <f t="shared" si="216"/>
        <v>1</v>
      </c>
      <c r="L1597" s="576">
        <v>46710</v>
      </c>
      <c r="M1597" s="576">
        <v>38721</v>
      </c>
      <c r="N1597" s="577">
        <v>0.82896596017983304</v>
      </c>
      <c r="O1597" s="577" t="str">
        <f t="shared" si="217"/>
        <v/>
      </c>
      <c r="P1597" s="578">
        <v>19.600000000000001</v>
      </c>
      <c r="Q1597" s="578">
        <v>25.4</v>
      </c>
      <c r="R1597" s="579">
        <v>1.2959183673469401</v>
      </c>
      <c r="S1597" s="577" t="str">
        <f t="shared" si="218"/>
        <v/>
      </c>
      <c r="T1597" s="580">
        <f t="shared" si="219"/>
        <v>1</v>
      </c>
      <c r="U1597" s="580">
        <f t="shared" si="220"/>
        <v>0</v>
      </c>
      <c r="V1597" s="580">
        <f t="shared" si="221"/>
        <v>0</v>
      </c>
      <c r="W1597" s="580">
        <f t="shared" si="222"/>
        <v>1</v>
      </c>
      <c r="X1597" s="581" t="str">
        <f t="shared" si="223"/>
        <v>NO</v>
      </c>
      <c r="Y1597" s="582" t="str">
        <f t="shared" si="224"/>
        <v>NO</v>
      </c>
    </row>
    <row r="1598" spans="1:25" x14ac:dyDescent="0.25">
      <c r="A1598" s="572" t="s">
        <v>290</v>
      </c>
      <c r="B1598" s="573" t="s">
        <v>1127</v>
      </c>
      <c r="C1598" s="617">
        <v>119</v>
      </c>
      <c r="D1598" s="617">
        <v>22071011900</v>
      </c>
      <c r="E1598" s="574" t="s">
        <v>901</v>
      </c>
      <c r="F1598" s="575">
        <v>1</v>
      </c>
      <c r="G1598" s="573" t="s">
        <v>902</v>
      </c>
      <c r="H1598" s="576">
        <v>152900</v>
      </c>
      <c r="I1598" s="576">
        <v>205000</v>
      </c>
      <c r="J1598" s="577">
        <v>1.3407455853499</v>
      </c>
      <c r="K1598" s="577" t="b">
        <f t="shared" si="216"/>
        <v>1</v>
      </c>
      <c r="L1598" s="576">
        <v>46710</v>
      </c>
      <c r="M1598" s="576">
        <v>38721</v>
      </c>
      <c r="N1598" s="577">
        <v>0.82896596017983304</v>
      </c>
      <c r="O1598" s="577" t="str">
        <f t="shared" si="217"/>
        <v/>
      </c>
      <c r="P1598" s="578">
        <v>19.600000000000001</v>
      </c>
      <c r="Q1598" s="578">
        <v>25.4</v>
      </c>
      <c r="R1598" s="579">
        <v>1.2959183673469401</v>
      </c>
      <c r="S1598" s="577" t="str">
        <f t="shared" si="218"/>
        <v/>
      </c>
      <c r="T1598" s="580">
        <f t="shared" si="219"/>
        <v>1</v>
      </c>
      <c r="U1598" s="580">
        <f t="shared" si="220"/>
        <v>0</v>
      </c>
      <c r="V1598" s="580">
        <f t="shared" si="221"/>
        <v>0</v>
      </c>
      <c r="W1598" s="580">
        <f t="shared" si="222"/>
        <v>1</v>
      </c>
      <c r="X1598" s="581" t="str">
        <f t="shared" si="223"/>
        <v>NO</v>
      </c>
      <c r="Y1598" s="582" t="str">
        <f t="shared" si="224"/>
        <v>NO</v>
      </c>
    </row>
    <row r="1599" spans="1:25" x14ac:dyDescent="0.25">
      <c r="A1599" s="572" t="s">
        <v>290</v>
      </c>
      <c r="B1599" s="573" t="s">
        <v>1127</v>
      </c>
      <c r="C1599" s="617">
        <v>120</v>
      </c>
      <c r="D1599" s="617">
        <v>22071012000</v>
      </c>
      <c r="E1599" s="574" t="s">
        <v>904</v>
      </c>
      <c r="F1599" s="583">
        <v>0</v>
      </c>
      <c r="G1599" s="573" t="s">
        <v>902</v>
      </c>
      <c r="H1599" s="576">
        <v>152900</v>
      </c>
      <c r="I1599" s="576">
        <v>205000</v>
      </c>
      <c r="J1599" s="577">
        <v>1.3407455853499</v>
      </c>
      <c r="K1599" s="577" t="b">
        <f t="shared" si="216"/>
        <v>1</v>
      </c>
      <c r="L1599" s="576">
        <v>46710</v>
      </c>
      <c r="M1599" s="576">
        <v>38721</v>
      </c>
      <c r="N1599" s="577">
        <v>0.82896596017983304</v>
      </c>
      <c r="O1599" s="577" t="str">
        <f t="shared" si="217"/>
        <v/>
      </c>
      <c r="P1599" s="578">
        <v>19.600000000000001</v>
      </c>
      <c r="Q1599" s="578">
        <v>25.4</v>
      </c>
      <c r="R1599" s="579">
        <v>1.2959183673469401</v>
      </c>
      <c r="S1599" s="577" t="str">
        <f t="shared" si="218"/>
        <v/>
      </c>
      <c r="T1599" s="580">
        <f t="shared" si="219"/>
        <v>1</v>
      </c>
      <c r="U1599" s="580">
        <f t="shared" si="220"/>
        <v>0</v>
      </c>
      <c r="V1599" s="580">
        <f t="shared" si="221"/>
        <v>0</v>
      </c>
      <c r="W1599" s="580">
        <f t="shared" si="222"/>
        <v>1</v>
      </c>
      <c r="X1599" s="581" t="str">
        <f t="shared" si="223"/>
        <v>NO</v>
      </c>
      <c r="Y1599" s="582" t="str">
        <f t="shared" si="224"/>
        <v>NO</v>
      </c>
    </row>
    <row r="1600" spans="1:25" x14ac:dyDescent="0.25">
      <c r="A1600" s="572" t="s">
        <v>290</v>
      </c>
      <c r="B1600" s="573" t="s">
        <v>1127</v>
      </c>
      <c r="C1600" s="617">
        <v>121.01</v>
      </c>
      <c r="D1600" s="617">
        <v>22071012101</v>
      </c>
      <c r="E1600" s="574" t="s">
        <v>904</v>
      </c>
      <c r="F1600" s="583">
        <v>0</v>
      </c>
      <c r="G1600" s="573" t="s">
        <v>902</v>
      </c>
      <c r="H1600" s="576">
        <v>152900</v>
      </c>
      <c r="I1600" s="576">
        <v>205000</v>
      </c>
      <c r="J1600" s="577">
        <v>1.3407455853499</v>
      </c>
      <c r="K1600" s="577" t="b">
        <f t="shared" si="216"/>
        <v>1</v>
      </c>
      <c r="L1600" s="576">
        <v>46710</v>
      </c>
      <c r="M1600" s="576">
        <v>38721</v>
      </c>
      <c r="N1600" s="577">
        <v>0.82896596017983304</v>
      </c>
      <c r="O1600" s="577" t="str">
        <f t="shared" si="217"/>
        <v/>
      </c>
      <c r="P1600" s="578">
        <v>19.600000000000001</v>
      </c>
      <c r="Q1600" s="578">
        <v>25.4</v>
      </c>
      <c r="R1600" s="579">
        <v>1.2959183673469401</v>
      </c>
      <c r="S1600" s="577" t="str">
        <f t="shared" si="218"/>
        <v/>
      </c>
      <c r="T1600" s="580">
        <f t="shared" si="219"/>
        <v>1</v>
      </c>
      <c r="U1600" s="580">
        <f t="shared" si="220"/>
        <v>0</v>
      </c>
      <c r="V1600" s="580">
        <f t="shared" si="221"/>
        <v>0</v>
      </c>
      <c r="W1600" s="580">
        <f t="shared" si="222"/>
        <v>1</v>
      </c>
      <c r="X1600" s="581" t="str">
        <f t="shared" si="223"/>
        <v>NO</v>
      </c>
      <c r="Y1600" s="582" t="str">
        <f t="shared" si="224"/>
        <v>NO</v>
      </c>
    </row>
    <row r="1601" spans="1:25" x14ac:dyDescent="0.25">
      <c r="A1601" s="572" t="s">
        <v>290</v>
      </c>
      <c r="B1601" s="573" t="s">
        <v>1127</v>
      </c>
      <c r="C1601" s="617">
        <v>121.01</v>
      </c>
      <c r="D1601" s="617">
        <v>22071012101</v>
      </c>
      <c r="E1601" s="574" t="s">
        <v>904</v>
      </c>
      <c r="F1601" s="583">
        <v>0</v>
      </c>
      <c r="G1601" s="573" t="s">
        <v>902</v>
      </c>
      <c r="H1601" s="576">
        <v>152900</v>
      </c>
      <c r="I1601" s="576">
        <v>205000</v>
      </c>
      <c r="J1601" s="577">
        <v>1.3407455853499</v>
      </c>
      <c r="K1601" s="577" t="b">
        <f t="shared" si="216"/>
        <v>1</v>
      </c>
      <c r="L1601" s="576">
        <v>46710</v>
      </c>
      <c r="M1601" s="576">
        <v>38721</v>
      </c>
      <c r="N1601" s="577">
        <v>0.82896596017983304</v>
      </c>
      <c r="O1601" s="577" t="str">
        <f t="shared" si="217"/>
        <v/>
      </c>
      <c r="P1601" s="578">
        <v>19.600000000000001</v>
      </c>
      <c r="Q1601" s="578">
        <v>25.4</v>
      </c>
      <c r="R1601" s="579">
        <v>1.2959183673469401</v>
      </c>
      <c r="S1601" s="577" t="str">
        <f t="shared" si="218"/>
        <v/>
      </c>
      <c r="T1601" s="580">
        <f t="shared" si="219"/>
        <v>1</v>
      </c>
      <c r="U1601" s="580">
        <f t="shared" si="220"/>
        <v>0</v>
      </c>
      <c r="V1601" s="580">
        <f t="shared" si="221"/>
        <v>0</v>
      </c>
      <c r="W1601" s="580">
        <f t="shared" si="222"/>
        <v>1</v>
      </c>
      <c r="X1601" s="581" t="str">
        <f t="shared" si="223"/>
        <v>NO</v>
      </c>
      <c r="Y1601" s="582" t="str">
        <f t="shared" si="224"/>
        <v>NO</v>
      </c>
    </row>
    <row r="1602" spans="1:25" x14ac:dyDescent="0.25">
      <c r="A1602" s="572" t="s">
        <v>290</v>
      </c>
      <c r="B1602" s="573" t="s">
        <v>1127</v>
      </c>
      <c r="C1602" s="617">
        <v>121.02</v>
      </c>
      <c r="D1602" s="617">
        <v>22071012102</v>
      </c>
      <c r="E1602" s="574" t="s">
        <v>901</v>
      </c>
      <c r="F1602" s="575">
        <v>1</v>
      </c>
      <c r="G1602" s="573" t="s">
        <v>902</v>
      </c>
      <c r="H1602" s="576">
        <v>152900</v>
      </c>
      <c r="I1602" s="576">
        <v>205000</v>
      </c>
      <c r="J1602" s="577">
        <v>1.3407455853499</v>
      </c>
      <c r="K1602" s="577" t="b">
        <f t="shared" si="216"/>
        <v>1</v>
      </c>
      <c r="L1602" s="576">
        <v>46710</v>
      </c>
      <c r="M1602" s="576">
        <v>38721</v>
      </c>
      <c r="N1602" s="577">
        <v>0.82896596017983304</v>
      </c>
      <c r="O1602" s="577" t="str">
        <f t="shared" si="217"/>
        <v/>
      </c>
      <c r="P1602" s="578">
        <v>19.600000000000001</v>
      </c>
      <c r="Q1602" s="578">
        <v>25.4</v>
      </c>
      <c r="R1602" s="579">
        <v>1.2959183673469401</v>
      </c>
      <c r="S1602" s="577" t="str">
        <f t="shared" si="218"/>
        <v/>
      </c>
      <c r="T1602" s="580">
        <f t="shared" si="219"/>
        <v>1</v>
      </c>
      <c r="U1602" s="580">
        <f t="shared" si="220"/>
        <v>0</v>
      </c>
      <c r="V1602" s="580">
        <f t="shared" si="221"/>
        <v>0</v>
      </c>
      <c r="W1602" s="580">
        <f t="shared" si="222"/>
        <v>1</v>
      </c>
      <c r="X1602" s="581" t="str">
        <f t="shared" si="223"/>
        <v>NO</v>
      </c>
      <c r="Y1602" s="582" t="str">
        <f t="shared" si="224"/>
        <v>NO</v>
      </c>
    </row>
    <row r="1603" spans="1:25" x14ac:dyDescent="0.25">
      <c r="A1603" s="572" t="s">
        <v>290</v>
      </c>
      <c r="B1603" s="573" t="s">
        <v>1127</v>
      </c>
      <c r="C1603" s="617">
        <v>122</v>
      </c>
      <c r="D1603" s="617">
        <v>22071012200</v>
      </c>
      <c r="E1603" s="574" t="s">
        <v>904</v>
      </c>
      <c r="F1603" s="583">
        <v>0</v>
      </c>
      <c r="G1603" s="573" t="s">
        <v>902</v>
      </c>
      <c r="H1603" s="576">
        <v>152900</v>
      </c>
      <c r="I1603" s="576">
        <v>205000</v>
      </c>
      <c r="J1603" s="577">
        <v>1.3407455853499</v>
      </c>
      <c r="K1603" s="577" t="b">
        <f t="shared" ref="K1603:K1666" si="225">IF(J1603&gt;=50%,TRUE,"")</f>
        <v>1</v>
      </c>
      <c r="L1603" s="576">
        <v>46710</v>
      </c>
      <c r="M1603" s="576">
        <v>38721</v>
      </c>
      <c r="N1603" s="577">
        <v>0.82896596017983304</v>
      </c>
      <c r="O1603" s="577" t="str">
        <f t="shared" ref="O1603:O1666" si="226">IF(N1603&lt;=65%,TRUE,"")</f>
        <v/>
      </c>
      <c r="P1603" s="578">
        <v>19.600000000000001</v>
      </c>
      <c r="Q1603" s="578">
        <v>25.4</v>
      </c>
      <c r="R1603" s="579">
        <v>1.2959183673469401</v>
      </c>
      <c r="S1603" s="577" t="str">
        <f t="shared" ref="S1603:S1666" si="227">IF(R1603&gt;=1.5,TRUE,"")</f>
        <v/>
      </c>
      <c r="T1603" s="580">
        <f t="shared" ref="T1603:T1666" si="228">IF(K1603=TRUE,1,0)</f>
        <v>1</v>
      </c>
      <c r="U1603" s="580">
        <f t="shared" ref="U1603:U1666" si="229">IF(O1603=TRUE,1,0)</f>
        <v>0</v>
      </c>
      <c r="V1603" s="580">
        <f t="shared" ref="V1603:V1666" si="230">IF(S1603=TRUE,1,0)</f>
        <v>0</v>
      </c>
      <c r="W1603" s="580">
        <f t="shared" ref="W1603:W1666" si="231">SUM(T1603:V1603)</f>
        <v>1</v>
      </c>
      <c r="X1603" s="581" t="str">
        <f t="shared" ref="X1603:X1666" si="232">IF(AND(E1603="TRUE",W1603&gt;1),"YES","NO")</f>
        <v>NO</v>
      </c>
      <c r="Y1603" s="582" t="str">
        <f t="shared" ref="Y1603:Y1666" si="233">IF(AND(F1603=1,W1603&gt;1), "YES","NO")</f>
        <v>NO</v>
      </c>
    </row>
    <row r="1604" spans="1:25" x14ac:dyDescent="0.25">
      <c r="A1604" s="572" t="s">
        <v>290</v>
      </c>
      <c r="B1604" s="573" t="s">
        <v>1127</v>
      </c>
      <c r="C1604" s="617">
        <v>122</v>
      </c>
      <c r="D1604" s="617">
        <v>22071012200</v>
      </c>
      <c r="E1604" s="574" t="s">
        <v>904</v>
      </c>
      <c r="F1604" s="583">
        <v>0</v>
      </c>
      <c r="G1604" s="573" t="s">
        <v>902</v>
      </c>
      <c r="H1604" s="576">
        <v>152900</v>
      </c>
      <c r="I1604" s="576">
        <v>205000</v>
      </c>
      <c r="J1604" s="577">
        <v>1.3407455853499</v>
      </c>
      <c r="K1604" s="577" t="b">
        <f t="shared" si="225"/>
        <v>1</v>
      </c>
      <c r="L1604" s="576">
        <v>46710</v>
      </c>
      <c r="M1604" s="576">
        <v>38721</v>
      </c>
      <c r="N1604" s="577">
        <v>0.82896596017983304</v>
      </c>
      <c r="O1604" s="577" t="str">
        <f t="shared" si="226"/>
        <v/>
      </c>
      <c r="P1604" s="578">
        <v>19.600000000000001</v>
      </c>
      <c r="Q1604" s="578">
        <v>25.4</v>
      </c>
      <c r="R1604" s="579">
        <v>1.2959183673469401</v>
      </c>
      <c r="S1604" s="577" t="str">
        <f t="shared" si="227"/>
        <v/>
      </c>
      <c r="T1604" s="580">
        <f t="shared" si="228"/>
        <v>1</v>
      </c>
      <c r="U1604" s="580">
        <f t="shared" si="229"/>
        <v>0</v>
      </c>
      <c r="V1604" s="580">
        <f t="shared" si="230"/>
        <v>0</v>
      </c>
      <c r="W1604" s="580">
        <f t="shared" si="231"/>
        <v>1</v>
      </c>
      <c r="X1604" s="581" t="str">
        <f t="shared" si="232"/>
        <v>NO</v>
      </c>
      <c r="Y1604" s="582" t="str">
        <f t="shared" si="233"/>
        <v>NO</v>
      </c>
    </row>
    <row r="1605" spans="1:25" x14ac:dyDescent="0.25">
      <c r="A1605" s="572" t="s">
        <v>290</v>
      </c>
      <c r="B1605" s="573" t="s">
        <v>1127</v>
      </c>
      <c r="C1605" s="617">
        <v>123</v>
      </c>
      <c r="D1605" s="617">
        <v>22071012300</v>
      </c>
      <c r="E1605" s="574" t="s">
        <v>901</v>
      </c>
      <c r="F1605" s="575">
        <v>1</v>
      </c>
      <c r="G1605" s="573" t="s">
        <v>902</v>
      </c>
      <c r="H1605" s="576">
        <v>152900</v>
      </c>
      <c r="I1605" s="576">
        <v>205000</v>
      </c>
      <c r="J1605" s="577">
        <v>1.3407455853499</v>
      </c>
      <c r="K1605" s="577" t="b">
        <f t="shared" si="225"/>
        <v>1</v>
      </c>
      <c r="L1605" s="576">
        <v>46710</v>
      </c>
      <c r="M1605" s="576">
        <v>38721</v>
      </c>
      <c r="N1605" s="577">
        <v>0.82896596017983304</v>
      </c>
      <c r="O1605" s="577" t="str">
        <f t="shared" si="226"/>
        <v/>
      </c>
      <c r="P1605" s="578">
        <v>19.600000000000001</v>
      </c>
      <c r="Q1605" s="578">
        <v>25.4</v>
      </c>
      <c r="R1605" s="579">
        <v>1.2959183673469401</v>
      </c>
      <c r="S1605" s="577" t="str">
        <f t="shared" si="227"/>
        <v/>
      </c>
      <c r="T1605" s="580">
        <f t="shared" si="228"/>
        <v>1</v>
      </c>
      <c r="U1605" s="580">
        <f t="shared" si="229"/>
        <v>0</v>
      </c>
      <c r="V1605" s="580">
        <f t="shared" si="230"/>
        <v>0</v>
      </c>
      <c r="W1605" s="580">
        <f t="shared" si="231"/>
        <v>1</v>
      </c>
      <c r="X1605" s="581" t="str">
        <f t="shared" si="232"/>
        <v>NO</v>
      </c>
      <c r="Y1605" s="582" t="str">
        <f t="shared" si="233"/>
        <v>NO</v>
      </c>
    </row>
    <row r="1606" spans="1:25" x14ac:dyDescent="0.25">
      <c r="A1606" s="572" t="s">
        <v>290</v>
      </c>
      <c r="B1606" s="573" t="s">
        <v>1127</v>
      </c>
      <c r="C1606" s="617">
        <v>124</v>
      </c>
      <c r="D1606" s="617">
        <v>22071012400</v>
      </c>
      <c r="E1606" s="574" t="s">
        <v>904</v>
      </c>
      <c r="F1606" s="583">
        <v>0</v>
      </c>
      <c r="G1606" s="573" t="s">
        <v>902</v>
      </c>
      <c r="H1606" s="576">
        <v>152900</v>
      </c>
      <c r="I1606" s="576">
        <v>205000</v>
      </c>
      <c r="J1606" s="577">
        <v>1.3407455853499</v>
      </c>
      <c r="K1606" s="577" t="b">
        <f t="shared" si="225"/>
        <v>1</v>
      </c>
      <c r="L1606" s="576">
        <v>46710</v>
      </c>
      <c r="M1606" s="576">
        <v>38721</v>
      </c>
      <c r="N1606" s="577">
        <v>0.82896596017983304</v>
      </c>
      <c r="O1606" s="577" t="str">
        <f t="shared" si="226"/>
        <v/>
      </c>
      <c r="P1606" s="578">
        <v>19.600000000000001</v>
      </c>
      <c r="Q1606" s="578">
        <v>25.4</v>
      </c>
      <c r="R1606" s="579">
        <v>1.2959183673469401</v>
      </c>
      <c r="S1606" s="577" t="str">
        <f t="shared" si="227"/>
        <v/>
      </c>
      <c r="T1606" s="580">
        <f t="shared" si="228"/>
        <v>1</v>
      </c>
      <c r="U1606" s="580">
        <f t="shared" si="229"/>
        <v>0</v>
      </c>
      <c r="V1606" s="580">
        <f t="shared" si="230"/>
        <v>0</v>
      </c>
      <c r="W1606" s="580">
        <f t="shared" si="231"/>
        <v>1</v>
      </c>
      <c r="X1606" s="581" t="str">
        <f t="shared" si="232"/>
        <v>NO</v>
      </c>
      <c r="Y1606" s="582" t="str">
        <f t="shared" si="233"/>
        <v>NO</v>
      </c>
    </row>
    <row r="1607" spans="1:25" x14ac:dyDescent="0.25">
      <c r="A1607" s="572" t="s">
        <v>290</v>
      </c>
      <c r="B1607" s="573" t="s">
        <v>1127</v>
      </c>
      <c r="C1607" s="617">
        <v>125</v>
      </c>
      <c r="D1607" s="617">
        <v>22071012500</v>
      </c>
      <c r="E1607" s="574" t="s">
        <v>904</v>
      </c>
      <c r="F1607" s="583">
        <v>0</v>
      </c>
      <c r="G1607" s="573" t="s">
        <v>902</v>
      </c>
      <c r="H1607" s="576">
        <v>152900</v>
      </c>
      <c r="I1607" s="576">
        <v>205000</v>
      </c>
      <c r="J1607" s="577">
        <v>1.3407455853499</v>
      </c>
      <c r="K1607" s="577" t="b">
        <f t="shared" si="225"/>
        <v>1</v>
      </c>
      <c r="L1607" s="576">
        <v>46710</v>
      </c>
      <c r="M1607" s="576">
        <v>38721</v>
      </c>
      <c r="N1607" s="577">
        <v>0.82896596017983304</v>
      </c>
      <c r="O1607" s="577" t="str">
        <f t="shared" si="226"/>
        <v/>
      </c>
      <c r="P1607" s="578">
        <v>19.600000000000001</v>
      </c>
      <c r="Q1607" s="578">
        <v>25.4</v>
      </c>
      <c r="R1607" s="579">
        <v>1.2959183673469401</v>
      </c>
      <c r="S1607" s="577" t="str">
        <f t="shared" si="227"/>
        <v/>
      </c>
      <c r="T1607" s="580">
        <f t="shared" si="228"/>
        <v>1</v>
      </c>
      <c r="U1607" s="580">
        <f t="shared" si="229"/>
        <v>0</v>
      </c>
      <c r="V1607" s="580">
        <f t="shared" si="230"/>
        <v>0</v>
      </c>
      <c r="W1607" s="580">
        <f t="shared" si="231"/>
        <v>1</v>
      </c>
      <c r="X1607" s="581" t="str">
        <f t="shared" si="232"/>
        <v>NO</v>
      </c>
      <c r="Y1607" s="582" t="str">
        <f t="shared" si="233"/>
        <v>NO</v>
      </c>
    </row>
    <row r="1608" spans="1:25" x14ac:dyDescent="0.25">
      <c r="A1608" s="572" t="s">
        <v>290</v>
      </c>
      <c r="B1608" s="573" t="s">
        <v>1127</v>
      </c>
      <c r="C1608" s="617">
        <v>126</v>
      </c>
      <c r="D1608" s="617">
        <v>22071012600</v>
      </c>
      <c r="E1608" s="574" t="s">
        <v>904</v>
      </c>
      <c r="F1608" s="583">
        <v>0</v>
      </c>
      <c r="G1608" s="573" t="s">
        <v>902</v>
      </c>
      <c r="H1608" s="576">
        <v>152900</v>
      </c>
      <c r="I1608" s="576">
        <v>205000</v>
      </c>
      <c r="J1608" s="577">
        <v>1.3407455853499</v>
      </c>
      <c r="K1608" s="577" t="b">
        <f t="shared" si="225"/>
        <v>1</v>
      </c>
      <c r="L1608" s="576">
        <v>46710</v>
      </c>
      <c r="M1608" s="576">
        <v>38721</v>
      </c>
      <c r="N1608" s="577">
        <v>0.82896596017983304</v>
      </c>
      <c r="O1608" s="577" t="str">
        <f t="shared" si="226"/>
        <v/>
      </c>
      <c r="P1608" s="578">
        <v>19.600000000000001</v>
      </c>
      <c r="Q1608" s="578">
        <v>25.4</v>
      </c>
      <c r="R1608" s="579">
        <v>1.2959183673469401</v>
      </c>
      <c r="S1608" s="577" t="str">
        <f t="shared" si="227"/>
        <v/>
      </c>
      <c r="T1608" s="580">
        <f t="shared" si="228"/>
        <v>1</v>
      </c>
      <c r="U1608" s="580">
        <f t="shared" si="229"/>
        <v>0</v>
      </c>
      <c r="V1608" s="580">
        <f t="shared" si="230"/>
        <v>0</v>
      </c>
      <c r="W1608" s="580">
        <f t="shared" si="231"/>
        <v>1</v>
      </c>
      <c r="X1608" s="581" t="str">
        <f t="shared" si="232"/>
        <v>NO</v>
      </c>
      <c r="Y1608" s="582" t="str">
        <f t="shared" si="233"/>
        <v>NO</v>
      </c>
    </row>
    <row r="1609" spans="1:25" x14ac:dyDescent="0.25">
      <c r="A1609" s="572" t="s">
        <v>290</v>
      </c>
      <c r="B1609" s="573" t="s">
        <v>1127</v>
      </c>
      <c r="C1609" s="617">
        <v>127</v>
      </c>
      <c r="D1609" s="617">
        <v>22071012700</v>
      </c>
      <c r="E1609" s="574" t="s">
        <v>904</v>
      </c>
      <c r="F1609" s="583">
        <v>0</v>
      </c>
      <c r="G1609" s="573" t="s">
        <v>902</v>
      </c>
      <c r="H1609" s="576">
        <v>152900</v>
      </c>
      <c r="I1609" s="576">
        <v>205000</v>
      </c>
      <c r="J1609" s="577">
        <v>1.3407455853499</v>
      </c>
      <c r="K1609" s="577" t="b">
        <f t="shared" si="225"/>
        <v>1</v>
      </c>
      <c r="L1609" s="576">
        <v>46710</v>
      </c>
      <c r="M1609" s="576">
        <v>38721</v>
      </c>
      <c r="N1609" s="577">
        <v>0.82896596017983304</v>
      </c>
      <c r="O1609" s="577" t="str">
        <f t="shared" si="226"/>
        <v/>
      </c>
      <c r="P1609" s="578">
        <v>19.600000000000001</v>
      </c>
      <c r="Q1609" s="578">
        <v>25.4</v>
      </c>
      <c r="R1609" s="579">
        <v>1.2959183673469401</v>
      </c>
      <c r="S1609" s="577" t="str">
        <f t="shared" si="227"/>
        <v/>
      </c>
      <c r="T1609" s="580">
        <f t="shared" si="228"/>
        <v>1</v>
      </c>
      <c r="U1609" s="580">
        <f t="shared" si="229"/>
        <v>0</v>
      </c>
      <c r="V1609" s="580">
        <f t="shared" si="230"/>
        <v>0</v>
      </c>
      <c r="W1609" s="580">
        <f t="shared" si="231"/>
        <v>1</v>
      </c>
      <c r="X1609" s="581" t="str">
        <f t="shared" si="232"/>
        <v>NO</v>
      </c>
      <c r="Y1609" s="582" t="str">
        <f t="shared" si="233"/>
        <v>NO</v>
      </c>
    </row>
    <row r="1610" spans="1:25" x14ac:dyDescent="0.25">
      <c r="A1610" s="572" t="s">
        <v>290</v>
      </c>
      <c r="B1610" s="573" t="s">
        <v>1127</v>
      </c>
      <c r="C1610" s="617">
        <v>128</v>
      </c>
      <c r="D1610" s="617">
        <v>22071012800</v>
      </c>
      <c r="E1610" s="574" t="s">
        <v>901</v>
      </c>
      <c r="F1610" s="575">
        <v>1</v>
      </c>
      <c r="G1610" s="573" t="s">
        <v>902</v>
      </c>
      <c r="H1610" s="576">
        <v>152900</v>
      </c>
      <c r="I1610" s="576">
        <v>205000</v>
      </c>
      <c r="J1610" s="577">
        <v>1.3407455853499</v>
      </c>
      <c r="K1610" s="577" t="b">
        <f t="shared" si="225"/>
        <v>1</v>
      </c>
      <c r="L1610" s="576">
        <v>46710</v>
      </c>
      <c r="M1610" s="576">
        <v>38721</v>
      </c>
      <c r="N1610" s="577">
        <v>0.82896596017983304</v>
      </c>
      <c r="O1610" s="577" t="str">
        <f t="shared" si="226"/>
        <v/>
      </c>
      <c r="P1610" s="578">
        <v>19.600000000000001</v>
      </c>
      <c r="Q1610" s="578">
        <v>25.4</v>
      </c>
      <c r="R1610" s="579">
        <v>1.2959183673469401</v>
      </c>
      <c r="S1610" s="577" t="str">
        <f t="shared" si="227"/>
        <v/>
      </c>
      <c r="T1610" s="580">
        <f t="shared" si="228"/>
        <v>1</v>
      </c>
      <c r="U1610" s="580">
        <f t="shared" si="229"/>
        <v>0</v>
      </c>
      <c r="V1610" s="580">
        <f t="shared" si="230"/>
        <v>0</v>
      </c>
      <c r="W1610" s="580">
        <f t="shared" si="231"/>
        <v>1</v>
      </c>
      <c r="X1610" s="581" t="str">
        <f t="shared" si="232"/>
        <v>NO</v>
      </c>
      <c r="Y1610" s="582" t="str">
        <f t="shared" si="233"/>
        <v>NO</v>
      </c>
    </row>
    <row r="1611" spans="1:25" x14ac:dyDescent="0.25">
      <c r="A1611" s="572" t="s">
        <v>290</v>
      </c>
      <c r="B1611" s="573" t="s">
        <v>1127</v>
      </c>
      <c r="C1611" s="617">
        <v>128</v>
      </c>
      <c r="D1611" s="617">
        <v>22071012800</v>
      </c>
      <c r="E1611" s="574" t="s">
        <v>904</v>
      </c>
      <c r="F1611" s="583">
        <v>0</v>
      </c>
      <c r="G1611" s="573" t="s">
        <v>902</v>
      </c>
      <c r="H1611" s="576">
        <v>152900</v>
      </c>
      <c r="I1611" s="576">
        <v>205000</v>
      </c>
      <c r="J1611" s="577">
        <v>1.3407455853499</v>
      </c>
      <c r="K1611" s="577" t="b">
        <f t="shared" si="225"/>
        <v>1</v>
      </c>
      <c r="L1611" s="576">
        <v>46710</v>
      </c>
      <c r="M1611" s="576">
        <v>38721</v>
      </c>
      <c r="N1611" s="577">
        <v>0.82896596017983304</v>
      </c>
      <c r="O1611" s="577" t="str">
        <f t="shared" si="226"/>
        <v/>
      </c>
      <c r="P1611" s="578">
        <v>19.600000000000001</v>
      </c>
      <c r="Q1611" s="578">
        <v>25.4</v>
      </c>
      <c r="R1611" s="579">
        <v>1.2959183673469401</v>
      </c>
      <c r="S1611" s="577" t="str">
        <f t="shared" si="227"/>
        <v/>
      </c>
      <c r="T1611" s="580">
        <f t="shared" si="228"/>
        <v>1</v>
      </c>
      <c r="U1611" s="580">
        <f t="shared" si="229"/>
        <v>0</v>
      </c>
      <c r="V1611" s="580">
        <f t="shared" si="230"/>
        <v>0</v>
      </c>
      <c r="W1611" s="580">
        <f t="shared" si="231"/>
        <v>1</v>
      </c>
      <c r="X1611" s="581" t="str">
        <f t="shared" si="232"/>
        <v>NO</v>
      </c>
      <c r="Y1611" s="582" t="str">
        <f t="shared" si="233"/>
        <v>NO</v>
      </c>
    </row>
    <row r="1612" spans="1:25" x14ac:dyDescent="0.25">
      <c r="A1612" s="572" t="s">
        <v>290</v>
      </c>
      <c r="B1612" s="573" t="s">
        <v>1127</v>
      </c>
      <c r="C1612" s="617">
        <v>129</v>
      </c>
      <c r="D1612" s="617">
        <v>22071012900</v>
      </c>
      <c r="E1612" s="574" t="s">
        <v>904</v>
      </c>
      <c r="F1612" s="583">
        <v>0</v>
      </c>
      <c r="G1612" s="573" t="s">
        <v>902</v>
      </c>
      <c r="H1612" s="576">
        <v>152900</v>
      </c>
      <c r="I1612" s="576">
        <v>205000</v>
      </c>
      <c r="J1612" s="577">
        <v>1.3407455853499</v>
      </c>
      <c r="K1612" s="577" t="b">
        <f t="shared" si="225"/>
        <v>1</v>
      </c>
      <c r="L1612" s="576">
        <v>46710</v>
      </c>
      <c r="M1612" s="576">
        <v>38721</v>
      </c>
      <c r="N1612" s="577">
        <v>0.82896596017983304</v>
      </c>
      <c r="O1612" s="577" t="str">
        <f t="shared" si="226"/>
        <v/>
      </c>
      <c r="P1612" s="578">
        <v>19.600000000000001</v>
      </c>
      <c r="Q1612" s="578">
        <v>25.4</v>
      </c>
      <c r="R1612" s="579">
        <v>1.2959183673469401</v>
      </c>
      <c r="S1612" s="577" t="str">
        <f t="shared" si="227"/>
        <v/>
      </c>
      <c r="T1612" s="580">
        <f t="shared" si="228"/>
        <v>1</v>
      </c>
      <c r="U1612" s="580">
        <f t="shared" si="229"/>
        <v>0</v>
      </c>
      <c r="V1612" s="580">
        <f t="shared" si="230"/>
        <v>0</v>
      </c>
      <c r="W1612" s="580">
        <f t="shared" si="231"/>
        <v>1</v>
      </c>
      <c r="X1612" s="581" t="str">
        <f t="shared" si="232"/>
        <v>NO</v>
      </c>
      <c r="Y1612" s="582" t="str">
        <f t="shared" si="233"/>
        <v>NO</v>
      </c>
    </row>
    <row r="1613" spans="1:25" x14ac:dyDescent="0.25">
      <c r="A1613" s="572" t="s">
        <v>290</v>
      </c>
      <c r="B1613" s="573" t="s">
        <v>1127</v>
      </c>
      <c r="C1613" s="617">
        <v>129</v>
      </c>
      <c r="D1613" s="617">
        <v>22071012900</v>
      </c>
      <c r="E1613" s="574" t="s">
        <v>904</v>
      </c>
      <c r="F1613" s="583">
        <v>0</v>
      </c>
      <c r="G1613" s="573" t="s">
        <v>902</v>
      </c>
      <c r="H1613" s="576">
        <v>152900</v>
      </c>
      <c r="I1613" s="576">
        <v>205000</v>
      </c>
      <c r="J1613" s="577">
        <v>1.3407455853499</v>
      </c>
      <c r="K1613" s="577" t="b">
        <f t="shared" si="225"/>
        <v>1</v>
      </c>
      <c r="L1613" s="576">
        <v>46710</v>
      </c>
      <c r="M1613" s="576">
        <v>38721</v>
      </c>
      <c r="N1613" s="577">
        <v>0.82896596017983304</v>
      </c>
      <c r="O1613" s="577" t="str">
        <f t="shared" si="226"/>
        <v/>
      </c>
      <c r="P1613" s="578">
        <v>19.600000000000001</v>
      </c>
      <c r="Q1613" s="578">
        <v>25.4</v>
      </c>
      <c r="R1613" s="579">
        <v>1.2959183673469401</v>
      </c>
      <c r="S1613" s="577" t="str">
        <f t="shared" si="227"/>
        <v/>
      </c>
      <c r="T1613" s="580">
        <f t="shared" si="228"/>
        <v>1</v>
      </c>
      <c r="U1613" s="580">
        <f t="shared" si="229"/>
        <v>0</v>
      </c>
      <c r="V1613" s="580">
        <f t="shared" si="230"/>
        <v>0</v>
      </c>
      <c r="W1613" s="580">
        <f t="shared" si="231"/>
        <v>1</v>
      </c>
      <c r="X1613" s="581" t="str">
        <f t="shared" si="232"/>
        <v>NO</v>
      </c>
      <c r="Y1613" s="582" t="str">
        <f t="shared" si="233"/>
        <v>NO</v>
      </c>
    </row>
    <row r="1614" spans="1:25" x14ac:dyDescent="0.25">
      <c r="A1614" s="572" t="s">
        <v>290</v>
      </c>
      <c r="B1614" s="573" t="s">
        <v>1127</v>
      </c>
      <c r="C1614" s="617">
        <v>130</v>
      </c>
      <c r="D1614" s="617">
        <v>22071013000</v>
      </c>
      <c r="E1614" s="574" t="s">
        <v>901</v>
      </c>
      <c r="F1614" s="575">
        <v>1</v>
      </c>
      <c r="G1614" s="573" t="s">
        <v>902</v>
      </c>
      <c r="H1614" s="576">
        <v>152900</v>
      </c>
      <c r="I1614" s="576">
        <v>205000</v>
      </c>
      <c r="J1614" s="577">
        <v>1.3407455853499</v>
      </c>
      <c r="K1614" s="577" t="b">
        <f t="shared" si="225"/>
        <v>1</v>
      </c>
      <c r="L1614" s="576">
        <v>46710</v>
      </c>
      <c r="M1614" s="576">
        <v>38721</v>
      </c>
      <c r="N1614" s="577">
        <v>0.82896596017983304</v>
      </c>
      <c r="O1614" s="577" t="str">
        <f t="shared" si="226"/>
        <v/>
      </c>
      <c r="P1614" s="578">
        <v>19.600000000000001</v>
      </c>
      <c r="Q1614" s="578">
        <v>25.4</v>
      </c>
      <c r="R1614" s="579">
        <v>1.2959183673469401</v>
      </c>
      <c r="S1614" s="577" t="str">
        <f t="shared" si="227"/>
        <v/>
      </c>
      <c r="T1614" s="580">
        <f t="shared" si="228"/>
        <v>1</v>
      </c>
      <c r="U1614" s="580">
        <f t="shared" si="229"/>
        <v>0</v>
      </c>
      <c r="V1614" s="580">
        <f t="shared" si="230"/>
        <v>0</v>
      </c>
      <c r="W1614" s="580">
        <f t="shared" si="231"/>
        <v>1</v>
      </c>
      <c r="X1614" s="581" t="str">
        <f t="shared" si="232"/>
        <v>NO</v>
      </c>
      <c r="Y1614" s="582" t="str">
        <f t="shared" si="233"/>
        <v>NO</v>
      </c>
    </row>
    <row r="1615" spans="1:25" x14ac:dyDescent="0.25">
      <c r="A1615" s="572" t="s">
        <v>290</v>
      </c>
      <c r="B1615" s="573" t="s">
        <v>1127</v>
      </c>
      <c r="C1615" s="617">
        <v>131</v>
      </c>
      <c r="D1615" s="617">
        <v>22071013100</v>
      </c>
      <c r="E1615" s="574" t="s">
        <v>901</v>
      </c>
      <c r="F1615" s="575">
        <v>1</v>
      </c>
      <c r="G1615" s="573" t="s">
        <v>902</v>
      </c>
      <c r="H1615" s="576">
        <v>152900</v>
      </c>
      <c r="I1615" s="576">
        <v>205000</v>
      </c>
      <c r="J1615" s="577">
        <v>1.3407455853499</v>
      </c>
      <c r="K1615" s="577" t="b">
        <f t="shared" si="225"/>
        <v>1</v>
      </c>
      <c r="L1615" s="576">
        <v>46710</v>
      </c>
      <c r="M1615" s="576">
        <v>38721</v>
      </c>
      <c r="N1615" s="577">
        <v>0.82896596017983304</v>
      </c>
      <c r="O1615" s="577" t="str">
        <f t="shared" si="226"/>
        <v/>
      </c>
      <c r="P1615" s="578">
        <v>19.600000000000001</v>
      </c>
      <c r="Q1615" s="578">
        <v>25.4</v>
      </c>
      <c r="R1615" s="579">
        <v>1.2959183673469401</v>
      </c>
      <c r="S1615" s="577" t="str">
        <f t="shared" si="227"/>
        <v/>
      </c>
      <c r="T1615" s="580">
        <f t="shared" si="228"/>
        <v>1</v>
      </c>
      <c r="U1615" s="580">
        <f t="shared" si="229"/>
        <v>0</v>
      </c>
      <c r="V1615" s="580">
        <f t="shared" si="230"/>
        <v>0</v>
      </c>
      <c r="W1615" s="580">
        <f t="shared" si="231"/>
        <v>1</v>
      </c>
      <c r="X1615" s="581" t="str">
        <f t="shared" si="232"/>
        <v>NO</v>
      </c>
      <c r="Y1615" s="582" t="str">
        <f t="shared" si="233"/>
        <v>NO</v>
      </c>
    </row>
    <row r="1616" spans="1:25" x14ac:dyDescent="0.25">
      <c r="A1616" s="572" t="s">
        <v>290</v>
      </c>
      <c r="B1616" s="573" t="s">
        <v>1127</v>
      </c>
      <c r="C1616" s="617">
        <v>132</v>
      </c>
      <c r="D1616" s="617">
        <v>22071013200</v>
      </c>
      <c r="E1616" s="574" t="s">
        <v>901</v>
      </c>
      <c r="F1616" s="575">
        <v>1</v>
      </c>
      <c r="G1616" s="573" t="s">
        <v>902</v>
      </c>
      <c r="H1616" s="576">
        <v>152900</v>
      </c>
      <c r="I1616" s="576">
        <v>205000</v>
      </c>
      <c r="J1616" s="577">
        <v>1.3407455853499</v>
      </c>
      <c r="K1616" s="577" t="b">
        <f t="shared" si="225"/>
        <v>1</v>
      </c>
      <c r="L1616" s="576">
        <v>46710</v>
      </c>
      <c r="M1616" s="576">
        <v>38721</v>
      </c>
      <c r="N1616" s="577">
        <v>0.82896596017983304</v>
      </c>
      <c r="O1616" s="577" t="str">
        <f t="shared" si="226"/>
        <v/>
      </c>
      <c r="P1616" s="578">
        <v>19.600000000000001</v>
      </c>
      <c r="Q1616" s="578">
        <v>25.4</v>
      </c>
      <c r="R1616" s="579">
        <v>1.2959183673469401</v>
      </c>
      <c r="S1616" s="577" t="str">
        <f t="shared" si="227"/>
        <v/>
      </c>
      <c r="T1616" s="580">
        <f t="shared" si="228"/>
        <v>1</v>
      </c>
      <c r="U1616" s="580">
        <f t="shared" si="229"/>
        <v>0</v>
      </c>
      <c r="V1616" s="580">
        <f t="shared" si="230"/>
        <v>0</v>
      </c>
      <c r="W1616" s="580">
        <f t="shared" si="231"/>
        <v>1</v>
      </c>
      <c r="X1616" s="581" t="str">
        <f t="shared" si="232"/>
        <v>NO</v>
      </c>
      <c r="Y1616" s="582" t="str">
        <f t="shared" si="233"/>
        <v>NO</v>
      </c>
    </row>
    <row r="1617" spans="1:25" x14ac:dyDescent="0.25">
      <c r="A1617" s="572" t="s">
        <v>290</v>
      </c>
      <c r="B1617" s="573" t="s">
        <v>1127</v>
      </c>
      <c r="C1617" s="617">
        <v>133.01</v>
      </c>
      <c r="D1617" s="617">
        <v>22071013301</v>
      </c>
      <c r="E1617" s="574" t="s">
        <v>904</v>
      </c>
      <c r="F1617" s="583">
        <v>0</v>
      </c>
      <c r="G1617" s="573" t="s">
        <v>902</v>
      </c>
      <c r="H1617" s="576">
        <v>152900</v>
      </c>
      <c r="I1617" s="576">
        <v>205000</v>
      </c>
      <c r="J1617" s="577">
        <v>1.3407455853499</v>
      </c>
      <c r="K1617" s="577" t="b">
        <f t="shared" si="225"/>
        <v>1</v>
      </c>
      <c r="L1617" s="576">
        <v>46710</v>
      </c>
      <c r="M1617" s="576">
        <v>38721</v>
      </c>
      <c r="N1617" s="577">
        <v>0.82896596017983304</v>
      </c>
      <c r="O1617" s="577" t="str">
        <f t="shared" si="226"/>
        <v/>
      </c>
      <c r="P1617" s="578">
        <v>19.600000000000001</v>
      </c>
      <c r="Q1617" s="578">
        <v>25.4</v>
      </c>
      <c r="R1617" s="579">
        <v>1.2959183673469401</v>
      </c>
      <c r="S1617" s="577" t="str">
        <f t="shared" si="227"/>
        <v/>
      </c>
      <c r="T1617" s="580">
        <f t="shared" si="228"/>
        <v>1</v>
      </c>
      <c r="U1617" s="580">
        <f t="shared" si="229"/>
        <v>0</v>
      </c>
      <c r="V1617" s="580">
        <f t="shared" si="230"/>
        <v>0</v>
      </c>
      <c r="W1617" s="580">
        <f t="shared" si="231"/>
        <v>1</v>
      </c>
      <c r="X1617" s="581" t="str">
        <f t="shared" si="232"/>
        <v>NO</v>
      </c>
      <c r="Y1617" s="582" t="str">
        <f t="shared" si="233"/>
        <v>NO</v>
      </c>
    </row>
    <row r="1618" spans="1:25" x14ac:dyDescent="0.25">
      <c r="A1618" s="572" t="s">
        <v>290</v>
      </c>
      <c r="B1618" s="573" t="s">
        <v>1127</v>
      </c>
      <c r="C1618" s="617">
        <v>133.02000000000001</v>
      </c>
      <c r="D1618" s="617">
        <v>22071013302</v>
      </c>
      <c r="E1618" s="574" t="s">
        <v>904</v>
      </c>
      <c r="F1618" s="583">
        <v>0</v>
      </c>
      <c r="G1618" s="573" t="s">
        <v>902</v>
      </c>
      <c r="H1618" s="576">
        <v>152900</v>
      </c>
      <c r="I1618" s="576">
        <v>205000</v>
      </c>
      <c r="J1618" s="577">
        <v>1.3407455853499</v>
      </c>
      <c r="K1618" s="577" t="b">
        <f t="shared" si="225"/>
        <v>1</v>
      </c>
      <c r="L1618" s="576">
        <v>46710</v>
      </c>
      <c r="M1618" s="576">
        <v>38721</v>
      </c>
      <c r="N1618" s="577">
        <v>0.82896596017983304</v>
      </c>
      <c r="O1618" s="577" t="str">
        <f t="shared" si="226"/>
        <v/>
      </c>
      <c r="P1618" s="578">
        <v>19.600000000000001</v>
      </c>
      <c r="Q1618" s="578">
        <v>25.4</v>
      </c>
      <c r="R1618" s="579">
        <v>1.2959183673469401</v>
      </c>
      <c r="S1618" s="577" t="str">
        <f t="shared" si="227"/>
        <v/>
      </c>
      <c r="T1618" s="580">
        <f t="shared" si="228"/>
        <v>1</v>
      </c>
      <c r="U1618" s="580">
        <f t="shared" si="229"/>
        <v>0</v>
      </c>
      <c r="V1618" s="580">
        <f t="shared" si="230"/>
        <v>0</v>
      </c>
      <c r="W1618" s="580">
        <f t="shared" si="231"/>
        <v>1</v>
      </c>
      <c r="X1618" s="581" t="str">
        <f t="shared" si="232"/>
        <v>NO</v>
      </c>
      <c r="Y1618" s="582" t="str">
        <f t="shared" si="233"/>
        <v>NO</v>
      </c>
    </row>
    <row r="1619" spans="1:25" x14ac:dyDescent="0.25">
      <c r="A1619" s="572" t="s">
        <v>290</v>
      </c>
      <c r="B1619" s="573" t="s">
        <v>1127</v>
      </c>
      <c r="C1619" s="617">
        <v>133.02000000000001</v>
      </c>
      <c r="D1619" s="617">
        <v>22071013302</v>
      </c>
      <c r="E1619" s="574" t="s">
        <v>904</v>
      </c>
      <c r="F1619" s="583">
        <v>0</v>
      </c>
      <c r="G1619" s="573" t="s">
        <v>902</v>
      </c>
      <c r="H1619" s="576">
        <v>152900</v>
      </c>
      <c r="I1619" s="576">
        <v>205000</v>
      </c>
      <c r="J1619" s="577">
        <v>1.3407455853499</v>
      </c>
      <c r="K1619" s="577" t="b">
        <f t="shared" si="225"/>
        <v>1</v>
      </c>
      <c r="L1619" s="576">
        <v>46710</v>
      </c>
      <c r="M1619" s="576">
        <v>38721</v>
      </c>
      <c r="N1619" s="577">
        <v>0.82896596017983304</v>
      </c>
      <c r="O1619" s="577" t="str">
        <f t="shared" si="226"/>
        <v/>
      </c>
      <c r="P1619" s="578">
        <v>19.600000000000001</v>
      </c>
      <c r="Q1619" s="578">
        <v>25.4</v>
      </c>
      <c r="R1619" s="579">
        <v>1.2959183673469401</v>
      </c>
      <c r="S1619" s="577" t="str">
        <f t="shared" si="227"/>
        <v/>
      </c>
      <c r="T1619" s="580">
        <f t="shared" si="228"/>
        <v>1</v>
      </c>
      <c r="U1619" s="580">
        <f t="shared" si="229"/>
        <v>0</v>
      </c>
      <c r="V1619" s="580">
        <f t="shared" si="230"/>
        <v>0</v>
      </c>
      <c r="W1619" s="580">
        <f t="shared" si="231"/>
        <v>1</v>
      </c>
      <c r="X1619" s="581" t="str">
        <f t="shared" si="232"/>
        <v>NO</v>
      </c>
      <c r="Y1619" s="582" t="str">
        <f t="shared" si="233"/>
        <v>NO</v>
      </c>
    </row>
    <row r="1620" spans="1:25" x14ac:dyDescent="0.25">
      <c r="A1620" s="572" t="s">
        <v>290</v>
      </c>
      <c r="B1620" s="573" t="s">
        <v>1127</v>
      </c>
      <c r="C1620" s="617">
        <v>133.02000000000001</v>
      </c>
      <c r="D1620" s="617">
        <v>22071013302</v>
      </c>
      <c r="E1620" s="574" t="s">
        <v>901</v>
      </c>
      <c r="F1620" s="575">
        <v>1</v>
      </c>
      <c r="G1620" s="573" t="s">
        <v>902</v>
      </c>
      <c r="H1620" s="576">
        <v>152900</v>
      </c>
      <c r="I1620" s="576">
        <v>205000</v>
      </c>
      <c r="J1620" s="577">
        <v>1.3407455853499</v>
      </c>
      <c r="K1620" s="577" t="b">
        <f t="shared" si="225"/>
        <v>1</v>
      </c>
      <c r="L1620" s="576">
        <v>46710</v>
      </c>
      <c r="M1620" s="576">
        <v>38721</v>
      </c>
      <c r="N1620" s="577">
        <v>0.82896596017983304</v>
      </c>
      <c r="O1620" s="577" t="str">
        <f t="shared" si="226"/>
        <v/>
      </c>
      <c r="P1620" s="578">
        <v>19.600000000000001</v>
      </c>
      <c r="Q1620" s="578">
        <v>25.4</v>
      </c>
      <c r="R1620" s="579">
        <v>1.2959183673469401</v>
      </c>
      <c r="S1620" s="577" t="str">
        <f t="shared" si="227"/>
        <v/>
      </c>
      <c r="T1620" s="580">
        <f t="shared" si="228"/>
        <v>1</v>
      </c>
      <c r="U1620" s="580">
        <f t="shared" si="229"/>
        <v>0</v>
      </c>
      <c r="V1620" s="580">
        <f t="shared" si="230"/>
        <v>0</v>
      </c>
      <c r="W1620" s="580">
        <f t="shared" si="231"/>
        <v>1</v>
      </c>
      <c r="X1620" s="581" t="str">
        <f t="shared" si="232"/>
        <v>NO</v>
      </c>
      <c r="Y1620" s="582" t="str">
        <f t="shared" si="233"/>
        <v>NO</v>
      </c>
    </row>
    <row r="1621" spans="1:25" x14ac:dyDescent="0.25">
      <c r="A1621" s="572" t="s">
        <v>290</v>
      </c>
      <c r="B1621" s="573" t="s">
        <v>1127</v>
      </c>
      <c r="C1621" s="617">
        <v>134</v>
      </c>
      <c r="D1621" s="617">
        <v>22071013400</v>
      </c>
      <c r="E1621" s="574" t="s">
        <v>904</v>
      </c>
      <c r="F1621" s="583">
        <v>0</v>
      </c>
      <c r="G1621" s="573" t="s">
        <v>902</v>
      </c>
      <c r="H1621" s="576">
        <v>152900</v>
      </c>
      <c r="I1621" s="576">
        <v>205000</v>
      </c>
      <c r="J1621" s="577">
        <v>1.3407455853499</v>
      </c>
      <c r="K1621" s="577" t="b">
        <f t="shared" si="225"/>
        <v>1</v>
      </c>
      <c r="L1621" s="576">
        <v>46710</v>
      </c>
      <c r="M1621" s="576">
        <v>38721</v>
      </c>
      <c r="N1621" s="577">
        <v>0.82896596017983304</v>
      </c>
      <c r="O1621" s="577" t="str">
        <f t="shared" si="226"/>
        <v/>
      </c>
      <c r="P1621" s="578">
        <v>19.600000000000001</v>
      </c>
      <c r="Q1621" s="578">
        <v>25.4</v>
      </c>
      <c r="R1621" s="579">
        <v>1.2959183673469401</v>
      </c>
      <c r="S1621" s="577" t="str">
        <f t="shared" si="227"/>
        <v/>
      </c>
      <c r="T1621" s="580">
        <f t="shared" si="228"/>
        <v>1</v>
      </c>
      <c r="U1621" s="580">
        <f t="shared" si="229"/>
        <v>0</v>
      </c>
      <c r="V1621" s="580">
        <f t="shared" si="230"/>
        <v>0</v>
      </c>
      <c r="W1621" s="580">
        <f t="shared" si="231"/>
        <v>1</v>
      </c>
      <c r="X1621" s="581" t="str">
        <f t="shared" si="232"/>
        <v>NO</v>
      </c>
      <c r="Y1621" s="582" t="str">
        <f t="shared" si="233"/>
        <v>NO</v>
      </c>
    </row>
    <row r="1622" spans="1:25" x14ac:dyDescent="0.25">
      <c r="A1622" s="572" t="s">
        <v>290</v>
      </c>
      <c r="B1622" s="573" t="s">
        <v>1127</v>
      </c>
      <c r="C1622" s="617">
        <v>134</v>
      </c>
      <c r="D1622" s="617">
        <v>22071013400</v>
      </c>
      <c r="E1622" s="574" t="s">
        <v>904</v>
      </c>
      <c r="F1622" s="583">
        <v>0</v>
      </c>
      <c r="G1622" s="573" t="s">
        <v>902</v>
      </c>
      <c r="H1622" s="576">
        <v>152900</v>
      </c>
      <c r="I1622" s="576">
        <v>205000</v>
      </c>
      <c r="J1622" s="577">
        <v>1.3407455853499</v>
      </c>
      <c r="K1622" s="577" t="b">
        <f t="shared" si="225"/>
        <v>1</v>
      </c>
      <c r="L1622" s="576">
        <v>46710</v>
      </c>
      <c r="M1622" s="576">
        <v>38721</v>
      </c>
      <c r="N1622" s="577">
        <v>0.82896596017983304</v>
      </c>
      <c r="O1622" s="577" t="str">
        <f t="shared" si="226"/>
        <v/>
      </c>
      <c r="P1622" s="578">
        <v>19.600000000000001</v>
      </c>
      <c r="Q1622" s="578">
        <v>25.4</v>
      </c>
      <c r="R1622" s="579">
        <v>1.2959183673469401</v>
      </c>
      <c r="S1622" s="577" t="str">
        <f t="shared" si="227"/>
        <v/>
      </c>
      <c r="T1622" s="580">
        <f t="shared" si="228"/>
        <v>1</v>
      </c>
      <c r="U1622" s="580">
        <f t="shared" si="229"/>
        <v>0</v>
      </c>
      <c r="V1622" s="580">
        <f t="shared" si="230"/>
        <v>0</v>
      </c>
      <c r="W1622" s="580">
        <f t="shared" si="231"/>
        <v>1</v>
      </c>
      <c r="X1622" s="581" t="str">
        <f t="shared" si="232"/>
        <v>NO</v>
      </c>
      <c r="Y1622" s="582" t="str">
        <f t="shared" si="233"/>
        <v>NO</v>
      </c>
    </row>
    <row r="1623" spans="1:25" x14ac:dyDescent="0.25">
      <c r="A1623" s="572" t="s">
        <v>290</v>
      </c>
      <c r="B1623" s="573" t="s">
        <v>1127</v>
      </c>
      <c r="C1623" s="617">
        <v>134</v>
      </c>
      <c r="D1623" s="617">
        <v>22071013400</v>
      </c>
      <c r="E1623" s="574" t="s">
        <v>901</v>
      </c>
      <c r="F1623" s="575">
        <v>1</v>
      </c>
      <c r="G1623" s="573" t="s">
        <v>902</v>
      </c>
      <c r="H1623" s="576">
        <v>152900</v>
      </c>
      <c r="I1623" s="576">
        <v>205000</v>
      </c>
      <c r="J1623" s="577">
        <v>1.3407455853499</v>
      </c>
      <c r="K1623" s="577" t="b">
        <f t="shared" si="225"/>
        <v>1</v>
      </c>
      <c r="L1623" s="576">
        <v>46710</v>
      </c>
      <c r="M1623" s="576">
        <v>38721</v>
      </c>
      <c r="N1623" s="577">
        <v>0.82896596017983304</v>
      </c>
      <c r="O1623" s="577" t="str">
        <f t="shared" si="226"/>
        <v/>
      </c>
      <c r="P1623" s="578">
        <v>19.600000000000001</v>
      </c>
      <c r="Q1623" s="578">
        <v>25.4</v>
      </c>
      <c r="R1623" s="579">
        <v>1.2959183673469401</v>
      </c>
      <c r="S1623" s="577" t="str">
        <f t="shared" si="227"/>
        <v/>
      </c>
      <c r="T1623" s="580">
        <f t="shared" si="228"/>
        <v>1</v>
      </c>
      <c r="U1623" s="580">
        <f t="shared" si="229"/>
        <v>0</v>
      </c>
      <c r="V1623" s="580">
        <f t="shared" si="230"/>
        <v>0</v>
      </c>
      <c r="W1623" s="580">
        <f t="shared" si="231"/>
        <v>1</v>
      </c>
      <c r="X1623" s="581" t="str">
        <f t="shared" si="232"/>
        <v>NO</v>
      </c>
      <c r="Y1623" s="582" t="str">
        <f t="shared" si="233"/>
        <v>NO</v>
      </c>
    </row>
    <row r="1624" spans="1:25" x14ac:dyDescent="0.25">
      <c r="A1624" s="572" t="s">
        <v>290</v>
      </c>
      <c r="B1624" s="573" t="s">
        <v>1127</v>
      </c>
      <c r="C1624" s="617">
        <v>134</v>
      </c>
      <c r="D1624" s="617">
        <v>22071013400</v>
      </c>
      <c r="E1624" s="574" t="s">
        <v>901</v>
      </c>
      <c r="F1624" s="575">
        <v>1</v>
      </c>
      <c r="G1624" s="573" t="s">
        <v>902</v>
      </c>
      <c r="H1624" s="576">
        <v>152900</v>
      </c>
      <c r="I1624" s="576">
        <v>205000</v>
      </c>
      <c r="J1624" s="577">
        <v>1.3407455853499</v>
      </c>
      <c r="K1624" s="577" t="b">
        <f t="shared" si="225"/>
        <v>1</v>
      </c>
      <c r="L1624" s="576">
        <v>46710</v>
      </c>
      <c r="M1624" s="576">
        <v>38721</v>
      </c>
      <c r="N1624" s="577">
        <v>0.82896596017983304</v>
      </c>
      <c r="O1624" s="577" t="str">
        <f t="shared" si="226"/>
        <v/>
      </c>
      <c r="P1624" s="578">
        <v>19.600000000000001</v>
      </c>
      <c r="Q1624" s="578">
        <v>25.4</v>
      </c>
      <c r="R1624" s="579">
        <v>1.2959183673469401</v>
      </c>
      <c r="S1624" s="577" t="str">
        <f t="shared" si="227"/>
        <v/>
      </c>
      <c r="T1624" s="580">
        <f t="shared" si="228"/>
        <v>1</v>
      </c>
      <c r="U1624" s="580">
        <f t="shared" si="229"/>
        <v>0</v>
      </c>
      <c r="V1624" s="580">
        <f t="shared" si="230"/>
        <v>0</v>
      </c>
      <c r="W1624" s="580">
        <f t="shared" si="231"/>
        <v>1</v>
      </c>
      <c r="X1624" s="581" t="str">
        <f t="shared" si="232"/>
        <v>NO</v>
      </c>
      <c r="Y1624" s="582" t="str">
        <f t="shared" si="233"/>
        <v>NO</v>
      </c>
    </row>
    <row r="1625" spans="1:25" x14ac:dyDescent="0.25">
      <c r="A1625" s="572" t="s">
        <v>290</v>
      </c>
      <c r="B1625" s="573" t="s">
        <v>1127</v>
      </c>
      <c r="C1625" s="617">
        <v>134</v>
      </c>
      <c r="D1625" s="617">
        <v>22071013400</v>
      </c>
      <c r="E1625" s="574" t="s">
        <v>904</v>
      </c>
      <c r="F1625" s="583">
        <v>0</v>
      </c>
      <c r="G1625" s="573" t="s">
        <v>902</v>
      </c>
      <c r="H1625" s="576">
        <v>152900</v>
      </c>
      <c r="I1625" s="576">
        <v>205000</v>
      </c>
      <c r="J1625" s="577">
        <v>1.3407455853499</v>
      </c>
      <c r="K1625" s="577" t="b">
        <f t="shared" si="225"/>
        <v>1</v>
      </c>
      <c r="L1625" s="576">
        <v>46710</v>
      </c>
      <c r="M1625" s="576">
        <v>38721</v>
      </c>
      <c r="N1625" s="577">
        <v>0.82896596017983304</v>
      </c>
      <c r="O1625" s="577" t="str">
        <f t="shared" si="226"/>
        <v/>
      </c>
      <c r="P1625" s="578">
        <v>19.600000000000001</v>
      </c>
      <c r="Q1625" s="578">
        <v>25.4</v>
      </c>
      <c r="R1625" s="579">
        <v>1.2959183673469401</v>
      </c>
      <c r="S1625" s="577" t="str">
        <f t="shared" si="227"/>
        <v/>
      </c>
      <c r="T1625" s="580">
        <f t="shared" si="228"/>
        <v>1</v>
      </c>
      <c r="U1625" s="580">
        <f t="shared" si="229"/>
        <v>0</v>
      </c>
      <c r="V1625" s="580">
        <f t="shared" si="230"/>
        <v>0</v>
      </c>
      <c r="W1625" s="580">
        <f t="shared" si="231"/>
        <v>1</v>
      </c>
      <c r="X1625" s="581" t="str">
        <f t="shared" si="232"/>
        <v>NO</v>
      </c>
      <c r="Y1625" s="582" t="str">
        <f t="shared" si="233"/>
        <v>NO</v>
      </c>
    </row>
    <row r="1626" spans="1:25" x14ac:dyDescent="0.25">
      <c r="A1626" s="572" t="s">
        <v>290</v>
      </c>
      <c r="B1626" s="573" t="s">
        <v>1127</v>
      </c>
      <c r="C1626" s="617">
        <v>134</v>
      </c>
      <c r="D1626" s="617">
        <v>22071013400</v>
      </c>
      <c r="E1626" s="574" t="s">
        <v>904</v>
      </c>
      <c r="F1626" s="583">
        <v>0</v>
      </c>
      <c r="G1626" s="573" t="s">
        <v>902</v>
      </c>
      <c r="H1626" s="576">
        <v>152900</v>
      </c>
      <c r="I1626" s="576">
        <v>205000</v>
      </c>
      <c r="J1626" s="577">
        <v>1.3407455853499</v>
      </c>
      <c r="K1626" s="577" t="b">
        <f t="shared" si="225"/>
        <v>1</v>
      </c>
      <c r="L1626" s="576">
        <v>46710</v>
      </c>
      <c r="M1626" s="576">
        <v>38721</v>
      </c>
      <c r="N1626" s="577">
        <v>0.82896596017983304</v>
      </c>
      <c r="O1626" s="577" t="str">
        <f t="shared" si="226"/>
        <v/>
      </c>
      <c r="P1626" s="578">
        <v>19.600000000000001</v>
      </c>
      <c r="Q1626" s="578">
        <v>25.4</v>
      </c>
      <c r="R1626" s="579">
        <v>1.2959183673469401</v>
      </c>
      <c r="S1626" s="577" t="str">
        <f t="shared" si="227"/>
        <v/>
      </c>
      <c r="T1626" s="580">
        <f t="shared" si="228"/>
        <v>1</v>
      </c>
      <c r="U1626" s="580">
        <f t="shared" si="229"/>
        <v>0</v>
      </c>
      <c r="V1626" s="580">
        <f t="shared" si="230"/>
        <v>0</v>
      </c>
      <c r="W1626" s="580">
        <f t="shared" si="231"/>
        <v>1</v>
      </c>
      <c r="X1626" s="581" t="str">
        <f t="shared" si="232"/>
        <v>NO</v>
      </c>
      <c r="Y1626" s="582" t="str">
        <f t="shared" si="233"/>
        <v>NO</v>
      </c>
    </row>
    <row r="1627" spans="1:25" x14ac:dyDescent="0.25">
      <c r="A1627" s="572" t="s">
        <v>290</v>
      </c>
      <c r="B1627" s="573" t="s">
        <v>1127</v>
      </c>
      <c r="C1627" s="617">
        <v>134</v>
      </c>
      <c r="D1627" s="617">
        <v>22071013400</v>
      </c>
      <c r="E1627" s="574" t="s">
        <v>904</v>
      </c>
      <c r="F1627" s="583">
        <v>0</v>
      </c>
      <c r="G1627" s="573" t="s">
        <v>902</v>
      </c>
      <c r="H1627" s="576">
        <v>152900</v>
      </c>
      <c r="I1627" s="576">
        <v>205000</v>
      </c>
      <c r="J1627" s="577">
        <v>1.3407455853499</v>
      </c>
      <c r="K1627" s="577" t="b">
        <f t="shared" si="225"/>
        <v>1</v>
      </c>
      <c r="L1627" s="576">
        <v>46710</v>
      </c>
      <c r="M1627" s="576">
        <v>38721</v>
      </c>
      <c r="N1627" s="577">
        <v>0.82896596017983304</v>
      </c>
      <c r="O1627" s="577" t="str">
        <f t="shared" si="226"/>
        <v/>
      </c>
      <c r="P1627" s="578">
        <v>19.600000000000001</v>
      </c>
      <c r="Q1627" s="578">
        <v>25.4</v>
      </c>
      <c r="R1627" s="579">
        <v>1.2959183673469401</v>
      </c>
      <c r="S1627" s="577" t="str">
        <f t="shared" si="227"/>
        <v/>
      </c>
      <c r="T1627" s="580">
        <f t="shared" si="228"/>
        <v>1</v>
      </c>
      <c r="U1627" s="580">
        <f t="shared" si="229"/>
        <v>0</v>
      </c>
      <c r="V1627" s="580">
        <f t="shared" si="230"/>
        <v>0</v>
      </c>
      <c r="W1627" s="580">
        <f t="shared" si="231"/>
        <v>1</v>
      </c>
      <c r="X1627" s="581" t="str">
        <f t="shared" si="232"/>
        <v>NO</v>
      </c>
      <c r="Y1627" s="582" t="str">
        <f t="shared" si="233"/>
        <v>NO</v>
      </c>
    </row>
    <row r="1628" spans="1:25" x14ac:dyDescent="0.25">
      <c r="A1628" s="572" t="s">
        <v>290</v>
      </c>
      <c r="B1628" s="573" t="s">
        <v>1127</v>
      </c>
      <c r="C1628" s="617">
        <v>134</v>
      </c>
      <c r="D1628" s="617">
        <v>22071013400</v>
      </c>
      <c r="E1628" s="574" t="s">
        <v>904</v>
      </c>
      <c r="F1628" s="583">
        <v>0</v>
      </c>
      <c r="G1628" s="573" t="s">
        <v>902</v>
      </c>
      <c r="H1628" s="576">
        <v>152900</v>
      </c>
      <c r="I1628" s="576">
        <v>205000</v>
      </c>
      <c r="J1628" s="577">
        <v>1.3407455853499</v>
      </c>
      <c r="K1628" s="577" t="b">
        <f t="shared" si="225"/>
        <v>1</v>
      </c>
      <c r="L1628" s="576">
        <v>46710</v>
      </c>
      <c r="M1628" s="576">
        <v>38721</v>
      </c>
      <c r="N1628" s="577">
        <v>0.82896596017983304</v>
      </c>
      <c r="O1628" s="577" t="str">
        <f t="shared" si="226"/>
        <v/>
      </c>
      <c r="P1628" s="578">
        <v>19.600000000000001</v>
      </c>
      <c r="Q1628" s="578">
        <v>25.4</v>
      </c>
      <c r="R1628" s="579">
        <v>1.2959183673469401</v>
      </c>
      <c r="S1628" s="577" t="str">
        <f t="shared" si="227"/>
        <v/>
      </c>
      <c r="T1628" s="580">
        <f t="shared" si="228"/>
        <v>1</v>
      </c>
      <c r="U1628" s="580">
        <f t="shared" si="229"/>
        <v>0</v>
      </c>
      <c r="V1628" s="580">
        <f t="shared" si="230"/>
        <v>0</v>
      </c>
      <c r="W1628" s="580">
        <f t="shared" si="231"/>
        <v>1</v>
      </c>
      <c r="X1628" s="581" t="str">
        <f t="shared" si="232"/>
        <v>NO</v>
      </c>
      <c r="Y1628" s="582" t="str">
        <f t="shared" si="233"/>
        <v>NO</v>
      </c>
    </row>
    <row r="1629" spans="1:25" x14ac:dyDescent="0.25">
      <c r="A1629" s="572" t="s">
        <v>290</v>
      </c>
      <c r="B1629" s="573" t="s">
        <v>1127</v>
      </c>
      <c r="C1629" s="617">
        <v>134</v>
      </c>
      <c r="D1629" s="617">
        <v>22071013400</v>
      </c>
      <c r="E1629" s="574" t="s">
        <v>904</v>
      </c>
      <c r="F1629" s="583">
        <v>0</v>
      </c>
      <c r="G1629" s="573" t="s">
        <v>902</v>
      </c>
      <c r="H1629" s="576">
        <v>152900</v>
      </c>
      <c r="I1629" s="576">
        <v>205000</v>
      </c>
      <c r="J1629" s="577">
        <v>1.3407455853499</v>
      </c>
      <c r="K1629" s="577" t="b">
        <f t="shared" si="225"/>
        <v>1</v>
      </c>
      <c r="L1629" s="576">
        <v>46710</v>
      </c>
      <c r="M1629" s="576">
        <v>38721</v>
      </c>
      <c r="N1629" s="577">
        <v>0.82896596017983304</v>
      </c>
      <c r="O1629" s="577" t="str">
        <f t="shared" si="226"/>
        <v/>
      </c>
      <c r="P1629" s="578">
        <v>19.600000000000001</v>
      </c>
      <c r="Q1629" s="578">
        <v>25.4</v>
      </c>
      <c r="R1629" s="579">
        <v>1.2959183673469401</v>
      </c>
      <c r="S1629" s="577" t="str">
        <f t="shared" si="227"/>
        <v/>
      </c>
      <c r="T1629" s="580">
        <f t="shared" si="228"/>
        <v>1</v>
      </c>
      <c r="U1629" s="580">
        <f t="shared" si="229"/>
        <v>0</v>
      </c>
      <c r="V1629" s="580">
        <f t="shared" si="230"/>
        <v>0</v>
      </c>
      <c r="W1629" s="580">
        <f t="shared" si="231"/>
        <v>1</v>
      </c>
      <c r="X1629" s="581" t="str">
        <f t="shared" si="232"/>
        <v>NO</v>
      </c>
      <c r="Y1629" s="582" t="str">
        <f t="shared" si="233"/>
        <v>NO</v>
      </c>
    </row>
    <row r="1630" spans="1:25" x14ac:dyDescent="0.25">
      <c r="A1630" s="572" t="s">
        <v>290</v>
      </c>
      <c r="B1630" s="573" t="s">
        <v>1127</v>
      </c>
      <c r="C1630" s="617">
        <v>134</v>
      </c>
      <c r="D1630" s="617">
        <v>22071013400</v>
      </c>
      <c r="E1630" s="574" t="s">
        <v>904</v>
      </c>
      <c r="F1630" s="583">
        <v>0</v>
      </c>
      <c r="G1630" s="573" t="s">
        <v>902</v>
      </c>
      <c r="H1630" s="576">
        <v>152900</v>
      </c>
      <c r="I1630" s="576">
        <v>205000</v>
      </c>
      <c r="J1630" s="577">
        <v>1.3407455853499</v>
      </c>
      <c r="K1630" s="577" t="b">
        <f t="shared" si="225"/>
        <v>1</v>
      </c>
      <c r="L1630" s="576">
        <v>46710</v>
      </c>
      <c r="M1630" s="576">
        <v>38721</v>
      </c>
      <c r="N1630" s="577">
        <v>0.82896596017983304</v>
      </c>
      <c r="O1630" s="577" t="str">
        <f t="shared" si="226"/>
        <v/>
      </c>
      <c r="P1630" s="578">
        <v>19.600000000000001</v>
      </c>
      <c r="Q1630" s="578">
        <v>25.4</v>
      </c>
      <c r="R1630" s="579">
        <v>1.2959183673469401</v>
      </c>
      <c r="S1630" s="577" t="str">
        <f t="shared" si="227"/>
        <v/>
      </c>
      <c r="T1630" s="580">
        <f t="shared" si="228"/>
        <v>1</v>
      </c>
      <c r="U1630" s="580">
        <f t="shared" si="229"/>
        <v>0</v>
      </c>
      <c r="V1630" s="580">
        <f t="shared" si="230"/>
        <v>0</v>
      </c>
      <c r="W1630" s="580">
        <f t="shared" si="231"/>
        <v>1</v>
      </c>
      <c r="X1630" s="581" t="str">
        <f t="shared" si="232"/>
        <v>NO</v>
      </c>
      <c r="Y1630" s="582" t="str">
        <f t="shared" si="233"/>
        <v>NO</v>
      </c>
    </row>
    <row r="1631" spans="1:25" x14ac:dyDescent="0.25">
      <c r="A1631" s="572" t="s">
        <v>290</v>
      </c>
      <c r="B1631" s="573" t="s">
        <v>1127</v>
      </c>
      <c r="C1631" s="617">
        <v>134</v>
      </c>
      <c r="D1631" s="617">
        <v>22071013400</v>
      </c>
      <c r="E1631" s="574" t="s">
        <v>904</v>
      </c>
      <c r="F1631" s="583">
        <v>0</v>
      </c>
      <c r="G1631" s="573" t="s">
        <v>902</v>
      </c>
      <c r="H1631" s="576">
        <v>152900</v>
      </c>
      <c r="I1631" s="576">
        <v>205000</v>
      </c>
      <c r="J1631" s="577">
        <v>1.3407455853499</v>
      </c>
      <c r="K1631" s="577" t="b">
        <f t="shared" si="225"/>
        <v>1</v>
      </c>
      <c r="L1631" s="576">
        <v>46710</v>
      </c>
      <c r="M1631" s="576">
        <v>38721</v>
      </c>
      <c r="N1631" s="577">
        <v>0.82896596017983304</v>
      </c>
      <c r="O1631" s="577" t="str">
        <f t="shared" si="226"/>
        <v/>
      </c>
      <c r="P1631" s="578">
        <v>19.600000000000001</v>
      </c>
      <c r="Q1631" s="578">
        <v>25.4</v>
      </c>
      <c r="R1631" s="579">
        <v>1.2959183673469401</v>
      </c>
      <c r="S1631" s="577" t="str">
        <f t="shared" si="227"/>
        <v/>
      </c>
      <c r="T1631" s="580">
        <f t="shared" si="228"/>
        <v>1</v>
      </c>
      <c r="U1631" s="580">
        <f t="shared" si="229"/>
        <v>0</v>
      </c>
      <c r="V1631" s="580">
        <f t="shared" si="230"/>
        <v>0</v>
      </c>
      <c r="W1631" s="580">
        <f t="shared" si="231"/>
        <v>1</v>
      </c>
      <c r="X1631" s="581" t="str">
        <f t="shared" si="232"/>
        <v>NO</v>
      </c>
      <c r="Y1631" s="582" t="str">
        <f t="shared" si="233"/>
        <v>NO</v>
      </c>
    </row>
    <row r="1632" spans="1:25" x14ac:dyDescent="0.25">
      <c r="A1632" s="572" t="s">
        <v>290</v>
      </c>
      <c r="B1632" s="573" t="s">
        <v>1127</v>
      </c>
      <c r="C1632" s="617">
        <v>134</v>
      </c>
      <c r="D1632" s="617">
        <v>22071013400</v>
      </c>
      <c r="E1632" s="574" t="s">
        <v>904</v>
      </c>
      <c r="F1632" s="583">
        <v>0</v>
      </c>
      <c r="G1632" s="573" t="s">
        <v>902</v>
      </c>
      <c r="H1632" s="576">
        <v>152900</v>
      </c>
      <c r="I1632" s="576">
        <v>205000</v>
      </c>
      <c r="J1632" s="577">
        <v>1.3407455853499</v>
      </c>
      <c r="K1632" s="577" t="b">
        <f t="shared" si="225"/>
        <v>1</v>
      </c>
      <c r="L1632" s="576">
        <v>46710</v>
      </c>
      <c r="M1632" s="576">
        <v>38721</v>
      </c>
      <c r="N1632" s="577">
        <v>0.82896596017983304</v>
      </c>
      <c r="O1632" s="577" t="str">
        <f t="shared" si="226"/>
        <v/>
      </c>
      <c r="P1632" s="578">
        <v>19.600000000000001</v>
      </c>
      <c r="Q1632" s="578">
        <v>25.4</v>
      </c>
      <c r="R1632" s="579">
        <v>1.2959183673469401</v>
      </c>
      <c r="S1632" s="577" t="str">
        <f t="shared" si="227"/>
        <v/>
      </c>
      <c r="T1632" s="580">
        <f t="shared" si="228"/>
        <v>1</v>
      </c>
      <c r="U1632" s="580">
        <f t="shared" si="229"/>
        <v>0</v>
      </c>
      <c r="V1632" s="580">
        <f t="shared" si="230"/>
        <v>0</v>
      </c>
      <c r="W1632" s="580">
        <f t="shared" si="231"/>
        <v>1</v>
      </c>
      <c r="X1632" s="581" t="str">
        <f t="shared" si="232"/>
        <v>NO</v>
      </c>
      <c r="Y1632" s="582" t="str">
        <f t="shared" si="233"/>
        <v>NO</v>
      </c>
    </row>
    <row r="1633" spans="1:25" x14ac:dyDescent="0.25">
      <c r="A1633" s="572" t="s">
        <v>290</v>
      </c>
      <c r="B1633" s="573" t="s">
        <v>1127</v>
      </c>
      <c r="C1633" s="617">
        <v>134</v>
      </c>
      <c r="D1633" s="617">
        <v>22071013400</v>
      </c>
      <c r="E1633" s="574" t="s">
        <v>904</v>
      </c>
      <c r="F1633" s="583">
        <v>0</v>
      </c>
      <c r="G1633" s="573" t="s">
        <v>902</v>
      </c>
      <c r="H1633" s="576">
        <v>152900</v>
      </c>
      <c r="I1633" s="576">
        <v>205000</v>
      </c>
      <c r="J1633" s="577">
        <v>1.3407455853499</v>
      </c>
      <c r="K1633" s="577" t="b">
        <f t="shared" si="225"/>
        <v>1</v>
      </c>
      <c r="L1633" s="576">
        <v>46710</v>
      </c>
      <c r="M1633" s="576">
        <v>38721</v>
      </c>
      <c r="N1633" s="577">
        <v>0.82896596017983304</v>
      </c>
      <c r="O1633" s="577" t="str">
        <f t="shared" si="226"/>
        <v/>
      </c>
      <c r="P1633" s="578">
        <v>19.600000000000001</v>
      </c>
      <c r="Q1633" s="578">
        <v>25.4</v>
      </c>
      <c r="R1633" s="579">
        <v>1.2959183673469401</v>
      </c>
      <c r="S1633" s="577" t="str">
        <f t="shared" si="227"/>
        <v/>
      </c>
      <c r="T1633" s="580">
        <f t="shared" si="228"/>
        <v>1</v>
      </c>
      <c r="U1633" s="580">
        <f t="shared" si="229"/>
        <v>0</v>
      </c>
      <c r="V1633" s="580">
        <f t="shared" si="230"/>
        <v>0</v>
      </c>
      <c r="W1633" s="580">
        <f t="shared" si="231"/>
        <v>1</v>
      </c>
      <c r="X1633" s="581" t="str">
        <f t="shared" si="232"/>
        <v>NO</v>
      </c>
      <c r="Y1633" s="582" t="str">
        <f t="shared" si="233"/>
        <v>NO</v>
      </c>
    </row>
    <row r="1634" spans="1:25" x14ac:dyDescent="0.25">
      <c r="A1634" s="572" t="s">
        <v>290</v>
      </c>
      <c r="B1634" s="573" t="s">
        <v>1127</v>
      </c>
      <c r="C1634" s="617">
        <v>134</v>
      </c>
      <c r="D1634" s="617">
        <v>22071013400</v>
      </c>
      <c r="E1634" s="574" t="s">
        <v>904</v>
      </c>
      <c r="F1634" s="583">
        <v>0</v>
      </c>
      <c r="G1634" s="573" t="s">
        <v>902</v>
      </c>
      <c r="H1634" s="576">
        <v>152900</v>
      </c>
      <c r="I1634" s="576">
        <v>205000</v>
      </c>
      <c r="J1634" s="577">
        <v>1.3407455853499</v>
      </c>
      <c r="K1634" s="577" t="b">
        <f t="shared" si="225"/>
        <v>1</v>
      </c>
      <c r="L1634" s="576">
        <v>46710</v>
      </c>
      <c r="M1634" s="576">
        <v>38721</v>
      </c>
      <c r="N1634" s="577">
        <v>0.82896596017983304</v>
      </c>
      <c r="O1634" s="577" t="str">
        <f t="shared" si="226"/>
        <v/>
      </c>
      <c r="P1634" s="578">
        <v>19.600000000000001</v>
      </c>
      <c r="Q1634" s="578">
        <v>25.4</v>
      </c>
      <c r="R1634" s="579">
        <v>1.2959183673469401</v>
      </c>
      <c r="S1634" s="577" t="str">
        <f t="shared" si="227"/>
        <v/>
      </c>
      <c r="T1634" s="580">
        <f t="shared" si="228"/>
        <v>1</v>
      </c>
      <c r="U1634" s="580">
        <f t="shared" si="229"/>
        <v>0</v>
      </c>
      <c r="V1634" s="580">
        <f t="shared" si="230"/>
        <v>0</v>
      </c>
      <c r="W1634" s="580">
        <f t="shared" si="231"/>
        <v>1</v>
      </c>
      <c r="X1634" s="581" t="str">
        <f t="shared" si="232"/>
        <v>NO</v>
      </c>
      <c r="Y1634" s="582" t="str">
        <f t="shared" si="233"/>
        <v>NO</v>
      </c>
    </row>
    <row r="1635" spans="1:25" x14ac:dyDescent="0.25">
      <c r="A1635" s="572" t="s">
        <v>290</v>
      </c>
      <c r="B1635" s="573" t="s">
        <v>1127</v>
      </c>
      <c r="C1635" s="617">
        <v>134</v>
      </c>
      <c r="D1635" s="617">
        <v>22071013400</v>
      </c>
      <c r="E1635" s="574" t="s">
        <v>904</v>
      </c>
      <c r="F1635" s="583">
        <v>0</v>
      </c>
      <c r="G1635" s="573" t="s">
        <v>902</v>
      </c>
      <c r="H1635" s="576">
        <v>152900</v>
      </c>
      <c r="I1635" s="576">
        <v>205000</v>
      </c>
      <c r="J1635" s="577">
        <v>1.3407455853499</v>
      </c>
      <c r="K1635" s="577" t="b">
        <f t="shared" si="225"/>
        <v>1</v>
      </c>
      <c r="L1635" s="576">
        <v>46710</v>
      </c>
      <c r="M1635" s="576">
        <v>38721</v>
      </c>
      <c r="N1635" s="577">
        <v>0.82896596017983304</v>
      </c>
      <c r="O1635" s="577" t="str">
        <f t="shared" si="226"/>
        <v/>
      </c>
      <c r="P1635" s="578">
        <v>19.600000000000001</v>
      </c>
      <c r="Q1635" s="578">
        <v>25.4</v>
      </c>
      <c r="R1635" s="579">
        <v>1.2959183673469401</v>
      </c>
      <c r="S1635" s="577" t="str">
        <f t="shared" si="227"/>
        <v/>
      </c>
      <c r="T1635" s="580">
        <f t="shared" si="228"/>
        <v>1</v>
      </c>
      <c r="U1635" s="580">
        <f t="shared" si="229"/>
        <v>0</v>
      </c>
      <c r="V1635" s="580">
        <f t="shared" si="230"/>
        <v>0</v>
      </c>
      <c r="W1635" s="580">
        <f t="shared" si="231"/>
        <v>1</v>
      </c>
      <c r="X1635" s="581" t="str">
        <f t="shared" si="232"/>
        <v>NO</v>
      </c>
      <c r="Y1635" s="582" t="str">
        <f t="shared" si="233"/>
        <v>NO</v>
      </c>
    </row>
    <row r="1636" spans="1:25" x14ac:dyDescent="0.25">
      <c r="A1636" s="572" t="s">
        <v>290</v>
      </c>
      <c r="B1636" s="573" t="s">
        <v>1127</v>
      </c>
      <c r="C1636" s="617">
        <v>134</v>
      </c>
      <c r="D1636" s="617">
        <v>22071013400</v>
      </c>
      <c r="E1636" s="574" t="s">
        <v>904</v>
      </c>
      <c r="F1636" s="583">
        <v>0</v>
      </c>
      <c r="G1636" s="573" t="s">
        <v>902</v>
      </c>
      <c r="H1636" s="576">
        <v>152900</v>
      </c>
      <c r="I1636" s="576">
        <v>205000</v>
      </c>
      <c r="J1636" s="577">
        <v>1.3407455853499</v>
      </c>
      <c r="K1636" s="577" t="b">
        <f t="shared" si="225"/>
        <v>1</v>
      </c>
      <c r="L1636" s="576">
        <v>46710</v>
      </c>
      <c r="M1636" s="576">
        <v>38721</v>
      </c>
      <c r="N1636" s="577">
        <v>0.82896596017983304</v>
      </c>
      <c r="O1636" s="577" t="str">
        <f t="shared" si="226"/>
        <v/>
      </c>
      <c r="P1636" s="578">
        <v>19.600000000000001</v>
      </c>
      <c r="Q1636" s="578">
        <v>25.4</v>
      </c>
      <c r="R1636" s="579">
        <v>1.2959183673469401</v>
      </c>
      <c r="S1636" s="577" t="str">
        <f t="shared" si="227"/>
        <v/>
      </c>
      <c r="T1636" s="580">
        <f t="shared" si="228"/>
        <v>1</v>
      </c>
      <c r="U1636" s="580">
        <f t="shared" si="229"/>
        <v>0</v>
      </c>
      <c r="V1636" s="580">
        <f t="shared" si="230"/>
        <v>0</v>
      </c>
      <c r="W1636" s="580">
        <f t="shared" si="231"/>
        <v>1</v>
      </c>
      <c r="X1636" s="581" t="str">
        <f t="shared" si="232"/>
        <v>NO</v>
      </c>
      <c r="Y1636" s="582" t="str">
        <f t="shared" si="233"/>
        <v>NO</v>
      </c>
    </row>
    <row r="1637" spans="1:25" x14ac:dyDescent="0.25">
      <c r="A1637" s="572" t="s">
        <v>290</v>
      </c>
      <c r="B1637" s="573" t="s">
        <v>1127</v>
      </c>
      <c r="C1637" s="617">
        <v>134</v>
      </c>
      <c r="D1637" s="617">
        <v>22071013400</v>
      </c>
      <c r="E1637" s="574" t="s">
        <v>904</v>
      </c>
      <c r="F1637" s="583">
        <v>0</v>
      </c>
      <c r="G1637" s="573" t="s">
        <v>902</v>
      </c>
      <c r="H1637" s="576">
        <v>152900</v>
      </c>
      <c r="I1637" s="576">
        <v>205000</v>
      </c>
      <c r="J1637" s="577">
        <v>1.3407455853499</v>
      </c>
      <c r="K1637" s="577" t="b">
        <f t="shared" si="225"/>
        <v>1</v>
      </c>
      <c r="L1637" s="576">
        <v>46710</v>
      </c>
      <c r="M1637" s="576">
        <v>38721</v>
      </c>
      <c r="N1637" s="577">
        <v>0.82896596017983304</v>
      </c>
      <c r="O1637" s="577" t="str">
        <f t="shared" si="226"/>
        <v/>
      </c>
      <c r="P1637" s="578">
        <v>19.600000000000001</v>
      </c>
      <c r="Q1637" s="578">
        <v>25.4</v>
      </c>
      <c r="R1637" s="579">
        <v>1.2959183673469401</v>
      </c>
      <c r="S1637" s="577" t="str">
        <f t="shared" si="227"/>
        <v/>
      </c>
      <c r="T1637" s="580">
        <f t="shared" si="228"/>
        <v>1</v>
      </c>
      <c r="U1637" s="580">
        <f t="shared" si="229"/>
        <v>0</v>
      </c>
      <c r="V1637" s="580">
        <f t="shared" si="230"/>
        <v>0</v>
      </c>
      <c r="W1637" s="580">
        <f t="shared" si="231"/>
        <v>1</v>
      </c>
      <c r="X1637" s="581" t="str">
        <f t="shared" si="232"/>
        <v>NO</v>
      </c>
      <c r="Y1637" s="582" t="str">
        <f t="shared" si="233"/>
        <v>NO</v>
      </c>
    </row>
    <row r="1638" spans="1:25" x14ac:dyDescent="0.25">
      <c r="A1638" s="572" t="s">
        <v>290</v>
      </c>
      <c r="B1638" s="573" t="s">
        <v>1127</v>
      </c>
      <c r="C1638" s="617">
        <v>135</v>
      </c>
      <c r="D1638" s="617">
        <v>22071013500</v>
      </c>
      <c r="E1638" s="574" t="s">
        <v>904</v>
      </c>
      <c r="F1638" s="583">
        <v>0</v>
      </c>
      <c r="G1638" s="573" t="s">
        <v>902</v>
      </c>
      <c r="H1638" s="576">
        <v>152900</v>
      </c>
      <c r="I1638" s="576">
        <v>205000</v>
      </c>
      <c r="J1638" s="577">
        <v>1.3407455853499</v>
      </c>
      <c r="K1638" s="577" t="b">
        <f t="shared" si="225"/>
        <v>1</v>
      </c>
      <c r="L1638" s="576">
        <v>46710</v>
      </c>
      <c r="M1638" s="576">
        <v>38721</v>
      </c>
      <c r="N1638" s="577">
        <v>0.82896596017983304</v>
      </c>
      <c r="O1638" s="577" t="str">
        <f t="shared" si="226"/>
        <v/>
      </c>
      <c r="P1638" s="578">
        <v>19.600000000000001</v>
      </c>
      <c r="Q1638" s="578">
        <v>25.4</v>
      </c>
      <c r="R1638" s="579">
        <v>1.2959183673469401</v>
      </c>
      <c r="S1638" s="577" t="str">
        <f t="shared" si="227"/>
        <v/>
      </c>
      <c r="T1638" s="580">
        <f t="shared" si="228"/>
        <v>1</v>
      </c>
      <c r="U1638" s="580">
        <f t="shared" si="229"/>
        <v>0</v>
      </c>
      <c r="V1638" s="580">
        <f t="shared" si="230"/>
        <v>0</v>
      </c>
      <c r="W1638" s="580">
        <f t="shared" si="231"/>
        <v>1</v>
      </c>
      <c r="X1638" s="581" t="str">
        <f t="shared" si="232"/>
        <v>NO</v>
      </c>
      <c r="Y1638" s="582" t="str">
        <f t="shared" si="233"/>
        <v>NO</v>
      </c>
    </row>
    <row r="1639" spans="1:25" x14ac:dyDescent="0.25">
      <c r="A1639" s="572" t="s">
        <v>290</v>
      </c>
      <c r="B1639" s="573" t="s">
        <v>1127</v>
      </c>
      <c r="C1639" s="617">
        <v>135</v>
      </c>
      <c r="D1639" s="617">
        <v>22071013500</v>
      </c>
      <c r="E1639" s="574" t="s">
        <v>904</v>
      </c>
      <c r="F1639" s="583">
        <v>0</v>
      </c>
      <c r="G1639" s="573" t="s">
        <v>902</v>
      </c>
      <c r="H1639" s="576">
        <v>152900</v>
      </c>
      <c r="I1639" s="576">
        <v>205000</v>
      </c>
      <c r="J1639" s="577">
        <v>1.3407455853499</v>
      </c>
      <c r="K1639" s="577" t="b">
        <f t="shared" si="225"/>
        <v>1</v>
      </c>
      <c r="L1639" s="576">
        <v>46710</v>
      </c>
      <c r="M1639" s="576">
        <v>38721</v>
      </c>
      <c r="N1639" s="577">
        <v>0.82896596017983304</v>
      </c>
      <c r="O1639" s="577" t="str">
        <f t="shared" si="226"/>
        <v/>
      </c>
      <c r="P1639" s="578">
        <v>19.600000000000001</v>
      </c>
      <c r="Q1639" s="578">
        <v>25.4</v>
      </c>
      <c r="R1639" s="579">
        <v>1.2959183673469401</v>
      </c>
      <c r="S1639" s="577" t="str">
        <f t="shared" si="227"/>
        <v/>
      </c>
      <c r="T1639" s="580">
        <f t="shared" si="228"/>
        <v>1</v>
      </c>
      <c r="U1639" s="580">
        <f t="shared" si="229"/>
        <v>0</v>
      </c>
      <c r="V1639" s="580">
        <f t="shared" si="230"/>
        <v>0</v>
      </c>
      <c r="W1639" s="580">
        <f t="shared" si="231"/>
        <v>1</v>
      </c>
      <c r="X1639" s="581" t="str">
        <f t="shared" si="232"/>
        <v>NO</v>
      </c>
      <c r="Y1639" s="582" t="str">
        <f t="shared" si="233"/>
        <v>NO</v>
      </c>
    </row>
    <row r="1640" spans="1:25" x14ac:dyDescent="0.25">
      <c r="A1640" s="572" t="s">
        <v>290</v>
      </c>
      <c r="B1640" s="573" t="s">
        <v>1127</v>
      </c>
      <c r="C1640" s="617">
        <v>135</v>
      </c>
      <c r="D1640" s="617">
        <v>22071013500</v>
      </c>
      <c r="E1640" s="574" t="s">
        <v>904</v>
      </c>
      <c r="F1640" s="583">
        <v>0</v>
      </c>
      <c r="G1640" s="573" t="s">
        <v>902</v>
      </c>
      <c r="H1640" s="576">
        <v>152900</v>
      </c>
      <c r="I1640" s="576">
        <v>205000</v>
      </c>
      <c r="J1640" s="577">
        <v>1.3407455853499</v>
      </c>
      <c r="K1640" s="577" t="b">
        <f t="shared" si="225"/>
        <v>1</v>
      </c>
      <c r="L1640" s="576">
        <v>46710</v>
      </c>
      <c r="M1640" s="576">
        <v>38721</v>
      </c>
      <c r="N1640" s="577">
        <v>0.82896596017983304</v>
      </c>
      <c r="O1640" s="577" t="str">
        <f t="shared" si="226"/>
        <v/>
      </c>
      <c r="P1640" s="578">
        <v>19.600000000000001</v>
      </c>
      <c r="Q1640" s="578">
        <v>25.4</v>
      </c>
      <c r="R1640" s="579">
        <v>1.2959183673469401</v>
      </c>
      <c r="S1640" s="577" t="str">
        <f t="shared" si="227"/>
        <v/>
      </c>
      <c r="T1640" s="580">
        <f t="shared" si="228"/>
        <v>1</v>
      </c>
      <c r="U1640" s="580">
        <f t="shared" si="229"/>
        <v>0</v>
      </c>
      <c r="V1640" s="580">
        <f t="shared" si="230"/>
        <v>0</v>
      </c>
      <c r="W1640" s="580">
        <f t="shared" si="231"/>
        <v>1</v>
      </c>
      <c r="X1640" s="581" t="str">
        <f t="shared" si="232"/>
        <v>NO</v>
      </c>
      <c r="Y1640" s="582" t="str">
        <f t="shared" si="233"/>
        <v>NO</v>
      </c>
    </row>
    <row r="1641" spans="1:25" x14ac:dyDescent="0.25">
      <c r="A1641" s="572" t="s">
        <v>290</v>
      </c>
      <c r="B1641" s="573" t="s">
        <v>1127</v>
      </c>
      <c r="C1641" s="617">
        <v>136</v>
      </c>
      <c r="D1641" s="617">
        <v>22071013600</v>
      </c>
      <c r="E1641" s="574" t="s">
        <v>904</v>
      </c>
      <c r="F1641" s="583">
        <v>0</v>
      </c>
      <c r="G1641" s="573" t="s">
        <v>902</v>
      </c>
      <c r="H1641" s="576">
        <v>152900</v>
      </c>
      <c r="I1641" s="576">
        <v>205000</v>
      </c>
      <c r="J1641" s="577">
        <v>1.3407455853499</v>
      </c>
      <c r="K1641" s="577" t="b">
        <f t="shared" si="225"/>
        <v>1</v>
      </c>
      <c r="L1641" s="576">
        <v>46710</v>
      </c>
      <c r="M1641" s="576">
        <v>38721</v>
      </c>
      <c r="N1641" s="577">
        <v>0.82896596017983304</v>
      </c>
      <c r="O1641" s="577" t="str">
        <f t="shared" si="226"/>
        <v/>
      </c>
      <c r="P1641" s="578">
        <v>19.600000000000001</v>
      </c>
      <c r="Q1641" s="578">
        <v>25.4</v>
      </c>
      <c r="R1641" s="579">
        <v>1.2959183673469401</v>
      </c>
      <c r="S1641" s="577" t="str">
        <f t="shared" si="227"/>
        <v/>
      </c>
      <c r="T1641" s="580">
        <f t="shared" si="228"/>
        <v>1</v>
      </c>
      <c r="U1641" s="580">
        <f t="shared" si="229"/>
        <v>0</v>
      </c>
      <c r="V1641" s="580">
        <f t="shared" si="230"/>
        <v>0</v>
      </c>
      <c r="W1641" s="580">
        <f t="shared" si="231"/>
        <v>1</v>
      </c>
      <c r="X1641" s="581" t="str">
        <f t="shared" si="232"/>
        <v>NO</v>
      </c>
      <c r="Y1641" s="582" t="str">
        <f t="shared" si="233"/>
        <v>NO</v>
      </c>
    </row>
    <row r="1642" spans="1:25" x14ac:dyDescent="0.25">
      <c r="A1642" s="572" t="s">
        <v>290</v>
      </c>
      <c r="B1642" s="573" t="s">
        <v>1127</v>
      </c>
      <c r="C1642" s="617">
        <v>137</v>
      </c>
      <c r="D1642" s="617">
        <v>22071013700</v>
      </c>
      <c r="E1642" s="574" t="s">
        <v>901</v>
      </c>
      <c r="F1642" s="583">
        <v>0</v>
      </c>
      <c r="G1642" s="573" t="s">
        <v>902</v>
      </c>
      <c r="H1642" s="576">
        <v>152900</v>
      </c>
      <c r="I1642" s="576">
        <v>205000</v>
      </c>
      <c r="J1642" s="577">
        <v>1.3407455853499</v>
      </c>
      <c r="K1642" s="577" t="b">
        <f t="shared" si="225"/>
        <v>1</v>
      </c>
      <c r="L1642" s="576">
        <v>46710</v>
      </c>
      <c r="M1642" s="576">
        <v>38721</v>
      </c>
      <c r="N1642" s="577">
        <v>0.82896596017983304</v>
      </c>
      <c r="O1642" s="577" t="str">
        <f t="shared" si="226"/>
        <v/>
      </c>
      <c r="P1642" s="578">
        <v>19.600000000000001</v>
      </c>
      <c r="Q1642" s="578">
        <v>25.4</v>
      </c>
      <c r="R1642" s="579">
        <v>1.2959183673469401</v>
      </c>
      <c r="S1642" s="577" t="str">
        <f t="shared" si="227"/>
        <v/>
      </c>
      <c r="T1642" s="580">
        <f t="shared" si="228"/>
        <v>1</v>
      </c>
      <c r="U1642" s="580">
        <f t="shared" si="229"/>
        <v>0</v>
      </c>
      <c r="V1642" s="580">
        <f t="shared" si="230"/>
        <v>0</v>
      </c>
      <c r="W1642" s="580">
        <f t="shared" si="231"/>
        <v>1</v>
      </c>
      <c r="X1642" s="581" t="str">
        <f t="shared" si="232"/>
        <v>NO</v>
      </c>
      <c r="Y1642" s="582" t="str">
        <f t="shared" si="233"/>
        <v>NO</v>
      </c>
    </row>
    <row r="1643" spans="1:25" x14ac:dyDescent="0.25">
      <c r="A1643" s="572" t="s">
        <v>290</v>
      </c>
      <c r="B1643" s="573" t="s">
        <v>1127</v>
      </c>
      <c r="C1643" s="617">
        <v>137</v>
      </c>
      <c r="D1643" s="617">
        <v>22071013700</v>
      </c>
      <c r="E1643" s="574" t="s">
        <v>901</v>
      </c>
      <c r="F1643" s="583">
        <v>0</v>
      </c>
      <c r="G1643" s="573" t="s">
        <v>902</v>
      </c>
      <c r="H1643" s="576">
        <v>152900</v>
      </c>
      <c r="I1643" s="576">
        <v>205000</v>
      </c>
      <c r="J1643" s="577">
        <v>1.3407455853499</v>
      </c>
      <c r="K1643" s="577" t="b">
        <f t="shared" si="225"/>
        <v>1</v>
      </c>
      <c r="L1643" s="576">
        <v>46710</v>
      </c>
      <c r="M1643" s="576">
        <v>38721</v>
      </c>
      <c r="N1643" s="577">
        <v>0.82896596017983304</v>
      </c>
      <c r="O1643" s="577" t="str">
        <f t="shared" si="226"/>
        <v/>
      </c>
      <c r="P1643" s="578">
        <v>19.600000000000001</v>
      </c>
      <c r="Q1643" s="578">
        <v>25.4</v>
      </c>
      <c r="R1643" s="579">
        <v>1.2959183673469401</v>
      </c>
      <c r="S1643" s="577" t="str">
        <f t="shared" si="227"/>
        <v/>
      </c>
      <c r="T1643" s="580">
        <f t="shared" si="228"/>
        <v>1</v>
      </c>
      <c r="U1643" s="580">
        <f t="shared" si="229"/>
        <v>0</v>
      </c>
      <c r="V1643" s="580">
        <f t="shared" si="230"/>
        <v>0</v>
      </c>
      <c r="W1643" s="580">
        <f t="shared" si="231"/>
        <v>1</v>
      </c>
      <c r="X1643" s="581" t="str">
        <f t="shared" si="232"/>
        <v>NO</v>
      </c>
      <c r="Y1643" s="582" t="str">
        <f t="shared" si="233"/>
        <v>NO</v>
      </c>
    </row>
    <row r="1644" spans="1:25" x14ac:dyDescent="0.25">
      <c r="A1644" s="572" t="s">
        <v>290</v>
      </c>
      <c r="B1644" s="573" t="s">
        <v>1127</v>
      </c>
      <c r="C1644" s="617">
        <v>138</v>
      </c>
      <c r="D1644" s="617">
        <v>22071013800</v>
      </c>
      <c r="E1644" s="574" t="s">
        <v>901</v>
      </c>
      <c r="F1644" s="583">
        <v>0</v>
      </c>
      <c r="G1644" s="573" t="s">
        <v>902</v>
      </c>
      <c r="H1644" s="576">
        <v>152900</v>
      </c>
      <c r="I1644" s="576">
        <v>205000</v>
      </c>
      <c r="J1644" s="577">
        <v>1.3407455853499</v>
      </c>
      <c r="K1644" s="577" t="b">
        <f t="shared" si="225"/>
        <v>1</v>
      </c>
      <c r="L1644" s="576">
        <v>46710</v>
      </c>
      <c r="M1644" s="576">
        <v>38721</v>
      </c>
      <c r="N1644" s="577">
        <v>0.82896596017983304</v>
      </c>
      <c r="O1644" s="577" t="str">
        <f t="shared" si="226"/>
        <v/>
      </c>
      <c r="P1644" s="578">
        <v>19.600000000000001</v>
      </c>
      <c r="Q1644" s="578">
        <v>25.4</v>
      </c>
      <c r="R1644" s="579">
        <v>1.2959183673469401</v>
      </c>
      <c r="S1644" s="577" t="str">
        <f t="shared" si="227"/>
        <v/>
      </c>
      <c r="T1644" s="580">
        <f t="shared" si="228"/>
        <v>1</v>
      </c>
      <c r="U1644" s="580">
        <f t="shared" si="229"/>
        <v>0</v>
      </c>
      <c r="V1644" s="580">
        <f t="shared" si="230"/>
        <v>0</v>
      </c>
      <c r="W1644" s="580">
        <f t="shared" si="231"/>
        <v>1</v>
      </c>
      <c r="X1644" s="581" t="str">
        <f t="shared" si="232"/>
        <v>NO</v>
      </c>
      <c r="Y1644" s="582" t="str">
        <f t="shared" si="233"/>
        <v>NO</v>
      </c>
    </row>
    <row r="1645" spans="1:25" x14ac:dyDescent="0.25">
      <c r="A1645" s="572" t="s">
        <v>290</v>
      </c>
      <c r="B1645" s="573" t="s">
        <v>1127</v>
      </c>
      <c r="C1645" s="617">
        <v>139</v>
      </c>
      <c r="D1645" s="617">
        <v>22071013900</v>
      </c>
      <c r="E1645" s="574" t="s">
        <v>904</v>
      </c>
      <c r="F1645" s="583">
        <v>0</v>
      </c>
      <c r="G1645" s="573" t="s">
        <v>902</v>
      </c>
      <c r="H1645" s="576">
        <v>152900</v>
      </c>
      <c r="I1645" s="576">
        <v>205000</v>
      </c>
      <c r="J1645" s="577">
        <v>1.3407455853499</v>
      </c>
      <c r="K1645" s="577" t="b">
        <f t="shared" si="225"/>
        <v>1</v>
      </c>
      <c r="L1645" s="576">
        <v>46710</v>
      </c>
      <c r="M1645" s="576">
        <v>38721</v>
      </c>
      <c r="N1645" s="577">
        <v>0.82896596017983304</v>
      </c>
      <c r="O1645" s="577" t="str">
        <f t="shared" si="226"/>
        <v/>
      </c>
      <c r="P1645" s="578">
        <v>19.600000000000001</v>
      </c>
      <c r="Q1645" s="578">
        <v>25.4</v>
      </c>
      <c r="R1645" s="579">
        <v>1.2959183673469401</v>
      </c>
      <c r="S1645" s="577" t="str">
        <f t="shared" si="227"/>
        <v/>
      </c>
      <c r="T1645" s="580">
        <f t="shared" si="228"/>
        <v>1</v>
      </c>
      <c r="U1645" s="580">
        <f t="shared" si="229"/>
        <v>0</v>
      </c>
      <c r="V1645" s="580">
        <f t="shared" si="230"/>
        <v>0</v>
      </c>
      <c r="W1645" s="580">
        <f t="shared" si="231"/>
        <v>1</v>
      </c>
      <c r="X1645" s="581" t="str">
        <f t="shared" si="232"/>
        <v>NO</v>
      </c>
      <c r="Y1645" s="582" t="str">
        <f t="shared" si="233"/>
        <v>NO</v>
      </c>
    </row>
    <row r="1646" spans="1:25" x14ac:dyDescent="0.25">
      <c r="A1646" s="572" t="s">
        <v>290</v>
      </c>
      <c r="B1646" s="573" t="s">
        <v>1127</v>
      </c>
      <c r="C1646" s="617">
        <v>139</v>
      </c>
      <c r="D1646" s="617">
        <v>22071013900</v>
      </c>
      <c r="E1646" s="574" t="s">
        <v>904</v>
      </c>
      <c r="F1646" s="583">
        <v>0</v>
      </c>
      <c r="G1646" s="573" t="s">
        <v>902</v>
      </c>
      <c r="H1646" s="576">
        <v>152900</v>
      </c>
      <c r="I1646" s="576">
        <v>205000</v>
      </c>
      <c r="J1646" s="577">
        <v>1.3407455853499</v>
      </c>
      <c r="K1646" s="577" t="b">
        <f t="shared" si="225"/>
        <v>1</v>
      </c>
      <c r="L1646" s="576">
        <v>46710</v>
      </c>
      <c r="M1646" s="576">
        <v>38721</v>
      </c>
      <c r="N1646" s="577">
        <v>0.82896596017983304</v>
      </c>
      <c r="O1646" s="577" t="str">
        <f t="shared" si="226"/>
        <v/>
      </c>
      <c r="P1646" s="578">
        <v>19.600000000000001</v>
      </c>
      <c r="Q1646" s="578">
        <v>25.4</v>
      </c>
      <c r="R1646" s="579">
        <v>1.2959183673469401</v>
      </c>
      <c r="S1646" s="577" t="str">
        <f t="shared" si="227"/>
        <v/>
      </c>
      <c r="T1646" s="580">
        <f t="shared" si="228"/>
        <v>1</v>
      </c>
      <c r="U1646" s="580">
        <f t="shared" si="229"/>
        <v>0</v>
      </c>
      <c r="V1646" s="580">
        <f t="shared" si="230"/>
        <v>0</v>
      </c>
      <c r="W1646" s="580">
        <f t="shared" si="231"/>
        <v>1</v>
      </c>
      <c r="X1646" s="581" t="str">
        <f t="shared" si="232"/>
        <v>NO</v>
      </c>
      <c r="Y1646" s="582" t="str">
        <f t="shared" si="233"/>
        <v>NO</v>
      </c>
    </row>
    <row r="1647" spans="1:25" x14ac:dyDescent="0.25">
      <c r="A1647" s="572" t="s">
        <v>290</v>
      </c>
      <c r="B1647" s="573" t="s">
        <v>1127</v>
      </c>
      <c r="C1647" s="617">
        <v>140</v>
      </c>
      <c r="D1647" s="617">
        <v>22071014000</v>
      </c>
      <c r="E1647" s="574" t="s">
        <v>901</v>
      </c>
      <c r="F1647" s="583">
        <v>0</v>
      </c>
      <c r="G1647" s="573" t="s">
        <v>902</v>
      </c>
      <c r="H1647" s="576">
        <v>152900</v>
      </c>
      <c r="I1647" s="576">
        <v>205000</v>
      </c>
      <c r="J1647" s="577">
        <v>1.3407455853499</v>
      </c>
      <c r="K1647" s="577" t="b">
        <f t="shared" si="225"/>
        <v>1</v>
      </c>
      <c r="L1647" s="576">
        <v>46710</v>
      </c>
      <c r="M1647" s="576">
        <v>38721</v>
      </c>
      <c r="N1647" s="577">
        <v>0.82896596017983304</v>
      </c>
      <c r="O1647" s="577" t="str">
        <f t="shared" si="226"/>
        <v/>
      </c>
      <c r="P1647" s="578">
        <v>19.600000000000001</v>
      </c>
      <c r="Q1647" s="578">
        <v>25.4</v>
      </c>
      <c r="R1647" s="579">
        <v>1.2959183673469401</v>
      </c>
      <c r="S1647" s="577" t="str">
        <f t="shared" si="227"/>
        <v/>
      </c>
      <c r="T1647" s="580">
        <f t="shared" si="228"/>
        <v>1</v>
      </c>
      <c r="U1647" s="580">
        <f t="shared" si="229"/>
        <v>0</v>
      </c>
      <c r="V1647" s="580">
        <f t="shared" si="230"/>
        <v>0</v>
      </c>
      <c r="W1647" s="580">
        <f t="shared" si="231"/>
        <v>1</v>
      </c>
      <c r="X1647" s="581" t="str">
        <f t="shared" si="232"/>
        <v>NO</v>
      </c>
      <c r="Y1647" s="582" t="str">
        <f t="shared" si="233"/>
        <v>NO</v>
      </c>
    </row>
    <row r="1648" spans="1:25" x14ac:dyDescent="0.25">
      <c r="A1648" s="572" t="s">
        <v>290</v>
      </c>
      <c r="B1648" s="573" t="s">
        <v>1127</v>
      </c>
      <c r="C1648" s="617">
        <v>140</v>
      </c>
      <c r="D1648" s="617">
        <v>22071014000</v>
      </c>
      <c r="E1648" s="574" t="s">
        <v>901</v>
      </c>
      <c r="F1648" s="575">
        <v>1</v>
      </c>
      <c r="G1648" s="573" t="s">
        <v>902</v>
      </c>
      <c r="H1648" s="576">
        <v>152900</v>
      </c>
      <c r="I1648" s="576">
        <v>205000</v>
      </c>
      <c r="J1648" s="577">
        <v>1.3407455853499</v>
      </c>
      <c r="K1648" s="577" t="b">
        <f t="shared" si="225"/>
        <v>1</v>
      </c>
      <c r="L1648" s="576">
        <v>46710</v>
      </c>
      <c r="M1648" s="576">
        <v>38721</v>
      </c>
      <c r="N1648" s="577">
        <v>0.82896596017983304</v>
      </c>
      <c r="O1648" s="577" t="str">
        <f t="shared" si="226"/>
        <v/>
      </c>
      <c r="P1648" s="578">
        <v>19.600000000000001</v>
      </c>
      <c r="Q1648" s="578">
        <v>25.4</v>
      </c>
      <c r="R1648" s="579">
        <v>1.2959183673469401</v>
      </c>
      <c r="S1648" s="577" t="str">
        <f t="shared" si="227"/>
        <v/>
      </c>
      <c r="T1648" s="580">
        <f t="shared" si="228"/>
        <v>1</v>
      </c>
      <c r="U1648" s="580">
        <f t="shared" si="229"/>
        <v>0</v>
      </c>
      <c r="V1648" s="580">
        <f t="shared" si="230"/>
        <v>0</v>
      </c>
      <c r="W1648" s="580">
        <f t="shared" si="231"/>
        <v>1</v>
      </c>
      <c r="X1648" s="581" t="str">
        <f t="shared" si="232"/>
        <v>NO</v>
      </c>
      <c r="Y1648" s="582" t="str">
        <f t="shared" si="233"/>
        <v>NO</v>
      </c>
    </row>
    <row r="1649" spans="1:25" x14ac:dyDescent="0.25">
      <c r="A1649" s="572" t="s">
        <v>290</v>
      </c>
      <c r="B1649" s="573" t="s">
        <v>1127</v>
      </c>
      <c r="C1649" s="617">
        <v>141</v>
      </c>
      <c r="D1649" s="617">
        <v>22071014100</v>
      </c>
      <c r="E1649" s="574" t="s">
        <v>901</v>
      </c>
      <c r="F1649" s="583">
        <v>0</v>
      </c>
      <c r="G1649" s="573" t="s">
        <v>902</v>
      </c>
      <c r="H1649" s="576">
        <v>152900</v>
      </c>
      <c r="I1649" s="576">
        <v>205000</v>
      </c>
      <c r="J1649" s="577">
        <v>1.3407455853499</v>
      </c>
      <c r="K1649" s="577" t="b">
        <f t="shared" si="225"/>
        <v>1</v>
      </c>
      <c r="L1649" s="576">
        <v>46710</v>
      </c>
      <c r="M1649" s="576">
        <v>38721</v>
      </c>
      <c r="N1649" s="577">
        <v>0.82896596017983304</v>
      </c>
      <c r="O1649" s="577" t="str">
        <f t="shared" si="226"/>
        <v/>
      </c>
      <c r="P1649" s="578">
        <v>19.600000000000001</v>
      </c>
      <c r="Q1649" s="578">
        <v>25.4</v>
      </c>
      <c r="R1649" s="579">
        <v>1.2959183673469401</v>
      </c>
      <c r="S1649" s="577" t="str">
        <f t="shared" si="227"/>
        <v/>
      </c>
      <c r="T1649" s="580">
        <f t="shared" si="228"/>
        <v>1</v>
      </c>
      <c r="U1649" s="580">
        <f t="shared" si="229"/>
        <v>0</v>
      </c>
      <c r="V1649" s="580">
        <f t="shared" si="230"/>
        <v>0</v>
      </c>
      <c r="W1649" s="580">
        <f t="shared" si="231"/>
        <v>1</v>
      </c>
      <c r="X1649" s="581" t="str">
        <f t="shared" si="232"/>
        <v>NO</v>
      </c>
      <c r="Y1649" s="582" t="str">
        <f t="shared" si="233"/>
        <v>NO</v>
      </c>
    </row>
    <row r="1650" spans="1:25" x14ac:dyDescent="0.25">
      <c r="A1650" s="572" t="s">
        <v>290</v>
      </c>
      <c r="B1650" s="573" t="s">
        <v>1127</v>
      </c>
      <c r="C1650" s="617">
        <v>142</v>
      </c>
      <c r="D1650" s="617">
        <v>22071014200</v>
      </c>
      <c r="E1650" s="574" t="s">
        <v>904</v>
      </c>
      <c r="F1650" s="583">
        <v>0</v>
      </c>
      <c r="G1650" s="573" t="s">
        <v>902</v>
      </c>
      <c r="H1650" s="576">
        <v>152900</v>
      </c>
      <c r="I1650" s="576">
        <v>205000</v>
      </c>
      <c r="J1650" s="577">
        <v>1.3407455853499</v>
      </c>
      <c r="K1650" s="577" t="b">
        <f t="shared" si="225"/>
        <v>1</v>
      </c>
      <c r="L1650" s="576">
        <v>46710</v>
      </c>
      <c r="M1650" s="576">
        <v>38721</v>
      </c>
      <c r="N1650" s="577">
        <v>0.82896596017983304</v>
      </c>
      <c r="O1650" s="577" t="str">
        <f t="shared" si="226"/>
        <v/>
      </c>
      <c r="P1650" s="578">
        <v>19.600000000000001</v>
      </c>
      <c r="Q1650" s="578">
        <v>25.4</v>
      </c>
      <c r="R1650" s="579">
        <v>1.2959183673469401</v>
      </c>
      <c r="S1650" s="577" t="str">
        <f t="shared" si="227"/>
        <v/>
      </c>
      <c r="T1650" s="580">
        <f t="shared" si="228"/>
        <v>1</v>
      </c>
      <c r="U1650" s="580">
        <f t="shared" si="229"/>
        <v>0</v>
      </c>
      <c r="V1650" s="580">
        <f t="shared" si="230"/>
        <v>0</v>
      </c>
      <c r="W1650" s="580">
        <f t="shared" si="231"/>
        <v>1</v>
      </c>
      <c r="X1650" s="581" t="str">
        <f t="shared" si="232"/>
        <v>NO</v>
      </c>
      <c r="Y1650" s="582" t="str">
        <f t="shared" si="233"/>
        <v>NO</v>
      </c>
    </row>
    <row r="1651" spans="1:25" x14ac:dyDescent="0.25">
      <c r="A1651" s="572" t="s">
        <v>290</v>
      </c>
      <c r="B1651" s="573" t="s">
        <v>1127</v>
      </c>
      <c r="C1651" s="617">
        <v>142</v>
      </c>
      <c r="D1651" s="617">
        <v>22071014200</v>
      </c>
      <c r="E1651" s="574" t="s">
        <v>904</v>
      </c>
      <c r="F1651" s="583">
        <v>0</v>
      </c>
      <c r="G1651" s="573" t="s">
        <v>902</v>
      </c>
      <c r="H1651" s="576">
        <v>152900</v>
      </c>
      <c r="I1651" s="576">
        <v>205000</v>
      </c>
      <c r="J1651" s="577">
        <v>1.3407455853499</v>
      </c>
      <c r="K1651" s="577" t="b">
        <f t="shared" si="225"/>
        <v>1</v>
      </c>
      <c r="L1651" s="576">
        <v>46710</v>
      </c>
      <c r="M1651" s="576">
        <v>38721</v>
      </c>
      <c r="N1651" s="577">
        <v>0.82896596017983304</v>
      </c>
      <c r="O1651" s="577" t="str">
        <f t="shared" si="226"/>
        <v/>
      </c>
      <c r="P1651" s="578">
        <v>19.600000000000001</v>
      </c>
      <c r="Q1651" s="578">
        <v>25.4</v>
      </c>
      <c r="R1651" s="579">
        <v>1.2959183673469401</v>
      </c>
      <c r="S1651" s="577" t="str">
        <f t="shared" si="227"/>
        <v/>
      </c>
      <c r="T1651" s="580">
        <f t="shared" si="228"/>
        <v>1</v>
      </c>
      <c r="U1651" s="580">
        <f t="shared" si="229"/>
        <v>0</v>
      </c>
      <c r="V1651" s="580">
        <f t="shared" si="230"/>
        <v>0</v>
      </c>
      <c r="W1651" s="580">
        <f t="shared" si="231"/>
        <v>1</v>
      </c>
      <c r="X1651" s="581" t="str">
        <f t="shared" si="232"/>
        <v>NO</v>
      </c>
      <c r="Y1651" s="582" t="str">
        <f t="shared" si="233"/>
        <v>NO</v>
      </c>
    </row>
    <row r="1652" spans="1:25" x14ac:dyDescent="0.25">
      <c r="A1652" s="572" t="s">
        <v>290</v>
      </c>
      <c r="B1652" s="573" t="s">
        <v>1127</v>
      </c>
      <c r="C1652" s="617">
        <v>143</v>
      </c>
      <c r="D1652" s="617">
        <v>22071014300</v>
      </c>
      <c r="E1652" s="574" t="s">
        <v>901</v>
      </c>
      <c r="F1652" s="583">
        <v>0</v>
      </c>
      <c r="G1652" s="573" t="s">
        <v>902</v>
      </c>
      <c r="H1652" s="576">
        <v>152900</v>
      </c>
      <c r="I1652" s="576">
        <v>205000</v>
      </c>
      <c r="J1652" s="577">
        <v>1.3407455853499</v>
      </c>
      <c r="K1652" s="577" t="b">
        <f t="shared" si="225"/>
        <v>1</v>
      </c>
      <c r="L1652" s="576">
        <v>46710</v>
      </c>
      <c r="M1652" s="576">
        <v>38721</v>
      </c>
      <c r="N1652" s="577">
        <v>0.82896596017983304</v>
      </c>
      <c r="O1652" s="577" t="str">
        <f t="shared" si="226"/>
        <v/>
      </c>
      <c r="P1652" s="578">
        <v>19.600000000000001</v>
      </c>
      <c r="Q1652" s="578">
        <v>25.4</v>
      </c>
      <c r="R1652" s="579">
        <v>1.2959183673469401</v>
      </c>
      <c r="S1652" s="577" t="str">
        <f t="shared" si="227"/>
        <v/>
      </c>
      <c r="T1652" s="580">
        <f t="shared" si="228"/>
        <v>1</v>
      </c>
      <c r="U1652" s="580">
        <f t="shared" si="229"/>
        <v>0</v>
      </c>
      <c r="V1652" s="580">
        <f t="shared" si="230"/>
        <v>0</v>
      </c>
      <c r="W1652" s="580">
        <f t="shared" si="231"/>
        <v>1</v>
      </c>
      <c r="X1652" s="581" t="str">
        <f t="shared" si="232"/>
        <v>NO</v>
      </c>
      <c r="Y1652" s="582" t="str">
        <f t="shared" si="233"/>
        <v>NO</v>
      </c>
    </row>
    <row r="1653" spans="1:25" x14ac:dyDescent="0.25">
      <c r="A1653" s="572" t="s">
        <v>290</v>
      </c>
      <c r="B1653" s="573" t="s">
        <v>1127</v>
      </c>
      <c r="C1653" s="617">
        <v>143</v>
      </c>
      <c r="D1653" s="617">
        <v>22071014300</v>
      </c>
      <c r="E1653" s="574" t="s">
        <v>901</v>
      </c>
      <c r="F1653" s="583">
        <v>0</v>
      </c>
      <c r="G1653" s="573" t="s">
        <v>902</v>
      </c>
      <c r="H1653" s="576">
        <v>152900</v>
      </c>
      <c r="I1653" s="576">
        <v>205000</v>
      </c>
      <c r="J1653" s="577">
        <v>1.3407455853499</v>
      </c>
      <c r="K1653" s="577" t="b">
        <f t="shared" si="225"/>
        <v>1</v>
      </c>
      <c r="L1653" s="576">
        <v>46710</v>
      </c>
      <c r="M1653" s="576">
        <v>38721</v>
      </c>
      <c r="N1653" s="577">
        <v>0.82896596017983304</v>
      </c>
      <c r="O1653" s="577" t="str">
        <f t="shared" si="226"/>
        <v/>
      </c>
      <c r="P1653" s="578">
        <v>19.600000000000001</v>
      </c>
      <c r="Q1653" s="578">
        <v>25.4</v>
      </c>
      <c r="R1653" s="579">
        <v>1.2959183673469401</v>
      </c>
      <c r="S1653" s="577" t="str">
        <f t="shared" si="227"/>
        <v/>
      </c>
      <c r="T1653" s="580">
        <f t="shared" si="228"/>
        <v>1</v>
      </c>
      <c r="U1653" s="580">
        <f t="shared" si="229"/>
        <v>0</v>
      </c>
      <c r="V1653" s="580">
        <f t="shared" si="230"/>
        <v>0</v>
      </c>
      <c r="W1653" s="580">
        <f t="shared" si="231"/>
        <v>1</v>
      </c>
      <c r="X1653" s="581" t="str">
        <f t="shared" si="232"/>
        <v>NO</v>
      </c>
      <c r="Y1653" s="582" t="str">
        <f t="shared" si="233"/>
        <v>NO</v>
      </c>
    </row>
    <row r="1654" spans="1:25" x14ac:dyDescent="0.25">
      <c r="A1654" s="572" t="s">
        <v>290</v>
      </c>
      <c r="B1654" s="573" t="s">
        <v>1127</v>
      </c>
      <c r="C1654" s="617">
        <v>143</v>
      </c>
      <c r="D1654" s="617">
        <v>22071014300</v>
      </c>
      <c r="E1654" s="574" t="s">
        <v>901</v>
      </c>
      <c r="F1654" s="583">
        <v>0</v>
      </c>
      <c r="G1654" s="573" t="s">
        <v>902</v>
      </c>
      <c r="H1654" s="576">
        <v>152900</v>
      </c>
      <c r="I1654" s="576">
        <v>205000</v>
      </c>
      <c r="J1654" s="577">
        <v>1.3407455853499</v>
      </c>
      <c r="K1654" s="577" t="b">
        <f t="shared" si="225"/>
        <v>1</v>
      </c>
      <c r="L1654" s="576">
        <v>46710</v>
      </c>
      <c r="M1654" s="576">
        <v>38721</v>
      </c>
      <c r="N1654" s="577">
        <v>0.82896596017983304</v>
      </c>
      <c r="O1654" s="577" t="str">
        <f t="shared" si="226"/>
        <v/>
      </c>
      <c r="P1654" s="578">
        <v>19.600000000000001</v>
      </c>
      <c r="Q1654" s="578">
        <v>25.4</v>
      </c>
      <c r="R1654" s="579">
        <v>1.2959183673469401</v>
      </c>
      <c r="S1654" s="577" t="str">
        <f t="shared" si="227"/>
        <v/>
      </c>
      <c r="T1654" s="580">
        <f t="shared" si="228"/>
        <v>1</v>
      </c>
      <c r="U1654" s="580">
        <f t="shared" si="229"/>
        <v>0</v>
      </c>
      <c r="V1654" s="580">
        <f t="shared" si="230"/>
        <v>0</v>
      </c>
      <c r="W1654" s="580">
        <f t="shared" si="231"/>
        <v>1</v>
      </c>
      <c r="X1654" s="581" t="str">
        <f t="shared" si="232"/>
        <v>NO</v>
      </c>
      <c r="Y1654" s="582" t="str">
        <f t="shared" si="233"/>
        <v>NO</v>
      </c>
    </row>
    <row r="1655" spans="1:25" x14ac:dyDescent="0.25">
      <c r="A1655" s="572" t="s">
        <v>290</v>
      </c>
      <c r="B1655" s="573" t="s">
        <v>1127</v>
      </c>
      <c r="C1655" s="617">
        <v>144</v>
      </c>
      <c r="D1655" s="617">
        <v>22071014400</v>
      </c>
      <c r="E1655" s="574" t="s">
        <v>904</v>
      </c>
      <c r="F1655" s="583">
        <v>0</v>
      </c>
      <c r="G1655" s="573" t="s">
        <v>902</v>
      </c>
      <c r="H1655" s="576">
        <v>152900</v>
      </c>
      <c r="I1655" s="576">
        <v>205000</v>
      </c>
      <c r="J1655" s="577">
        <v>1.3407455853499</v>
      </c>
      <c r="K1655" s="577" t="b">
        <f t="shared" si="225"/>
        <v>1</v>
      </c>
      <c r="L1655" s="576">
        <v>46710</v>
      </c>
      <c r="M1655" s="576">
        <v>38721</v>
      </c>
      <c r="N1655" s="577">
        <v>0.82896596017983304</v>
      </c>
      <c r="O1655" s="577" t="str">
        <f t="shared" si="226"/>
        <v/>
      </c>
      <c r="P1655" s="578">
        <v>19.600000000000001</v>
      </c>
      <c r="Q1655" s="578">
        <v>25.4</v>
      </c>
      <c r="R1655" s="579">
        <v>1.2959183673469401</v>
      </c>
      <c r="S1655" s="577" t="str">
        <f t="shared" si="227"/>
        <v/>
      </c>
      <c r="T1655" s="580">
        <f t="shared" si="228"/>
        <v>1</v>
      </c>
      <c r="U1655" s="580">
        <f t="shared" si="229"/>
        <v>0</v>
      </c>
      <c r="V1655" s="580">
        <f t="shared" si="230"/>
        <v>0</v>
      </c>
      <c r="W1655" s="580">
        <f t="shared" si="231"/>
        <v>1</v>
      </c>
      <c r="X1655" s="581" t="str">
        <f t="shared" si="232"/>
        <v>NO</v>
      </c>
      <c r="Y1655" s="582" t="str">
        <f t="shared" si="233"/>
        <v>NO</v>
      </c>
    </row>
    <row r="1656" spans="1:25" x14ac:dyDescent="0.25">
      <c r="A1656" s="572" t="s">
        <v>290</v>
      </c>
      <c r="B1656" s="573" t="s">
        <v>1127</v>
      </c>
      <c r="C1656" s="617">
        <v>144</v>
      </c>
      <c r="D1656" s="617">
        <v>22071014400</v>
      </c>
      <c r="E1656" s="574" t="s">
        <v>904</v>
      </c>
      <c r="F1656" s="583">
        <v>0</v>
      </c>
      <c r="G1656" s="573" t="s">
        <v>902</v>
      </c>
      <c r="H1656" s="576">
        <v>152900</v>
      </c>
      <c r="I1656" s="576">
        <v>205000</v>
      </c>
      <c r="J1656" s="577">
        <v>1.3407455853499</v>
      </c>
      <c r="K1656" s="577" t="b">
        <f t="shared" si="225"/>
        <v>1</v>
      </c>
      <c r="L1656" s="576">
        <v>46710</v>
      </c>
      <c r="M1656" s="576">
        <v>38721</v>
      </c>
      <c r="N1656" s="577">
        <v>0.82896596017983304</v>
      </c>
      <c r="O1656" s="577" t="str">
        <f t="shared" si="226"/>
        <v/>
      </c>
      <c r="P1656" s="578">
        <v>19.600000000000001</v>
      </c>
      <c r="Q1656" s="578">
        <v>25.4</v>
      </c>
      <c r="R1656" s="579">
        <v>1.2959183673469401</v>
      </c>
      <c r="S1656" s="577" t="str">
        <f t="shared" si="227"/>
        <v/>
      </c>
      <c r="T1656" s="580">
        <f t="shared" si="228"/>
        <v>1</v>
      </c>
      <c r="U1656" s="580">
        <f t="shared" si="229"/>
        <v>0</v>
      </c>
      <c r="V1656" s="580">
        <f t="shared" si="230"/>
        <v>0</v>
      </c>
      <c r="W1656" s="580">
        <f t="shared" si="231"/>
        <v>1</v>
      </c>
      <c r="X1656" s="581" t="str">
        <f t="shared" si="232"/>
        <v>NO</v>
      </c>
      <c r="Y1656" s="582" t="str">
        <f t="shared" si="233"/>
        <v>NO</v>
      </c>
    </row>
    <row r="1657" spans="1:25" x14ac:dyDescent="0.25">
      <c r="A1657" s="572" t="s">
        <v>290</v>
      </c>
      <c r="B1657" s="573" t="s">
        <v>1127</v>
      </c>
      <c r="C1657" s="617">
        <v>145</v>
      </c>
      <c r="D1657" s="617">
        <v>22071014500</v>
      </c>
      <c r="E1657" s="574" t="s">
        <v>904</v>
      </c>
      <c r="F1657" s="583">
        <v>0</v>
      </c>
      <c r="G1657" s="573" t="s">
        <v>902</v>
      </c>
      <c r="H1657" s="576">
        <v>152900</v>
      </c>
      <c r="I1657" s="576">
        <v>205000</v>
      </c>
      <c r="J1657" s="577">
        <v>1.3407455853499</v>
      </c>
      <c r="K1657" s="577" t="b">
        <f t="shared" si="225"/>
        <v>1</v>
      </c>
      <c r="L1657" s="576">
        <v>46710</v>
      </c>
      <c r="M1657" s="576">
        <v>38721</v>
      </c>
      <c r="N1657" s="577">
        <v>0.82896596017983304</v>
      </c>
      <c r="O1657" s="577" t="str">
        <f t="shared" si="226"/>
        <v/>
      </c>
      <c r="P1657" s="578">
        <v>19.600000000000001</v>
      </c>
      <c r="Q1657" s="578">
        <v>25.4</v>
      </c>
      <c r="R1657" s="579">
        <v>1.2959183673469401</v>
      </c>
      <c r="S1657" s="577" t="str">
        <f t="shared" si="227"/>
        <v/>
      </c>
      <c r="T1657" s="580">
        <f t="shared" si="228"/>
        <v>1</v>
      </c>
      <c r="U1657" s="580">
        <f t="shared" si="229"/>
        <v>0</v>
      </c>
      <c r="V1657" s="580">
        <f t="shared" si="230"/>
        <v>0</v>
      </c>
      <c r="W1657" s="580">
        <f t="shared" si="231"/>
        <v>1</v>
      </c>
      <c r="X1657" s="581" t="str">
        <f t="shared" si="232"/>
        <v>NO</v>
      </c>
      <c r="Y1657" s="582" t="str">
        <f t="shared" si="233"/>
        <v>NO</v>
      </c>
    </row>
    <row r="1658" spans="1:25" x14ac:dyDescent="0.25">
      <c r="A1658" s="572" t="s">
        <v>290</v>
      </c>
      <c r="B1658" s="573" t="s">
        <v>1127</v>
      </c>
      <c r="C1658" s="617">
        <v>9800</v>
      </c>
      <c r="D1658" s="617">
        <v>22071980000</v>
      </c>
      <c r="E1658" s="574" t="s">
        <v>904</v>
      </c>
      <c r="F1658" s="583">
        <v>0</v>
      </c>
      <c r="G1658" s="573" t="s">
        <v>902</v>
      </c>
      <c r="H1658" s="576">
        <v>152900</v>
      </c>
      <c r="I1658" s="576">
        <v>205000</v>
      </c>
      <c r="J1658" s="577">
        <v>1.3407455853499</v>
      </c>
      <c r="K1658" s="577" t="b">
        <f t="shared" si="225"/>
        <v>1</v>
      </c>
      <c r="L1658" s="576">
        <v>46710</v>
      </c>
      <c r="M1658" s="576">
        <v>38721</v>
      </c>
      <c r="N1658" s="577">
        <v>0.82896596017983304</v>
      </c>
      <c r="O1658" s="577" t="str">
        <f t="shared" si="226"/>
        <v/>
      </c>
      <c r="P1658" s="578">
        <v>19.600000000000001</v>
      </c>
      <c r="Q1658" s="578">
        <v>25.4</v>
      </c>
      <c r="R1658" s="579">
        <v>1.2959183673469401</v>
      </c>
      <c r="S1658" s="577" t="str">
        <f t="shared" si="227"/>
        <v/>
      </c>
      <c r="T1658" s="580">
        <f t="shared" si="228"/>
        <v>1</v>
      </c>
      <c r="U1658" s="580">
        <f t="shared" si="229"/>
        <v>0</v>
      </c>
      <c r="V1658" s="580">
        <f t="shared" si="230"/>
        <v>0</v>
      </c>
      <c r="W1658" s="580">
        <f t="shared" si="231"/>
        <v>1</v>
      </c>
      <c r="X1658" s="581" t="str">
        <f t="shared" si="232"/>
        <v>NO</v>
      </c>
      <c r="Y1658" s="582" t="str">
        <f t="shared" si="233"/>
        <v>NO</v>
      </c>
    </row>
    <row r="1659" spans="1:25" x14ac:dyDescent="0.25">
      <c r="A1659" s="572" t="s">
        <v>290</v>
      </c>
      <c r="B1659" s="573" t="s">
        <v>1127</v>
      </c>
      <c r="C1659" s="617">
        <v>9800</v>
      </c>
      <c r="D1659" s="617">
        <v>22071980000</v>
      </c>
      <c r="E1659" s="574" t="s">
        <v>904</v>
      </c>
      <c r="F1659" s="583">
        <v>0</v>
      </c>
      <c r="G1659" s="573" t="s">
        <v>902</v>
      </c>
      <c r="H1659" s="576">
        <v>152900</v>
      </c>
      <c r="I1659" s="576">
        <v>205000</v>
      </c>
      <c r="J1659" s="577">
        <v>1.3407455853499</v>
      </c>
      <c r="K1659" s="577" t="b">
        <f t="shared" si="225"/>
        <v>1</v>
      </c>
      <c r="L1659" s="576">
        <v>46710</v>
      </c>
      <c r="M1659" s="576">
        <v>38721</v>
      </c>
      <c r="N1659" s="577">
        <v>0.82896596017983304</v>
      </c>
      <c r="O1659" s="577" t="str">
        <f t="shared" si="226"/>
        <v/>
      </c>
      <c r="P1659" s="578">
        <v>19.600000000000001</v>
      </c>
      <c r="Q1659" s="578">
        <v>25.4</v>
      </c>
      <c r="R1659" s="579">
        <v>1.2959183673469401</v>
      </c>
      <c r="S1659" s="577" t="str">
        <f t="shared" si="227"/>
        <v/>
      </c>
      <c r="T1659" s="580">
        <f t="shared" si="228"/>
        <v>1</v>
      </c>
      <c r="U1659" s="580">
        <f t="shared" si="229"/>
        <v>0</v>
      </c>
      <c r="V1659" s="580">
        <f t="shared" si="230"/>
        <v>0</v>
      </c>
      <c r="W1659" s="580">
        <f t="shared" si="231"/>
        <v>1</v>
      </c>
      <c r="X1659" s="581" t="str">
        <f t="shared" si="232"/>
        <v>NO</v>
      </c>
      <c r="Y1659" s="582" t="str">
        <f t="shared" si="233"/>
        <v>NO</v>
      </c>
    </row>
    <row r="1660" spans="1:25" x14ac:dyDescent="0.25">
      <c r="A1660" s="572" t="s">
        <v>290</v>
      </c>
      <c r="B1660" s="573" t="s">
        <v>1127</v>
      </c>
      <c r="C1660" s="617">
        <v>9801</v>
      </c>
      <c r="D1660" s="617">
        <v>22071980100</v>
      </c>
      <c r="E1660" s="574" t="s">
        <v>904</v>
      </c>
      <c r="F1660" s="583">
        <v>0</v>
      </c>
      <c r="G1660" s="573" t="s">
        <v>902</v>
      </c>
      <c r="H1660" s="576">
        <v>152900</v>
      </c>
      <c r="I1660" s="576">
        <v>205000</v>
      </c>
      <c r="J1660" s="577">
        <v>1.3407455853499</v>
      </c>
      <c r="K1660" s="577" t="b">
        <f t="shared" si="225"/>
        <v>1</v>
      </c>
      <c r="L1660" s="576">
        <v>46710</v>
      </c>
      <c r="M1660" s="576">
        <v>38721</v>
      </c>
      <c r="N1660" s="577">
        <v>0.82896596017983304</v>
      </c>
      <c r="O1660" s="577" t="str">
        <f t="shared" si="226"/>
        <v/>
      </c>
      <c r="P1660" s="578">
        <v>19.600000000000001</v>
      </c>
      <c r="Q1660" s="578">
        <v>25.4</v>
      </c>
      <c r="R1660" s="579">
        <v>1.2959183673469401</v>
      </c>
      <c r="S1660" s="577" t="str">
        <f t="shared" si="227"/>
        <v/>
      </c>
      <c r="T1660" s="580">
        <f t="shared" si="228"/>
        <v>1</v>
      </c>
      <c r="U1660" s="580">
        <f t="shared" si="229"/>
        <v>0</v>
      </c>
      <c r="V1660" s="580">
        <f t="shared" si="230"/>
        <v>0</v>
      </c>
      <c r="W1660" s="580">
        <f t="shared" si="231"/>
        <v>1</v>
      </c>
      <c r="X1660" s="581" t="str">
        <f t="shared" si="232"/>
        <v>NO</v>
      </c>
      <c r="Y1660" s="582" t="str">
        <f t="shared" si="233"/>
        <v>NO</v>
      </c>
    </row>
    <row r="1661" spans="1:25" x14ac:dyDescent="0.25">
      <c r="A1661" s="572" t="s">
        <v>290</v>
      </c>
      <c r="B1661" s="573" t="s">
        <v>1127</v>
      </c>
      <c r="C1661" s="617">
        <v>9801</v>
      </c>
      <c r="D1661" s="617">
        <v>22071980100</v>
      </c>
      <c r="E1661" s="574" t="s">
        <v>904</v>
      </c>
      <c r="F1661" s="583">
        <v>0</v>
      </c>
      <c r="G1661" s="573" t="s">
        <v>902</v>
      </c>
      <c r="H1661" s="576">
        <v>152900</v>
      </c>
      <c r="I1661" s="576">
        <v>205000</v>
      </c>
      <c r="J1661" s="577">
        <v>1.3407455853499</v>
      </c>
      <c r="K1661" s="577" t="b">
        <f t="shared" si="225"/>
        <v>1</v>
      </c>
      <c r="L1661" s="576">
        <v>46710</v>
      </c>
      <c r="M1661" s="576">
        <v>38721</v>
      </c>
      <c r="N1661" s="577">
        <v>0.82896596017983304</v>
      </c>
      <c r="O1661" s="577" t="str">
        <f t="shared" si="226"/>
        <v/>
      </c>
      <c r="P1661" s="578">
        <v>19.600000000000001</v>
      </c>
      <c r="Q1661" s="578">
        <v>25.4</v>
      </c>
      <c r="R1661" s="579">
        <v>1.2959183673469401</v>
      </c>
      <c r="S1661" s="577" t="str">
        <f t="shared" si="227"/>
        <v/>
      </c>
      <c r="T1661" s="580">
        <f t="shared" si="228"/>
        <v>1</v>
      </c>
      <c r="U1661" s="580">
        <f t="shared" si="229"/>
        <v>0</v>
      </c>
      <c r="V1661" s="580">
        <f t="shared" si="230"/>
        <v>0</v>
      </c>
      <c r="W1661" s="580">
        <f t="shared" si="231"/>
        <v>1</v>
      </c>
      <c r="X1661" s="581" t="str">
        <f t="shared" si="232"/>
        <v>NO</v>
      </c>
      <c r="Y1661" s="582" t="str">
        <f t="shared" si="233"/>
        <v>NO</v>
      </c>
    </row>
    <row r="1662" spans="1:25" x14ac:dyDescent="0.25">
      <c r="A1662" s="572" t="s">
        <v>291</v>
      </c>
      <c r="B1662" s="573" t="s">
        <v>1206</v>
      </c>
      <c r="C1662" s="617">
        <v>1</v>
      </c>
      <c r="D1662" s="617">
        <v>22073000100</v>
      </c>
      <c r="E1662" s="574" t="s">
        <v>904</v>
      </c>
      <c r="F1662" s="583">
        <v>0</v>
      </c>
      <c r="G1662" s="573" t="s">
        <v>902</v>
      </c>
      <c r="H1662" s="576">
        <v>152900</v>
      </c>
      <c r="I1662" s="576">
        <v>143200</v>
      </c>
      <c r="J1662" s="577">
        <v>0.936559843034663</v>
      </c>
      <c r="K1662" s="577" t="b">
        <f t="shared" si="225"/>
        <v>1</v>
      </c>
      <c r="L1662" s="576">
        <v>46710</v>
      </c>
      <c r="M1662" s="576">
        <v>29014</v>
      </c>
      <c r="N1662" s="577">
        <v>0.62115178762577605</v>
      </c>
      <c r="O1662" s="577" t="b">
        <f t="shared" si="226"/>
        <v>1</v>
      </c>
      <c r="P1662" s="578">
        <v>19.600000000000001</v>
      </c>
      <c r="Q1662" s="578">
        <v>34.799999999999997</v>
      </c>
      <c r="R1662" s="579">
        <v>1.77551020408163</v>
      </c>
      <c r="S1662" s="577" t="b">
        <f t="shared" si="227"/>
        <v>1</v>
      </c>
      <c r="T1662" s="580">
        <f t="shared" si="228"/>
        <v>1</v>
      </c>
      <c r="U1662" s="580">
        <f t="shared" si="229"/>
        <v>1</v>
      </c>
      <c r="V1662" s="580">
        <f t="shared" si="230"/>
        <v>1</v>
      </c>
      <c r="W1662" s="580">
        <f t="shared" si="231"/>
        <v>3</v>
      </c>
      <c r="X1662" s="581" t="str">
        <f t="shared" si="232"/>
        <v>NO</v>
      </c>
      <c r="Y1662" s="582" t="str">
        <f t="shared" si="233"/>
        <v>NO</v>
      </c>
    </row>
    <row r="1663" spans="1:25" x14ac:dyDescent="0.25">
      <c r="A1663" s="572" t="s">
        <v>291</v>
      </c>
      <c r="B1663" s="573" t="s">
        <v>1206</v>
      </c>
      <c r="C1663" s="617">
        <v>1</v>
      </c>
      <c r="D1663" s="617">
        <v>22073000100</v>
      </c>
      <c r="E1663" s="574" t="s">
        <v>904</v>
      </c>
      <c r="F1663" s="583">
        <v>0</v>
      </c>
      <c r="G1663" s="573" t="s">
        <v>902</v>
      </c>
      <c r="H1663" s="576">
        <v>152900</v>
      </c>
      <c r="I1663" s="576">
        <v>143200</v>
      </c>
      <c r="J1663" s="577">
        <v>0.936559843034663</v>
      </c>
      <c r="K1663" s="577" t="b">
        <f t="shared" si="225"/>
        <v>1</v>
      </c>
      <c r="L1663" s="576">
        <v>46710</v>
      </c>
      <c r="M1663" s="576">
        <v>29014</v>
      </c>
      <c r="N1663" s="577">
        <v>0.62115178762577605</v>
      </c>
      <c r="O1663" s="577" t="b">
        <f t="shared" si="226"/>
        <v>1</v>
      </c>
      <c r="P1663" s="578">
        <v>19.600000000000001</v>
      </c>
      <c r="Q1663" s="578">
        <v>34.799999999999997</v>
      </c>
      <c r="R1663" s="579">
        <v>1.77551020408163</v>
      </c>
      <c r="S1663" s="577" t="b">
        <f t="shared" si="227"/>
        <v>1</v>
      </c>
      <c r="T1663" s="580">
        <f t="shared" si="228"/>
        <v>1</v>
      </c>
      <c r="U1663" s="580">
        <f t="shared" si="229"/>
        <v>1</v>
      </c>
      <c r="V1663" s="580">
        <f t="shared" si="230"/>
        <v>1</v>
      </c>
      <c r="W1663" s="580">
        <f t="shared" si="231"/>
        <v>3</v>
      </c>
      <c r="X1663" s="581" t="str">
        <f t="shared" si="232"/>
        <v>NO</v>
      </c>
      <c r="Y1663" s="582" t="str">
        <f t="shared" si="233"/>
        <v>NO</v>
      </c>
    </row>
    <row r="1664" spans="1:25" x14ac:dyDescent="0.25">
      <c r="A1664" s="572" t="s">
        <v>291</v>
      </c>
      <c r="B1664" s="573" t="s">
        <v>1206</v>
      </c>
      <c r="C1664" s="617">
        <v>2</v>
      </c>
      <c r="D1664" s="617">
        <v>22073000200</v>
      </c>
      <c r="E1664" s="574" t="s">
        <v>904</v>
      </c>
      <c r="F1664" s="583">
        <v>0</v>
      </c>
      <c r="G1664" s="573" t="s">
        <v>902</v>
      </c>
      <c r="H1664" s="576">
        <v>152900</v>
      </c>
      <c r="I1664" s="576">
        <v>143200</v>
      </c>
      <c r="J1664" s="577">
        <v>0.936559843034663</v>
      </c>
      <c r="K1664" s="577" t="b">
        <f t="shared" si="225"/>
        <v>1</v>
      </c>
      <c r="L1664" s="576">
        <v>46710</v>
      </c>
      <c r="M1664" s="576">
        <v>29014</v>
      </c>
      <c r="N1664" s="577">
        <v>0.62115178762577605</v>
      </c>
      <c r="O1664" s="577" t="b">
        <f t="shared" si="226"/>
        <v>1</v>
      </c>
      <c r="P1664" s="578">
        <v>19.600000000000001</v>
      </c>
      <c r="Q1664" s="578">
        <v>34.799999999999997</v>
      </c>
      <c r="R1664" s="579">
        <v>1.77551020408163</v>
      </c>
      <c r="S1664" s="577" t="b">
        <f t="shared" si="227"/>
        <v>1</v>
      </c>
      <c r="T1664" s="580">
        <f t="shared" si="228"/>
        <v>1</v>
      </c>
      <c r="U1664" s="580">
        <f t="shared" si="229"/>
        <v>1</v>
      </c>
      <c r="V1664" s="580">
        <f t="shared" si="230"/>
        <v>1</v>
      </c>
      <c r="W1664" s="580">
        <f t="shared" si="231"/>
        <v>3</v>
      </c>
      <c r="X1664" s="581" t="str">
        <f t="shared" si="232"/>
        <v>NO</v>
      </c>
      <c r="Y1664" s="582" t="str">
        <f t="shared" si="233"/>
        <v>NO</v>
      </c>
    </row>
    <row r="1665" spans="1:25" x14ac:dyDescent="0.25">
      <c r="A1665" s="572" t="s">
        <v>291</v>
      </c>
      <c r="B1665" s="573" t="s">
        <v>1206</v>
      </c>
      <c r="C1665" s="617">
        <v>4.01</v>
      </c>
      <c r="D1665" s="617">
        <v>22073000401</v>
      </c>
      <c r="E1665" s="574" t="s">
        <v>904</v>
      </c>
      <c r="F1665" s="583">
        <v>0</v>
      </c>
      <c r="G1665" s="573" t="s">
        <v>902</v>
      </c>
      <c r="H1665" s="576">
        <v>152900</v>
      </c>
      <c r="I1665" s="576">
        <v>143200</v>
      </c>
      <c r="J1665" s="577">
        <v>0.936559843034663</v>
      </c>
      <c r="K1665" s="577" t="b">
        <f t="shared" si="225"/>
        <v>1</v>
      </c>
      <c r="L1665" s="576">
        <v>46710</v>
      </c>
      <c r="M1665" s="576">
        <v>29014</v>
      </c>
      <c r="N1665" s="577">
        <v>0.62115178762577605</v>
      </c>
      <c r="O1665" s="577" t="b">
        <f t="shared" si="226"/>
        <v>1</v>
      </c>
      <c r="P1665" s="578">
        <v>19.600000000000001</v>
      </c>
      <c r="Q1665" s="578">
        <v>34.799999999999997</v>
      </c>
      <c r="R1665" s="579">
        <v>1.77551020408163</v>
      </c>
      <c r="S1665" s="577" t="b">
        <f t="shared" si="227"/>
        <v>1</v>
      </c>
      <c r="T1665" s="580">
        <f t="shared" si="228"/>
        <v>1</v>
      </c>
      <c r="U1665" s="580">
        <f t="shared" si="229"/>
        <v>1</v>
      </c>
      <c r="V1665" s="580">
        <f t="shared" si="230"/>
        <v>1</v>
      </c>
      <c r="W1665" s="580">
        <f t="shared" si="231"/>
        <v>3</v>
      </c>
      <c r="X1665" s="581" t="str">
        <f t="shared" si="232"/>
        <v>NO</v>
      </c>
      <c r="Y1665" s="582" t="str">
        <f t="shared" si="233"/>
        <v>NO</v>
      </c>
    </row>
    <row r="1666" spans="1:25" x14ac:dyDescent="0.25">
      <c r="A1666" s="572" t="s">
        <v>291</v>
      </c>
      <c r="B1666" s="573" t="s">
        <v>1206</v>
      </c>
      <c r="C1666" s="617">
        <v>4.0199999999999996</v>
      </c>
      <c r="D1666" s="617">
        <v>22073000402</v>
      </c>
      <c r="E1666" s="574" t="s">
        <v>904</v>
      </c>
      <c r="F1666" s="583">
        <v>0</v>
      </c>
      <c r="G1666" s="573" t="s">
        <v>902</v>
      </c>
      <c r="H1666" s="576">
        <v>152900</v>
      </c>
      <c r="I1666" s="576">
        <v>143200</v>
      </c>
      <c r="J1666" s="577">
        <v>0.936559843034663</v>
      </c>
      <c r="K1666" s="577" t="b">
        <f t="shared" si="225"/>
        <v>1</v>
      </c>
      <c r="L1666" s="576">
        <v>46710</v>
      </c>
      <c r="M1666" s="576">
        <v>29014</v>
      </c>
      <c r="N1666" s="577">
        <v>0.62115178762577605</v>
      </c>
      <c r="O1666" s="577" t="b">
        <f t="shared" si="226"/>
        <v>1</v>
      </c>
      <c r="P1666" s="578">
        <v>19.600000000000001</v>
      </c>
      <c r="Q1666" s="578">
        <v>34.799999999999997</v>
      </c>
      <c r="R1666" s="579">
        <v>1.77551020408163</v>
      </c>
      <c r="S1666" s="577" t="b">
        <f t="shared" si="227"/>
        <v>1</v>
      </c>
      <c r="T1666" s="580">
        <f t="shared" si="228"/>
        <v>1</v>
      </c>
      <c r="U1666" s="580">
        <f t="shared" si="229"/>
        <v>1</v>
      </c>
      <c r="V1666" s="580">
        <f t="shared" si="230"/>
        <v>1</v>
      </c>
      <c r="W1666" s="580">
        <f t="shared" si="231"/>
        <v>3</v>
      </c>
      <c r="X1666" s="581" t="str">
        <f t="shared" si="232"/>
        <v>NO</v>
      </c>
      <c r="Y1666" s="582" t="str">
        <f t="shared" si="233"/>
        <v>NO</v>
      </c>
    </row>
    <row r="1667" spans="1:25" x14ac:dyDescent="0.25">
      <c r="A1667" s="572" t="s">
        <v>291</v>
      </c>
      <c r="B1667" s="573" t="s">
        <v>1206</v>
      </c>
      <c r="C1667" s="617">
        <v>4.0199999999999996</v>
      </c>
      <c r="D1667" s="617">
        <v>22073000402</v>
      </c>
      <c r="E1667" s="574" t="s">
        <v>904</v>
      </c>
      <c r="F1667" s="583">
        <v>0</v>
      </c>
      <c r="G1667" s="573" t="s">
        <v>902</v>
      </c>
      <c r="H1667" s="576">
        <v>152900</v>
      </c>
      <c r="I1667" s="576">
        <v>143200</v>
      </c>
      <c r="J1667" s="577">
        <v>0.936559843034663</v>
      </c>
      <c r="K1667" s="577" t="b">
        <f t="shared" ref="K1667:K1730" si="234">IF(J1667&gt;=50%,TRUE,"")</f>
        <v>1</v>
      </c>
      <c r="L1667" s="576">
        <v>46710</v>
      </c>
      <c r="M1667" s="576">
        <v>29014</v>
      </c>
      <c r="N1667" s="577">
        <v>0.62115178762577605</v>
      </c>
      <c r="O1667" s="577" t="b">
        <f t="shared" ref="O1667:O1730" si="235">IF(N1667&lt;=65%,TRUE,"")</f>
        <v>1</v>
      </c>
      <c r="P1667" s="578">
        <v>19.600000000000001</v>
      </c>
      <c r="Q1667" s="578">
        <v>34.799999999999997</v>
      </c>
      <c r="R1667" s="579">
        <v>1.77551020408163</v>
      </c>
      <c r="S1667" s="577" t="b">
        <f t="shared" ref="S1667:S1730" si="236">IF(R1667&gt;=1.5,TRUE,"")</f>
        <v>1</v>
      </c>
      <c r="T1667" s="580">
        <f t="shared" ref="T1667:T1730" si="237">IF(K1667=TRUE,1,0)</f>
        <v>1</v>
      </c>
      <c r="U1667" s="580">
        <f t="shared" ref="U1667:U1730" si="238">IF(O1667=TRUE,1,0)</f>
        <v>1</v>
      </c>
      <c r="V1667" s="580">
        <f t="shared" ref="V1667:V1730" si="239">IF(S1667=TRUE,1,0)</f>
        <v>1</v>
      </c>
      <c r="W1667" s="580">
        <f t="shared" ref="W1667:W1730" si="240">SUM(T1667:V1667)</f>
        <v>3</v>
      </c>
      <c r="X1667" s="581" t="str">
        <f t="shared" ref="X1667:X1730" si="241">IF(AND(E1667="TRUE",W1667&gt;1),"YES","NO")</f>
        <v>NO</v>
      </c>
      <c r="Y1667" s="582" t="str">
        <f t="shared" ref="Y1667:Y1730" si="242">IF(AND(F1667=1,W1667&gt;1), "YES","NO")</f>
        <v>NO</v>
      </c>
    </row>
    <row r="1668" spans="1:25" x14ac:dyDescent="0.25">
      <c r="A1668" s="572" t="s">
        <v>291</v>
      </c>
      <c r="B1668" s="573" t="s">
        <v>1206</v>
      </c>
      <c r="C1668" s="617">
        <v>4.0199999999999996</v>
      </c>
      <c r="D1668" s="617">
        <v>22073000402</v>
      </c>
      <c r="E1668" s="584" t="s">
        <v>904</v>
      </c>
      <c r="F1668" s="585">
        <v>0</v>
      </c>
      <c r="G1668" s="573" t="s">
        <v>902</v>
      </c>
      <c r="H1668" s="576">
        <v>152900</v>
      </c>
      <c r="I1668" s="576">
        <v>143200</v>
      </c>
      <c r="J1668" s="577">
        <v>0.936559843034663</v>
      </c>
      <c r="K1668" s="577" t="b">
        <f t="shared" si="234"/>
        <v>1</v>
      </c>
      <c r="L1668" s="576">
        <v>46710</v>
      </c>
      <c r="M1668" s="576">
        <v>29014</v>
      </c>
      <c r="N1668" s="577">
        <v>0.62115178762577605</v>
      </c>
      <c r="O1668" s="577" t="b">
        <f t="shared" si="235"/>
        <v>1</v>
      </c>
      <c r="P1668" s="578">
        <v>19.600000000000001</v>
      </c>
      <c r="Q1668" s="578">
        <v>34.799999999999997</v>
      </c>
      <c r="R1668" s="579">
        <v>1.77551020408163</v>
      </c>
      <c r="S1668" s="577" t="b">
        <f t="shared" si="236"/>
        <v>1</v>
      </c>
      <c r="T1668" s="580">
        <f t="shared" si="237"/>
        <v>1</v>
      </c>
      <c r="U1668" s="580">
        <f t="shared" si="238"/>
        <v>1</v>
      </c>
      <c r="V1668" s="580">
        <f t="shared" si="239"/>
        <v>1</v>
      </c>
      <c r="W1668" s="580">
        <f t="shared" si="240"/>
        <v>3</v>
      </c>
      <c r="X1668" s="581" t="str">
        <f t="shared" si="241"/>
        <v>NO</v>
      </c>
      <c r="Y1668" s="586" t="str">
        <f t="shared" si="242"/>
        <v>NO</v>
      </c>
    </row>
    <row r="1669" spans="1:25" x14ac:dyDescent="0.25">
      <c r="A1669" s="572" t="s">
        <v>291</v>
      </c>
      <c r="B1669" s="573" t="s">
        <v>1206</v>
      </c>
      <c r="C1669" s="617">
        <v>5</v>
      </c>
      <c r="D1669" s="617">
        <v>22073000500</v>
      </c>
      <c r="E1669" s="574" t="s">
        <v>904</v>
      </c>
      <c r="F1669" s="583">
        <v>0</v>
      </c>
      <c r="G1669" s="573" t="s">
        <v>902</v>
      </c>
      <c r="H1669" s="576">
        <v>152900</v>
      </c>
      <c r="I1669" s="576">
        <v>143200</v>
      </c>
      <c r="J1669" s="577">
        <v>0.936559843034663</v>
      </c>
      <c r="K1669" s="577" t="b">
        <f t="shared" si="234"/>
        <v>1</v>
      </c>
      <c r="L1669" s="576">
        <v>46710</v>
      </c>
      <c r="M1669" s="576">
        <v>29014</v>
      </c>
      <c r="N1669" s="577">
        <v>0.62115178762577605</v>
      </c>
      <c r="O1669" s="577" t="b">
        <f t="shared" si="235"/>
        <v>1</v>
      </c>
      <c r="P1669" s="578">
        <v>19.600000000000001</v>
      </c>
      <c r="Q1669" s="578">
        <v>34.799999999999997</v>
      </c>
      <c r="R1669" s="579">
        <v>1.77551020408163</v>
      </c>
      <c r="S1669" s="577" t="b">
        <f t="shared" si="236"/>
        <v>1</v>
      </c>
      <c r="T1669" s="580">
        <f t="shared" si="237"/>
        <v>1</v>
      </c>
      <c r="U1669" s="580">
        <f t="shared" si="238"/>
        <v>1</v>
      </c>
      <c r="V1669" s="580">
        <f t="shared" si="239"/>
        <v>1</v>
      </c>
      <c r="W1669" s="580">
        <f t="shared" si="240"/>
        <v>3</v>
      </c>
      <c r="X1669" s="581" t="str">
        <f t="shared" si="241"/>
        <v>NO</v>
      </c>
      <c r="Y1669" s="582" t="str">
        <f t="shared" si="242"/>
        <v>NO</v>
      </c>
    </row>
    <row r="1670" spans="1:25" x14ac:dyDescent="0.25">
      <c r="A1670" s="593" t="s">
        <v>291</v>
      </c>
      <c r="B1670" s="594" t="s">
        <v>1206</v>
      </c>
      <c r="C1670" s="618">
        <v>6</v>
      </c>
      <c r="D1670" s="618">
        <v>22073000600</v>
      </c>
      <c r="E1670" s="595" t="s">
        <v>901</v>
      </c>
      <c r="F1670" s="587">
        <v>1</v>
      </c>
      <c r="G1670" s="594" t="s">
        <v>902</v>
      </c>
      <c r="H1670" s="596">
        <v>152900</v>
      </c>
      <c r="I1670" s="596">
        <v>143200</v>
      </c>
      <c r="J1670" s="597">
        <v>0.936559843034663</v>
      </c>
      <c r="K1670" s="597" t="b">
        <f t="shared" si="234"/>
        <v>1</v>
      </c>
      <c r="L1670" s="596">
        <v>46710</v>
      </c>
      <c r="M1670" s="596">
        <v>29014</v>
      </c>
      <c r="N1670" s="597">
        <v>0.62115178762577605</v>
      </c>
      <c r="O1670" s="597" t="b">
        <f t="shared" si="235"/>
        <v>1</v>
      </c>
      <c r="P1670" s="598">
        <v>19.600000000000001</v>
      </c>
      <c r="Q1670" s="598">
        <v>34.799999999999997</v>
      </c>
      <c r="R1670" s="599">
        <v>1.77551020408163</v>
      </c>
      <c r="S1670" s="597" t="b">
        <f t="shared" si="236"/>
        <v>1</v>
      </c>
      <c r="T1670" s="600">
        <f t="shared" si="237"/>
        <v>1</v>
      </c>
      <c r="U1670" s="600">
        <f t="shared" si="238"/>
        <v>1</v>
      </c>
      <c r="V1670" s="600">
        <f t="shared" si="239"/>
        <v>1</v>
      </c>
      <c r="W1670" s="600">
        <f t="shared" si="240"/>
        <v>3</v>
      </c>
      <c r="X1670" s="601" t="s">
        <v>216</v>
      </c>
      <c r="Y1670" s="602" t="s">
        <v>216</v>
      </c>
    </row>
    <row r="1671" spans="1:25" x14ac:dyDescent="0.25">
      <c r="A1671" s="593" t="s">
        <v>291</v>
      </c>
      <c r="B1671" s="594" t="s">
        <v>1206</v>
      </c>
      <c r="C1671" s="618">
        <v>7</v>
      </c>
      <c r="D1671" s="618">
        <v>22073000700</v>
      </c>
      <c r="E1671" s="595" t="s">
        <v>901</v>
      </c>
      <c r="F1671" s="587">
        <v>1</v>
      </c>
      <c r="G1671" s="594" t="s">
        <v>902</v>
      </c>
      <c r="H1671" s="596">
        <v>152900</v>
      </c>
      <c r="I1671" s="596">
        <v>143200</v>
      </c>
      <c r="J1671" s="597">
        <v>0.936559843034663</v>
      </c>
      <c r="K1671" s="597" t="b">
        <f t="shared" si="234"/>
        <v>1</v>
      </c>
      <c r="L1671" s="596">
        <v>46710</v>
      </c>
      <c r="M1671" s="596">
        <v>29014</v>
      </c>
      <c r="N1671" s="597">
        <v>0.62115178762577605</v>
      </c>
      <c r="O1671" s="597" t="b">
        <f t="shared" si="235"/>
        <v>1</v>
      </c>
      <c r="P1671" s="598">
        <v>19.600000000000001</v>
      </c>
      <c r="Q1671" s="598">
        <v>34.799999999999997</v>
      </c>
      <c r="R1671" s="599">
        <v>1.77551020408163</v>
      </c>
      <c r="S1671" s="597" t="b">
        <f t="shared" si="236"/>
        <v>1</v>
      </c>
      <c r="T1671" s="600">
        <f t="shared" si="237"/>
        <v>1</v>
      </c>
      <c r="U1671" s="600">
        <f t="shared" si="238"/>
        <v>1</v>
      </c>
      <c r="V1671" s="600">
        <f t="shared" si="239"/>
        <v>1</v>
      </c>
      <c r="W1671" s="600">
        <f t="shared" si="240"/>
        <v>3</v>
      </c>
      <c r="X1671" s="601" t="s">
        <v>216</v>
      </c>
      <c r="Y1671" s="602" t="s">
        <v>216</v>
      </c>
    </row>
    <row r="1672" spans="1:25" x14ac:dyDescent="0.25">
      <c r="A1672" s="593" t="s">
        <v>291</v>
      </c>
      <c r="B1672" s="594" t="s">
        <v>1206</v>
      </c>
      <c r="C1672" s="618">
        <v>7</v>
      </c>
      <c r="D1672" s="618">
        <v>22073000700</v>
      </c>
      <c r="E1672" s="595" t="s">
        <v>901</v>
      </c>
      <c r="F1672" s="587">
        <v>1</v>
      </c>
      <c r="G1672" s="594" t="s">
        <v>902</v>
      </c>
      <c r="H1672" s="596">
        <v>152900</v>
      </c>
      <c r="I1672" s="596">
        <v>143200</v>
      </c>
      <c r="J1672" s="597">
        <v>0.936559843034663</v>
      </c>
      <c r="K1672" s="597" t="b">
        <f t="shared" si="234"/>
        <v>1</v>
      </c>
      <c r="L1672" s="596">
        <v>46710</v>
      </c>
      <c r="M1672" s="596">
        <v>29014</v>
      </c>
      <c r="N1672" s="597">
        <v>0.62115178762577605</v>
      </c>
      <c r="O1672" s="597" t="b">
        <f t="shared" si="235"/>
        <v>1</v>
      </c>
      <c r="P1672" s="598">
        <v>19.600000000000001</v>
      </c>
      <c r="Q1672" s="598">
        <v>34.799999999999997</v>
      </c>
      <c r="R1672" s="599">
        <v>1.77551020408163</v>
      </c>
      <c r="S1672" s="597" t="b">
        <f t="shared" si="236"/>
        <v>1</v>
      </c>
      <c r="T1672" s="600">
        <f t="shared" si="237"/>
        <v>1</v>
      </c>
      <c r="U1672" s="600">
        <f t="shared" si="238"/>
        <v>1</v>
      </c>
      <c r="V1672" s="600">
        <f t="shared" si="239"/>
        <v>1</v>
      </c>
      <c r="W1672" s="600">
        <f t="shared" si="240"/>
        <v>3</v>
      </c>
      <c r="X1672" s="601" t="s">
        <v>216</v>
      </c>
      <c r="Y1672" s="602" t="s">
        <v>216</v>
      </c>
    </row>
    <row r="1673" spans="1:25" x14ac:dyDescent="0.25">
      <c r="A1673" s="593" t="s">
        <v>291</v>
      </c>
      <c r="B1673" s="594" t="s">
        <v>1206</v>
      </c>
      <c r="C1673" s="618">
        <v>9</v>
      </c>
      <c r="D1673" s="618">
        <v>22073000900</v>
      </c>
      <c r="E1673" s="595" t="s">
        <v>901</v>
      </c>
      <c r="F1673" s="587">
        <v>1</v>
      </c>
      <c r="G1673" s="594" t="s">
        <v>902</v>
      </c>
      <c r="H1673" s="596">
        <v>152900</v>
      </c>
      <c r="I1673" s="596">
        <v>143200</v>
      </c>
      <c r="J1673" s="597">
        <v>0.936559843034663</v>
      </c>
      <c r="K1673" s="597" t="b">
        <f t="shared" si="234"/>
        <v>1</v>
      </c>
      <c r="L1673" s="596">
        <v>46710</v>
      </c>
      <c r="M1673" s="596">
        <v>29014</v>
      </c>
      <c r="N1673" s="597">
        <v>0.62115178762577605</v>
      </c>
      <c r="O1673" s="597" t="b">
        <f t="shared" si="235"/>
        <v>1</v>
      </c>
      <c r="P1673" s="598">
        <v>19.600000000000001</v>
      </c>
      <c r="Q1673" s="598">
        <v>34.799999999999997</v>
      </c>
      <c r="R1673" s="599">
        <v>1.77551020408163</v>
      </c>
      <c r="S1673" s="597" t="b">
        <f t="shared" si="236"/>
        <v>1</v>
      </c>
      <c r="T1673" s="600">
        <f t="shared" si="237"/>
        <v>1</v>
      </c>
      <c r="U1673" s="600">
        <f t="shared" si="238"/>
        <v>1</v>
      </c>
      <c r="V1673" s="600">
        <f t="shared" si="239"/>
        <v>1</v>
      </c>
      <c r="W1673" s="600">
        <f t="shared" si="240"/>
        <v>3</v>
      </c>
      <c r="X1673" s="601" t="s">
        <v>216</v>
      </c>
      <c r="Y1673" s="602" t="s">
        <v>216</v>
      </c>
    </row>
    <row r="1674" spans="1:25" x14ac:dyDescent="0.25">
      <c r="A1674" s="593" t="s">
        <v>291</v>
      </c>
      <c r="B1674" s="594" t="s">
        <v>1206</v>
      </c>
      <c r="C1674" s="618">
        <v>9</v>
      </c>
      <c r="D1674" s="618">
        <v>22073000900</v>
      </c>
      <c r="E1674" s="595" t="s">
        <v>901</v>
      </c>
      <c r="F1674" s="587">
        <v>1</v>
      </c>
      <c r="G1674" s="594" t="s">
        <v>902</v>
      </c>
      <c r="H1674" s="596">
        <v>152900</v>
      </c>
      <c r="I1674" s="596">
        <v>143200</v>
      </c>
      <c r="J1674" s="597">
        <v>0.936559843034663</v>
      </c>
      <c r="K1674" s="597" t="b">
        <f t="shared" si="234"/>
        <v>1</v>
      </c>
      <c r="L1674" s="596">
        <v>46710</v>
      </c>
      <c r="M1674" s="596">
        <v>29014</v>
      </c>
      <c r="N1674" s="597">
        <v>0.62115178762577605</v>
      </c>
      <c r="O1674" s="597" t="b">
        <f t="shared" si="235"/>
        <v>1</v>
      </c>
      <c r="P1674" s="598">
        <v>19.600000000000001</v>
      </c>
      <c r="Q1674" s="598">
        <v>34.799999999999997</v>
      </c>
      <c r="R1674" s="599">
        <v>1.77551020408163</v>
      </c>
      <c r="S1674" s="597" t="b">
        <f t="shared" si="236"/>
        <v>1</v>
      </c>
      <c r="T1674" s="600">
        <f t="shared" si="237"/>
        <v>1</v>
      </c>
      <c r="U1674" s="600">
        <f t="shared" si="238"/>
        <v>1</v>
      </c>
      <c r="V1674" s="600">
        <f t="shared" si="239"/>
        <v>1</v>
      </c>
      <c r="W1674" s="600">
        <f t="shared" si="240"/>
        <v>3</v>
      </c>
      <c r="X1674" s="601" t="s">
        <v>216</v>
      </c>
      <c r="Y1674" s="602" t="s">
        <v>216</v>
      </c>
    </row>
    <row r="1675" spans="1:25" x14ac:dyDescent="0.25">
      <c r="A1675" s="593" t="s">
        <v>291</v>
      </c>
      <c r="B1675" s="594" t="s">
        <v>1206</v>
      </c>
      <c r="C1675" s="618">
        <v>11</v>
      </c>
      <c r="D1675" s="618">
        <v>22073001100</v>
      </c>
      <c r="E1675" s="595" t="s">
        <v>901</v>
      </c>
      <c r="F1675" s="587">
        <v>1</v>
      </c>
      <c r="G1675" s="594" t="s">
        <v>902</v>
      </c>
      <c r="H1675" s="596">
        <v>152900</v>
      </c>
      <c r="I1675" s="596">
        <v>143200</v>
      </c>
      <c r="J1675" s="597">
        <v>0.936559843034663</v>
      </c>
      <c r="K1675" s="597" t="b">
        <f t="shared" si="234"/>
        <v>1</v>
      </c>
      <c r="L1675" s="596">
        <v>46710</v>
      </c>
      <c r="M1675" s="596">
        <v>29014</v>
      </c>
      <c r="N1675" s="597">
        <v>0.62115178762577605</v>
      </c>
      <c r="O1675" s="597" t="b">
        <f t="shared" si="235"/>
        <v>1</v>
      </c>
      <c r="P1675" s="598">
        <v>19.600000000000001</v>
      </c>
      <c r="Q1675" s="598">
        <v>34.799999999999997</v>
      </c>
      <c r="R1675" s="599">
        <v>1.77551020408163</v>
      </c>
      <c r="S1675" s="597" t="b">
        <f t="shared" si="236"/>
        <v>1</v>
      </c>
      <c r="T1675" s="600">
        <f t="shared" si="237"/>
        <v>1</v>
      </c>
      <c r="U1675" s="600">
        <f t="shared" si="238"/>
        <v>1</v>
      </c>
      <c r="V1675" s="600">
        <f t="shared" si="239"/>
        <v>1</v>
      </c>
      <c r="W1675" s="600">
        <f t="shared" si="240"/>
        <v>3</v>
      </c>
      <c r="X1675" s="601" t="s">
        <v>216</v>
      </c>
      <c r="Y1675" s="602" t="s">
        <v>216</v>
      </c>
    </row>
    <row r="1676" spans="1:25" x14ac:dyDescent="0.25">
      <c r="A1676" s="593" t="s">
        <v>291</v>
      </c>
      <c r="B1676" s="594" t="s">
        <v>1206</v>
      </c>
      <c r="C1676" s="618">
        <v>14</v>
      </c>
      <c r="D1676" s="618">
        <v>22073001400</v>
      </c>
      <c r="E1676" s="595" t="s">
        <v>901</v>
      </c>
      <c r="F1676" s="587">
        <v>1</v>
      </c>
      <c r="G1676" s="594" t="s">
        <v>902</v>
      </c>
      <c r="H1676" s="596">
        <v>152900</v>
      </c>
      <c r="I1676" s="596">
        <v>143200</v>
      </c>
      <c r="J1676" s="597">
        <v>0.936559843034663</v>
      </c>
      <c r="K1676" s="597" t="b">
        <f t="shared" si="234"/>
        <v>1</v>
      </c>
      <c r="L1676" s="596">
        <v>46710</v>
      </c>
      <c r="M1676" s="596">
        <v>29014</v>
      </c>
      <c r="N1676" s="597">
        <v>0.62115178762577605</v>
      </c>
      <c r="O1676" s="597" t="b">
        <f t="shared" si="235"/>
        <v>1</v>
      </c>
      <c r="P1676" s="598">
        <v>19.600000000000001</v>
      </c>
      <c r="Q1676" s="598">
        <v>34.799999999999997</v>
      </c>
      <c r="R1676" s="599">
        <v>1.77551020408163</v>
      </c>
      <c r="S1676" s="597" t="b">
        <f t="shared" si="236"/>
        <v>1</v>
      </c>
      <c r="T1676" s="600">
        <f t="shared" si="237"/>
        <v>1</v>
      </c>
      <c r="U1676" s="600">
        <f t="shared" si="238"/>
        <v>1</v>
      </c>
      <c r="V1676" s="600">
        <f t="shared" si="239"/>
        <v>1</v>
      </c>
      <c r="W1676" s="600">
        <f t="shared" si="240"/>
        <v>3</v>
      </c>
      <c r="X1676" s="601" t="s">
        <v>216</v>
      </c>
      <c r="Y1676" s="602" t="s">
        <v>216</v>
      </c>
    </row>
    <row r="1677" spans="1:25" x14ac:dyDescent="0.25">
      <c r="A1677" s="593" t="s">
        <v>291</v>
      </c>
      <c r="B1677" s="594" t="s">
        <v>1206</v>
      </c>
      <c r="C1677" s="618">
        <v>14</v>
      </c>
      <c r="D1677" s="618">
        <v>22073001400</v>
      </c>
      <c r="E1677" s="595" t="s">
        <v>901</v>
      </c>
      <c r="F1677" s="587">
        <v>1</v>
      </c>
      <c r="G1677" s="594" t="s">
        <v>902</v>
      </c>
      <c r="H1677" s="596">
        <v>152900</v>
      </c>
      <c r="I1677" s="596">
        <v>143200</v>
      </c>
      <c r="J1677" s="597">
        <v>0.936559843034663</v>
      </c>
      <c r="K1677" s="597" t="b">
        <f t="shared" si="234"/>
        <v>1</v>
      </c>
      <c r="L1677" s="596">
        <v>46710</v>
      </c>
      <c r="M1677" s="596">
        <v>29014</v>
      </c>
      <c r="N1677" s="597">
        <v>0.62115178762577605</v>
      </c>
      <c r="O1677" s="597" t="b">
        <f t="shared" si="235"/>
        <v>1</v>
      </c>
      <c r="P1677" s="598">
        <v>19.600000000000001</v>
      </c>
      <c r="Q1677" s="598">
        <v>34.799999999999997</v>
      </c>
      <c r="R1677" s="599">
        <v>1.77551020408163</v>
      </c>
      <c r="S1677" s="597" t="b">
        <f t="shared" si="236"/>
        <v>1</v>
      </c>
      <c r="T1677" s="600">
        <f t="shared" si="237"/>
        <v>1</v>
      </c>
      <c r="U1677" s="600">
        <f t="shared" si="238"/>
        <v>1</v>
      </c>
      <c r="V1677" s="600">
        <f t="shared" si="239"/>
        <v>1</v>
      </c>
      <c r="W1677" s="600">
        <f t="shared" si="240"/>
        <v>3</v>
      </c>
      <c r="X1677" s="601" t="s">
        <v>216</v>
      </c>
      <c r="Y1677" s="602" t="s">
        <v>216</v>
      </c>
    </row>
    <row r="1678" spans="1:25" x14ac:dyDescent="0.25">
      <c r="A1678" s="593" t="s">
        <v>291</v>
      </c>
      <c r="B1678" s="594" t="s">
        <v>1206</v>
      </c>
      <c r="C1678" s="618">
        <v>15</v>
      </c>
      <c r="D1678" s="618">
        <v>22073001500</v>
      </c>
      <c r="E1678" s="595" t="s">
        <v>901</v>
      </c>
      <c r="F1678" s="587">
        <v>1</v>
      </c>
      <c r="G1678" s="594" t="s">
        <v>902</v>
      </c>
      <c r="H1678" s="596">
        <v>152900</v>
      </c>
      <c r="I1678" s="596">
        <v>143200</v>
      </c>
      <c r="J1678" s="597">
        <v>0.936559843034663</v>
      </c>
      <c r="K1678" s="597" t="b">
        <f t="shared" si="234"/>
        <v>1</v>
      </c>
      <c r="L1678" s="596">
        <v>46710</v>
      </c>
      <c r="M1678" s="596">
        <v>29014</v>
      </c>
      <c r="N1678" s="597">
        <v>0.62115178762577605</v>
      </c>
      <c r="O1678" s="597" t="b">
        <f t="shared" si="235"/>
        <v>1</v>
      </c>
      <c r="P1678" s="598">
        <v>19.600000000000001</v>
      </c>
      <c r="Q1678" s="598">
        <v>34.799999999999997</v>
      </c>
      <c r="R1678" s="599">
        <v>1.77551020408163</v>
      </c>
      <c r="S1678" s="597" t="b">
        <f t="shared" si="236"/>
        <v>1</v>
      </c>
      <c r="T1678" s="600">
        <f t="shared" si="237"/>
        <v>1</v>
      </c>
      <c r="U1678" s="600">
        <f t="shared" si="238"/>
        <v>1</v>
      </c>
      <c r="V1678" s="600">
        <f t="shared" si="239"/>
        <v>1</v>
      </c>
      <c r="W1678" s="600">
        <f t="shared" si="240"/>
        <v>3</v>
      </c>
      <c r="X1678" s="601" t="s">
        <v>216</v>
      </c>
      <c r="Y1678" s="602" t="s">
        <v>216</v>
      </c>
    </row>
    <row r="1679" spans="1:25" x14ac:dyDescent="0.25">
      <c r="A1679" s="572" t="s">
        <v>291</v>
      </c>
      <c r="B1679" s="573" t="s">
        <v>1206</v>
      </c>
      <c r="C1679" s="617">
        <v>17</v>
      </c>
      <c r="D1679" s="617">
        <v>22073001700</v>
      </c>
      <c r="E1679" s="574" t="s">
        <v>904</v>
      </c>
      <c r="F1679" s="583">
        <v>0</v>
      </c>
      <c r="G1679" s="573" t="s">
        <v>902</v>
      </c>
      <c r="H1679" s="576">
        <v>152900</v>
      </c>
      <c r="I1679" s="576">
        <v>143200</v>
      </c>
      <c r="J1679" s="577">
        <v>0.936559843034663</v>
      </c>
      <c r="K1679" s="577" t="b">
        <f t="shared" si="234"/>
        <v>1</v>
      </c>
      <c r="L1679" s="576">
        <v>46710</v>
      </c>
      <c r="M1679" s="576">
        <v>29014</v>
      </c>
      <c r="N1679" s="577">
        <v>0.62115178762577605</v>
      </c>
      <c r="O1679" s="577" t="b">
        <f t="shared" si="235"/>
        <v>1</v>
      </c>
      <c r="P1679" s="578">
        <v>19.600000000000001</v>
      </c>
      <c r="Q1679" s="578">
        <v>34.799999999999997</v>
      </c>
      <c r="R1679" s="579">
        <v>1.77551020408163</v>
      </c>
      <c r="S1679" s="577" t="b">
        <f t="shared" si="236"/>
        <v>1</v>
      </c>
      <c r="T1679" s="580">
        <f t="shared" si="237"/>
        <v>1</v>
      </c>
      <c r="U1679" s="580">
        <f t="shared" si="238"/>
        <v>1</v>
      </c>
      <c r="V1679" s="580">
        <f t="shared" si="239"/>
        <v>1</v>
      </c>
      <c r="W1679" s="580">
        <f t="shared" si="240"/>
        <v>3</v>
      </c>
      <c r="X1679" s="581" t="str">
        <f t="shared" si="241"/>
        <v>NO</v>
      </c>
      <c r="Y1679" s="582" t="str">
        <f t="shared" si="242"/>
        <v>NO</v>
      </c>
    </row>
    <row r="1680" spans="1:25" x14ac:dyDescent="0.25">
      <c r="A1680" s="572" t="s">
        <v>291</v>
      </c>
      <c r="B1680" s="573" t="s">
        <v>1206</v>
      </c>
      <c r="C1680" s="617">
        <v>17</v>
      </c>
      <c r="D1680" s="617">
        <v>22073001700</v>
      </c>
      <c r="E1680" s="574" t="s">
        <v>904</v>
      </c>
      <c r="F1680" s="583">
        <v>0</v>
      </c>
      <c r="G1680" s="573" t="s">
        <v>902</v>
      </c>
      <c r="H1680" s="576">
        <v>152900</v>
      </c>
      <c r="I1680" s="576">
        <v>143200</v>
      </c>
      <c r="J1680" s="577">
        <v>0.936559843034663</v>
      </c>
      <c r="K1680" s="577" t="b">
        <f t="shared" si="234"/>
        <v>1</v>
      </c>
      <c r="L1680" s="576">
        <v>46710</v>
      </c>
      <c r="M1680" s="576">
        <v>29014</v>
      </c>
      <c r="N1680" s="577">
        <v>0.62115178762577605</v>
      </c>
      <c r="O1680" s="577" t="b">
        <f t="shared" si="235"/>
        <v>1</v>
      </c>
      <c r="P1680" s="578">
        <v>19.600000000000001</v>
      </c>
      <c r="Q1680" s="578">
        <v>34.799999999999997</v>
      </c>
      <c r="R1680" s="579">
        <v>1.77551020408163</v>
      </c>
      <c r="S1680" s="577" t="b">
        <f t="shared" si="236"/>
        <v>1</v>
      </c>
      <c r="T1680" s="580">
        <f t="shared" si="237"/>
        <v>1</v>
      </c>
      <c r="U1680" s="580">
        <f t="shared" si="238"/>
        <v>1</v>
      </c>
      <c r="V1680" s="580">
        <f t="shared" si="239"/>
        <v>1</v>
      </c>
      <c r="W1680" s="580">
        <f t="shared" si="240"/>
        <v>3</v>
      </c>
      <c r="X1680" s="581" t="str">
        <f t="shared" si="241"/>
        <v>NO</v>
      </c>
      <c r="Y1680" s="582" t="str">
        <f t="shared" si="242"/>
        <v>NO</v>
      </c>
    </row>
    <row r="1681" spans="1:25" x14ac:dyDescent="0.25">
      <c r="A1681" s="572" t="s">
        <v>291</v>
      </c>
      <c r="B1681" s="573" t="s">
        <v>1207</v>
      </c>
      <c r="C1681" s="617">
        <v>51</v>
      </c>
      <c r="D1681" s="617">
        <v>22073005100</v>
      </c>
      <c r="E1681" s="584" t="s">
        <v>904</v>
      </c>
      <c r="F1681" s="585">
        <v>0</v>
      </c>
      <c r="G1681" s="573" t="s">
        <v>902</v>
      </c>
      <c r="H1681" s="576">
        <v>152900</v>
      </c>
      <c r="I1681" s="576">
        <v>122800</v>
      </c>
      <c r="J1681" s="577">
        <v>0.80313930673642897</v>
      </c>
      <c r="K1681" s="577" t="b">
        <f t="shared" si="234"/>
        <v>1</v>
      </c>
      <c r="L1681" s="576">
        <v>46710</v>
      </c>
      <c r="M1681" s="576">
        <v>32182</v>
      </c>
      <c r="N1681" s="577">
        <v>0.68897452365660505</v>
      </c>
      <c r="O1681" s="577" t="str">
        <f t="shared" si="235"/>
        <v/>
      </c>
      <c r="P1681" s="578">
        <v>19.600000000000001</v>
      </c>
      <c r="Q1681" s="578">
        <v>28.5</v>
      </c>
      <c r="R1681" s="579">
        <v>1.4540816326530599</v>
      </c>
      <c r="S1681" s="577" t="str">
        <f t="shared" si="236"/>
        <v/>
      </c>
      <c r="T1681" s="580">
        <f t="shared" si="237"/>
        <v>1</v>
      </c>
      <c r="U1681" s="580">
        <f t="shared" si="238"/>
        <v>0</v>
      </c>
      <c r="V1681" s="580">
        <f t="shared" si="239"/>
        <v>0</v>
      </c>
      <c r="W1681" s="580">
        <f t="shared" si="240"/>
        <v>1</v>
      </c>
      <c r="X1681" s="581" t="str">
        <f t="shared" si="241"/>
        <v>NO</v>
      </c>
      <c r="Y1681" s="582" t="str">
        <f t="shared" si="242"/>
        <v>NO</v>
      </c>
    </row>
    <row r="1682" spans="1:25" x14ac:dyDescent="0.25">
      <c r="A1682" s="572" t="s">
        <v>291</v>
      </c>
      <c r="B1682" s="592" t="s">
        <v>1121</v>
      </c>
      <c r="C1682" s="617">
        <v>52.01</v>
      </c>
      <c r="D1682" s="617">
        <v>22073005201</v>
      </c>
      <c r="E1682" s="584" t="s">
        <v>904</v>
      </c>
      <c r="F1682" s="585">
        <v>0</v>
      </c>
      <c r="G1682" s="573" t="s">
        <v>902</v>
      </c>
      <c r="H1682" s="576">
        <v>152900</v>
      </c>
      <c r="I1682" s="576">
        <v>234500</v>
      </c>
      <c r="J1682" s="577">
        <v>1.5336821451929401</v>
      </c>
      <c r="K1682" s="577" t="b">
        <f t="shared" si="234"/>
        <v>1</v>
      </c>
      <c r="L1682" s="576">
        <v>46710</v>
      </c>
      <c r="M1682" s="576">
        <v>142361</v>
      </c>
      <c r="N1682" s="577">
        <v>3.04776279169343</v>
      </c>
      <c r="O1682" s="577" t="str">
        <f t="shared" si="235"/>
        <v/>
      </c>
      <c r="P1682" s="578">
        <v>19.600000000000001</v>
      </c>
      <c r="Q1682" s="578">
        <v>11.3</v>
      </c>
      <c r="R1682" s="579">
        <v>0.57653061224489799</v>
      </c>
      <c r="S1682" s="577" t="str">
        <f t="shared" si="236"/>
        <v/>
      </c>
      <c r="T1682" s="580">
        <f t="shared" si="237"/>
        <v>1</v>
      </c>
      <c r="U1682" s="580">
        <f t="shared" si="238"/>
        <v>0</v>
      </c>
      <c r="V1682" s="580">
        <f t="shared" si="239"/>
        <v>0</v>
      </c>
      <c r="W1682" s="580">
        <f t="shared" si="240"/>
        <v>1</v>
      </c>
      <c r="X1682" s="581" t="str">
        <f t="shared" si="241"/>
        <v>NO</v>
      </c>
      <c r="Y1682" s="582" t="str">
        <f t="shared" si="242"/>
        <v>NO</v>
      </c>
    </row>
    <row r="1683" spans="1:25" x14ac:dyDescent="0.25">
      <c r="A1683" s="572" t="s">
        <v>291</v>
      </c>
      <c r="B1683" s="573" t="s">
        <v>1207</v>
      </c>
      <c r="C1683" s="617">
        <v>52.01</v>
      </c>
      <c r="D1683" s="617">
        <v>22073005201</v>
      </c>
      <c r="E1683" s="584" t="s">
        <v>904</v>
      </c>
      <c r="F1683" s="585">
        <v>0</v>
      </c>
      <c r="G1683" s="573" t="s">
        <v>902</v>
      </c>
      <c r="H1683" s="576">
        <v>152900</v>
      </c>
      <c r="I1683" s="576">
        <v>122800</v>
      </c>
      <c r="J1683" s="577">
        <v>0.80313930673642897</v>
      </c>
      <c r="K1683" s="577" t="b">
        <f t="shared" si="234"/>
        <v>1</v>
      </c>
      <c r="L1683" s="576">
        <v>46710</v>
      </c>
      <c r="M1683" s="576">
        <v>32182</v>
      </c>
      <c r="N1683" s="577">
        <v>0.68897452365660505</v>
      </c>
      <c r="O1683" s="577" t="str">
        <f t="shared" si="235"/>
        <v/>
      </c>
      <c r="P1683" s="578">
        <v>19.600000000000001</v>
      </c>
      <c r="Q1683" s="578">
        <v>28.5</v>
      </c>
      <c r="R1683" s="579">
        <v>1.4540816326530599</v>
      </c>
      <c r="S1683" s="577" t="str">
        <f t="shared" si="236"/>
        <v/>
      </c>
      <c r="T1683" s="580">
        <f t="shared" si="237"/>
        <v>1</v>
      </c>
      <c r="U1683" s="580">
        <f t="shared" si="238"/>
        <v>0</v>
      </c>
      <c r="V1683" s="580">
        <f t="shared" si="239"/>
        <v>0</v>
      </c>
      <c r="W1683" s="580">
        <f t="shared" si="240"/>
        <v>1</v>
      </c>
      <c r="X1683" s="581" t="str">
        <f t="shared" si="241"/>
        <v>NO</v>
      </c>
      <c r="Y1683" s="582" t="str">
        <f t="shared" si="242"/>
        <v>NO</v>
      </c>
    </row>
    <row r="1684" spans="1:25" x14ac:dyDescent="0.25">
      <c r="A1684" s="572" t="s">
        <v>291</v>
      </c>
      <c r="B1684" s="573" t="s">
        <v>1207</v>
      </c>
      <c r="C1684" s="617">
        <v>52.03</v>
      </c>
      <c r="D1684" s="617">
        <v>22073005203</v>
      </c>
      <c r="E1684" s="574" t="s">
        <v>904</v>
      </c>
      <c r="F1684" s="583">
        <v>0</v>
      </c>
      <c r="G1684" s="573" t="s">
        <v>902</v>
      </c>
      <c r="H1684" s="576">
        <v>152900</v>
      </c>
      <c r="I1684" s="576">
        <v>122800</v>
      </c>
      <c r="J1684" s="577">
        <v>0.80313930673642897</v>
      </c>
      <c r="K1684" s="577" t="b">
        <f t="shared" si="234"/>
        <v>1</v>
      </c>
      <c r="L1684" s="576">
        <v>46710</v>
      </c>
      <c r="M1684" s="576">
        <v>32182</v>
      </c>
      <c r="N1684" s="577">
        <v>0.68897452365660505</v>
      </c>
      <c r="O1684" s="577" t="str">
        <f t="shared" si="235"/>
        <v/>
      </c>
      <c r="P1684" s="578">
        <v>19.600000000000001</v>
      </c>
      <c r="Q1684" s="578">
        <v>28.5</v>
      </c>
      <c r="R1684" s="579">
        <v>1.4540816326530599</v>
      </c>
      <c r="S1684" s="577" t="str">
        <f t="shared" si="236"/>
        <v/>
      </c>
      <c r="T1684" s="580">
        <f t="shared" si="237"/>
        <v>1</v>
      </c>
      <c r="U1684" s="580">
        <f t="shared" si="238"/>
        <v>0</v>
      </c>
      <c r="V1684" s="580">
        <f t="shared" si="239"/>
        <v>0</v>
      </c>
      <c r="W1684" s="580">
        <f t="shared" si="240"/>
        <v>1</v>
      </c>
      <c r="X1684" s="581" t="str">
        <f t="shared" si="241"/>
        <v>NO</v>
      </c>
      <c r="Y1684" s="582" t="str">
        <f t="shared" si="242"/>
        <v>NO</v>
      </c>
    </row>
    <row r="1685" spans="1:25" x14ac:dyDescent="0.25">
      <c r="A1685" s="572" t="s">
        <v>291</v>
      </c>
      <c r="B1685" s="573" t="s">
        <v>1207</v>
      </c>
      <c r="C1685" s="617">
        <v>52.04</v>
      </c>
      <c r="D1685" s="617">
        <v>22073005204</v>
      </c>
      <c r="E1685" s="574" t="s">
        <v>904</v>
      </c>
      <c r="F1685" s="583">
        <v>0</v>
      </c>
      <c r="G1685" s="573" t="s">
        <v>902</v>
      </c>
      <c r="H1685" s="576">
        <v>152900</v>
      </c>
      <c r="I1685" s="576">
        <v>122800</v>
      </c>
      <c r="J1685" s="577">
        <v>0.80313930673642897</v>
      </c>
      <c r="K1685" s="577" t="b">
        <f t="shared" si="234"/>
        <v>1</v>
      </c>
      <c r="L1685" s="576">
        <v>46710</v>
      </c>
      <c r="M1685" s="576">
        <v>32182</v>
      </c>
      <c r="N1685" s="577">
        <v>0.68897452365660505</v>
      </c>
      <c r="O1685" s="577" t="str">
        <f t="shared" si="235"/>
        <v/>
      </c>
      <c r="P1685" s="578">
        <v>19.600000000000001</v>
      </c>
      <c r="Q1685" s="578">
        <v>28.5</v>
      </c>
      <c r="R1685" s="579">
        <v>1.4540816326530599</v>
      </c>
      <c r="S1685" s="577" t="str">
        <f t="shared" si="236"/>
        <v/>
      </c>
      <c r="T1685" s="580">
        <f t="shared" si="237"/>
        <v>1</v>
      </c>
      <c r="U1685" s="580">
        <f t="shared" si="238"/>
        <v>0</v>
      </c>
      <c r="V1685" s="580">
        <f t="shared" si="239"/>
        <v>0</v>
      </c>
      <c r="W1685" s="580">
        <f t="shared" si="240"/>
        <v>1</v>
      </c>
      <c r="X1685" s="581" t="str">
        <f t="shared" si="241"/>
        <v>NO</v>
      </c>
      <c r="Y1685" s="582" t="str">
        <f t="shared" si="242"/>
        <v>NO</v>
      </c>
    </row>
    <row r="1686" spans="1:25" x14ac:dyDescent="0.25">
      <c r="A1686" s="572" t="s">
        <v>291</v>
      </c>
      <c r="B1686" s="573" t="s">
        <v>1207</v>
      </c>
      <c r="C1686" s="617">
        <v>53.01</v>
      </c>
      <c r="D1686" s="617">
        <v>22073005301</v>
      </c>
      <c r="E1686" s="574" t="s">
        <v>904</v>
      </c>
      <c r="F1686" s="583">
        <v>0</v>
      </c>
      <c r="G1686" s="573" t="s">
        <v>902</v>
      </c>
      <c r="H1686" s="576">
        <v>152900</v>
      </c>
      <c r="I1686" s="576">
        <v>122800</v>
      </c>
      <c r="J1686" s="577">
        <v>0.80313930673642897</v>
      </c>
      <c r="K1686" s="577" t="b">
        <f t="shared" si="234"/>
        <v>1</v>
      </c>
      <c r="L1686" s="576">
        <v>46710</v>
      </c>
      <c r="M1686" s="576">
        <v>32182</v>
      </c>
      <c r="N1686" s="577">
        <v>0.68897452365660505</v>
      </c>
      <c r="O1686" s="577" t="str">
        <f t="shared" si="235"/>
        <v/>
      </c>
      <c r="P1686" s="578">
        <v>19.600000000000001</v>
      </c>
      <c r="Q1686" s="578">
        <v>28.5</v>
      </c>
      <c r="R1686" s="579">
        <v>1.4540816326530599</v>
      </c>
      <c r="S1686" s="577" t="str">
        <f t="shared" si="236"/>
        <v/>
      </c>
      <c r="T1686" s="580">
        <f t="shared" si="237"/>
        <v>1</v>
      </c>
      <c r="U1686" s="580">
        <f t="shared" si="238"/>
        <v>0</v>
      </c>
      <c r="V1686" s="580">
        <f t="shared" si="239"/>
        <v>0</v>
      </c>
      <c r="W1686" s="580">
        <f t="shared" si="240"/>
        <v>1</v>
      </c>
      <c r="X1686" s="581" t="str">
        <f t="shared" si="241"/>
        <v>NO</v>
      </c>
      <c r="Y1686" s="582" t="str">
        <f t="shared" si="242"/>
        <v>NO</v>
      </c>
    </row>
    <row r="1687" spans="1:25" x14ac:dyDescent="0.25">
      <c r="A1687" s="572" t="s">
        <v>291</v>
      </c>
      <c r="B1687" s="573" t="s">
        <v>1207</v>
      </c>
      <c r="C1687" s="617">
        <v>53.01</v>
      </c>
      <c r="D1687" s="617">
        <v>22073005301</v>
      </c>
      <c r="E1687" s="574" t="s">
        <v>904</v>
      </c>
      <c r="F1687" s="583">
        <v>0</v>
      </c>
      <c r="G1687" s="573" t="s">
        <v>902</v>
      </c>
      <c r="H1687" s="576">
        <v>152900</v>
      </c>
      <c r="I1687" s="576">
        <v>122800</v>
      </c>
      <c r="J1687" s="577">
        <v>0.80313930673642897</v>
      </c>
      <c r="K1687" s="577" t="b">
        <f t="shared" si="234"/>
        <v>1</v>
      </c>
      <c r="L1687" s="576">
        <v>46710</v>
      </c>
      <c r="M1687" s="576">
        <v>32182</v>
      </c>
      <c r="N1687" s="577">
        <v>0.68897452365660505</v>
      </c>
      <c r="O1687" s="577" t="str">
        <f t="shared" si="235"/>
        <v/>
      </c>
      <c r="P1687" s="578">
        <v>19.600000000000001</v>
      </c>
      <c r="Q1687" s="578">
        <v>28.5</v>
      </c>
      <c r="R1687" s="579">
        <v>1.4540816326530599</v>
      </c>
      <c r="S1687" s="577" t="str">
        <f t="shared" si="236"/>
        <v/>
      </c>
      <c r="T1687" s="580">
        <f t="shared" si="237"/>
        <v>1</v>
      </c>
      <c r="U1687" s="580">
        <f t="shared" si="238"/>
        <v>0</v>
      </c>
      <c r="V1687" s="580">
        <f t="shared" si="239"/>
        <v>0</v>
      </c>
      <c r="W1687" s="580">
        <f t="shared" si="240"/>
        <v>1</v>
      </c>
      <c r="X1687" s="581" t="str">
        <f t="shared" si="241"/>
        <v>NO</v>
      </c>
      <c r="Y1687" s="582" t="str">
        <f t="shared" si="242"/>
        <v>NO</v>
      </c>
    </row>
    <row r="1688" spans="1:25" x14ac:dyDescent="0.25">
      <c r="A1688" s="572" t="s">
        <v>291</v>
      </c>
      <c r="B1688" s="573" t="s">
        <v>1207</v>
      </c>
      <c r="C1688" s="617">
        <v>53.02</v>
      </c>
      <c r="D1688" s="617">
        <v>22073005302</v>
      </c>
      <c r="E1688" s="574" t="s">
        <v>904</v>
      </c>
      <c r="F1688" s="583">
        <v>0</v>
      </c>
      <c r="G1688" s="573" t="s">
        <v>902</v>
      </c>
      <c r="H1688" s="576">
        <v>152900</v>
      </c>
      <c r="I1688" s="576">
        <v>122800</v>
      </c>
      <c r="J1688" s="577">
        <v>0.80313930673642897</v>
      </c>
      <c r="K1688" s="577" t="b">
        <f t="shared" si="234"/>
        <v>1</v>
      </c>
      <c r="L1688" s="576">
        <v>46710</v>
      </c>
      <c r="M1688" s="576">
        <v>32182</v>
      </c>
      <c r="N1688" s="577">
        <v>0.68897452365660505</v>
      </c>
      <c r="O1688" s="577" t="str">
        <f t="shared" si="235"/>
        <v/>
      </c>
      <c r="P1688" s="578">
        <v>19.600000000000001</v>
      </c>
      <c r="Q1688" s="578">
        <v>28.5</v>
      </c>
      <c r="R1688" s="579">
        <v>1.4540816326530599</v>
      </c>
      <c r="S1688" s="577" t="str">
        <f t="shared" si="236"/>
        <v/>
      </c>
      <c r="T1688" s="580">
        <f t="shared" si="237"/>
        <v>1</v>
      </c>
      <c r="U1688" s="580">
        <f t="shared" si="238"/>
        <v>0</v>
      </c>
      <c r="V1688" s="580">
        <f t="shared" si="239"/>
        <v>0</v>
      </c>
      <c r="W1688" s="580">
        <f t="shared" si="240"/>
        <v>1</v>
      </c>
      <c r="X1688" s="581" t="str">
        <f t="shared" si="241"/>
        <v>NO</v>
      </c>
      <c r="Y1688" s="582" t="str">
        <f t="shared" si="242"/>
        <v>NO</v>
      </c>
    </row>
    <row r="1689" spans="1:25" x14ac:dyDescent="0.25">
      <c r="A1689" s="572" t="s">
        <v>291</v>
      </c>
      <c r="B1689" s="573" t="s">
        <v>1207</v>
      </c>
      <c r="C1689" s="617">
        <v>54</v>
      </c>
      <c r="D1689" s="617">
        <v>22073005400</v>
      </c>
      <c r="E1689" s="574" t="s">
        <v>904</v>
      </c>
      <c r="F1689" s="583">
        <v>0</v>
      </c>
      <c r="G1689" s="573" t="s">
        <v>902</v>
      </c>
      <c r="H1689" s="576">
        <v>152900</v>
      </c>
      <c r="I1689" s="576">
        <v>122800</v>
      </c>
      <c r="J1689" s="577">
        <v>0.80313930673642897</v>
      </c>
      <c r="K1689" s="577" t="b">
        <f t="shared" si="234"/>
        <v>1</v>
      </c>
      <c r="L1689" s="576">
        <v>46710</v>
      </c>
      <c r="M1689" s="576">
        <v>32182</v>
      </c>
      <c r="N1689" s="577">
        <v>0.68897452365660505</v>
      </c>
      <c r="O1689" s="577" t="str">
        <f t="shared" si="235"/>
        <v/>
      </c>
      <c r="P1689" s="578">
        <v>19.600000000000001</v>
      </c>
      <c r="Q1689" s="578">
        <v>28.5</v>
      </c>
      <c r="R1689" s="579">
        <v>1.4540816326530599</v>
      </c>
      <c r="S1689" s="577" t="str">
        <f t="shared" si="236"/>
        <v/>
      </c>
      <c r="T1689" s="580">
        <f t="shared" si="237"/>
        <v>1</v>
      </c>
      <c r="U1689" s="580">
        <f t="shared" si="238"/>
        <v>0</v>
      </c>
      <c r="V1689" s="580">
        <f t="shared" si="239"/>
        <v>0</v>
      </c>
      <c r="W1689" s="580">
        <f t="shared" si="240"/>
        <v>1</v>
      </c>
      <c r="X1689" s="581" t="str">
        <f t="shared" si="241"/>
        <v>NO</v>
      </c>
      <c r="Y1689" s="582" t="str">
        <f t="shared" si="242"/>
        <v>NO</v>
      </c>
    </row>
    <row r="1690" spans="1:25" x14ac:dyDescent="0.25">
      <c r="A1690" s="572" t="s">
        <v>291</v>
      </c>
      <c r="B1690" s="573" t="s">
        <v>1207</v>
      </c>
      <c r="C1690" s="617">
        <v>55</v>
      </c>
      <c r="D1690" s="617">
        <v>22073005500</v>
      </c>
      <c r="E1690" s="584" t="s">
        <v>904</v>
      </c>
      <c r="F1690" s="585">
        <v>0</v>
      </c>
      <c r="G1690" s="573" t="s">
        <v>902</v>
      </c>
      <c r="H1690" s="576">
        <v>152900</v>
      </c>
      <c r="I1690" s="576">
        <v>122800</v>
      </c>
      <c r="J1690" s="577">
        <v>0.80313930673642897</v>
      </c>
      <c r="K1690" s="577" t="b">
        <f t="shared" si="234"/>
        <v>1</v>
      </c>
      <c r="L1690" s="576">
        <v>46710</v>
      </c>
      <c r="M1690" s="576">
        <v>32182</v>
      </c>
      <c r="N1690" s="577">
        <v>0.68897452365660505</v>
      </c>
      <c r="O1690" s="577" t="str">
        <f t="shared" si="235"/>
        <v/>
      </c>
      <c r="P1690" s="578">
        <v>19.600000000000001</v>
      </c>
      <c r="Q1690" s="578">
        <v>28.5</v>
      </c>
      <c r="R1690" s="579">
        <v>1.4540816326530599</v>
      </c>
      <c r="S1690" s="577" t="str">
        <f t="shared" si="236"/>
        <v/>
      </c>
      <c r="T1690" s="580">
        <f t="shared" si="237"/>
        <v>1</v>
      </c>
      <c r="U1690" s="580">
        <f t="shared" si="238"/>
        <v>0</v>
      </c>
      <c r="V1690" s="580">
        <f t="shared" si="239"/>
        <v>0</v>
      </c>
      <c r="W1690" s="580">
        <f t="shared" si="240"/>
        <v>1</v>
      </c>
      <c r="X1690" s="581" t="str">
        <f t="shared" si="241"/>
        <v>NO</v>
      </c>
      <c r="Y1690" s="582" t="str">
        <f t="shared" si="242"/>
        <v>NO</v>
      </c>
    </row>
    <row r="1691" spans="1:25" x14ac:dyDescent="0.25">
      <c r="A1691" s="572" t="s">
        <v>291</v>
      </c>
      <c r="B1691" s="573" t="s">
        <v>1207</v>
      </c>
      <c r="C1691" s="617">
        <v>58</v>
      </c>
      <c r="D1691" s="617">
        <v>22073005800</v>
      </c>
      <c r="E1691" s="584" t="s">
        <v>904</v>
      </c>
      <c r="F1691" s="585">
        <v>0</v>
      </c>
      <c r="G1691" s="573" t="s">
        <v>902</v>
      </c>
      <c r="H1691" s="576">
        <v>152900</v>
      </c>
      <c r="I1691" s="576">
        <v>122800</v>
      </c>
      <c r="J1691" s="577">
        <v>0.80313930673642897</v>
      </c>
      <c r="K1691" s="577" t="b">
        <f t="shared" si="234"/>
        <v>1</v>
      </c>
      <c r="L1691" s="576">
        <v>46710</v>
      </c>
      <c r="M1691" s="576">
        <v>32182</v>
      </c>
      <c r="N1691" s="577">
        <v>0.68897452365660505</v>
      </c>
      <c r="O1691" s="577" t="str">
        <f t="shared" si="235"/>
        <v/>
      </c>
      <c r="P1691" s="578">
        <v>19.600000000000001</v>
      </c>
      <c r="Q1691" s="578">
        <v>28.5</v>
      </c>
      <c r="R1691" s="579">
        <v>1.4540816326530599</v>
      </c>
      <c r="S1691" s="577" t="str">
        <f t="shared" si="236"/>
        <v/>
      </c>
      <c r="T1691" s="580">
        <f t="shared" si="237"/>
        <v>1</v>
      </c>
      <c r="U1691" s="580">
        <f t="shared" si="238"/>
        <v>0</v>
      </c>
      <c r="V1691" s="580">
        <f t="shared" si="239"/>
        <v>0</v>
      </c>
      <c r="W1691" s="580">
        <f t="shared" si="240"/>
        <v>1</v>
      </c>
      <c r="X1691" s="581" t="str">
        <f t="shared" si="241"/>
        <v>NO</v>
      </c>
      <c r="Y1691" s="582" t="str">
        <f t="shared" si="242"/>
        <v>NO</v>
      </c>
    </row>
    <row r="1692" spans="1:25" x14ac:dyDescent="0.25">
      <c r="A1692" s="572" t="s">
        <v>291</v>
      </c>
      <c r="B1692" s="573" t="s">
        <v>1207</v>
      </c>
      <c r="C1692" s="617">
        <v>59</v>
      </c>
      <c r="D1692" s="617">
        <v>22073005900</v>
      </c>
      <c r="E1692" s="574" t="s">
        <v>901</v>
      </c>
      <c r="F1692" s="575">
        <v>1</v>
      </c>
      <c r="G1692" s="573" t="s">
        <v>902</v>
      </c>
      <c r="H1692" s="576">
        <v>152900</v>
      </c>
      <c r="I1692" s="576">
        <v>122800</v>
      </c>
      <c r="J1692" s="577">
        <v>0.80313930673642897</v>
      </c>
      <c r="K1692" s="577" t="b">
        <f t="shared" si="234"/>
        <v>1</v>
      </c>
      <c r="L1692" s="576">
        <v>46710</v>
      </c>
      <c r="M1692" s="576">
        <v>32182</v>
      </c>
      <c r="N1692" s="577">
        <v>0.68897452365660505</v>
      </c>
      <c r="O1692" s="577" t="str">
        <f t="shared" si="235"/>
        <v/>
      </c>
      <c r="P1692" s="578">
        <v>19.600000000000001</v>
      </c>
      <c r="Q1692" s="578">
        <v>28.5</v>
      </c>
      <c r="R1692" s="579">
        <v>1.4540816326530599</v>
      </c>
      <c r="S1692" s="577" t="str">
        <f t="shared" si="236"/>
        <v/>
      </c>
      <c r="T1692" s="580">
        <f t="shared" si="237"/>
        <v>1</v>
      </c>
      <c r="U1692" s="580">
        <f t="shared" si="238"/>
        <v>0</v>
      </c>
      <c r="V1692" s="580">
        <f t="shared" si="239"/>
        <v>0</v>
      </c>
      <c r="W1692" s="580">
        <f t="shared" si="240"/>
        <v>1</v>
      </c>
      <c r="X1692" s="581" t="str">
        <f t="shared" si="241"/>
        <v>NO</v>
      </c>
      <c r="Y1692" s="582" t="str">
        <f t="shared" si="242"/>
        <v>NO</v>
      </c>
    </row>
    <row r="1693" spans="1:25" x14ac:dyDescent="0.25">
      <c r="A1693" s="572" t="s">
        <v>288</v>
      </c>
      <c r="B1693" s="573" t="s">
        <v>1187</v>
      </c>
      <c r="C1693" s="617">
        <v>101.01</v>
      </c>
      <c r="D1693" s="617">
        <v>22073010101</v>
      </c>
      <c r="E1693" s="574" t="s">
        <v>904</v>
      </c>
      <c r="F1693" s="583">
        <v>0</v>
      </c>
      <c r="G1693" s="573" t="s">
        <v>902</v>
      </c>
      <c r="H1693" s="576">
        <v>152900</v>
      </c>
      <c r="I1693" s="576">
        <v>53100</v>
      </c>
      <c r="J1693" s="577">
        <v>0.34728580771746198</v>
      </c>
      <c r="K1693" s="577" t="str">
        <f t="shared" si="234"/>
        <v/>
      </c>
      <c r="L1693" s="576">
        <v>46710</v>
      </c>
      <c r="M1693" s="576">
        <v>20417</v>
      </c>
      <c r="N1693" s="577">
        <v>0.43710126311282399</v>
      </c>
      <c r="O1693" s="577" t="b">
        <f t="shared" si="235"/>
        <v>1</v>
      </c>
      <c r="P1693" s="578">
        <v>19.600000000000001</v>
      </c>
      <c r="Q1693" s="578">
        <v>33.4</v>
      </c>
      <c r="R1693" s="579">
        <v>1.7040816326530599</v>
      </c>
      <c r="S1693" s="577" t="b">
        <f t="shared" si="236"/>
        <v>1</v>
      </c>
      <c r="T1693" s="580">
        <f t="shared" si="237"/>
        <v>0</v>
      </c>
      <c r="U1693" s="580">
        <f t="shared" si="238"/>
        <v>1</v>
      </c>
      <c r="V1693" s="580">
        <f t="shared" si="239"/>
        <v>1</v>
      </c>
      <c r="W1693" s="580">
        <f t="shared" si="240"/>
        <v>2</v>
      </c>
      <c r="X1693" s="581" t="str">
        <f t="shared" si="241"/>
        <v>NO</v>
      </c>
      <c r="Y1693" s="582" t="str">
        <f t="shared" si="242"/>
        <v>NO</v>
      </c>
    </row>
    <row r="1694" spans="1:25" x14ac:dyDescent="0.25">
      <c r="A1694" s="572" t="s">
        <v>291</v>
      </c>
      <c r="B1694" s="573" t="s">
        <v>1206</v>
      </c>
      <c r="C1694" s="617">
        <v>101.01</v>
      </c>
      <c r="D1694" s="617">
        <v>22073010101</v>
      </c>
      <c r="E1694" s="574" t="s">
        <v>904</v>
      </c>
      <c r="F1694" s="583">
        <v>0</v>
      </c>
      <c r="G1694" s="573" t="s">
        <v>902</v>
      </c>
      <c r="H1694" s="576">
        <v>152900</v>
      </c>
      <c r="I1694" s="576">
        <v>143200</v>
      </c>
      <c r="J1694" s="577">
        <v>0.936559843034663</v>
      </c>
      <c r="K1694" s="577" t="b">
        <f t="shared" si="234"/>
        <v>1</v>
      </c>
      <c r="L1694" s="576">
        <v>46710</v>
      </c>
      <c r="M1694" s="576">
        <v>29014</v>
      </c>
      <c r="N1694" s="577">
        <v>0.62115178762577605</v>
      </c>
      <c r="O1694" s="577" t="b">
        <f t="shared" si="235"/>
        <v>1</v>
      </c>
      <c r="P1694" s="578">
        <v>19.600000000000001</v>
      </c>
      <c r="Q1694" s="578">
        <v>34.799999999999997</v>
      </c>
      <c r="R1694" s="579">
        <v>1.77551020408163</v>
      </c>
      <c r="S1694" s="577" t="b">
        <f t="shared" si="236"/>
        <v>1</v>
      </c>
      <c r="T1694" s="580">
        <f t="shared" si="237"/>
        <v>1</v>
      </c>
      <c r="U1694" s="580">
        <f t="shared" si="238"/>
        <v>1</v>
      </c>
      <c r="V1694" s="580">
        <f t="shared" si="239"/>
        <v>1</v>
      </c>
      <c r="W1694" s="580">
        <f t="shared" si="240"/>
        <v>3</v>
      </c>
      <c r="X1694" s="581" t="str">
        <f t="shared" si="241"/>
        <v>NO</v>
      </c>
      <c r="Y1694" s="582" t="str">
        <f t="shared" si="242"/>
        <v>NO</v>
      </c>
    </row>
    <row r="1695" spans="1:25" x14ac:dyDescent="0.25">
      <c r="A1695" s="572" t="s">
        <v>291</v>
      </c>
      <c r="B1695" s="573" t="s">
        <v>1206</v>
      </c>
      <c r="C1695" s="617">
        <v>101.02</v>
      </c>
      <c r="D1695" s="617">
        <v>22073010102</v>
      </c>
      <c r="E1695" s="574" t="s">
        <v>904</v>
      </c>
      <c r="F1695" s="583">
        <v>0</v>
      </c>
      <c r="G1695" s="573" t="s">
        <v>902</v>
      </c>
      <c r="H1695" s="576">
        <v>152900</v>
      </c>
      <c r="I1695" s="576">
        <v>143200</v>
      </c>
      <c r="J1695" s="577">
        <v>0.936559843034663</v>
      </c>
      <c r="K1695" s="577" t="b">
        <f t="shared" si="234"/>
        <v>1</v>
      </c>
      <c r="L1695" s="576">
        <v>46710</v>
      </c>
      <c r="M1695" s="576">
        <v>29014</v>
      </c>
      <c r="N1695" s="577">
        <v>0.62115178762577605</v>
      </c>
      <c r="O1695" s="577" t="b">
        <f t="shared" si="235"/>
        <v>1</v>
      </c>
      <c r="P1695" s="578">
        <v>19.600000000000001</v>
      </c>
      <c r="Q1695" s="578">
        <v>34.799999999999997</v>
      </c>
      <c r="R1695" s="579">
        <v>1.77551020408163</v>
      </c>
      <c r="S1695" s="577" t="b">
        <f t="shared" si="236"/>
        <v>1</v>
      </c>
      <c r="T1695" s="580">
        <f t="shared" si="237"/>
        <v>1</v>
      </c>
      <c r="U1695" s="580">
        <f t="shared" si="238"/>
        <v>1</v>
      </c>
      <c r="V1695" s="580">
        <f t="shared" si="239"/>
        <v>1</v>
      </c>
      <c r="W1695" s="580">
        <f t="shared" si="240"/>
        <v>3</v>
      </c>
      <c r="X1695" s="581" t="str">
        <f t="shared" si="241"/>
        <v>NO</v>
      </c>
      <c r="Y1695" s="582" t="str">
        <f t="shared" si="242"/>
        <v>NO</v>
      </c>
    </row>
    <row r="1696" spans="1:25" x14ac:dyDescent="0.25">
      <c r="A1696" s="572" t="s">
        <v>291</v>
      </c>
      <c r="B1696" s="573" t="s">
        <v>1206</v>
      </c>
      <c r="C1696" s="617">
        <v>102.01</v>
      </c>
      <c r="D1696" s="617">
        <v>22073010201</v>
      </c>
      <c r="E1696" s="574" t="s">
        <v>904</v>
      </c>
      <c r="F1696" s="583">
        <v>0</v>
      </c>
      <c r="G1696" s="573" t="s">
        <v>902</v>
      </c>
      <c r="H1696" s="576">
        <v>152900</v>
      </c>
      <c r="I1696" s="576">
        <v>143200</v>
      </c>
      <c r="J1696" s="577">
        <v>0.936559843034663</v>
      </c>
      <c r="K1696" s="577" t="b">
        <f t="shared" si="234"/>
        <v>1</v>
      </c>
      <c r="L1696" s="576">
        <v>46710</v>
      </c>
      <c r="M1696" s="576">
        <v>29014</v>
      </c>
      <c r="N1696" s="577">
        <v>0.62115178762577605</v>
      </c>
      <c r="O1696" s="577" t="b">
        <f t="shared" si="235"/>
        <v>1</v>
      </c>
      <c r="P1696" s="578">
        <v>19.600000000000001</v>
      </c>
      <c r="Q1696" s="578">
        <v>34.799999999999997</v>
      </c>
      <c r="R1696" s="579">
        <v>1.77551020408163</v>
      </c>
      <c r="S1696" s="577" t="b">
        <f t="shared" si="236"/>
        <v>1</v>
      </c>
      <c r="T1696" s="580">
        <f t="shared" si="237"/>
        <v>1</v>
      </c>
      <c r="U1696" s="580">
        <f t="shared" si="238"/>
        <v>1</v>
      </c>
      <c r="V1696" s="580">
        <f t="shared" si="239"/>
        <v>1</v>
      </c>
      <c r="W1696" s="580">
        <f t="shared" si="240"/>
        <v>3</v>
      </c>
      <c r="X1696" s="581" t="str">
        <f t="shared" si="241"/>
        <v>NO</v>
      </c>
      <c r="Y1696" s="582" t="str">
        <f t="shared" si="242"/>
        <v>NO</v>
      </c>
    </row>
    <row r="1697" spans="1:25" x14ac:dyDescent="0.25">
      <c r="A1697" s="572" t="s">
        <v>291</v>
      </c>
      <c r="B1697" s="592" t="s">
        <v>1184</v>
      </c>
      <c r="C1697" s="617">
        <v>102.02</v>
      </c>
      <c r="D1697" s="617">
        <v>22073010202</v>
      </c>
      <c r="E1697" s="584" t="s">
        <v>904</v>
      </c>
      <c r="F1697" s="585">
        <v>0</v>
      </c>
      <c r="G1697" s="573" t="s">
        <v>902</v>
      </c>
      <c r="H1697" s="576">
        <v>152900</v>
      </c>
      <c r="I1697" s="576">
        <v>106500</v>
      </c>
      <c r="J1697" s="577">
        <v>0.69653368214519296</v>
      </c>
      <c r="K1697" s="577" t="b">
        <f t="shared" si="234"/>
        <v>1</v>
      </c>
      <c r="L1697" s="576">
        <v>46710</v>
      </c>
      <c r="M1697" s="576">
        <v>40259</v>
      </c>
      <c r="N1697" s="577">
        <v>0.86189252836651697</v>
      </c>
      <c r="O1697" s="577" t="str">
        <f t="shared" si="235"/>
        <v/>
      </c>
      <c r="P1697" s="578">
        <v>19.600000000000001</v>
      </c>
      <c r="Q1697" s="578">
        <v>26.7</v>
      </c>
      <c r="R1697" s="579">
        <v>1.3622448979591799</v>
      </c>
      <c r="S1697" s="577" t="str">
        <f t="shared" si="236"/>
        <v/>
      </c>
      <c r="T1697" s="580">
        <f t="shared" si="237"/>
        <v>1</v>
      </c>
      <c r="U1697" s="580">
        <f t="shared" si="238"/>
        <v>0</v>
      </c>
      <c r="V1697" s="580">
        <f t="shared" si="239"/>
        <v>0</v>
      </c>
      <c r="W1697" s="580">
        <f t="shared" si="240"/>
        <v>1</v>
      </c>
      <c r="X1697" s="581" t="str">
        <f t="shared" si="241"/>
        <v>NO</v>
      </c>
      <c r="Y1697" s="582" t="str">
        <f t="shared" si="242"/>
        <v>NO</v>
      </c>
    </row>
    <row r="1698" spans="1:25" x14ac:dyDescent="0.25">
      <c r="A1698" s="572" t="s">
        <v>291</v>
      </c>
      <c r="B1698" s="573" t="s">
        <v>1206</v>
      </c>
      <c r="C1698" s="617">
        <v>102.02</v>
      </c>
      <c r="D1698" s="617">
        <v>22073010202</v>
      </c>
      <c r="E1698" s="574" t="s">
        <v>904</v>
      </c>
      <c r="F1698" s="583">
        <v>0</v>
      </c>
      <c r="G1698" s="573" t="s">
        <v>902</v>
      </c>
      <c r="H1698" s="576">
        <v>152900</v>
      </c>
      <c r="I1698" s="576">
        <v>143200</v>
      </c>
      <c r="J1698" s="577">
        <v>0.936559843034663</v>
      </c>
      <c r="K1698" s="577" t="b">
        <f t="shared" si="234"/>
        <v>1</v>
      </c>
      <c r="L1698" s="576">
        <v>46710</v>
      </c>
      <c r="M1698" s="576">
        <v>29014</v>
      </c>
      <c r="N1698" s="577">
        <v>0.62115178762577605</v>
      </c>
      <c r="O1698" s="577" t="b">
        <f t="shared" si="235"/>
        <v>1</v>
      </c>
      <c r="P1698" s="578">
        <v>19.600000000000001</v>
      </c>
      <c r="Q1698" s="578">
        <v>34.799999999999997</v>
      </c>
      <c r="R1698" s="579">
        <v>1.77551020408163</v>
      </c>
      <c r="S1698" s="577" t="b">
        <f t="shared" si="236"/>
        <v>1</v>
      </c>
      <c r="T1698" s="580">
        <f t="shared" si="237"/>
        <v>1</v>
      </c>
      <c r="U1698" s="580">
        <f t="shared" si="238"/>
        <v>1</v>
      </c>
      <c r="V1698" s="580">
        <f t="shared" si="239"/>
        <v>1</v>
      </c>
      <c r="W1698" s="580">
        <f t="shared" si="240"/>
        <v>3</v>
      </c>
      <c r="X1698" s="581" t="str">
        <f t="shared" si="241"/>
        <v>NO</v>
      </c>
      <c r="Y1698" s="582" t="str">
        <f t="shared" si="242"/>
        <v>NO</v>
      </c>
    </row>
    <row r="1699" spans="1:25" x14ac:dyDescent="0.25">
      <c r="A1699" s="572" t="s">
        <v>291</v>
      </c>
      <c r="B1699" s="573" t="s">
        <v>1206</v>
      </c>
      <c r="C1699" s="617">
        <v>103.01</v>
      </c>
      <c r="D1699" s="617">
        <v>22073010301</v>
      </c>
      <c r="E1699" s="574" t="s">
        <v>904</v>
      </c>
      <c r="F1699" s="583">
        <v>0</v>
      </c>
      <c r="G1699" s="573" t="s">
        <v>902</v>
      </c>
      <c r="H1699" s="576">
        <v>152900</v>
      </c>
      <c r="I1699" s="576">
        <v>143200</v>
      </c>
      <c r="J1699" s="577">
        <v>0.936559843034663</v>
      </c>
      <c r="K1699" s="577" t="b">
        <f t="shared" si="234"/>
        <v>1</v>
      </c>
      <c r="L1699" s="576">
        <v>46710</v>
      </c>
      <c r="M1699" s="576">
        <v>29014</v>
      </c>
      <c r="N1699" s="577">
        <v>0.62115178762577605</v>
      </c>
      <c r="O1699" s="577" t="b">
        <f t="shared" si="235"/>
        <v>1</v>
      </c>
      <c r="P1699" s="578">
        <v>19.600000000000001</v>
      </c>
      <c r="Q1699" s="578">
        <v>34.799999999999997</v>
      </c>
      <c r="R1699" s="579">
        <v>1.77551020408163</v>
      </c>
      <c r="S1699" s="577" t="b">
        <f t="shared" si="236"/>
        <v>1</v>
      </c>
      <c r="T1699" s="580">
        <f t="shared" si="237"/>
        <v>1</v>
      </c>
      <c r="U1699" s="580">
        <f t="shared" si="238"/>
        <v>1</v>
      </c>
      <c r="V1699" s="580">
        <f t="shared" si="239"/>
        <v>1</v>
      </c>
      <c r="W1699" s="580">
        <f t="shared" si="240"/>
        <v>3</v>
      </c>
      <c r="X1699" s="581" t="str">
        <f t="shared" si="241"/>
        <v>NO</v>
      </c>
      <c r="Y1699" s="582" t="str">
        <f t="shared" si="242"/>
        <v>NO</v>
      </c>
    </row>
    <row r="1700" spans="1:25" x14ac:dyDescent="0.25">
      <c r="A1700" s="572" t="s">
        <v>291</v>
      </c>
      <c r="B1700" s="573" t="s">
        <v>1206</v>
      </c>
      <c r="C1700" s="617">
        <v>103.01</v>
      </c>
      <c r="D1700" s="617">
        <v>22073010301</v>
      </c>
      <c r="E1700" s="574" t="s">
        <v>904</v>
      </c>
      <c r="F1700" s="583">
        <v>0</v>
      </c>
      <c r="G1700" s="573" t="s">
        <v>902</v>
      </c>
      <c r="H1700" s="576">
        <v>152900</v>
      </c>
      <c r="I1700" s="576">
        <v>143200</v>
      </c>
      <c r="J1700" s="577">
        <v>0.936559843034663</v>
      </c>
      <c r="K1700" s="577" t="b">
        <f t="shared" si="234"/>
        <v>1</v>
      </c>
      <c r="L1700" s="576">
        <v>46710</v>
      </c>
      <c r="M1700" s="576">
        <v>29014</v>
      </c>
      <c r="N1700" s="577">
        <v>0.62115178762577605</v>
      </c>
      <c r="O1700" s="577" t="b">
        <f t="shared" si="235"/>
        <v>1</v>
      </c>
      <c r="P1700" s="578">
        <v>19.600000000000001</v>
      </c>
      <c r="Q1700" s="578">
        <v>34.799999999999997</v>
      </c>
      <c r="R1700" s="579">
        <v>1.77551020408163</v>
      </c>
      <c r="S1700" s="577" t="b">
        <f t="shared" si="236"/>
        <v>1</v>
      </c>
      <c r="T1700" s="580">
        <f t="shared" si="237"/>
        <v>1</v>
      </c>
      <c r="U1700" s="580">
        <f t="shared" si="238"/>
        <v>1</v>
      </c>
      <c r="V1700" s="580">
        <f t="shared" si="239"/>
        <v>1</v>
      </c>
      <c r="W1700" s="580">
        <f t="shared" si="240"/>
        <v>3</v>
      </c>
      <c r="X1700" s="581" t="str">
        <f t="shared" si="241"/>
        <v>NO</v>
      </c>
      <c r="Y1700" s="582" t="str">
        <f t="shared" si="242"/>
        <v>NO</v>
      </c>
    </row>
    <row r="1701" spans="1:25" x14ac:dyDescent="0.25">
      <c r="A1701" s="572" t="s">
        <v>291</v>
      </c>
      <c r="B1701" s="573" t="s">
        <v>1184</v>
      </c>
      <c r="C1701" s="617">
        <v>103.02</v>
      </c>
      <c r="D1701" s="617">
        <v>22073010302</v>
      </c>
      <c r="E1701" s="574" t="s">
        <v>904</v>
      </c>
      <c r="F1701" s="583">
        <v>0</v>
      </c>
      <c r="G1701" s="573" t="s">
        <v>902</v>
      </c>
      <c r="H1701" s="576">
        <v>152900</v>
      </c>
      <c r="I1701" s="576">
        <v>106500</v>
      </c>
      <c r="J1701" s="577">
        <v>0.69653368214519296</v>
      </c>
      <c r="K1701" s="577" t="b">
        <f t="shared" si="234"/>
        <v>1</v>
      </c>
      <c r="L1701" s="576">
        <v>46710</v>
      </c>
      <c r="M1701" s="576">
        <v>40259</v>
      </c>
      <c r="N1701" s="577">
        <v>0.86189252836651697</v>
      </c>
      <c r="O1701" s="577" t="str">
        <f t="shared" si="235"/>
        <v/>
      </c>
      <c r="P1701" s="578">
        <v>19.600000000000001</v>
      </c>
      <c r="Q1701" s="578">
        <v>26.7</v>
      </c>
      <c r="R1701" s="579">
        <v>1.3622448979591799</v>
      </c>
      <c r="S1701" s="577" t="str">
        <f t="shared" si="236"/>
        <v/>
      </c>
      <c r="T1701" s="580">
        <f t="shared" si="237"/>
        <v>1</v>
      </c>
      <c r="U1701" s="580">
        <f t="shared" si="238"/>
        <v>0</v>
      </c>
      <c r="V1701" s="580">
        <f t="shared" si="239"/>
        <v>0</v>
      </c>
      <c r="W1701" s="580">
        <f t="shared" si="240"/>
        <v>1</v>
      </c>
      <c r="X1701" s="581" t="str">
        <f t="shared" si="241"/>
        <v>NO</v>
      </c>
      <c r="Y1701" s="582" t="str">
        <f t="shared" si="242"/>
        <v>NO</v>
      </c>
    </row>
    <row r="1702" spans="1:25" x14ac:dyDescent="0.25">
      <c r="A1702" s="572" t="s">
        <v>291</v>
      </c>
      <c r="B1702" s="573" t="s">
        <v>1206</v>
      </c>
      <c r="C1702" s="617">
        <v>103.02</v>
      </c>
      <c r="D1702" s="617">
        <v>22073010302</v>
      </c>
      <c r="E1702" s="574" t="s">
        <v>904</v>
      </c>
      <c r="F1702" s="583">
        <v>0</v>
      </c>
      <c r="G1702" s="573" t="s">
        <v>902</v>
      </c>
      <c r="H1702" s="576">
        <v>152900</v>
      </c>
      <c r="I1702" s="576">
        <v>143200</v>
      </c>
      <c r="J1702" s="577">
        <v>0.936559843034663</v>
      </c>
      <c r="K1702" s="577" t="b">
        <f t="shared" si="234"/>
        <v>1</v>
      </c>
      <c r="L1702" s="576">
        <v>46710</v>
      </c>
      <c r="M1702" s="576">
        <v>29014</v>
      </c>
      <c r="N1702" s="577">
        <v>0.62115178762577605</v>
      </c>
      <c r="O1702" s="577" t="b">
        <f t="shared" si="235"/>
        <v>1</v>
      </c>
      <c r="P1702" s="578">
        <v>19.600000000000001</v>
      </c>
      <c r="Q1702" s="578">
        <v>34.799999999999997</v>
      </c>
      <c r="R1702" s="579">
        <v>1.77551020408163</v>
      </c>
      <c r="S1702" s="577" t="b">
        <f t="shared" si="236"/>
        <v>1</v>
      </c>
      <c r="T1702" s="580">
        <f t="shared" si="237"/>
        <v>1</v>
      </c>
      <c r="U1702" s="580">
        <f t="shared" si="238"/>
        <v>1</v>
      </c>
      <c r="V1702" s="580">
        <f t="shared" si="239"/>
        <v>1</v>
      </c>
      <c r="W1702" s="580">
        <f t="shared" si="240"/>
        <v>3</v>
      </c>
      <c r="X1702" s="581" t="str">
        <f t="shared" si="241"/>
        <v>NO</v>
      </c>
      <c r="Y1702" s="582" t="str">
        <f t="shared" si="242"/>
        <v>NO</v>
      </c>
    </row>
    <row r="1703" spans="1:25" x14ac:dyDescent="0.25">
      <c r="A1703" s="572" t="s">
        <v>291</v>
      </c>
      <c r="B1703" s="573" t="s">
        <v>1206</v>
      </c>
      <c r="C1703" s="617">
        <v>103.02</v>
      </c>
      <c r="D1703" s="617">
        <v>22073010302</v>
      </c>
      <c r="E1703" s="574" t="s">
        <v>904</v>
      </c>
      <c r="F1703" s="583">
        <v>0</v>
      </c>
      <c r="G1703" s="573" t="s">
        <v>902</v>
      </c>
      <c r="H1703" s="576">
        <v>152900</v>
      </c>
      <c r="I1703" s="576">
        <v>143200</v>
      </c>
      <c r="J1703" s="577">
        <v>0.936559843034663</v>
      </c>
      <c r="K1703" s="577" t="b">
        <f t="shared" si="234"/>
        <v>1</v>
      </c>
      <c r="L1703" s="576">
        <v>46710</v>
      </c>
      <c r="M1703" s="576">
        <v>29014</v>
      </c>
      <c r="N1703" s="577">
        <v>0.62115178762577605</v>
      </c>
      <c r="O1703" s="577" t="b">
        <f t="shared" si="235"/>
        <v>1</v>
      </c>
      <c r="P1703" s="578">
        <v>19.600000000000001</v>
      </c>
      <c r="Q1703" s="578">
        <v>34.799999999999997</v>
      </c>
      <c r="R1703" s="579">
        <v>1.77551020408163</v>
      </c>
      <c r="S1703" s="577" t="b">
        <f t="shared" si="236"/>
        <v>1</v>
      </c>
      <c r="T1703" s="580">
        <f t="shared" si="237"/>
        <v>1</v>
      </c>
      <c r="U1703" s="580">
        <f t="shared" si="238"/>
        <v>1</v>
      </c>
      <c r="V1703" s="580">
        <f t="shared" si="239"/>
        <v>1</v>
      </c>
      <c r="W1703" s="580">
        <f t="shared" si="240"/>
        <v>3</v>
      </c>
      <c r="X1703" s="581" t="str">
        <f t="shared" si="241"/>
        <v>NO</v>
      </c>
      <c r="Y1703" s="582" t="str">
        <f t="shared" si="242"/>
        <v>NO</v>
      </c>
    </row>
    <row r="1704" spans="1:25" x14ac:dyDescent="0.25">
      <c r="A1704" s="572" t="s">
        <v>279</v>
      </c>
      <c r="B1704" s="573" t="s">
        <v>1120</v>
      </c>
      <c r="C1704" s="617">
        <v>104</v>
      </c>
      <c r="D1704" s="617">
        <v>22073010400</v>
      </c>
      <c r="E1704" s="574" t="s">
        <v>904</v>
      </c>
      <c r="F1704" s="583">
        <v>0</v>
      </c>
      <c r="G1704" s="573" t="s">
        <v>902</v>
      </c>
      <c r="H1704" s="576">
        <v>152900</v>
      </c>
      <c r="I1704" s="576">
        <v>82900</v>
      </c>
      <c r="J1704" s="577">
        <v>0.54218443427076501</v>
      </c>
      <c r="K1704" s="577" t="b">
        <f t="shared" si="234"/>
        <v>1</v>
      </c>
      <c r="L1704" s="576">
        <v>46710</v>
      </c>
      <c r="M1704" s="576">
        <v>33750</v>
      </c>
      <c r="N1704" s="577">
        <v>0.72254335260115599</v>
      </c>
      <c r="O1704" s="577" t="str">
        <f t="shared" si="235"/>
        <v/>
      </c>
      <c r="P1704" s="578">
        <v>19.600000000000001</v>
      </c>
      <c r="Q1704" s="578">
        <v>32</v>
      </c>
      <c r="R1704" s="579">
        <v>1.6326530612244901</v>
      </c>
      <c r="S1704" s="577" t="b">
        <f t="shared" si="236"/>
        <v>1</v>
      </c>
      <c r="T1704" s="580">
        <f t="shared" si="237"/>
        <v>1</v>
      </c>
      <c r="U1704" s="580">
        <f t="shared" si="238"/>
        <v>0</v>
      </c>
      <c r="V1704" s="580">
        <f t="shared" si="239"/>
        <v>1</v>
      </c>
      <c r="W1704" s="580">
        <f t="shared" si="240"/>
        <v>2</v>
      </c>
      <c r="X1704" s="581" t="str">
        <f t="shared" si="241"/>
        <v>NO</v>
      </c>
      <c r="Y1704" s="582" t="str">
        <f t="shared" si="242"/>
        <v>NO</v>
      </c>
    </row>
    <row r="1705" spans="1:25" x14ac:dyDescent="0.25">
      <c r="A1705" s="572" t="s">
        <v>285</v>
      </c>
      <c r="B1705" s="573" t="s">
        <v>1122</v>
      </c>
      <c r="C1705" s="617">
        <v>104</v>
      </c>
      <c r="D1705" s="617">
        <v>22073010400</v>
      </c>
      <c r="E1705" s="574" t="s">
        <v>904</v>
      </c>
      <c r="F1705" s="583">
        <v>0</v>
      </c>
      <c r="G1705" s="573" t="s">
        <v>902</v>
      </c>
      <c r="H1705" s="576">
        <v>152900</v>
      </c>
      <c r="I1705" s="576">
        <v>164600</v>
      </c>
      <c r="J1705" s="577">
        <v>1.07652060170046</v>
      </c>
      <c r="K1705" s="577" t="b">
        <f t="shared" si="234"/>
        <v>1</v>
      </c>
      <c r="L1705" s="576">
        <v>46710</v>
      </c>
      <c r="M1705" s="576">
        <v>58309</v>
      </c>
      <c r="N1705" s="577">
        <v>1.2483194176835799</v>
      </c>
      <c r="O1705" s="577" t="str">
        <f t="shared" si="235"/>
        <v/>
      </c>
      <c r="P1705" s="578">
        <v>19.600000000000001</v>
      </c>
      <c r="Q1705" s="578">
        <v>11.2</v>
      </c>
      <c r="R1705" s="579">
        <v>0.57142857142857195</v>
      </c>
      <c r="S1705" s="577" t="str">
        <f t="shared" si="236"/>
        <v/>
      </c>
      <c r="T1705" s="580">
        <f t="shared" si="237"/>
        <v>1</v>
      </c>
      <c r="U1705" s="580">
        <f t="shared" si="238"/>
        <v>0</v>
      </c>
      <c r="V1705" s="580">
        <f t="shared" si="239"/>
        <v>0</v>
      </c>
      <c r="W1705" s="580">
        <f t="shared" si="240"/>
        <v>1</v>
      </c>
      <c r="X1705" s="581" t="str">
        <f t="shared" si="241"/>
        <v>NO</v>
      </c>
      <c r="Y1705" s="582" t="str">
        <f t="shared" si="242"/>
        <v>NO</v>
      </c>
    </row>
    <row r="1706" spans="1:25" x14ac:dyDescent="0.25">
      <c r="A1706" s="572" t="s">
        <v>285</v>
      </c>
      <c r="B1706" s="573" t="s">
        <v>1163</v>
      </c>
      <c r="C1706" s="617">
        <v>104</v>
      </c>
      <c r="D1706" s="617">
        <v>22073010400</v>
      </c>
      <c r="E1706" s="574" t="s">
        <v>904</v>
      </c>
      <c r="F1706" s="583">
        <v>0</v>
      </c>
      <c r="G1706" s="573" t="s">
        <v>902</v>
      </c>
      <c r="H1706" s="576">
        <v>152900</v>
      </c>
      <c r="I1706" s="576">
        <v>120500</v>
      </c>
      <c r="J1706" s="577">
        <v>0.78809679529104004</v>
      </c>
      <c r="K1706" s="577" t="b">
        <f t="shared" si="234"/>
        <v>1</v>
      </c>
      <c r="L1706" s="576">
        <v>46710</v>
      </c>
      <c r="M1706" s="576">
        <v>38750</v>
      </c>
      <c r="N1706" s="577">
        <v>0.82958681224577202</v>
      </c>
      <c r="O1706" s="577" t="str">
        <f t="shared" si="235"/>
        <v/>
      </c>
      <c r="P1706" s="578">
        <v>19.600000000000001</v>
      </c>
      <c r="Q1706" s="578">
        <v>18.5</v>
      </c>
      <c r="R1706" s="579">
        <v>0.94387755102040805</v>
      </c>
      <c r="S1706" s="577" t="str">
        <f t="shared" si="236"/>
        <v/>
      </c>
      <c r="T1706" s="580">
        <f t="shared" si="237"/>
        <v>1</v>
      </c>
      <c r="U1706" s="580">
        <f t="shared" si="238"/>
        <v>0</v>
      </c>
      <c r="V1706" s="580">
        <f t="shared" si="239"/>
        <v>0</v>
      </c>
      <c r="W1706" s="580">
        <f t="shared" si="240"/>
        <v>1</v>
      </c>
      <c r="X1706" s="581" t="str">
        <f t="shared" si="241"/>
        <v>NO</v>
      </c>
      <c r="Y1706" s="582" t="str">
        <f t="shared" si="242"/>
        <v>NO</v>
      </c>
    </row>
    <row r="1707" spans="1:25" x14ac:dyDescent="0.25">
      <c r="A1707" s="572" t="s">
        <v>291</v>
      </c>
      <c r="B1707" s="592" t="s">
        <v>1121</v>
      </c>
      <c r="C1707" s="617">
        <v>104</v>
      </c>
      <c r="D1707" s="617">
        <v>22073010400</v>
      </c>
      <c r="E1707" s="584" t="s">
        <v>904</v>
      </c>
      <c r="F1707" s="585">
        <v>0</v>
      </c>
      <c r="G1707" s="573" t="s">
        <v>902</v>
      </c>
      <c r="H1707" s="576">
        <v>152900</v>
      </c>
      <c r="I1707" s="576">
        <v>234500</v>
      </c>
      <c r="J1707" s="577">
        <v>1.5336821451929401</v>
      </c>
      <c r="K1707" s="577" t="b">
        <f t="shared" si="234"/>
        <v>1</v>
      </c>
      <c r="L1707" s="576">
        <v>46710</v>
      </c>
      <c r="M1707" s="576">
        <v>142361</v>
      </c>
      <c r="N1707" s="577">
        <v>3.04776279169343</v>
      </c>
      <c r="O1707" s="577" t="str">
        <f t="shared" si="235"/>
        <v/>
      </c>
      <c r="P1707" s="578">
        <v>19.600000000000001</v>
      </c>
      <c r="Q1707" s="578">
        <v>11.3</v>
      </c>
      <c r="R1707" s="579">
        <v>0.57653061224489799</v>
      </c>
      <c r="S1707" s="577" t="str">
        <f t="shared" si="236"/>
        <v/>
      </c>
      <c r="T1707" s="580">
        <f t="shared" si="237"/>
        <v>1</v>
      </c>
      <c r="U1707" s="580">
        <f t="shared" si="238"/>
        <v>0</v>
      </c>
      <c r="V1707" s="580">
        <f t="shared" si="239"/>
        <v>0</v>
      </c>
      <c r="W1707" s="580">
        <f t="shared" si="240"/>
        <v>1</v>
      </c>
      <c r="X1707" s="581" t="str">
        <f t="shared" si="241"/>
        <v>NO</v>
      </c>
      <c r="Y1707" s="582" t="str">
        <f t="shared" si="242"/>
        <v>NO</v>
      </c>
    </row>
    <row r="1708" spans="1:25" x14ac:dyDescent="0.25">
      <c r="A1708" s="572" t="s">
        <v>291</v>
      </c>
      <c r="B1708" s="573" t="s">
        <v>1207</v>
      </c>
      <c r="C1708" s="617">
        <v>104</v>
      </c>
      <c r="D1708" s="617">
        <v>22073010400</v>
      </c>
      <c r="E1708" s="574" t="s">
        <v>904</v>
      </c>
      <c r="F1708" s="583">
        <v>0</v>
      </c>
      <c r="G1708" s="573" t="s">
        <v>902</v>
      </c>
      <c r="H1708" s="576">
        <v>152900</v>
      </c>
      <c r="I1708" s="576">
        <v>122800</v>
      </c>
      <c r="J1708" s="577">
        <v>0.80313930673642897</v>
      </c>
      <c r="K1708" s="577" t="b">
        <f t="shared" si="234"/>
        <v>1</v>
      </c>
      <c r="L1708" s="576">
        <v>46710</v>
      </c>
      <c r="M1708" s="576">
        <v>32182</v>
      </c>
      <c r="N1708" s="577">
        <v>0.68897452365660505</v>
      </c>
      <c r="O1708" s="577" t="str">
        <f t="shared" si="235"/>
        <v/>
      </c>
      <c r="P1708" s="578">
        <v>19.600000000000001</v>
      </c>
      <c r="Q1708" s="578">
        <v>28.5</v>
      </c>
      <c r="R1708" s="579">
        <v>1.4540816326530599</v>
      </c>
      <c r="S1708" s="577" t="str">
        <f t="shared" si="236"/>
        <v/>
      </c>
      <c r="T1708" s="580">
        <f t="shared" si="237"/>
        <v>1</v>
      </c>
      <c r="U1708" s="580">
        <f t="shared" si="238"/>
        <v>0</v>
      </c>
      <c r="V1708" s="580">
        <f t="shared" si="239"/>
        <v>0</v>
      </c>
      <c r="W1708" s="580">
        <f t="shared" si="240"/>
        <v>1</v>
      </c>
      <c r="X1708" s="581" t="str">
        <f t="shared" si="241"/>
        <v>NO</v>
      </c>
      <c r="Y1708" s="582" t="str">
        <f t="shared" si="242"/>
        <v>NO</v>
      </c>
    </row>
    <row r="1709" spans="1:25" x14ac:dyDescent="0.25">
      <c r="A1709" s="572" t="s">
        <v>291</v>
      </c>
      <c r="B1709" s="573" t="s">
        <v>1207</v>
      </c>
      <c r="C1709" s="617">
        <v>104</v>
      </c>
      <c r="D1709" s="617">
        <v>22073010400</v>
      </c>
      <c r="E1709" s="584" t="s">
        <v>904</v>
      </c>
      <c r="F1709" s="585">
        <v>0</v>
      </c>
      <c r="G1709" s="573" t="s">
        <v>902</v>
      </c>
      <c r="H1709" s="576">
        <v>152900</v>
      </c>
      <c r="I1709" s="576">
        <v>122800</v>
      </c>
      <c r="J1709" s="577">
        <v>0.80313930673642897</v>
      </c>
      <c r="K1709" s="577" t="b">
        <f t="shared" si="234"/>
        <v>1</v>
      </c>
      <c r="L1709" s="576">
        <v>46710</v>
      </c>
      <c r="M1709" s="576">
        <v>32182</v>
      </c>
      <c r="N1709" s="577">
        <v>0.68897452365660505</v>
      </c>
      <c r="O1709" s="577" t="str">
        <f t="shared" si="235"/>
        <v/>
      </c>
      <c r="P1709" s="578">
        <v>19.600000000000001</v>
      </c>
      <c r="Q1709" s="578">
        <v>28.5</v>
      </c>
      <c r="R1709" s="579">
        <v>1.4540816326530599</v>
      </c>
      <c r="S1709" s="577" t="str">
        <f t="shared" si="236"/>
        <v/>
      </c>
      <c r="T1709" s="580">
        <f t="shared" si="237"/>
        <v>1</v>
      </c>
      <c r="U1709" s="580">
        <f t="shared" si="238"/>
        <v>0</v>
      </c>
      <c r="V1709" s="580">
        <f t="shared" si="239"/>
        <v>0</v>
      </c>
      <c r="W1709" s="580">
        <f t="shared" si="240"/>
        <v>1</v>
      </c>
      <c r="X1709" s="581" t="str">
        <f t="shared" si="241"/>
        <v>NO</v>
      </c>
      <c r="Y1709" s="582" t="str">
        <f t="shared" si="242"/>
        <v>NO</v>
      </c>
    </row>
    <row r="1710" spans="1:25" x14ac:dyDescent="0.25">
      <c r="A1710" s="572" t="s">
        <v>279</v>
      </c>
      <c r="B1710" s="573" t="s">
        <v>1120</v>
      </c>
      <c r="C1710" s="617">
        <v>105.02</v>
      </c>
      <c r="D1710" s="617">
        <v>22073010502</v>
      </c>
      <c r="E1710" s="574" t="s">
        <v>904</v>
      </c>
      <c r="F1710" s="583">
        <v>0</v>
      </c>
      <c r="G1710" s="573" t="s">
        <v>902</v>
      </c>
      <c r="H1710" s="576">
        <v>152900</v>
      </c>
      <c r="I1710" s="576">
        <v>82900</v>
      </c>
      <c r="J1710" s="577">
        <v>0.54218443427076501</v>
      </c>
      <c r="K1710" s="577" t="b">
        <f t="shared" si="234"/>
        <v>1</v>
      </c>
      <c r="L1710" s="576">
        <v>46710</v>
      </c>
      <c r="M1710" s="576">
        <v>33750</v>
      </c>
      <c r="N1710" s="577">
        <v>0.72254335260115599</v>
      </c>
      <c r="O1710" s="577" t="str">
        <f t="shared" si="235"/>
        <v/>
      </c>
      <c r="P1710" s="578">
        <v>19.600000000000001</v>
      </c>
      <c r="Q1710" s="578">
        <v>32</v>
      </c>
      <c r="R1710" s="579">
        <v>1.6326530612244901</v>
      </c>
      <c r="S1710" s="577" t="b">
        <f t="shared" si="236"/>
        <v>1</v>
      </c>
      <c r="T1710" s="580">
        <f t="shared" si="237"/>
        <v>1</v>
      </c>
      <c r="U1710" s="580">
        <f t="shared" si="238"/>
        <v>0</v>
      </c>
      <c r="V1710" s="580">
        <f t="shared" si="239"/>
        <v>1</v>
      </c>
      <c r="W1710" s="580">
        <f t="shared" si="240"/>
        <v>2</v>
      </c>
      <c r="X1710" s="581" t="str">
        <f t="shared" si="241"/>
        <v>NO</v>
      </c>
      <c r="Y1710" s="582" t="str">
        <f t="shared" si="242"/>
        <v>NO</v>
      </c>
    </row>
    <row r="1711" spans="1:25" x14ac:dyDescent="0.25">
      <c r="A1711" s="572" t="s">
        <v>265</v>
      </c>
      <c r="B1711" s="573" t="s">
        <v>1023</v>
      </c>
      <c r="C1711" s="617">
        <v>105.02</v>
      </c>
      <c r="D1711" s="617">
        <v>22073010502</v>
      </c>
      <c r="E1711" s="574" t="s">
        <v>904</v>
      </c>
      <c r="F1711" s="583">
        <v>0</v>
      </c>
      <c r="G1711" s="573" t="s">
        <v>902</v>
      </c>
      <c r="H1711" s="576">
        <v>152900</v>
      </c>
      <c r="I1711" s="576">
        <v>68200</v>
      </c>
      <c r="J1711" s="577">
        <v>0.44604316546762601</v>
      </c>
      <c r="K1711" s="577" t="str">
        <f t="shared" si="234"/>
        <v/>
      </c>
      <c r="L1711" s="576">
        <v>46710</v>
      </c>
      <c r="M1711" s="576">
        <v>38229</v>
      </c>
      <c r="N1711" s="577">
        <v>0.81843288375080303</v>
      </c>
      <c r="O1711" s="577" t="str">
        <f t="shared" si="235"/>
        <v/>
      </c>
      <c r="P1711" s="578">
        <v>19.600000000000001</v>
      </c>
      <c r="Q1711" s="578">
        <v>24.9</v>
      </c>
      <c r="R1711" s="579">
        <v>1.2704081632653099</v>
      </c>
      <c r="S1711" s="577" t="str">
        <f t="shared" si="236"/>
        <v/>
      </c>
      <c r="T1711" s="580">
        <f t="shared" si="237"/>
        <v>0</v>
      </c>
      <c r="U1711" s="580">
        <f t="shared" si="238"/>
        <v>0</v>
      </c>
      <c r="V1711" s="580">
        <f t="shared" si="239"/>
        <v>0</v>
      </c>
      <c r="W1711" s="580">
        <f t="shared" si="240"/>
        <v>0</v>
      </c>
      <c r="X1711" s="581" t="str">
        <f t="shared" si="241"/>
        <v>NO</v>
      </c>
      <c r="Y1711" s="582" t="str">
        <f t="shared" si="242"/>
        <v>NO</v>
      </c>
    </row>
    <row r="1712" spans="1:25" x14ac:dyDescent="0.25">
      <c r="A1712" s="572" t="s">
        <v>291</v>
      </c>
      <c r="B1712" s="573" t="s">
        <v>1207</v>
      </c>
      <c r="C1712" s="617">
        <v>105.02</v>
      </c>
      <c r="D1712" s="617">
        <v>22073010502</v>
      </c>
      <c r="E1712" s="574" t="s">
        <v>904</v>
      </c>
      <c r="F1712" s="583">
        <v>0</v>
      </c>
      <c r="G1712" s="573" t="s">
        <v>902</v>
      </c>
      <c r="H1712" s="576">
        <v>152900</v>
      </c>
      <c r="I1712" s="576">
        <v>122800</v>
      </c>
      <c r="J1712" s="577">
        <v>0.80313930673642897</v>
      </c>
      <c r="K1712" s="577" t="b">
        <f t="shared" si="234"/>
        <v>1</v>
      </c>
      <c r="L1712" s="576">
        <v>46710</v>
      </c>
      <c r="M1712" s="576">
        <v>32182</v>
      </c>
      <c r="N1712" s="577">
        <v>0.68897452365660505</v>
      </c>
      <c r="O1712" s="577" t="str">
        <f t="shared" si="235"/>
        <v/>
      </c>
      <c r="P1712" s="578">
        <v>19.600000000000001</v>
      </c>
      <c r="Q1712" s="578">
        <v>28.5</v>
      </c>
      <c r="R1712" s="579">
        <v>1.4540816326530599</v>
      </c>
      <c r="S1712" s="577" t="str">
        <f t="shared" si="236"/>
        <v/>
      </c>
      <c r="T1712" s="580">
        <f t="shared" si="237"/>
        <v>1</v>
      </c>
      <c r="U1712" s="580">
        <f t="shared" si="238"/>
        <v>0</v>
      </c>
      <c r="V1712" s="580">
        <f t="shared" si="239"/>
        <v>0</v>
      </c>
      <c r="W1712" s="580">
        <f t="shared" si="240"/>
        <v>1</v>
      </c>
      <c r="X1712" s="581" t="str">
        <f t="shared" si="241"/>
        <v>NO</v>
      </c>
      <c r="Y1712" s="582" t="str">
        <f t="shared" si="242"/>
        <v>NO</v>
      </c>
    </row>
    <row r="1713" spans="1:25" x14ac:dyDescent="0.25">
      <c r="A1713" s="572" t="s">
        <v>291</v>
      </c>
      <c r="B1713" s="573" t="s">
        <v>1207</v>
      </c>
      <c r="C1713" s="617">
        <v>105.02</v>
      </c>
      <c r="D1713" s="617">
        <v>22073010502</v>
      </c>
      <c r="E1713" s="584" t="s">
        <v>904</v>
      </c>
      <c r="F1713" s="585">
        <v>0</v>
      </c>
      <c r="G1713" s="573" t="s">
        <v>902</v>
      </c>
      <c r="H1713" s="576">
        <v>152900</v>
      </c>
      <c r="I1713" s="576">
        <v>122800</v>
      </c>
      <c r="J1713" s="577">
        <v>0.80313930673642897</v>
      </c>
      <c r="K1713" s="577" t="b">
        <f t="shared" si="234"/>
        <v>1</v>
      </c>
      <c r="L1713" s="576">
        <v>46710</v>
      </c>
      <c r="M1713" s="576">
        <v>32182</v>
      </c>
      <c r="N1713" s="577">
        <v>0.68897452365660505</v>
      </c>
      <c r="O1713" s="577" t="str">
        <f t="shared" si="235"/>
        <v/>
      </c>
      <c r="P1713" s="578">
        <v>19.600000000000001</v>
      </c>
      <c r="Q1713" s="578">
        <v>28.5</v>
      </c>
      <c r="R1713" s="579">
        <v>1.4540816326530599</v>
      </c>
      <c r="S1713" s="577" t="str">
        <f t="shared" si="236"/>
        <v/>
      </c>
      <c r="T1713" s="580">
        <f t="shared" si="237"/>
        <v>1</v>
      </c>
      <c r="U1713" s="580">
        <f t="shared" si="238"/>
        <v>0</v>
      </c>
      <c r="V1713" s="580">
        <f t="shared" si="239"/>
        <v>0</v>
      </c>
      <c r="W1713" s="580">
        <f t="shared" si="240"/>
        <v>1</v>
      </c>
      <c r="X1713" s="581" t="str">
        <f t="shared" si="241"/>
        <v>NO</v>
      </c>
      <c r="Y1713" s="582" t="str">
        <f t="shared" si="242"/>
        <v>NO</v>
      </c>
    </row>
    <row r="1714" spans="1:25" x14ac:dyDescent="0.25">
      <c r="A1714" s="572" t="s">
        <v>279</v>
      </c>
      <c r="B1714" s="573" t="s">
        <v>1120</v>
      </c>
      <c r="C1714" s="617">
        <v>105.03</v>
      </c>
      <c r="D1714" s="617">
        <v>22073010503</v>
      </c>
      <c r="E1714" s="574" t="s">
        <v>904</v>
      </c>
      <c r="F1714" s="583">
        <v>0</v>
      </c>
      <c r="G1714" s="573" t="s">
        <v>902</v>
      </c>
      <c r="H1714" s="576">
        <v>152900</v>
      </c>
      <c r="I1714" s="576">
        <v>82900</v>
      </c>
      <c r="J1714" s="577">
        <v>0.54218443427076501</v>
      </c>
      <c r="K1714" s="577" t="b">
        <f t="shared" si="234"/>
        <v>1</v>
      </c>
      <c r="L1714" s="576">
        <v>46710</v>
      </c>
      <c r="M1714" s="576">
        <v>33750</v>
      </c>
      <c r="N1714" s="577">
        <v>0.72254335260115599</v>
      </c>
      <c r="O1714" s="577" t="str">
        <f t="shared" si="235"/>
        <v/>
      </c>
      <c r="P1714" s="578">
        <v>19.600000000000001</v>
      </c>
      <c r="Q1714" s="578">
        <v>32</v>
      </c>
      <c r="R1714" s="579">
        <v>1.6326530612244901</v>
      </c>
      <c r="S1714" s="577" t="b">
        <f t="shared" si="236"/>
        <v>1</v>
      </c>
      <c r="T1714" s="580">
        <f t="shared" si="237"/>
        <v>1</v>
      </c>
      <c r="U1714" s="580">
        <f t="shared" si="238"/>
        <v>0</v>
      </c>
      <c r="V1714" s="580">
        <f t="shared" si="239"/>
        <v>1</v>
      </c>
      <c r="W1714" s="580">
        <f t="shared" si="240"/>
        <v>2</v>
      </c>
      <c r="X1714" s="581" t="str">
        <f t="shared" si="241"/>
        <v>NO</v>
      </c>
      <c r="Y1714" s="582" t="str">
        <f t="shared" si="242"/>
        <v>NO</v>
      </c>
    </row>
    <row r="1715" spans="1:25" x14ac:dyDescent="0.25">
      <c r="A1715" s="572" t="s">
        <v>291</v>
      </c>
      <c r="B1715" s="573" t="s">
        <v>1207</v>
      </c>
      <c r="C1715" s="617">
        <v>105.03</v>
      </c>
      <c r="D1715" s="617">
        <v>22073010503</v>
      </c>
      <c r="E1715" s="584" t="s">
        <v>904</v>
      </c>
      <c r="F1715" s="585">
        <v>0</v>
      </c>
      <c r="G1715" s="573" t="s">
        <v>902</v>
      </c>
      <c r="H1715" s="576">
        <v>152900</v>
      </c>
      <c r="I1715" s="576">
        <v>122800</v>
      </c>
      <c r="J1715" s="577">
        <v>0.80313930673642897</v>
      </c>
      <c r="K1715" s="577" t="b">
        <f t="shared" si="234"/>
        <v>1</v>
      </c>
      <c r="L1715" s="576">
        <v>46710</v>
      </c>
      <c r="M1715" s="576">
        <v>32182</v>
      </c>
      <c r="N1715" s="577">
        <v>0.68897452365660505</v>
      </c>
      <c r="O1715" s="577" t="str">
        <f t="shared" si="235"/>
        <v/>
      </c>
      <c r="P1715" s="578">
        <v>19.600000000000001</v>
      </c>
      <c r="Q1715" s="578">
        <v>28.5</v>
      </c>
      <c r="R1715" s="579">
        <v>1.4540816326530599</v>
      </c>
      <c r="S1715" s="577" t="str">
        <f t="shared" si="236"/>
        <v/>
      </c>
      <c r="T1715" s="580">
        <f t="shared" si="237"/>
        <v>1</v>
      </c>
      <c r="U1715" s="580">
        <f t="shared" si="238"/>
        <v>0</v>
      </c>
      <c r="V1715" s="580">
        <f t="shared" si="239"/>
        <v>0</v>
      </c>
      <c r="W1715" s="580">
        <f t="shared" si="240"/>
        <v>1</v>
      </c>
      <c r="X1715" s="581" t="str">
        <f t="shared" si="241"/>
        <v>NO</v>
      </c>
      <c r="Y1715" s="582" t="str">
        <f t="shared" si="242"/>
        <v>NO</v>
      </c>
    </row>
    <row r="1716" spans="1:25" x14ac:dyDescent="0.25">
      <c r="A1716" s="572" t="s">
        <v>279</v>
      </c>
      <c r="B1716" s="573" t="s">
        <v>1120</v>
      </c>
      <c r="C1716" s="617">
        <v>105.04</v>
      </c>
      <c r="D1716" s="617">
        <v>22073010504</v>
      </c>
      <c r="E1716" s="574" t="s">
        <v>904</v>
      </c>
      <c r="F1716" s="583">
        <v>0</v>
      </c>
      <c r="G1716" s="573" t="s">
        <v>902</v>
      </c>
      <c r="H1716" s="576">
        <v>152900</v>
      </c>
      <c r="I1716" s="576">
        <v>82900</v>
      </c>
      <c r="J1716" s="577">
        <v>0.54218443427076501</v>
      </c>
      <c r="K1716" s="577" t="b">
        <f t="shared" si="234"/>
        <v>1</v>
      </c>
      <c r="L1716" s="576">
        <v>46710</v>
      </c>
      <c r="M1716" s="576">
        <v>33750</v>
      </c>
      <c r="N1716" s="577">
        <v>0.72254335260115599</v>
      </c>
      <c r="O1716" s="577" t="str">
        <f t="shared" si="235"/>
        <v/>
      </c>
      <c r="P1716" s="578">
        <v>19.600000000000001</v>
      </c>
      <c r="Q1716" s="578">
        <v>32</v>
      </c>
      <c r="R1716" s="579">
        <v>1.6326530612244901</v>
      </c>
      <c r="S1716" s="577" t="b">
        <f t="shared" si="236"/>
        <v>1</v>
      </c>
      <c r="T1716" s="580">
        <f t="shared" si="237"/>
        <v>1</v>
      </c>
      <c r="U1716" s="580">
        <f t="shared" si="238"/>
        <v>0</v>
      </c>
      <c r="V1716" s="580">
        <f t="shared" si="239"/>
        <v>1</v>
      </c>
      <c r="W1716" s="580">
        <f t="shared" si="240"/>
        <v>2</v>
      </c>
      <c r="X1716" s="581" t="str">
        <f t="shared" si="241"/>
        <v>NO</v>
      </c>
      <c r="Y1716" s="582" t="str">
        <f t="shared" si="242"/>
        <v>NO</v>
      </c>
    </row>
    <row r="1717" spans="1:25" x14ac:dyDescent="0.25">
      <c r="A1717" s="572" t="s">
        <v>291</v>
      </c>
      <c r="B1717" s="573" t="s">
        <v>1207</v>
      </c>
      <c r="C1717" s="617">
        <v>105.04</v>
      </c>
      <c r="D1717" s="617">
        <v>22073010504</v>
      </c>
      <c r="E1717" s="574" t="s">
        <v>904</v>
      </c>
      <c r="F1717" s="583">
        <v>0</v>
      </c>
      <c r="G1717" s="573" t="s">
        <v>902</v>
      </c>
      <c r="H1717" s="576">
        <v>152900</v>
      </c>
      <c r="I1717" s="576">
        <v>122800</v>
      </c>
      <c r="J1717" s="577">
        <v>0.80313930673642897</v>
      </c>
      <c r="K1717" s="577" t="b">
        <f t="shared" si="234"/>
        <v>1</v>
      </c>
      <c r="L1717" s="576">
        <v>46710</v>
      </c>
      <c r="M1717" s="576">
        <v>32182</v>
      </c>
      <c r="N1717" s="577">
        <v>0.68897452365660505</v>
      </c>
      <c r="O1717" s="577" t="str">
        <f t="shared" si="235"/>
        <v/>
      </c>
      <c r="P1717" s="578">
        <v>19.600000000000001</v>
      </c>
      <c r="Q1717" s="578">
        <v>28.5</v>
      </c>
      <c r="R1717" s="579">
        <v>1.4540816326530599</v>
      </c>
      <c r="S1717" s="577" t="str">
        <f t="shared" si="236"/>
        <v/>
      </c>
      <c r="T1717" s="580">
        <f t="shared" si="237"/>
        <v>1</v>
      </c>
      <c r="U1717" s="580">
        <f t="shared" si="238"/>
        <v>0</v>
      </c>
      <c r="V1717" s="580">
        <f t="shared" si="239"/>
        <v>0</v>
      </c>
      <c r="W1717" s="580">
        <f t="shared" si="240"/>
        <v>1</v>
      </c>
      <c r="X1717" s="581" t="str">
        <f t="shared" si="241"/>
        <v>NO</v>
      </c>
      <c r="Y1717" s="582" t="str">
        <f t="shared" si="242"/>
        <v>NO</v>
      </c>
    </row>
    <row r="1718" spans="1:25" x14ac:dyDescent="0.25">
      <c r="A1718" s="572" t="s">
        <v>291</v>
      </c>
      <c r="B1718" s="573" t="s">
        <v>1207</v>
      </c>
      <c r="C1718" s="617">
        <v>105.04</v>
      </c>
      <c r="D1718" s="617">
        <v>22073010504</v>
      </c>
      <c r="E1718" s="574" t="s">
        <v>904</v>
      </c>
      <c r="F1718" s="583">
        <v>0</v>
      </c>
      <c r="G1718" s="573" t="s">
        <v>902</v>
      </c>
      <c r="H1718" s="576">
        <v>152900</v>
      </c>
      <c r="I1718" s="576">
        <v>122800</v>
      </c>
      <c r="J1718" s="577">
        <v>0.80313930673642897</v>
      </c>
      <c r="K1718" s="577" t="b">
        <f t="shared" si="234"/>
        <v>1</v>
      </c>
      <c r="L1718" s="576">
        <v>46710</v>
      </c>
      <c r="M1718" s="576">
        <v>32182</v>
      </c>
      <c r="N1718" s="577">
        <v>0.68897452365660505</v>
      </c>
      <c r="O1718" s="577" t="str">
        <f t="shared" si="235"/>
        <v/>
      </c>
      <c r="P1718" s="578">
        <v>19.600000000000001</v>
      </c>
      <c r="Q1718" s="578">
        <v>28.5</v>
      </c>
      <c r="R1718" s="579">
        <v>1.4540816326530599</v>
      </c>
      <c r="S1718" s="577" t="str">
        <f t="shared" si="236"/>
        <v/>
      </c>
      <c r="T1718" s="580">
        <f t="shared" si="237"/>
        <v>1</v>
      </c>
      <c r="U1718" s="580">
        <f t="shared" si="238"/>
        <v>0</v>
      </c>
      <c r="V1718" s="580">
        <f t="shared" si="239"/>
        <v>0</v>
      </c>
      <c r="W1718" s="580">
        <f t="shared" si="240"/>
        <v>1</v>
      </c>
      <c r="X1718" s="581" t="str">
        <f t="shared" si="241"/>
        <v>NO</v>
      </c>
      <c r="Y1718" s="582" t="str">
        <f t="shared" si="242"/>
        <v>NO</v>
      </c>
    </row>
    <row r="1719" spans="1:25" x14ac:dyDescent="0.25">
      <c r="A1719" s="572" t="s">
        <v>291</v>
      </c>
      <c r="B1719" s="573" t="s">
        <v>1206</v>
      </c>
      <c r="C1719" s="617">
        <v>106.03</v>
      </c>
      <c r="D1719" s="617">
        <v>22073010603</v>
      </c>
      <c r="E1719" s="574" t="s">
        <v>904</v>
      </c>
      <c r="F1719" s="583">
        <v>0</v>
      </c>
      <c r="G1719" s="573" t="s">
        <v>902</v>
      </c>
      <c r="H1719" s="576">
        <v>152900</v>
      </c>
      <c r="I1719" s="576">
        <v>143200</v>
      </c>
      <c r="J1719" s="577">
        <v>0.936559843034663</v>
      </c>
      <c r="K1719" s="577" t="b">
        <f t="shared" si="234"/>
        <v>1</v>
      </c>
      <c r="L1719" s="576">
        <v>46710</v>
      </c>
      <c r="M1719" s="576">
        <v>29014</v>
      </c>
      <c r="N1719" s="577">
        <v>0.62115178762577605</v>
      </c>
      <c r="O1719" s="577" t="b">
        <f t="shared" si="235"/>
        <v>1</v>
      </c>
      <c r="P1719" s="578">
        <v>19.600000000000001</v>
      </c>
      <c r="Q1719" s="578">
        <v>34.799999999999997</v>
      </c>
      <c r="R1719" s="579">
        <v>1.77551020408163</v>
      </c>
      <c r="S1719" s="577" t="b">
        <f t="shared" si="236"/>
        <v>1</v>
      </c>
      <c r="T1719" s="580">
        <f t="shared" si="237"/>
        <v>1</v>
      </c>
      <c r="U1719" s="580">
        <f t="shared" si="238"/>
        <v>1</v>
      </c>
      <c r="V1719" s="580">
        <f t="shared" si="239"/>
        <v>1</v>
      </c>
      <c r="W1719" s="580">
        <f t="shared" si="240"/>
        <v>3</v>
      </c>
      <c r="X1719" s="581" t="str">
        <f t="shared" si="241"/>
        <v>NO</v>
      </c>
      <c r="Y1719" s="582" t="str">
        <f t="shared" si="242"/>
        <v>NO</v>
      </c>
    </row>
    <row r="1720" spans="1:25" x14ac:dyDescent="0.25">
      <c r="A1720" s="572" t="s">
        <v>291</v>
      </c>
      <c r="B1720" s="573" t="s">
        <v>1206</v>
      </c>
      <c r="C1720" s="617">
        <v>106.03</v>
      </c>
      <c r="D1720" s="617">
        <v>22073010603</v>
      </c>
      <c r="E1720" s="574" t="s">
        <v>904</v>
      </c>
      <c r="F1720" s="583">
        <v>0</v>
      </c>
      <c r="G1720" s="573" t="s">
        <v>902</v>
      </c>
      <c r="H1720" s="576">
        <v>152900</v>
      </c>
      <c r="I1720" s="576">
        <v>143200</v>
      </c>
      <c r="J1720" s="577">
        <v>0.936559843034663</v>
      </c>
      <c r="K1720" s="577" t="b">
        <f t="shared" si="234"/>
        <v>1</v>
      </c>
      <c r="L1720" s="576">
        <v>46710</v>
      </c>
      <c r="M1720" s="576">
        <v>29014</v>
      </c>
      <c r="N1720" s="577">
        <v>0.62115178762577605</v>
      </c>
      <c r="O1720" s="577" t="b">
        <f t="shared" si="235"/>
        <v>1</v>
      </c>
      <c r="P1720" s="578">
        <v>19.600000000000001</v>
      </c>
      <c r="Q1720" s="578">
        <v>34.799999999999997</v>
      </c>
      <c r="R1720" s="579">
        <v>1.77551020408163</v>
      </c>
      <c r="S1720" s="577" t="b">
        <f t="shared" si="236"/>
        <v>1</v>
      </c>
      <c r="T1720" s="580">
        <f t="shared" si="237"/>
        <v>1</v>
      </c>
      <c r="U1720" s="580">
        <f t="shared" si="238"/>
        <v>1</v>
      </c>
      <c r="V1720" s="580">
        <f t="shared" si="239"/>
        <v>1</v>
      </c>
      <c r="W1720" s="580">
        <f t="shared" si="240"/>
        <v>3</v>
      </c>
      <c r="X1720" s="581" t="str">
        <f t="shared" si="241"/>
        <v>NO</v>
      </c>
      <c r="Y1720" s="582" t="str">
        <f t="shared" si="242"/>
        <v>NO</v>
      </c>
    </row>
    <row r="1721" spans="1:25" x14ac:dyDescent="0.25">
      <c r="A1721" s="572" t="s">
        <v>291</v>
      </c>
      <c r="B1721" s="573" t="s">
        <v>1206</v>
      </c>
      <c r="C1721" s="617">
        <v>106.04</v>
      </c>
      <c r="D1721" s="617">
        <v>22073010604</v>
      </c>
      <c r="E1721" s="574" t="s">
        <v>904</v>
      </c>
      <c r="F1721" s="583">
        <v>0</v>
      </c>
      <c r="G1721" s="573" t="s">
        <v>902</v>
      </c>
      <c r="H1721" s="576">
        <v>152900</v>
      </c>
      <c r="I1721" s="576">
        <v>143200</v>
      </c>
      <c r="J1721" s="577">
        <v>0.936559843034663</v>
      </c>
      <c r="K1721" s="577" t="b">
        <f t="shared" si="234"/>
        <v>1</v>
      </c>
      <c r="L1721" s="576">
        <v>46710</v>
      </c>
      <c r="M1721" s="576">
        <v>29014</v>
      </c>
      <c r="N1721" s="577">
        <v>0.62115178762577605</v>
      </c>
      <c r="O1721" s="577" t="b">
        <f t="shared" si="235"/>
        <v>1</v>
      </c>
      <c r="P1721" s="578">
        <v>19.600000000000001</v>
      </c>
      <c r="Q1721" s="578">
        <v>34.799999999999997</v>
      </c>
      <c r="R1721" s="579">
        <v>1.77551020408163</v>
      </c>
      <c r="S1721" s="577" t="b">
        <f t="shared" si="236"/>
        <v>1</v>
      </c>
      <c r="T1721" s="580">
        <f t="shared" si="237"/>
        <v>1</v>
      </c>
      <c r="U1721" s="580">
        <f t="shared" si="238"/>
        <v>1</v>
      </c>
      <c r="V1721" s="580">
        <f t="shared" si="239"/>
        <v>1</v>
      </c>
      <c r="W1721" s="580">
        <f t="shared" si="240"/>
        <v>3</v>
      </c>
      <c r="X1721" s="581" t="str">
        <f t="shared" si="241"/>
        <v>NO</v>
      </c>
      <c r="Y1721" s="582" t="str">
        <f t="shared" si="242"/>
        <v>NO</v>
      </c>
    </row>
    <row r="1722" spans="1:25" x14ac:dyDescent="0.25">
      <c r="A1722" s="593" t="s">
        <v>291</v>
      </c>
      <c r="B1722" s="594" t="s">
        <v>1206</v>
      </c>
      <c r="C1722" s="618">
        <v>107</v>
      </c>
      <c r="D1722" s="618">
        <v>22073010700</v>
      </c>
      <c r="E1722" s="595" t="s">
        <v>901</v>
      </c>
      <c r="F1722" s="587">
        <v>1</v>
      </c>
      <c r="G1722" s="594" t="s">
        <v>902</v>
      </c>
      <c r="H1722" s="596">
        <v>152900</v>
      </c>
      <c r="I1722" s="596">
        <v>143200</v>
      </c>
      <c r="J1722" s="597">
        <v>0.936559843034663</v>
      </c>
      <c r="K1722" s="597" t="b">
        <f t="shared" si="234"/>
        <v>1</v>
      </c>
      <c r="L1722" s="596">
        <v>46710</v>
      </c>
      <c r="M1722" s="596">
        <v>29014</v>
      </c>
      <c r="N1722" s="597">
        <v>0.62115178762577605</v>
      </c>
      <c r="O1722" s="597" t="b">
        <f t="shared" si="235"/>
        <v>1</v>
      </c>
      <c r="P1722" s="598">
        <v>19.600000000000001</v>
      </c>
      <c r="Q1722" s="598">
        <v>34.799999999999997</v>
      </c>
      <c r="R1722" s="599">
        <v>1.77551020408163</v>
      </c>
      <c r="S1722" s="597" t="b">
        <f t="shared" si="236"/>
        <v>1</v>
      </c>
      <c r="T1722" s="600">
        <f t="shared" si="237"/>
        <v>1</v>
      </c>
      <c r="U1722" s="600">
        <f t="shared" si="238"/>
        <v>1</v>
      </c>
      <c r="V1722" s="600">
        <f t="shared" si="239"/>
        <v>1</v>
      </c>
      <c r="W1722" s="600">
        <f t="shared" si="240"/>
        <v>3</v>
      </c>
      <c r="X1722" s="601" t="s">
        <v>216</v>
      </c>
      <c r="Y1722" s="602" t="s">
        <v>216</v>
      </c>
    </row>
    <row r="1723" spans="1:25" x14ac:dyDescent="0.25">
      <c r="A1723" s="572" t="s">
        <v>291</v>
      </c>
      <c r="B1723" s="573" t="s">
        <v>1208</v>
      </c>
      <c r="C1723" s="617">
        <v>108</v>
      </c>
      <c r="D1723" s="617">
        <v>22073010800</v>
      </c>
      <c r="E1723" s="574" t="s">
        <v>901</v>
      </c>
      <c r="F1723" s="575">
        <v>1</v>
      </c>
      <c r="G1723" s="573" t="s">
        <v>902</v>
      </c>
      <c r="H1723" s="576">
        <v>152900</v>
      </c>
      <c r="I1723" s="576">
        <v>0</v>
      </c>
      <c r="J1723" s="577">
        <v>0</v>
      </c>
      <c r="K1723" s="577" t="str">
        <f t="shared" si="234"/>
        <v/>
      </c>
      <c r="L1723" s="576">
        <v>46710</v>
      </c>
      <c r="M1723" s="576">
        <v>0</v>
      </c>
      <c r="N1723" s="577">
        <v>0</v>
      </c>
      <c r="O1723" s="577" t="b">
        <f t="shared" si="235"/>
        <v>1</v>
      </c>
      <c r="P1723" s="578">
        <v>19.600000000000001</v>
      </c>
      <c r="Q1723" s="578">
        <v>0</v>
      </c>
      <c r="R1723" s="579">
        <v>0</v>
      </c>
      <c r="S1723" s="577" t="str">
        <f t="shared" si="236"/>
        <v/>
      </c>
      <c r="T1723" s="580">
        <f t="shared" si="237"/>
        <v>0</v>
      </c>
      <c r="U1723" s="580">
        <f t="shared" si="238"/>
        <v>1</v>
      </c>
      <c r="V1723" s="580">
        <f t="shared" si="239"/>
        <v>0</v>
      </c>
      <c r="W1723" s="580">
        <f t="shared" si="240"/>
        <v>1</v>
      </c>
      <c r="X1723" s="581" t="str">
        <f t="shared" si="241"/>
        <v>NO</v>
      </c>
      <c r="Y1723" s="582" t="str">
        <f t="shared" si="242"/>
        <v>NO</v>
      </c>
    </row>
    <row r="1724" spans="1:25" x14ac:dyDescent="0.25">
      <c r="A1724" s="572" t="s">
        <v>291</v>
      </c>
      <c r="B1724" s="573" t="s">
        <v>1209</v>
      </c>
      <c r="C1724" s="617">
        <v>108</v>
      </c>
      <c r="D1724" s="617">
        <v>22073010800</v>
      </c>
      <c r="E1724" s="574" t="s">
        <v>901</v>
      </c>
      <c r="F1724" s="587">
        <v>1</v>
      </c>
      <c r="G1724" s="573" t="s">
        <v>902</v>
      </c>
      <c r="H1724" s="576">
        <v>152900</v>
      </c>
      <c r="I1724" s="576">
        <v>132900</v>
      </c>
      <c r="J1724" s="577">
        <v>0.86919555264879</v>
      </c>
      <c r="K1724" s="577" t="b">
        <f t="shared" si="234"/>
        <v>1</v>
      </c>
      <c r="L1724" s="576">
        <v>46710</v>
      </c>
      <c r="M1724" s="576">
        <v>42083</v>
      </c>
      <c r="N1724" s="577">
        <v>0.900941982444873</v>
      </c>
      <c r="O1724" s="577" t="str">
        <f t="shared" si="235"/>
        <v/>
      </c>
      <c r="P1724" s="578">
        <v>19.600000000000001</v>
      </c>
      <c r="Q1724" s="578">
        <v>19</v>
      </c>
      <c r="R1724" s="579">
        <v>0.969387755102041</v>
      </c>
      <c r="S1724" s="577" t="str">
        <f t="shared" si="236"/>
        <v/>
      </c>
      <c r="T1724" s="580">
        <f t="shared" si="237"/>
        <v>1</v>
      </c>
      <c r="U1724" s="580">
        <f t="shared" si="238"/>
        <v>0</v>
      </c>
      <c r="V1724" s="580">
        <f t="shared" si="239"/>
        <v>0</v>
      </c>
      <c r="W1724" s="580">
        <f t="shared" si="240"/>
        <v>1</v>
      </c>
      <c r="X1724" s="581" t="str">
        <f t="shared" si="241"/>
        <v>NO</v>
      </c>
      <c r="Y1724" s="582" t="str">
        <f t="shared" si="242"/>
        <v>NO</v>
      </c>
    </row>
    <row r="1725" spans="1:25" x14ac:dyDescent="0.25">
      <c r="A1725" s="593" t="s">
        <v>291</v>
      </c>
      <c r="B1725" s="594" t="s">
        <v>1206</v>
      </c>
      <c r="C1725" s="618">
        <v>108</v>
      </c>
      <c r="D1725" s="618">
        <v>22073010800</v>
      </c>
      <c r="E1725" s="595" t="s">
        <v>901</v>
      </c>
      <c r="F1725" s="587">
        <v>1</v>
      </c>
      <c r="G1725" s="594" t="s">
        <v>902</v>
      </c>
      <c r="H1725" s="596">
        <v>152900</v>
      </c>
      <c r="I1725" s="596">
        <v>143200</v>
      </c>
      <c r="J1725" s="597">
        <v>0.936559843034663</v>
      </c>
      <c r="K1725" s="597" t="b">
        <f t="shared" si="234"/>
        <v>1</v>
      </c>
      <c r="L1725" s="596">
        <v>46710</v>
      </c>
      <c r="M1725" s="596">
        <v>29014</v>
      </c>
      <c r="N1725" s="597">
        <v>0.62115178762577605</v>
      </c>
      <c r="O1725" s="597" t="b">
        <f t="shared" si="235"/>
        <v>1</v>
      </c>
      <c r="P1725" s="598">
        <v>19.600000000000001</v>
      </c>
      <c r="Q1725" s="598">
        <v>34.799999999999997</v>
      </c>
      <c r="R1725" s="599">
        <v>1.77551020408163</v>
      </c>
      <c r="S1725" s="597" t="b">
        <f t="shared" si="236"/>
        <v>1</v>
      </c>
      <c r="T1725" s="600">
        <f t="shared" si="237"/>
        <v>1</v>
      </c>
      <c r="U1725" s="600">
        <f t="shared" si="238"/>
        <v>1</v>
      </c>
      <c r="V1725" s="600">
        <f t="shared" si="239"/>
        <v>1</v>
      </c>
      <c r="W1725" s="600">
        <f t="shared" si="240"/>
        <v>3</v>
      </c>
      <c r="X1725" s="601" t="s">
        <v>216</v>
      </c>
      <c r="Y1725" s="602" t="s">
        <v>216</v>
      </c>
    </row>
    <row r="1726" spans="1:25" x14ac:dyDescent="0.25">
      <c r="A1726" s="593" t="s">
        <v>291</v>
      </c>
      <c r="B1726" s="594" t="s">
        <v>1206</v>
      </c>
      <c r="C1726" s="618">
        <v>108</v>
      </c>
      <c r="D1726" s="618">
        <v>22073010800</v>
      </c>
      <c r="E1726" s="595" t="s">
        <v>901</v>
      </c>
      <c r="F1726" s="587">
        <v>1</v>
      </c>
      <c r="G1726" s="594" t="s">
        <v>902</v>
      </c>
      <c r="H1726" s="596">
        <v>152900</v>
      </c>
      <c r="I1726" s="596">
        <v>143200</v>
      </c>
      <c r="J1726" s="597">
        <v>0.936559843034663</v>
      </c>
      <c r="K1726" s="597" t="b">
        <f t="shared" si="234"/>
        <v>1</v>
      </c>
      <c r="L1726" s="596">
        <v>46710</v>
      </c>
      <c r="M1726" s="596">
        <v>29014</v>
      </c>
      <c r="N1726" s="597">
        <v>0.62115178762577605</v>
      </c>
      <c r="O1726" s="597" t="b">
        <f t="shared" si="235"/>
        <v>1</v>
      </c>
      <c r="P1726" s="598">
        <v>19.600000000000001</v>
      </c>
      <c r="Q1726" s="598">
        <v>34.799999999999997</v>
      </c>
      <c r="R1726" s="599">
        <v>1.77551020408163</v>
      </c>
      <c r="S1726" s="597" t="b">
        <f t="shared" si="236"/>
        <v>1</v>
      </c>
      <c r="T1726" s="600">
        <f t="shared" si="237"/>
        <v>1</v>
      </c>
      <c r="U1726" s="600">
        <f t="shared" si="238"/>
        <v>1</v>
      </c>
      <c r="V1726" s="600">
        <f t="shared" si="239"/>
        <v>1</v>
      </c>
      <c r="W1726" s="600">
        <f t="shared" si="240"/>
        <v>3</v>
      </c>
      <c r="X1726" s="601" t="s">
        <v>216</v>
      </c>
      <c r="Y1726" s="602" t="s">
        <v>216</v>
      </c>
    </row>
    <row r="1727" spans="1:25" x14ac:dyDescent="0.25">
      <c r="A1727" s="593" t="s">
        <v>291</v>
      </c>
      <c r="B1727" s="594" t="s">
        <v>1206</v>
      </c>
      <c r="C1727" s="618">
        <v>108</v>
      </c>
      <c r="D1727" s="618">
        <v>22073010800</v>
      </c>
      <c r="E1727" s="595" t="s">
        <v>901</v>
      </c>
      <c r="F1727" s="587">
        <v>1</v>
      </c>
      <c r="G1727" s="594" t="s">
        <v>902</v>
      </c>
      <c r="H1727" s="596">
        <v>152900</v>
      </c>
      <c r="I1727" s="596">
        <v>143200</v>
      </c>
      <c r="J1727" s="597">
        <v>0.936559843034663</v>
      </c>
      <c r="K1727" s="597" t="b">
        <f t="shared" si="234"/>
        <v>1</v>
      </c>
      <c r="L1727" s="596">
        <v>46710</v>
      </c>
      <c r="M1727" s="596">
        <v>29014</v>
      </c>
      <c r="N1727" s="597">
        <v>0.62115178762577605</v>
      </c>
      <c r="O1727" s="597" t="b">
        <f t="shared" si="235"/>
        <v>1</v>
      </c>
      <c r="P1727" s="598">
        <v>19.600000000000001</v>
      </c>
      <c r="Q1727" s="598">
        <v>34.799999999999997</v>
      </c>
      <c r="R1727" s="599">
        <v>1.77551020408163</v>
      </c>
      <c r="S1727" s="597" t="b">
        <f t="shared" si="236"/>
        <v>1</v>
      </c>
      <c r="T1727" s="600">
        <f t="shared" si="237"/>
        <v>1</v>
      </c>
      <c r="U1727" s="600">
        <f t="shared" si="238"/>
        <v>1</v>
      </c>
      <c r="V1727" s="600">
        <f t="shared" si="239"/>
        <v>1</v>
      </c>
      <c r="W1727" s="600">
        <f t="shared" si="240"/>
        <v>3</v>
      </c>
      <c r="X1727" s="601" t="s">
        <v>216</v>
      </c>
      <c r="Y1727" s="602" t="s">
        <v>216</v>
      </c>
    </row>
    <row r="1728" spans="1:25" x14ac:dyDescent="0.25">
      <c r="A1728" s="593" t="s">
        <v>291</v>
      </c>
      <c r="B1728" s="594" t="s">
        <v>1206</v>
      </c>
      <c r="C1728" s="618">
        <v>108</v>
      </c>
      <c r="D1728" s="618">
        <v>22073010800</v>
      </c>
      <c r="E1728" s="595" t="s">
        <v>901</v>
      </c>
      <c r="F1728" s="587">
        <v>1</v>
      </c>
      <c r="G1728" s="594" t="s">
        <v>902</v>
      </c>
      <c r="H1728" s="596">
        <v>152900</v>
      </c>
      <c r="I1728" s="596">
        <v>143200</v>
      </c>
      <c r="J1728" s="597">
        <v>0.936559843034663</v>
      </c>
      <c r="K1728" s="597" t="b">
        <f t="shared" si="234"/>
        <v>1</v>
      </c>
      <c r="L1728" s="596">
        <v>46710</v>
      </c>
      <c r="M1728" s="596">
        <v>29014</v>
      </c>
      <c r="N1728" s="597">
        <v>0.62115178762577605</v>
      </c>
      <c r="O1728" s="597" t="b">
        <f t="shared" si="235"/>
        <v>1</v>
      </c>
      <c r="P1728" s="598">
        <v>19.600000000000001</v>
      </c>
      <c r="Q1728" s="598">
        <v>34.799999999999997</v>
      </c>
      <c r="R1728" s="599">
        <v>1.77551020408163</v>
      </c>
      <c r="S1728" s="597" t="b">
        <f t="shared" si="236"/>
        <v>1</v>
      </c>
      <c r="T1728" s="600">
        <f t="shared" si="237"/>
        <v>1</v>
      </c>
      <c r="U1728" s="600">
        <f t="shared" si="238"/>
        <v>1</v>
      </c>
      <c r="V1728" s="600">
        <f t="shared" si="239"/>
        <v>1</v>
      </c>
      <c r="W1728" s="600">
        <f t="shared" si="240"/>
        <v>3</v>
      </c>
      <c r="X1728" s="601" t="s">
        <v>216</v>
      </c>
      <c r="Y1728" s="602" t="s">
        <v>216</v>
      </c>
    </row>
    <row r="1729" spans="1:25" x14ac:dyDescent="0.25">
      <c r="A1729" s="593" t="s">
        <v>291</v>
      </c>
      <c r="B1729" s="594" t="s">
        <v>1206</v>
      </c>
      <c r="C1729" s="618">
        <v>108</v>
      </c>
      <c r="D1729" s="618">
        <v>22073010800</v>
      </c>
      <c r="E1729" s="595" t="s">
        <v>901</v>
      </c>
      <c r="F1729" s="587">
        <v>1</v>
      </c>
      <c r="G1729" s="594" t="s">
        <v>902</v>
      </c>
      <c r="H1729" s="596">
        <v>152900</v>
      </c>
      <c r="I1729" s="596">
        <v>143200</v>
      </c>
      <c r="J1729" s="597">
        <v>0.936559843034663</v>
      </c>
      <c r="K1729" s="597" t="b">
        <f t="shared" si="234"/>
        <v>1</v>
      </c>
      <c r="L1729" s="596">
        <v>46710</v>
      </c>
      <c r="M1729" s="596">
        <v>29014</v>
      </c>
      <c r="N1729" s="597">
        <v>0.62115178762577605</v>
      </c>
      <c r="O1729" s="597" t="b">
        <f t="shared" si="235"/>
        <v>1</v>
      </c>
      <c r="P1729" s="598">
        <v>19.600000000000001</v>
      </c>
      <c r="Q1729" s="598">
        <v>34.799999999999997</v>
      </c>
      <c r="R1729" s="599">
        <v>1.77551020408163</v>
      </c>
      <c r="S1729" s="597" t="b">
        <f t="shared" si="236"/>
        <v>1</v>
      </c>
      <c r="T1729" s="600">
        <f t="shared" si="237"/>
        <v>1</v>
      </c>
      <c r="U1729" s="600">
        <f t="shared" si="238"/>
        <v>1</v>
      </c>
      <c r="V1729" s="600">
        <f t="shared" si="239"/>
        <v>1</v>
      </c>
      <c r="W1729" s="600">
        <f t="shared" si="240"/>
        <v>3</v>
      </c>
      <c r="X1729" s="601" t="s">
        <v>216</v>
      </c>
      <c r="Y1729" s="602" t="s">
        <v>216</v>
      </c>
    </row>
    <row r="1730" spans="1:25" x14ac:dyDescent="0.25">
      <c r="A1730" s="572" t="s">
        <v>291</v>
      </c>
      <c r="B1730" s="573" t="s">
        <v>1206</v>
      </c>
      <c r="C1730" s="617">
        <v>109</v>
      </c>
      <c r="D1730" s="617">
        <v>22073010900</v>
      </c>
      <c r="E1730" s="574" t="s">
        <v>904</v>
      </c>
      <c r="F1730" s="583">
        <v>0</v>
      </c>
      <c r="G1730" s="573" t="s">
        <v>902</v>
      </c>
      <c r="H1730" s="576">
        <v>152900</v>
      </c>
      <c r="I1730" s="576">
        <v>143200</v>
      </c>
      <c r="J1730" s="577">
        <v>0.936559843034663</v>
      </c>
      <c r="K1730" s="577" t="b">
        <f t="shared" si="234"/>
        <v>1</v>
      </c>
      <c r="L1730" s="576">
        <v>46710</v>
      </c>
      <c r="M1730" s="576">
        <v>29014</v>
      </c>
      <c r="N1730" s="577">
        <v>0.62115178762577605</v>
      </c>
      <c r="O1730" s="577" t="b">
        <f t="shared" si="235"/>
        <v>1</v>
      </c>
      <c r="P1730" s="578">
        <v>19.600000000000001</v>
      </c>
      <c r="Q1730" s="578">
        <v>34.799999999999997</v>
      </c>
      <c r="R1730" s="579">
        <v>1.77551020408163</v>
      </c>
      <c r="S1730" s="577" t="b">
        <f t="shared" si="236"/>
        <v>1</v>
      </c>
      <c r="T1730" s="580">
        <f t="shared" si="237"/>
        <v>1</v>
      </c>
      <c r="U1730" s="580">
        <f t="shared" si="238"/>
        <v>1</v>
      </c>
      <c r="V1730" s="580">
        <f t="shared" si="239"/>
        <v>1</v>
      </c>
      <c r="W1730" s="580">
        <f t="shared" si="240"/>
        <v>3</v>
      </c>
      <c r="X1730" s="581" t="str">
        <f t="shared" si="241"/>
        <v>NO</v>
      </c>
      <c r="Y1730" s="582" t="str">
        <f t="shared" si="242"/>
        <v>NO</v>
      </c>
    </row>
    <row r="1731" spans="1:25" x14ac:dyDescent="0.25">
      <c r="A1731" s="572" t="s">
        <v>291</v>
      </c>
      <c r="B1731" s="573" t="s">
        <v>1206</v>
      </c>
      <c r="C1731" s="617">
        <v>109</v>
      </c>
      <c r="D1731" s="617">
        <v>22073010900</v>
      </c>
      <c r="E1731" s="574" t="s">
        <v>904</v>
      </c>
      <c r="F1731" s="583">
        <v>0</v>
      </c>
      <c r="G1731" s="573" t="s">
        <v>902</v>
      </c>
      <c r="H1731" s="576">
        <v>152900</v>
      </c>
      <c r="I1731" s="576">
        <v>143200</v>
      </c>
      <c r="J1731" s="577">
        <v>0.936559843034663</v>
      </c>
      <c r="K1731" s="577" t="b">
        <f t="shared" ref="K1731:K1794" si="243">IF(J1731&gt;=50%,TRUE,"")</f>
        <v>1</v>
      </c>
      <c r="L1731" s="576">
        <v>46710</v>
      </c>
      <c r="M1731" s="576">
        <v>29014</v>
      </c>
      <c r="N1731" s="577">
        <v>0.62115178762577605</v>
      </c>
      <c r="O1731" s="577" t="b">
        <f t="shared" ref="O1731:O1794" si="244">IF(N1731&lt;=65%,TRUE,"")</f>
        <v>1</v>
      </c>
      <c r="P1731" s="578">
        <v>19.600000000000001</v>
      </c>
      <c r="Q1731" s="578">
        <v>34.799999999999997</v>
      </c>
      <c r="R1731" s="579">
        <v>1.77551020408163</v>
      </c>
      <c r="S1731" s="577" t="b">
        <f t="shared" ref="S1731:S1794" si="245">IF(R1731&gt;=1.5,TRUE,"")</f>
        <v>1</v>
      </c>
      <c r="T1731" s="580">
        <f t="shared" ref="T1731:T1794" si="246">IF(K1731=TRUE,1,0)</f>
        <v>1</v>
      </c>
      <c r="U1731" s="580">
        <f t="shared" ref="U1731:U1794" si="247">IF(O1731=TRUE,1,0)</f>
        <v>1</v>
      </c>
      <c r="V1731" s="580">
        <f t="shared" ref="V1731:V1794" si="248">IF(S1731=TRUE,1,0)</f>
        <v>1</v>
      </c>
      <c r="W1731" s="580">
        <f t="shared" ref="W1731:W1794" si="249">SUM(T1731:V1731)</f>
        <v>3</v>
      </c>
      <c r="X1731" s="581" t="str">
        <f t="shared" ref="X1731:X1794" si="250">IF(AND(E1731="TRUE",W1731&gt;1),"YES","NO")</f>
        <v>NO</v>
      </c>
      <c r="Y1731" s="582" t="str">
        <f t="shared" ref="Y1731:Y1794" si="251">IF(AND(F1731=1,W1731&gt;1), "YES","NO")</f>
        <v>NO</v>
      </c>
    </row>
    <row r="1732" spans="1:25" x14ac:dyDescent="0.25">
      <c r="A1732" s="593" t="s">
        <v>291</v>
      </c>
      <c r="B1732" s="594" t="s">
        <v>1206</v>
      </c>
      <c r="C1732" s="618">
        <v>110</v>
      </c>
      <c r="D1732" s="618">
        <v>22073011000</v>
      </c>
      <c r="E1732" s="595" t="s">
        <v>901</v>
      </c>
      <c r="F1732" s="587">
        <v>1</v>
      </c>
      <c r="G1732" s="594" t="s">
        <v>902</v>
      </c>
      <c r="H1732" s="596">
        <v>152900</v>
      </c>
      <c r="I1732" s="596">
        <v>143200</v>
      </c>
      <c r="J1732" s="597">
        <v>0.936559843034663</v>
      </c>
      <c r="K1732" s="597" t="b">
        <f t="shared" si="243"/>
        <v>1</v>
      </c>
      <c r="L1732" s="596">
        <v>46710</v>
      </c>
      <c r="M1732" s="596">
        <v>29014</v>
      </c>
      <c r="N1732" s="597">
        <v>0.62115178762577605</v>
      </c>
      <c r="O1732" s="597" t="b">
        <f t="shared" si="244"/>
        <v>1</v>
      </c>
      <c r="P1732" s="598">
        <v>19.600000000000001</v>
      </c>
      <c r="Q1732" s="598">
        <v>34.799999999999997</v>
      </c>
      <c r="R1732" s="599">
        <v>1.77551020408163</v>
      </c>
      <c r="S1732" s="597" t="b">
        <f t="shared" si="245"/>
        <v>1</v>
      </c>
      <c r="T1732" s="600">
        <f t="shared" si="246"/>
        <v>1</v>
      </c>
      <c r="U1732" s="600">
        <f t="shared" si="247"/>
        <v>1</v>
      </c>
      <c r="V1732" s="600">
        <f t="shared" si="248"/>
        <v>1</v>
      </c>
      <c r="W1732" s="600">
        <f t="shared" si="249"/>
        <v>3</v>
      </c>
      <c r="X1732" s="601" t="s">
        <v>216</v>
      </c>
      <c r="Y1732" s="602" t="s">
        <v>216</v>
      </c>
    </row>
    <row r="1733" spans="1:25" x14ac:dyDescent="0.25">
      <c r="A1733" s="572" t="s">
        <v>291</v>
      </c>
      <c r="B1733" s="573" t="s">
        <v>1207</v>
      </c>
      <c r="C1733" s="617">
        <v>111</v>
      </c>
      <c r="D1733" s="617">
        <v>22073011100</v>
      </c>
      <c r="E1733" s="574" t="s">
        <v>901</v>
      </c>
      <c r="F1733" s="587">
        <v>1</v>
      </c>
      <c r="G1733" s="573" t="s">
        <v>902</v>
      </c>
      <c r="H1733" s="576">
        <v>152900</v>
      </c>
      <c r="I1733" s="576">
        <v>122800</v>
      </c>
      <c r="J1733" s="577">
        <v>0.80313930673642897</v>
      </c>
      <c r="K1733" s="577" t="b">
        <f t="shared" si="243"/>
        <v>1</v>
      </c>
      <c r="L1733" s="576">
        <v>46710</v>
      </c>
      <c r="M1733" s="576">
        <v>32182</v>
      </c>
      <c r="N1733" s="577">
        <v>0.68897452365660505</v>
      </c>
      <c r="O1733" s="577" t="str">
        <f t="shared" si="244"/>
        <v/>
      </c>
      <c r="P1733" s="578">
        <v>19.600000000000001</v>
      </c>
      <c r="Q1733" s="578">
        <v>28.5</v>
      </c>
      <c r="R1733" s="579">
        <v>1.4540816326530599</v>
      </c>
      <c r="S1733" s="577" t="str">
        <f t="shared" si="245"/>
        <v/>
      </c>
      <c r="T1733" s="580">
        <f t="shared" si="246"/>
        <v>1</v>
      </c>
      <c r="U1733" s="580">
        <f t="shared" si="247"/>
        <v>0</v>
      </c>
      <c r="V1733" s="580">
        <f t="shared" si="248"/>
        <v>0</v>
      </c>
      <c r="W1733" s="580">
        <f t="shared" si="249"/>
        <v>1</v>
      </c>
      <c r="X1733" s="581" t="str">
        <f t="shared" si="250"/>
        <v>NO</v>
      </c>
      <c r="Y1733" s="582" t="str">
        <f t="shared" si="251"/>
        <v>NO</v>
      </c>
    </row>
    <row r="1734" spans="1:25" x14ac:dyDescent="0.25">
      <c r="A1734" s="572" t="s">
        <v>291</v>
      </c>
      <c r="B1734" s="573" t="s">
        <v>1207</v>
      </c>
      <c r="C1734" s="617">
        <v>111</v>
      </c>
      <c r="D1734" s="617">
        <v>22073011100</v>
      </c>
      <c r="E1734" s="574" t="s">
        <v>901</v>
      </c>
      <c r="F1734" s="587">
        <v>1</v>
      </c>
      <c r="G1734" s="573" t="s">
        <v>902</v>
      </c>
      <c r="H1734" s="576">
        <v>152900</v>
      </c>
      <c r="I1734" s="576">
        <v>122800</v>
      </c>
      <c r="J1734" s="577">
        <v>0.80313930673642897</v>
      </c>
      <c r="K1734" s="577" t="b">
        <f t="shared" si="243"/>
        <v>1</v>
      </c>
      <c r="L1734" s="576">
        <v>46710</v>
      </c>
      <c r="M1734" s="576">
        <v>32182</v>
      </c>
      <c r="N1734" s="577">
        <v>0.68897452365660505</v>
      </c>
      <c r="O1734" s="577" t="str">
        <f t="shared" si="244"/>
        <v/>
      </c>
      <c r="P1734" s="578">
        <v>19.600000000000001</v>
      </c>
      <c r="Q1734" s="578">
        <v>28.5</v>
      </c>
      <c r="R1734" s="579">
        <v>1.4540816326530599</v>
      </c>
      <c r="S1734" s="577" t="str">
        <f t="shared" si="245"/>
        <v/>
      </c>
      <c r="T1734" s="580">
        <f t="shared" si="246"/>
        <v>1</v>
      </c>
      <c r="U1734" s="580">
        <f t="shared" si="247"/>
        <v>0</v>
      </c>
      <c r="V1734" s="580">
        <f t="shared" si="248"/>
        <v>0</v>
      </c>
      <c r="W1734" s="580">
        <f t="shared" si="249"/>
        <v>1</v>
      </c>
      <c r="X1734" s="581" t="str">
        <f t="shared" si="250"/>
        <v>NO</v>
      </c>
      <c r="Y1734" s="582" t="str">
        <f t="shared" si="251"/>
        <v>NO</v>
      </c>
    </row>
    <row r="1735" spans="1:25" x14ac:dyDescent="0.25">
      <c r="A1735" s="572" t="s">
        <v>291</v>
      </c>
      <c r="B1735" s="573" t="s">
        <v>1207</v>
      </c>
      <c r="C1735" s="617">
        <v>111</v>
      </c>
      <c r="D1735" s="617">
        <v>22073011100</v>
      </c>
      <c r="E1735" s="574" t="s">
        <v>901</v>
      </c>
      <c r="F1735" s="587">
        <v>1</v>
      </c>
      <c r="G1735" s="573" t="s">
        <v>902</v>
      </c>
      <c r="H1735" s="576">
        <v>152900</v>
      </c>
      <c r="I1735" s="576">
        <v>122800</v>
      </c>
      <c r="J1735" s="577">
        <v>0.80313930673642897</v>
      </c>
      <c r="K1735" s="577" t="b">
        <f t="shared" si="243"/>
        <v>1</v>
      </c>
      <c r="L1735" s="576">
        <v>46710</v>
      </c>
      <c r="M1735" s="576">
        <v>32182</v>
      </c>
      <c r="N1735" s="577">
        <v>0.68897452365660505</v>
      </c>
      <c r="O1735" s="577" t="str">
        <f t="shared" si="244"/>
        <v/>
      </c>
      <c r="P1735" s="578">
        <v>19.600000000000001</v>
      </c>
      <c r="Q1735" s="578">
        <v>28.5</v>
      </c>
      <c r="R1735" s="579">
        <v>1.4540816326530599</v>
      </c>
      <c r="S1735" s="577" t="str">
        <f t="shared" si="245"/>
        <v/>
      </c>
      <c r="T1735" s="580">
        <f t="shared" si="246"/>
        <v>1</v>
      </c>
      <c r="U1735" s="580">
        <f t="shared" si="247"/>
        <v>0</v>
      </c>
      <c r="V1735" s="580">
        <f t="shared" si="248"/>
        <v>0</v>
      </c>
      <c r="W1735" s="580">
        <f t="shared" si="249"/>
        <v>1</v>
      </c>
      <c r="X1735" s="581" t="str">
        <f t="shared" si="250"/>
        <v>NO</v>
      </c>
      <c r="Y1735" s="582" t="str">
        <f t="shared" si="251"/>
        <v>NO</v>
      </c>
    </row>
    <row r="1736" spans="1:25" x14ac:dyDescent="0.25">
      <c r="A1736" s="572" t="s">
        <v>291</v>
      </c>
      <c r="B1736" s="573" t="s">
        <v>1206</v>
      </c>
      <c r="C1736" s="617">
        <v>9800</v>
      </c>
      <c r="D1736" s="617">
        <v>22073980000</v>
      </c>
      <c r="E1736" s="574" t="s">
        <v>904</v>
      </c>
      <c r="F1736" s="583">
        <v>0</v>
      </c>
      <c r="G1736" s="573" t="s">
        <v>902</v>
      </c>
      <c r="H1736" s="576">
        <v>152900</v>
      </c>
      <c r="I1736" s="576">
        <v>143200</v>
      </c>
      <c r="J1736" s="577">
        <v>0.936559843034663</v>
      </c>
      <c r="K1736" s="577" t="b">
        <f t="shared" si="243"/>
        <v>1</v>
      </c>
      <c r="L1736" s="576">
        <v>46710</v>
      </c>
      <c r="M1736" s="576">
        <v>29014</v>
      </c>
      <c r="N1736" s="577">
        <v>0.62115178762577605</v>
      </c>
      <c r="O1736" s="577" t="b">
        <f t="shared" si="244"/>
        <v>1</v>
      </c>
      <c r="P1736" s="578">
        <v>19.600000000000001</v>
      </c>
      <c r="Q1736" s="578">
        <v>34.799999999999997</v>
      </c>
      <c r="R1736" s="579">
        <v>1.77551020408163</v>
      </c>
      <c r="S1736" s="577" t="b">
        <f t="shared" si="245"/>
        <v>1</v>
      </c>
      <c r="T1736" s="580">
        <f t="shared" si="246"/>
        <v>1</v>
      </c>
      <c r="U1736" s="580">
        <f t="shared" si="247"/>
        <v>1</v>
      </c>
      <c r="V1736" s="580">
        <f t="shared" si="248"/>
        <v>1</v>
      </c>
      <c r="W1736" s="580">
        <f t="shared" si="249"/>
        <v>3</v>
      </c>
      <c r="X1736" s="581" t="str">
        <f t="shared" si="250"/>
        <v>NO</v>
      </c>
      <c r="Y1736" s="582" t="str">
        <f t="shared" si="251"/>
        <v>NO</v>
      </c>
    </row>
    <row r="1737" spans="1:25" ht="30" x14ac:dyDescent="0.25">
      <c r="A1737" s="572" t="s">
        <v>292</v>
      </c>
      <c r="B1737" s="573" t="s">
        <v>1210</v>
      </c>
      <c r="C1737" s="617">
        <v>501</v>
      </c>
      <c r="D1737" s="617">
        <v>22075050100</v>
      </c>
      <c r="E1737" s="574" t="s">
        <v>904</v>
      </c>
      <c r="F1737" s="583">
        <v>0</v>
      </c>
      <c r="G1737" s="573" t="s">
        <v>902</v>
      </c>
      <c r="H1737" s="576">
        <v>152900</v>
      </c>
      <c r="I1737" s="576">
        <v>75500</v>
      </c>
      <c r="J1737" s="577">
        <v>0.493786788750818</v>
      </c>
      <c r="K1737" s="577" t="str">
        <f t="shared" si="243"/>
        <v/>
      </c>
      <c r="L1737" s="576">
        <v>46710</v>
      </c>
      <c r="M1737" s="580"/>
      <c r="N1737" s="580"/>
      <c r="O1737" s="577" t="b">
        <f t="shared" si="244"/>
        <v>1</v>
      </c>
      <c r="P1737" s="578">
        <v>19.600000000000001</v>
      </c>
      <c r="Q1737" s="578">
        <v>50.6</v>
      </c>
      <c r="R1737" s="579">
        <v>2.5816326530612201</v>
      </c>
      <c r="S1737" s="577" t="b">
        <f t="shared" si="245"/>
        <v>1</v>
      </c>
      <c r="T1737" s="580">
        <f t="shared" si="246"/>
        <v>0</v>
      </c>
      <c r="U1737" s="580">
        <f t="shared" si="247"/>
        <v>1</v>
      </c>
      <c r="V1737" s="580">
        <f t="shared" si="248"/>
        <v>1</v>
      </c>
      <c r="W1737" s="580">
        <f t="shared" si="249"/>
        <v>2</v>
      </c>
      <c r="X1737" s="581" t="str">
        <f t="shared" si="250"/>
        <v>NO</v>
      </c>
      <c r="Y1737" s="582" t="str">
        <f t="shared" si="251"/>
        <v>NO</v>
      </c>
    </row>
    <row r="1738" spans="1:25" x14ac:dyDescent="0.25">
      <c r="A1738" s="572" t="s">
        <v>292</v>
      </c>
      <c r="B1738" s="573" t="s">
        <v>1211</v>
      </c>
      <c r="C1738" s="617">
        <v>501</v>
      </c>
      <c r="D1738" s="617">
        <v>22075050100</v>
      </c>
      <c r="E1738" s="574" t="s">
        <v>904</v>
      </c>
      <c r="F1738" s="583">
        <v>0</v>
      </c>
      <c r="G1738" s="573" t="s">
        <v>902</v>
      </c>
      <c r="H1738" s="576">
        <v>152900</v>
      </c>
      <c r="I1738" s="576">
        <v>0</v>
      </c>
      <c r="J1738" s="577">
        <v>0</v>
      </c>
      <c r="K1738" s="577" t="str">
        <f t="shared" si="243"/>
        <v/>
      </c>
      <c r="L1738" s="576">
        <v>46710</v>
      </c>
      <c r="M1738" s="576">
        <v>0</v>
      </c>
      <c r="N1738" s="577">
        <v>0</v>
      </c>
      <c r="O1738" s="577" t="b">
        <f t="shared" si="244"/>
        <v>1</v>
      </c>
      <c r="P1738" s="578">
        <v>19.600000000000001</v>
      </c>
      <c r="Q1738" s="578">
        <v>0</v>
      </c>
      <c r="R1738" s="579">
        <v>0</v>
      </c>
      <c r="S1738" s="577" t="str">
        <f t="shared" si="245"/>
        <v/>
      </c>
      <c r="T1738" s="580">
        <f t="shared" si="246"/>
        <v>0</v>
      </c>
      <c r="U1738" s="580">
        <f t="shared" si="247"/>
        <v>1</v>
      </c>
      <c r="V1738" s="580">
        <f t="shared" si="248"/>
        <v>0</v>
      </c>
      <c r="W1738" s="580">
        <f t="shared" si="249"/>
        <v>1</v>
      </c>
      <c r="X1738" s="581" t="str">
        <f t="shared" si="250"/>
        <v>NO</v>
      </c>
      <c r="Y1738" s="582" t="str">
        <f t="shared" si="251"/>
        <v>NO</v>
      </c>
    </row>
    <row r="1739" spans="1:25" x14ac:dyDescent="0.25">
      <c r="A1739" s="572" t="s">
        <v>292</v>
      </c>
      <c r="B1739" s="573" t="s">
        <v>1212</v>
      </c>
      <c r="C1739" s="617">
        <v>502</v>
      </c>
      <c r="D1739" s="617">
        <v>22075050200</v>
      </c>
      <c r="E1739" s="574" t="s">
        <v>904</v>
      </c>
      <c r="F1739" s="583">
        <v>0</v>
      </c>
      <c r="G1739" s="573" t="s">
        <v>902</v>
      </c>
      <c r="H1739" s="576">
        <v>152900</v>
      </c>
      <c r="I1739" s="576">
        <v>257200</v>
      </c>
      <c r="J1739" s="577">
        <v>1.6821451929365601</v>
      </c>
      <c r="K1739" s="577" t="b">
        <f t="shared" si="243"/>
        <v>1</v>
      </c>
      <c r="L1739" s="576">
        <v>46710</v>
      </c>
      <c r="M1739" s="576">
        <v>57831</v>
      </c>
      <c r="N1739" s="577">
        <v>1.23808606294155</v>
      </c>
      <c r="O1739" s="577" t="str">
        <f t="shared" si="244"/>
        <v/>
      </c>
      <c r="P1739" s="578">
        <v>19.600000000000001</v>
      </c>
      <c r="Q1739" s="578">
        <v>12</v>
      </c>
      <c r="R1739" s="579">
        <v>0.61224489795918402</v>
      </c>
      <c r="S1739" s="577" t="str">
        <f t="shared" si="245"/>
        <v/>
      </c>
      <c r="T1739" s="580">
        <f t="shared" si="246"/>
        <v>1</v>
      </c>
      <c r="U1739" s="580">
        <f t="shared" si="247"/>
        <v>0</v>
      </c>
      <c r="V1739" s="580">
        <f t="shared" si="248"/>
        <v>0</v>
      </c>
      <c r="W1739" s="580">
        <f t="shared" si="249"/>
        <v>1</v>
      </c>
      <c r="X1739" s="581" t="str">
        <f t="shared" si="250"/>
        <v>NO</v>
      </c>
      <c r="Y1739" s="582" t="str">
        <f t="shared" si="251"/>
        <v>NO</v>
      </c>
    </row>
    <row r="1740" spans="1:25" x14ac:dyDescent="0.25">
      <c r="A1740" s="572" t="s">
        <v>290</v>
      </c>
      <c r="B1740" s="573" t="s">
        <v>1127</v>
      </c>
      <c r="C1740" s="617">
        <v>503</v>
      </c>
      <c r="D1740" s="617">
        <v>22075050300</v>
      </c>
      <c r="E1740" s="574" t="s">
        <v>904</v>
      </c>
      <c r="F1740" s="583">
        <v>0</v>
      </c>
      <c r="G1740" s="573" t="s">
        <v>902</v>
      </c>
      <c r="H1740" s="576">
        <v>152900</v>
      </c>
      <c r="I1740" s="576">
        <v>205000</v>
      </c>
      <c r="J1740" s="577">
        <v>1.3407455853499</v>
      </c>
      <c r="K1740" s="577" t="b">
        <f t="shared" si="243"/>
        <v>1</v>
      </c>
      <c r="L1740" s="576">
        <v>46710</v>
      </c>
      <c r="M1740" s="576">
        <v>38721</v>
      </c>
      <c r="N1740" s="577">
        <v>0.82896596017983304</v>
      </c>
      <c r="O1740" s="577" t="str">
        <f t="shared" si="244"/>
        <v/>
      </c>
      <c r="P1740" s="578">
        <v>19.600000000000001</v>
      </c>
      <c r="Q1740" s="578">
        <v>25.4</v>
      </c>
      <c r="R1740" s="579">
        <v>1.2959183673469401</v>
      </c>
      <c r="S1740" s="577" t="str">
        <f t="shared" si="245"/>
        <v/>
      </c>
      <c r="T1740" s="580">
        <f t="shared" si="246"/>
        <v>1</v>
      </c>
      <c r="U1740" s="580">
        <f t="shared" si="247"/>
        <v>0</v>
      </c>
      <c r="V1740" s="580">
        <f t="shared" si="248"/>
        <v>0</v>
      </c>
      <c r="W1740" s="580">
        <f t="shared" si="249"/>
        <v>1</v>
      </c>
      <c r="X1740" s="581" t="str">
        <f t="shared" si="250"/>
        <v>NO</v>
      </c>
      <c r="Y1740" s="582" t="str">
        <f t="shared" si="251"/>
        <v>NO</v>
      </c>
    </row>
    <row r="1741" spans="1:25" x14ac:dyDescent="0.25">
      <c r="A1741" s="572" t="s">
        <v>292</v>
      </c>
      <c r="B1741" s="573" t="s">
        <v>1212</v>
      </c>
      <c r="C1741" s="617">
        <v>503</v>
      </c>
      <c r="D1741" s="617">
        <v>22075050300</v>
      </c>
      <c r="E1741" s="574" t="s">
        <v>904</v>
      </c>
      <c r="F1741" s="583">
        <v>0</v>
      </c>
      <c r="G1741" s="573" t="s">
        <v>902</v>
      </c>
      <c r="H1741" s="576">
        <v>152900</v>
      </c>
      <c r="I1741" s="576">
        <v>257200</v>
      </c>
      <c r="J1741" s="577">
        <v>1.6821451929365601</v>
      </c>
      <c r="K1741" s="577" t="b">
        <f t="shared" si="243"/>
        <v>1</v>
      </c>
      <c r="L1741" s="576">
        <v>46710</v>
      </c>
      <c r="M1741" s="576">
        <v>57831</v>
      </c>
      <c r="N1741" s="577">
        <v>1.23808606294155</v>
      </c>
      <c r="O1741" s="577" t="str">
        <f t="shared" si="244"/>
        <v/>
      </c>
      <c r="P1741" s="578">
        <v>19.600000000000001</v>
      </c>
      <c r="Q1741" s="578">
        <v>12</v>
      </c>
      <c r="R1741" s="579">
        <v>0.61224489795918402</v>
      </c>
      <c r="S1741" s="577" t="str">
        <f t="shared" si="245"/>
        <v/>
      </c>
      <c r="T1741" s="580">
        <f t="shared" si="246"/>
        <v>1</v>
      </c>
      <c r="U1741" s="580">
        <f t="shared" si="247"/>
        <v>0</v>
      </c>
      <c r="V1741" s="580">
        <f t="shared" si="248"/>
        <v>0</v>
      </c>
      <c r="W1741" s="580">
        <f t="shared" si="249"/>
        <v>1</v>
      </c>
      <c r="X1741" s="581" t="str">
        <f t="shared" si="250"/>
        <v>NO</v>
      </c>
      <c r="Y1741" s="582" t="str">
        <f t="shared" si="251"/>
        <v>NO</v>
      </c>
    </row>
    <row r="1742" spans="1:25" x14ac:dyDescent="0.25">
      <c r="A1742" s="572" t="s">
        <v>292</v>
      </c>
      <c r="B1742" s="573" t="s">
        <v>1212</v>
      </c>
      <c r="C1742" s="617">
        <v>504</v>
      </c>
      <c r="D1742" s="617">
        <v>22075050400</v>
      </c>
      <c r="E1742" s="574" t="s">
        <v>904</v>
      </c>
      <c r="F1742" s="583">
        <v>0</v>
      </c>
      <c r="G1742" s="573" t="s">
        <v>902</v>
      </c>
      <c r="H1742" s="576">
        <v>152900</v>
      </c>
      <c r="I1742" s="576">
        <v>257200</v>
      </c>
      <c r="J1742" s="577">
        <v>1.6821451929365601</v>
      </c>
      <c r="K1742" s="577" t="b">
        <f t="shared" si="243"/>
        <v>1</v>
      </c>
      <c r="L1742" s="576">
        <v>46710</v>
      </c>
      <c r="M1742" s="576">
        <v>57831</v>
      </c>
      <c r="N1742" s="577">
        <v>1.23808606294155</v>
      </c>
      <c r="O1742" s="577" t="str">
        <f t="shared" si="244"/>
        <v/>
      </c>
      <c r="P1742" s="578">
        <v>19.600000000000001</v>
      </c>
      <c r="Q1742" s="578">
        <v>12</v>
      </c>
      <c r="R1742" s="579">
        <v>0.61224489795918402</v>
      </c>
      <c r="S1742" s="577" t="str">
        <f t="shared" si="245"/>
        <v/>
      </c>
      <c r="T1742" s="580">
        <f t="shared" si="246"/>
        <v>1</v>
      </c>
      <c r="U1742" s="580">
        <f t="shared" si="247"/>
        <v>0</v>
      </c>
      <c r="V1742" s="580">
        <f t="shared" si="248"/>
        <v>0</v>
      </c>
      <c r="W1742" s="580">
        <f t="shared" si="249"/>
        <v>1</v>
      </c>
      <c r="X1742" s="581" t="str">
        <f t="shared" si="250"/>
        <v>NO</v>
      </c>
      <c r="Y1742" s="582" t="str">
        <f t="shared" si="251"/>
        <v>NO</v>
      </c>
    </row>
    <row r="1743" spans="1:25" x14ac:dyDescent="0.25">
      <c r="A1743" s="572" t="s">
        <v>292</v>
      </c>
      <c r="B1743" s="573" t="s">
        <v>1213</v>
      </c>
      <c r="C1743" s="617">
        <v>504</v>
      </c>
      <c r="D1743" s="617">
        <v>22075050400</v>
      </c>
      <c r="E1743" s="574" t="s">
        <v>904</v>
      </c>
      <c r="F1743" s="583">
        <v>0</v>
      </c>
      <c r="G1743" s="573" t="s">
        <v>902</v>
      </c>
      <c r="H1743" s="576">
        <v>152900</v>
      </c>
      <c r="I1743" s="576">
        <v>58400</v>
      </c>
      <c r="J1743" s="577">
        <v>0.38194898626553297</v>
      </c>
      <c r="K1743" s="577" t="str">
        <f t="shared" si="243"/>
        <v/>
      </c>
      <c r="L1743" s="576">
        <v>46710</v>
      </c>
      <c r="M1743" s="576">
        <v>32813</v>
      </c>
      <c r="N1743" s="577">
        <v>0.70248340826375499</v>
      </c>
      <c r="O1743" s="577" t="str">
        <f t="shared" si="244"/>
        <v/>
      </c>
      <c r="P1743" s="578">
        <v>19.600000000000001</v>
      </c>
      <c r="Q1743" s="578">
        <v>50.5</v>
      </c>
      <c r="R1743" s="579">
        <v>2.5765306122449001</v>
      </c>
      <c r="S1743" s="577" t="b">
        <f t="shared" si="245"/>
        <v>1</v>
      </c>
      <c r="T1743" s="580">
        <f t="shared" si="246"/>
        <v>0</v>
      </c>
      <c r="U1743" s="580">
        <f t="shared" si="247"/>
        <v>0</v>
      </c>
      <c r="V1743" s="580">
        <f t="shared" si="248"/>
        <v>1</v>
      </c>
      <c r="W1743" s="580">
        <f t="shared" si="249"/>
        <v>1</v>
      </c>
      <c r="X1743" s="581" t="str">
        <f t="shared" si="250"/>
        <v>NO</v>
      </c>
      <c r="Y1743" s="582" t="str">
        <f t="shared" si="251"/>
        <v>NO</v>
      </c>
    </row>
    <row r="1744" spans="1:25" x14ac:dyDescent="0.25">
      <c r="A1744" s="572" t="s">
        <v>292</v>
      </c>
      <c r="B1744" s="573" t="s">
        <v>1213</v>
      </c>
      <c r="C1744" s="617">
        <v>505</v>
      </c>
      <c r="D1744" s="617">
        <v>22075050500</v>
      </c>
      <c r="E1744" s="574" t="s">
        <v>901</v>
      </c>
      <c r="F1744" s="587">
        <v>1</v>
      </c>
      <c r="G1744" s="573" t="s">
        <v>902</v>
      </c>
      <c r="H1744" s="576">
        <v>152900</v>
      </c>
      <c r="I1744" s="576">
        <v>58400</v>
      </c>
      <c r="J1744" s="577">
        <v>0.38194898626553297</v>
      </c>
      <c r="K1744" s="577" t="str">
        <f t="shared" si="243"/>
        <v/>
      </c>
      <c r="L1744" s="576">
        <v>46710</v>
      </c>
      <c r="M1744" s="576">
        <v>32813</v>
      </c>
      <c r="N1744" s="577">
        <v>0.70248340826375499</v>
      </c>
      <c r="O1744" s="577" t="str">
        <f t="shared" si="244"/>
        <v/>
      </c>
      <c r="P1744" s="578">
        <v>19.600000000000001</v>
      </c>
      <c r="Q1744" s="578">
        <v>50.5</v>
      </c>
      <c r="R1744" s="579">
        <v>2.5765306122449001</v>
      </c>
      <c r="S1744" s="577" t="b">
        <f t="shared" si="245"/>
        <v>1</v>
      </c>
      <c r="T1744" s="580">
        <f t="shared" si="246"/>
        <v>0</v>
      </c>
      <c r="U1744" s="580">
        <f t="shared" si="247"/>
        <v>0</v>
      </c>
      <c r="V1744" s="580">
        <f t="shared" si="248"/>
        <v>1</v>
      </c>
      <c r="W1744" s="580">
        <f t="shared" si="249"/>
        <v>1</v>
      </c>
      <c r="X1744" s="581" t="str">
        <f t="shared" si="250"/>
        <v>NO</v>
      </c>
      <c r="Y1744" s="582" t="str">
        <f t="shared" si="251"/>
        <v>NO</v>
      </c>
    </row>
    <row r="1745" spans="1:25" x14ac:dyDescent="0.25">
      <c r="A1745" s="572" t="s">
        <v>292</v>
      </c>
      <c r="B1745" s="573" t="s">
        <v>1214</v>
      </c>
      <c r="C1745" s="617">
        <v>506</v>
      </c>
      <c r="D1745" s="617">
        <v>22075050600</v>
      </c>
      <c r="E1745" s="574" t="s">
        <v>904</v>
      </c>
      <c r="F1745" s="583">
        <v>0</v>
      </c>
      <c r="G1745" s="573" t="s">
        <v>902</v>
      </c>
      <c r="H1745" s="576">
        <v>152900</v>
      </c>
      <c r="I1745" s="576">
        <v>59500</v>
      </c>
      <c r="J1745" s="577">
        <v>0.38914323086984998</v>
      </c>
      <c r="K1745" s="577" t="str">
        <f t="shared" si="243"/>
        <v/>
      </c>
      <c r="L1745" s="576">
        <v>46710</v>
      </c>
      <c r="M1745" s="576">
        <v>26897</v>
      </c>
      <c r="N1745" s="577">
        <v>0.57582958681224605</v>
      </c>
      <c r="O1745" s="577" t="b">
        <f t="shared" si="244"/>
        <v>1</v>
      </c>
      <c r="P1745" s="578">
        <v>19.600000000000001</v>
      </c>
      <c r="Q1745" s="578">
        <v>31.7</v>
      </c>
      <c r="R1745" s="579">
        <v>1.6173469387755099</v>
      </c>
      <c r="S1745" s="577" t="b">
        <f t="shared" si="245"/>
        <v>1</v>
      </c>
      <c r="T1745" s="580">
        <f t="shared" si="246"/>
        <v>0</v>
      </c>
      <c r="U1745" s="580">
        <f t="shared" si="247"/>
        <v>1</v>
      </c>
      <c r="V1745" s="580">
        <f t="shared" si="248"/>
        <v>1</v>
      </c>
      <c r="W1745" s="580">
        <f t="shared" si="249"/>
        <v>2</v>
      </c>
      <c r="X1745" s="581" t="str">
        <f t="shared" si="250"/>
        <v>NO</v>
      </c>
      <c r="Y1745" s="582" t="str">
        <f t="shared" si="251"/>
        <v>NO</v>
      </c>
    </row>
    <row r="1746" spans="1:25" x14ac:dyDescent="0.25">
      <c r="A1746" s="572" t="s">
        <v>292</v>
      </c>
      <c r="B1746" s="573" t="s">
        <v>1215</v>
      </c>
      <c r="C1746" s="617">
        <v>506</v>
      </c>
      <c r="D1746" s="617">
        <v>22075050600</v>
      </c>
      <c r="E1746" s="574" t="s">
        <v>904</v>
      </c>
      <c r="F1746" s="583">
        <v>0</v>
      </c>
      <c r="G1746" s="573" t="s">
        <v>902</v>
      </c>
      <c r="H1746" s="576">
        <v>152900</v>
      </c>
      <c r="I1746" s="576">
        <v>65000</v>
      </c>
      <c r="J1746" s="577">
        <v>0.42511445389143199</v>
      </c>
      <c r="K1746" s="577" t="str">
        <f t="shared" si="243"/>
        <v/>
      </c>
      <c r="L1746" s="576">
        <v>46710</v>
      </c>
      <c r="M1746" s="576">
        <v>50182</v>
      </c>
      <c r="N1746" s="577">
        <v>1.0743309783772199</v>
      </c>
      <c r="O1746" s="577" t="str">
        <f t="shared" si="244"/>
        <v/>
      </c>
      <c r="P1746" s="578">
        <v>19.600000000000001</v>
      </c>
      <c r="Q1746" s="578">
        <v>13.6</v>
      </c>
      <c r="R1746" s="579">
        <v>0.69387755102040805</v>
      </c>
      <c r="S1746" s="577" t="str">
        <f t="shared" si="245"/>
        <v/>
      </c>
      <c r="T1746" s="580">
        <f t="shared" si="246"/>
        <v>0</v>
      </c>
      <c r="U1746" s="580">
        <f t="shared" si="247"/>
        <v>0</v>
      </c>
      <c r="V1746" s="580">
        <f t="shared" si="248"/>
        <v>0</v>
      </c>
      <c r="W1746" s="580">
        <f t="shared" si="249"/>
        <v>0</v>
      </c>
      <c r="X1746" s="581" t="str">
        <f t="shared" si="250"/>
        <v>NO</v>
      </c>
      <c r="Y1746" s="582" t="str">
        <f t="shared" si="251"/>
        <v>NO</v>
      </c>
    </row>
    <row r="1747" spans="1:25" x14ac:dyDescent="0.25">
      <c r="A1747" s="572" t="s">
        <v>292</v>
      </c>
      <c r="B1747" s="573" t="s">
        <v>1213</v>
      </c>
      <c r="C1747" s="617">
        <v>506</v>
      </c>
      <c r="D1747" s="617">
        <v>22075050600</v>
      </c>
      <c r="E1747" s="574" t="s">
        <v>904</v>
      </c>
      <c r="F1747" s="583">
        <v>0</v>
      </c>
      <c r="G1747" s="573" t="s">
        <v>902</v>
      </c>
      <c r="H1747" s="576">
        <v>152900</v>
      </c>
      <c r="I1747" s="576">
        <v>58400</v>
      </c>
      <c r="J1747" s="577">
        <v>0.38194898626553297</v>
      </c>
      <c r="K1747" s="577" t="str">
        <f t="shared" si="243"/>
        <v/>
      </c>
      <c r="L1747" s="576">
        <v>46710</v>
      </c>
      <c r="M1747" s="576">
        <v>32813</v>
      </c>
      <c r="N1747" s="577">
        <v>0.70248340826375499</v>
      </c>
      <c r="O1747" s="577" t="str">
        <f t="shared" si="244"/>
        <v/>
      </c>
      <c r="P1747" s="578">
        <v>19.600000000000001</v>
      </c>
      <c r="Q1747" s="578">
        <v>50.5</v>
      </c>
      <c r="R1747" s="579">
        <v>2.5765306122449001</v>
      </c>
      <c r="S1747" s="577" t="b">
        <f t="shared" si="245"/>
        <v>1</v>
      </c>
      <c r="T1747" s="580">
        <f t="shared" si="246"/>
        <v>0</v>
      </c>
      <c r="U1747" s="580">
        <f t="shared" si="247"/>
        <v>0</v>
      </c>
      <c r="V1747" s="580">
        <f t="shared" si="248"/>
        <v>1</v>
      </c>
      <c r="W1747" s="580">
        <f t="shared" si="249"/>
        <v>1</v>
      </c>
      <c r="X1747" s="581" t="str">
        <f t="shared" si="250"/>
        <v>NO</v>
      </c>
      <c r="Y1747" s="582" t="str">
        <f t="shared" si="251"/>
        <v>NO</v>
      </c>
    </row>
    <row r="1748" spans="1:25" x14ac:dyDescent="0.25">
      <c r="A1748" s="572" t="s">
        <v>292</v>
      </c>
      <c r="B1748" s="573" t="s">
        <v>1215</v>
      </c>
      <c r="C1748" s="617">
        <v>507</v>
      </c>
      <c r="D1748" s="617">
        <v>22075050700</v>
      </c>
      <c r="E1748" s="574" t="s">
        <v>904</v>
      </c>
      <c r="F1748" s="583">
        <v>0</v>
      </c>
      <c r="G1748" s="573" t="s">
        <v>902</v>
      </c>
      <c r="H1748" s="576">
        <v>152900</v>
      </c>
      <c r="I1748" s="576">
        <v>65000</v>
      </c>
      <c r="J1748" s="577">
        <v>0.42511445389143199</v>
      </c>
      <c r="K1748" s="577" t="str">
        <f t="shared" si="243"/>
        <v/>
      </c>
      <c r="L1748" s="576">
        <v>46710</v>
      </c>
      <c r="M1748" s="576">
        <v>50182</v>
      </c>
      <c r="N1748" s="577">
        <v>1.0743309783772199</v>
      </c>
      <c r="O1748" s="577" t="str">
        <f t="shared" si="244"/>
        <v/>
      </c>
      <c r="P1748" s="578">
        <v>19.600000000000001</v>
      </c>
      <c r="Q1748" s="578">
        <v>13.6</v>
      </c>
      <c r="R1748" s="579">
        <v>0.69387755102040805</v>
      </c>
      <c r="S1748" s="577" t="str">
        <f t="shared" si="245"/>
        <v/>
      </c>
      <c r="T1748" s="580">
        <f t="shared" si="246"/>
        <v>0</v>
      </c>
      <c r="U1748" s="580">
        <f t="shared" si="247"/>
        <v>0</v>
      </c>
      <c r="V1748" s="580">
        <f t="shared" si="248"/>
        <v>0</v>
      </c>
      <c r="W1748" s="580">
        <f t="shared" si="249"/>
        <v>0</v>
      </c>
      <c r="X1748" s="581" t="str">
        <f t="shared" si="250"/>
        <v>NO</v>
      </c>
      <c r="Y1748" s="582" t="str">
        <f t="shared" si="251"/>
        <v>NO</v>
      </c>
    </row>
    <row r="1749" spans="1:25" x14ac:dyDescent="0.25">
      <c r="A1749" s="572" t="s">
        <v>292</v>
      </c>
      <c r="B1749" s="573" t="s">
        <v>1215</v>
      </c>
      <c r="C1749" s="617">
        <v>508</v>
      </c>
      <c r="D1749" s="617">
        <v>22075050800</v>
      </c>
      <c r="E1749" s="574" t="s">
        <v>901</v>
      </c>
      <c r="F1749" s="587">
        <v>1</v>
      </c>
      <c r="G1749" s="573" t="s">
        <v>902</v>
      </c>
      <c r="H1749" s="576">
        <v>152900</v>
      </c>
      <c r="I1749" s="576">
        <v>65000</v>
      </c>
      <c r="J1749" s="577">
        <v>0.42511445389143199</v>
      </c>
      <c r="K1749" s="577" t="str">
        <f t="shared" si="243"/>
        <v/>
      </c>
      <c r="L1749" s="576">
        <v>46710</v>
      </c>
      <c r="M1749" s="576">
        <v>50182</v>
      </c>
      <c r="N1749" s="577">
        <v>1.0743309783772199</v>
      </c>
      <c r="O1749" s="577" t="str">
        <f t="shared" si="244"/>
        <v/>
      </c>
      <c r="P1749" s="578">
        <v>19.600000000000001</v>
      </c>
      <c r="Q1749" s="578">
        <v>13.6</v>
      </c>
      <c r="R1749" s="579">
        <v>0.69387755102040805</v>
      </c>
      <c r="S1749" s="577" t="str">
        <f t="shared" si="245"/>
        <v/>
      </c>
      <c r="T1749" s="580">
        <f t="shared" si="246"/>
        <v>0</v>
      </c>
      <c r="U1749" s="580">
        <f t="shared" si="247"/>
        <v>0</v>
      </c>
      <c r="V1749" s="580">
        <f t="shared" si="248"/>
        <v>0</v>
      </c>
      <c r="W1749" s="580">
        <f t="shared" si="249"/>
        <v>0</v>
      </c>
      <c r="X1749" s="581" t="str">
        <f t="shared" si="250"/>
        <v>NO</v>
      </c>
      <c r="Y1749" s="582" t="str">
        <f t="shared" si="251"/>
        <v>NO</v>
      </c>
    </row>
    <row r="1750" spans="1:25" x14ac:dyDescent="0.25">
      <c r="A1750" s="572" t="s">
        <v>292</v>
      </c>
      <c r="B1750" s="573" t="s">
        <v>1216</v>
      </c>
      <c r="C1750" s="617">
        <v>508</v>
      </c>
      <c r="D1750" s="617">
        <v>22075050800</v>
      </c>
      <c r="E1750" s="574" t="s">
        <v>901</v>
      </c>
      <c r="F1750" s="587">
        <v>1</v>
      </c>
      <c r="G1750" s="573" t="s">
        <v>902</v>
      </c>
      <c r="H1750" s="576">
        <v>152900</v>
      </c>
      <c r="I1750" s="576">
        <v>83900</v>
      </c>
      <c r="J1750" s="577">
        <v>0.54872465663832604</v>
      </c>
      <c r="K1750" s="577" t="b">
        <f t="shared" si="243"/>
        <v>1</v>
      </c>
      <c r="L1750" s="576">
        <v>46710</v>
      </c>
      <c r="M1750" s="576">
        <v>52054</v>
      </c>
      <c r="N1750" s="577">
        <v>1.1144080496681701</v>
      </c>
      <c r="O1750" s="577" t="str">
        <f t="shared" si="244"/>
        <v/>
      </c>
      <c r="P1750" s="578">
        <v>19.600000000000001</v>
      </c>
      <c r="Q1750" s="578">
        <v>18.600000000000001</v>
      </c>
      <c r="R1750" s="579">
        <v>0.94897959183673497</v>
      </c>
      <c r="S1750" s="577" t="str">
        <f t="shared" si="245"/>
        <v/>
      </c>
      <c r="T1750" s="580">
        <f t="shared" si="246"/>
        <v>1</v>
      </c>
      <c r="U1750" s="580">
        <f t="shared" si="247"/>
        <v>0</v>
      </c>
      <c r="V1750" s="580">
        <f t="shared" si="248"/>
        <v>0</v>
      </c>
      <c r="W1750" s="580">
        <f t="shared" si="249"/>
        <v>1</v>
      </c>
      <c r="X1750" s="581" t="str">
        <f t="shared" si="250"/>
        <v>NO</v>
      </c>
      <c r="Y1750" s="582" t="str">
        <f t="shared" si="251"/>
        <v>NO</v>
      </c>
    </row>
    <row r="1751" spans="1:25" ht="30" x14ac:dyDescent="0.25">
      <c r="A1751" s="572" t="s">
        <v>293</v>
      </c>
      <c r="B1751" s="573" t="s">
        <v>1217</v>
      </c>
      <c r="C1751" s="617">
        <v>9519</v>
      </c>
      <c r="D1751" s="617">
        <v>22077951900</v>
      </c>
      <c r="E1751" s="574" t="s">
        <v>901</v>
      </c>
      <c r="F1751" s="575">
        <v>1</v>
      </c>
      <c r="G1751" s="573" t="s">
        <v>902</v>
      </c>
      <c r="H1751" s="576">
        <v>152900</v>
      </c>
      <c r="I1751" s="576">
        <v>106300</v>
      </c>
      <c r="J1751" s="577">
        <v>0.695225637671681</v>
      </c>
      <c r="K1751" s="577" t="b">
        <f t="shared" si="243"/>
        <v>1</v>
      </c>
      <c r="L1751" s="576">
        <v>46710</v>
      </c>
      <c r="M1751" s="576">
        <v>42898</v>
      </c>
      <c r="N1751" s="577">
        <v>0.91839006636694498</v>
      </c>
      <c r="O1751" s="577" t="str">
        <f t="shared" si="244"/>
        <v/>
      </c>
      <c r="P1751" s="578">
        <v>19.600000000000001</v>
      </c>
      <c r="Q1751" s="578">
        <v>27.6</v>
      </c>
      <c r="R1751" s="579">
        <v>1.40816326530612</v>
      </c>
      <c r="S1751" s="577" t="str">
        <f t="shared" si="245"/>
        <v/>
      </c>
      <c r="T1751" s="580">
        <f t="shared" si="246"/>
        <v>1</v>
      </c>
      <c r="U1751" s="580">
        <f t="shared" si="247"/>
        <v>0</v>
      </c>
      <c r="V1751" s="580">
        <f t="shared" si="248"/>
        <v>0</v>
      </c>
      <c r="W1751" s="580">
        <f t="shared" si="249"/>
        <v>1</v>
      </c>
      <c r="X1751" s="581" t="str">
        <f t="shared" si="250"/>
        <v>NO</v>
      </c>
      <c r="Y1751" s="582" t="str">
        <f t="shared" si="251"/>
        <v>NO</v>
      </c>
    </row>
    <row r="1752" spans="1:25" ht="30" x14ac:dyDescent="0.25">
      <c r="A1752" s="572" t="s">
        <v>293</v>
      </c>
      <c r="B1752" s="573" t="s">
        <v>1218</v>
      </c>
      <c r="C1752" s="617">
        <v>9519</v>
      </c>
      <c r="D1752" s="617">
        <v>22077951900</v>
      </c>
      <c r="E1752" s="574" t="s">
        <v>901</v>
      </c>
      <c r="F1752" s="575">
        <v>1</v>
      </c>
      <c r="G1752" s="573" t="s">
        <v>902</v>
      </c>
      <c r="H1752" s="576">
        <v>152900</v>
      </c>
      <c r="I1752" s="576">
        <v>158300</v>
      </c>
      <c r="J1752" s="577">
        <v>1.0353172007848299</v>
      </c>
      <c r="K1752" s="577" t="b">
        <f t="shared" si="243"/>
        <v>1</v>
      </c>
      <c r="L1752" s="576">
        <v>46710</v>
      </c>
      <c r="M1752" s="576">
        <v>35117</v>
      </c>
      <c r="N1752" s="577">
        <v>0.75180903446799396</v>
      </c>
      <c r="O1752" s="577" t="str">
        <f t="shared" si="244"/>
        <v/>
      </c>
      <c r="P1752" s="578">
        <v>19.600000000000001</v>
      </c>
      <c r="Q1752" s="578">
        <v>17.7</v>
      </c>
      <c r="R1752" s="579">
        <v>0.90306122448979598</v>
      </c>
      <c r="S1752" s="577" t="str">
        <f t="shared" si="245"/>
        <v/>
      </c>
      <c r="T1752" s="580">
        <f t="shared" si="246"/>
        <v>1</v>
      </c>
      <c r="U1752" s="580">
        <f t="shared" si="247"/>
        <v>0</v>
      </c>
      <c r="V1752" s="580">
        <f t="shared" si="248"/>
        <v>0</v>
      </c>
      <c r="W1752" s="580">
        <f t="shared" si="249"/>
        <v>1</v>
      </c>
      <c r="X1752" s="581" t="str">
        <f t="shared" si="250"/>
        <v>NO</v>
      </c>
      <c r="Y1752" s="582" t="str">
        <f t="shared" si="251"/>
        <v>NO</v>
      </c>
    </row>
    <row r="1753" spans="1:25" ht="30" x14ac:dyDescent="0.25">
      <c r="A1753" s="572" t="s">
        <v>293</v>
      </c>
      <c r="B1753" s="573" t="s">
        <v>1219</v>
      </c>
      <c r="C1753" s="617">
        <v>9519</v>
      </c>
      <c r="D1753" s="617">
        <v>22077951900</v>
      </c>
      <c r="E1753" s="574" t="s">
        <v>904</v>
      </c>
      <c r="F1753" s="583">
        <v>0</v>
      </c>
      <c r="G1753" s="573" t="s">
        <v>902</v>
      </c>
      <c r="H1753" s="576">
        <v>152900</v>
      </c>
      <c r="I1753" s="576">
        <v>119200</v>
      </c>
      <c r="J1753" s="577">
        <v>0.77959450621321102</v>
      </c>
      <c r="K1753" s="577" t="b">
        <f t="shared" si="243"/>
        <v>1</v>
      </c>
      <c r="L1753" s="576">
        <v>46710</v>
      </c>
      <c r="M1753" s="576">
        <v>34479</v>
      </c>
      <c r="N1753" s="577">
        <v>0.73815028901734103</v>
      </c>
      <c r="O1753" s="577" t="str">
        <f t="shared" si="244"/>
        <v/>
      </c>
      <c r="P1753" s="578">
        <v>19.600000000000001</v>
      </c>
      <c r="Q1753" s="578">
        <v>21.2</v>
      </c>
      <c r="R1753" s="579">
        <v>1.0816326530612199</v>
      </c>
      <c r="S1753" s="577" t="str">
        <f t="shared" si="245"/>
        <v/>
      </c>
      <c r="T1753" s="580">
        <f t="shared" si="246"/>
        <v>1</v>
      </c>
      <c r="U1753" s="580">
        <f t="shared" si="247"/>
        <v>0</v>
      </c>
      <c r="V1753" s="580">
        <f t="shared" si="248"/>
        <v>0</v>
      </c>
      <c r="W1753" s="580">
        <f t="shared" si="249"/>
        <v>1</v>
      </c>
      <c r="X1753" s="581" t="str">
        <f t="shared" si="250"/>
        <v>NO</v>
      </c>
      <c r="Y1753" s="582" t="str">
        <f t="shared" si="251"/>
        <v>NO</v>
      </c>
    </row>
    <row r="1754" spans="1:25" ht="30" x14ac:dyDescent="0.25">
      <c r="A1754" s="572" t="s">
        <v>293</v>
      </c>
      <c r="B1754" s="573" t="s">
        <v>1220</v>
      </c>
      <c r="C1754" s="617">
        <v>9520</v>
      </c>
      <c r="D1754" s="617">
        <v>22077952000</v>
      </c>
      <c r="E1754" s="574" t="s">
        <v>904</v>
      </c>
      <c r="F1754" s="583">
        <v>0</v>
      </c>
      <c r="G1754" s="573" t="s">
        <v>902</v>
      </c>
      <c r="H1754" s="576">
        <v>152900</v>
      </c>
      <c r="I1754" s="576">
        <v>0</v>
      </c>
      <c r="J1754" s="577">
        <v>0</v>
      </c>
      <c r="K1754" s="577" t="str">
        <f t="shared" si="243"/>
        <v/>
      </c>
      <c r="L1754" s="576">
        <v>46710</v>
      </c>
      <c r="M1754" s="576">
        <v>0</v>
      </c>
      <c r="N1754" s="577">
        <v>0</v>
      </c>
      <c r="O1754" s="577" t="b">
        <f t="shared" si="244"/>
        <v>1</v>
      </c>
      <c r="P1754" s="578">
        <v>19.600000000000001</v>
      </c>
      <c r="Q1754" s="578">
        <v>0</v>
      </c>
      <c r="R1754" s="579">
        <v>0</v>
      </c>
      <c r="S1754" s="577" t="str">
        <f t="shared" si="245"/>
        <v/>
      </c>
      <c r="T1754" s="580">
        <f t="shared" si="246"/>
        <v>0</v>
      </c>
      <c r="U1754" s="580">
        <f t="shared" si="247"/>
        <v>1</v>
      </c>
      <c r="V1754" s="580">
        <f t="shared" si="248"/>
        <v>0</v>
      </c>
      <c r="W1754" s="580">
        <f t="shared" si="249"/>
        <v>1</v>
      </c>
      <c r="X1754" s="581" t="str">
        <f t="shared" si="250"/>
        <v>NO</v>
      </c>
      <c r="Y1754" s="582" t="str">
        <f t="shared" si="251"/>
        <v>NO</v>
      </c>
    </row>
    <row r="1755" spans="1:25" ht="30" x14ac:dyDescent="0.25">
      <c r="A1755" s="572" t="s">
        <v>293</v>
      </c>
      <c r="B1755" s="573" t="s">
        <v>1221</v>
      </c>
      <c r="C1755" s="617">
        <v>9520</v>
      </c>
      <c r="D1755" s="617">
        <v>22077952000</v>
      </c>
      <c r="E1755" s="574" t="s">
        <v>904</v>
      </c>
      <c r="F1755" s="583">
        <v>0</v>
      </c>
      <c r="G1755" s="573" t="s">
        <v>902</v>
      </c>
      <c r="H1755" s="576">
        <v>152900</v>
      </c>
      <c r="I1755" s="576">
        <v>0</v>
      </c>
      <c r="J1755" s="577">
        <v>0</v>
      </c>
      <c r="K1755" s="577" t="str">
        <f t="shared" si="243"/>
        <v/>
      </c>
      <c r="L1755" s="576">
        <v>46710</v>
      </c>
      <c r="M1755" s="576">
        <v>0</v>
      </c>
      <c r="N1755" s="577">
        <v>0</v>
      </c>
      <c r="O1755" s="577" t="b">
        <f t="shared" si="244"/>
        <v>1</v>
      </c>
      <c r="P1755" s="578">
        <v>19.600000000000001</v>
      </c>
      <c r="Q1755" s="578">
        <v>0</v>
      </c>
      <c r="R1755" s="579">
        <v>0</v>
      </c>
      <c r="S1755" s="577" t="str">
        <f t="shared" si="245"/>
        <v/>
      </c>
      <c r="T1755" s="580">
        <f t="shared" si="246"/>
        <v>0</v>
      </c>
      <c r="U1755" s="580">
        <f t="shared" si="247"/>
        <v>1</v>
      </c>
      <c r="V1755" s="580">
        <f t="shared" si="248"/>
        <v>0</v>
      </c>
      <c r="W1755" s="580">
        <f t="shared" si="249"/>
        <v>1</v>
      </c>
      <c r="X1755" s="581" t="str">
        <f t="shared" si="250"/>
        <v>NO</v>
      </c>
      <c r="Y1755" s="582" t="str">
        <f t="shared" si="251"/>
        <v>NO</v>
      </c>
    </row>
    <row r="1756" spans="1:25" ht="30" x14ac:dyDescent="0.25">
      <c r="A1756" s="572" t="s">
        <v>293</v>
      </c>
      <c r="B1756" s="573" t="s">
        <v>1222</v>
      </c>
      <c r="C1756" s="617">
        <v>9520</v>
      </c>
      <c r="D1756" s="617">
        <v>22077952000</v>
      </c>
      <c r="E1756" s="574" t="s">
        <v>904</v>
      </c>
      <c r="F1756" s="583">
        <v>0</v>
      </c>
      <c r="G1756" s="573" t="s">
        <v>902</v>
      </c>
      <c r="H1756" s="576">
        <v>152900</v>
      </c>
      <c r="I1756" s="576">
        <v>0</v>
      </c>
      <c r="J1756" s="577">
        <v>0</v>
      </c>
      <c r="K1756" s="577" t="str">
        <f t="shared" si="243"/>
        <v/>
      </c>
      <c r="L1756" s="576">
        <v>46710</v>
      </c>
      <c r="M1756" s="576">
        <v>0</v>
      </c>
      <c r="N1756" s="577">
        <v>0</v>
      </c>
      <c r="O1756" s="577" t="b">
        <f t="shared" si="244"/>
        <v>1</v>
      </c>
      <c r="P1756" s="578">
        <v>19.600000000000001</v>
      </c>
      <c r="Q1756" s="578">
        <v>0</v>
      </c>
      <c r="R1756" s="579">
        <v>0</v>
      </c>
      <c r="S1756" s="577" t="str">
        <f t="shared" si="245"/>
        <v/>
      </c>
      <c r="T1756" s="580">
        <f t="shared" si="246"/>
        <v>0</v>
      </c>
      <c r="U1756" s="580">
        <f t="shared" si="247"/>
        <v>1</v>
      </c>
      <c r="V1756" s="580">
        <f t="shared" si="248"/>
        <v>0</v>
      </c>
      <c r="W1756" s="580">
        <f t="shared" si="249"/>
        <v>1</v>
      </c>
      <c r="X1756" s="581" t="str">
        <f t="shared" si="250"/>
        <v>NO</v>
      </c>
      <c r="Y1756" s="582" t="str">
        <f t="shared" si="251"/>
        <v>NO</v>
      </c>
    </row>
    <row r="1757" spans="1:25" ht="30" x14ac:dyDescent="0.25">
      <c r="A1757" s="572" t="s">
        <v>293</v>
      </c>
      <c r="B1757" s="573" t="s">
        <v>1223</v>
      </c>
      <c r="C1757" s="617">
        <v>9521</v>
      </c>
      <c r="D1757" s="617">
        <v>22077952100</v>
      </c>
      <c r="E1757" s="574" t="s">
        <v>904</v>
      </c>
      <c r="F1757" s="583">
        <v>0</v>
      </c>
      <c r="G1757" s="573" t="s">
        <v>902</v>
      </c>
      <c r="H1757" s="576">
        <v>152900</v>
      </c>
      <c r="I1757" s="576">
        <v>92800</v>
      </c>
      <c r="J1757" s="577">
        <v>0.60693263570961398</v>
      </c>
      <c r="K1757" s="577" t="b">
        <f t="shared" si="243"/>
        <v>1</v>
      </c>
      <c r="L1757" s="576">
        <v>46710</v>
      </c>
      <c r="M1757" s="576">
        <v>45347</v>
      </c>
      <c r="N1757" s="577">
        <v>0.97081995290087797</v>
      </c>
      <c r="O1757" s="577" t="str">
        <f t="shared" si="244"/>
        <v/>
      </c>
      <c r="P1757" s="578">
        <v>19.600000000000001</v>
      </c>
      <c r="Q1757" s="578">
        <v>17.100000000000001</v>
      </c>
      <c r="R1757" s="579">
        <v>0.87244897959183698</v>
      </c>
      <c r="S1757" s="577" t="str">
        <f t="shared" si="245"/>
        <v/>
      </c>
      <c r="T1757" s="580">
        <f t="shared" si="246"/>
        <v>1</v>
      </c>
      <c r="U1757" s="580">
        <f t="shared" si="247"/>
        <v>0</v>
      </c>
      <c r="V1757" s="580">
        <f t="shared" si="248"/>
        <v>0</v>
      </c>
      <c r="W1757" s="580">
        <f t="shared" si="249"/>
        <v>1</v>
      </c>
      <c r="X1757" s="581" t="str">
        <f t="shared" si="250"/>
        <v>NO</v>
      </c>
      <c r="Y1757" s="582" t="str">
        <f t="shared" si="251"/>
        <v>NO</v>
      </c>
    </row>
    <row r="1758" spans="1:25" ht="30" x14ac:dyDescent="0.25">
      <c r="A1758" s="572" t="s">
        <v>293</v>
      </c>
      <c r="B1758" s="573" t="s">
        <v>1224</v>
      </c>
      <c r="C1758" s="617">
        <v>9521</v>
      </c>
      <c r="D1758" s="617">
        <v>22077952100</v>
      </c>
      <c r="E1758" s="574" t="s">
        <v>904</v>
      </c>
      <c r="F1758" s="583">
        <v>0</v>
      </c>
      <c r="G1758" s="573" t="s">
        <v>902</v>
      </c>
      <c r="H1758" s="576">
        <v>152900</v>
      </c>
      <c r="I1758" s="576">
        <v>0</v>
      </c>
      <c r="J1758" s="577">
        <v>0</v>
      </c>
      <c r="K1758" s="577" t="str">
        <f t="shared" si="243"/>
        <v/>
      </c>
      <c r="L1758" s="576">
        <v>46710</v>
      </c>
      <c r="M1758" s="576">
        <v>0</v>
      </c>
      <c r="N1758" s="577">
        <v>0</v>
      </c>
      <c r="O1758" s="577" t="b">
        <f t="shared" si="244"/>
        <v>1</v>
      </c>
      <c r="P1758" s="578">
        <v>19.600000000000001</v>
      </c>
      <c r="Q1758" s="578">
        <v>0</v>
      </c>
      <c r="R1758" s="579">
        <v>0</v>
      </c>
      <c r="S1758" s="577" t="str">
        <f t="shared" si="245"/>
        <v/>
      </c>
      <c r="T1758" s="580">
        <f t="shared" si="246"/>
        <v>0</v>
      </c>
      <c r="U1758" s="580">
        <f t="shared" si="247"/>
        <v>1</v>
      </c>
      <c r="V1758" s="580">
        <f t="shared" si="248"/>
        <v>0</v>
      </c>
      <c r="W1758" s="580">
        <f t="shared" si="249"/>
        <v>1</v>
      </c>
      <c r="X1758" s="581" t="str">
        <f t="shared" si="250"/>
        <v>NO</v>
      </c>
      <c r="Y1758" s="582" t="str">
        <f t="shared" si="251"/>
        <v>NO</v>
      </c>
    </row>
    <row r="1759" spans="1:25" ht="30" x14ac:dyDescent="0.25">
      <c r="A1759" s="572" t="s">
        <v>293</v>
      </c>
      <c r="B1759" s="573" t="s">
        <v>1225</v>
      </c>
      <c r="C1759" s="617">
        <v>9521</v>
      </c>
      <c r="D1759" s="617">
        <v>22077952100</v>
      </c>
      <c r="E1759" s="574" t="s">
        <v>904</v>
      </c>
      <c r="F1759" s="583">
        <v>0</v>
      </c>
      <c r="G1759" s="573" t="s">
        <v>902</v>
      </c>
      <c r="H1759" s="576">
        <v>152900</v>
      </c>
      <c r="I1759" s="576">
        <v>0</v>
      </c>
      <c r="J1759" s="577">
        <v>0</v>
      </c>
      <c r="K1759" s="577" t="str">
        <f t="shared" si="243"/>
        <v/>
      </c>
      <c r="L1759" s="576">
        <v>46710</v>
      </c>
      <c r="M1759" s="576">
        <v>0</v>
      </c>
      <c r="N1759" s="577">
        <v>0</v>
      </c>
      <c r="O1759" s="577" t="b">
        <f t="shared" si="244"/>
        <v>1</v>
      </c>
      <c r="P1759" s="578">
        <v>19.600000000000001</v>
      </c>
      <c r="Q1759" s="578">
        <v>0</v>
      </c>
      <c r="R1759" s="579">
        <v>0</v>
      </c>
      <c r="S1759" s="577" t="str">
        <f t="shared" si="245"/>
        <v/>
      </c>
      <c r="T1759" s="580">
        <f t="shared" si="246"/>
        <v>0</v>
      </c>
      <c r="U1759" s="580">
        <f t="shared" si="247"/>
        <v>1</v>
      </c>
      <c r="V1759" s="580">
        <f t="shared" si="248"/>
        <v>0</v>
      </c>
      <c r="W1759" s="580">
        <f t="shared" si="249"/>
        <v>1</v>
      </c>
      <c r="X1759" s="581" t="str">
        <f t="shared" si="250"/>
        <v>NO</v>
      </c>
      <c r="Y1759" s="582" t="str">
        <f t="shared" si="251"/>
        <v>NO</v>
      </c>
    </row>
    <row r="1760" spans="1:25" ht="30" x14ac:dyDescent="0.25">
      <c r="A1760" s="572" t="s">
        <v>293</v>
      </c>
      <c r="B1760" s="573" t="s">
        <v>1226</v>
      </c>
      <c r="C1760" s="617">
        <v>9521</v>
      </c>
      <c r="D1760" s="617">
        <v>22077952100</v>
      </c>
      <c r="E1760" s="574" t="s">
        <v>904</v>
      </c>
      <c r="F1760" s="583">
        <v>0</v>
      </c>
      <c r="G1760" s="573" t="s">
        <v>902</v>
      </c>
      <c r="H1760" s="576">
        <v>152900</v>
      </c>
      <c r="I1760" s="576">
        <v>132200</v>
      </c>
      <c r="J1760" s="577">
        <v>0.86461739699149798</v>
      </c>
      <c r="K1760" s="577" t="b">
        <f t="shared" si="243"/>
        <v>1</v>
      </c>
      <c r="L1760" s="576">
        <v>46710</v>
      </c>
      <c r="M1760" s="576">
        <v>63651</v>
      </c>
      <c r="N1760" s="577">
        <v>1.36268464996789</v>
      </c>
      <c r="O1760" s="577" t="str">
        <f t="shared" si="244"/>
        <v/>
      </c>
      <c r="P1760" s="578">
        <v>19.600000000000001</v>
      </c>
      <c r="Q1760" s="578">
        <v>15.3</v>
      </c>
      <c r="R1760" s="579">
        <v>0.780612244897959</v>
      </c>
      <c r="S1760" s="577" t="str">
        <f t="shared" si="245"/>
        <v/>
      </c>
      <c r="T1760" s="580">
        <f t="shared" si="246"/>
        <v>1</v>
      </c>
      <c r="U1760" s="580">
        <f t="shared" si="247"/>
        <v>0</v>
      </c>
      <c r="V1760" s="580">
        <f t="shared" si="248"/>
        <v>0</v>
      </c>
      <c r="W1760" s="580">
        <f t="shared" si="249"/>
        <v>1</v>
      </c>
      <c r="X1760" s="581" t="str">
        <f t="shared" si="250"/>
        <v>NO</v>
      </c>
      <c r="Y1760" s="582" t="str">
        <f t="shared" si="251"/>
        <v>NO</v>
      </c>
    </row>
    <row r="1761" spans="1:25" ht="30" x14ac:dyDescent="0.25">
      <c r="A1761" s="572" t="s">
        <v>293</v>
      </c>
      <c r="B1761" s="573" t="s">
        <v>1217</v>
      </c>
      <c r="C1761" s="617">
        <v>9521</v>
      </c>
      <c r="D1761" s="617">
        <v>22077952100</v>
      </c>
      <c r="E1761" s="574" t="s">
        <v>901</v>
      </c>
      <c r="F1761" s="575">
        <v>1</v>
      </c>
      <c r="G1761" s="573" t="s">
        <v>902</v>
      </c>
      <c r="H1761" s="576">
        <v>152900</v>
      </c>
      <c r="I1761" s="576">
        <v>106300</v>
      </c>
      <c r="J1761" s="577">
        <v>0.695225637671681</v>
      </c>
      <c r="K1761" s="577" t="b">
        <f t="shared" si="243"/>
        <v>1</v>
      </c>
      <c r="L1761" s="576">
        <v>46710</v>
      </c>
      <c r="M1761" s="576">
        <v>42898</v>
      </c>
      <c r="N1761" s="577">
        <v>0.91839006636694498</v>
      </c>
      <c r="O1761" s="577" t="str">
        <f t="shared" si="244"/>
        <v/>
      </c>
      <c r="P1761" s="578">
        <v>19.600000000000001</v>
      </c>
      <c r="Q1761" s="578">
        <v>27.6</v>
      </c>
      <c r="R1761" s="579">
        <v>1.40816326530612</v>
      </c>
      <c r="S1761" s="577" t="str">
        <f t="shared" si="245"/>
        <v/>
      </c>
      <c r="T1761" s="580">
        <f t="shared" si="246"/>
        <v>1</v>
      </c>
      <c r="U1761" s="580">
        <f t="shared" si="247"/>
        <v>0</v>
      </c>
      <c r="V1761" s="580">
        <f t="shared" si="248"/>
        <v>0</v>
      </c>
      <c r="W1761" s="580">
        <f t="shared" si="249"/>
        <v>1</v>
      </c>
      <c r="X1761" s="581" t="str">
        <f t="shared" si="250"/>
        <v>NO</v>
      </c>
      <c r="Y1761" s="582" t="str">
        <f t="shared" si="251"/>
        <v>NO</v>
      </c>
    </row>
    <row r="1762" spans="1:25" ht="30" x14ac:dyDescent="0.25">
      <c r="A1762" s="572" t="s">
        <v>293</v>
      </c>
      <c r="B1762" s="573" t="s">
        <v>1218</v>
      </c>
      <c r="C1762" s="617">
        <v>9521</v>
      </c>
      <c r="D1762" s="617">
        <v>22077952100</v>
      </c>
      <c r="E1762" s="574" t="s">
        <v>904</v>
      </c>
      <c r="F1762" s="583">
        <v>0</v>
      </c>
      <c r="G1762" s="573" t="s">
        <v>902</v>
      </c>
      <c r="H1762" s="576">
        <v>152900</v>
      </c>
      <c r="I1762" s="576">
        <v>158300</v>
      </c>
      <c r="J1762" s="577">
        <v>1.0353172007848299</v>
      </c>
      <c r="K1762" s="577" t="b">
        <f t="shared" si="243"/>
        <v>1</v>
      </c>
      <c r="L1762" s="576">
        <v>46710</v>
      </c>
      <c r="M1762" s="576">
        <v>35117</v>
      </c>
      <c r="N1762" s="577">
        <v>0.75180903446799396</v>
      </c>
      <c r="O1762" s="577" t="str">
        <f t="shared" si="244"/>
        <v/>
      </c>
      <c r="P1762" s="578">
        <v>19.600000000000001</v>
      </c>
      <c r="Q1762" s="578">
        <v>17.7</v>
      </c>
      <c r="R1762" s="579">
        <v>0.90306122448979598</v>
      </c>
      <c r="S1762" s="577" t="str">
        <f t="shared" si="245"/>
        <v/>
      </c>
      <c r="T1762" s="580">
        <f t="shared" si="246"/>
        <v>1</v>
      </c>
      <c r="U1762" s="580">
        <f t="shared" si="247"/>
        <v>0</v>
      </c>
      <c r="V1762" s="580">
        <f t="shared" si="248"/>
        <v>0</v>
      </c>
      <c r="W1762" s="580">
        <f t="shared" si="249"/>
        <v>1</v>
      </c>
      <c r="X1762" s="581" t="str">
        <f t="shared" si="250"/>
        <v>NO</v>
      </c>
      <c r="Y1762" s="582" t="str">
        <f t="shared" si="251"/>
        <v>NO</v>
      </c>
    </row>
    <row r="1763" spans="1:25" ht="30" x14ac:dyDescent="0.25">
      <c r="A1763" s="572" t="s">
        <v>293</v>
      </c>
      <c r="B1763" s="573" t="s">
        <v>1227</v>
      </c>
      <c r="C1763" s="617">
        <v>9521</v>
      </c>
      <c r="D1763" s="617">
        <v>22077952100</v>
      </c>
      <c r="E1763" s="574" t="s">
        <v>904</v>
      </c>
      <c r="F1763" s="583">
        <v>0</v>
      </c>
      <c r="G1763" s="573" t="s">
        <v>902</v>
      </c>
      <c r="H1763" s="576">
        <v>152900</v>
      </c>
      <c r="I1763" s="576">
        <v>0</v>
      </c>
      <c r="J1763" s="577">
        <v>0</v>
      </c>
      <c r="K1763" s="577" t="str">
        <f t="shared" si="243"/>
        <v/>
      </c>
      <c r="L1763" s="576">
        <v>46710</v>
      </c>
      <c r="M1763" s="576">
        <v>0</v>
      </c>
      <c r="N1763" s="577">
        <v>0</v>
      </c>
      <c r="O1763" s="577" t="b">
        <f t="shared" si="244"/>
        <v>1</v>
      </c>
      <c r="P1763" s="578">
        <v>19.600000000000001</v>
      </c>
      <c r="Q1763" s="578">
        <v>0</v>
      </c>
      <c r="R1763" s="579">
        <v>0</v>
      </c>
      <c r="S1763" s="577" t="str">
        <f t="shared" si="245"/>
        <v/>
      </c>
      <c r="T1763" s="580">
        <f t="shared" si="246"/>
        <v>0</v>
      </c>
      <c r="U1763" s="580">
        <f t="shared" si="247"/>
        <v>1</v>
      </c>
      <c r="V1763" s="580">
        <f t="shared" si="248"/>
        <v>0</v>
      </c>
      <c r="W1763" s="580">
        <f t="shared" si="249"/>
        <v>1</v>
      </c>
      <c r="X1763" s="581" t="str">
        <f t="shared" si="250"/>
        <v>NO</v>
      </c>
      <c r="Y1763" s="582" t="str">
        <f t="shared" si="251"/>
        <v>NO</v>
      </c>
    </row>
    <row r="1764" spans="1:25" ht="30" x14ac:dyDescent="0.25">
      <c r="A1764" s="572" t="s">
        <v>293</v>
      </c>
      <c r="B1764" s="573" t="s">
        <v>1228</v>
      </c>
      <c r="C1764" s="617">
        <v>9521</v>
      </c>
      <c r="D1764" s="617">
        <v>22077952100</v>
      </c>
      <c r="E1764" s="574" t="s">
        <v>901</v>
      </c>
      <c r="F1764" s="575">
        <v>1</v>
      </c>
      <c r="G1764" s="573" t="s">
        <v>902</v>
      </c>
      <c r="H1764" s="576">
        <v>152900</v>
      </c>
      <c r="I1764" s="576">
        <v>0</v>
      </c>
      <c r="J1764" s="577">
        <v>0</v>
      </c>
      <c r="K1764" s="577" t="str">
        <f t="shared" si="243"/>
        <v/>
      </c>
      <c r="L1764" s="576">
        <v>46710</v>
      </c>
      <c r="M1764" s="576">
        <v>0</v>
      </c>
      <c r="N1764" s="577">
        <v>0</v>
      </c>
      <c r="O1764" s="577" t="b">
        <f t="shared" si="244"/>
        <v>1</v>
      </c>
      <c r="P1764" s="578">
        <v>19.600000000000001</v>
      </c>
      <c r="Q1764" s="578">
        <v>0</v>
      </c>
      <c r="R1764" s="579">
        <v>0</v>
      </c>
      <c r="S1764" s="577" t="str">
        <f t="shared" si="245"/>
        <v/>
      </c>
      <c r="T1764" s="580">
        <f t="shared" si="246"/>
        <v>0</v>
      </c>
      <c r="U1764" s="580">
        <f t="shared" si="247"/>
        <v>1</v>
      </c>
      <c r="V1764" s="580">
        <f t="shared" si="248"/>
        <v>0</v>
      </c>
      <c r="W1764" s="580">
        <f t="shared" si="249"/>
        <v>1</v>
      </c>
      <c r="X1764" s="581" t="str">
        <f t="shared" si="250"/>
        <v>NO</v>
      </c>
      <c r="Y1764" s="582" t="str">
        <f t="shared" si="251"/>
        <v>NO</v>
      </c>
    </row>
    <row r="1765" spans="1:25" ht="30" x14ac:dyDescent="0.25">
      <c r="A1765" s="572" t="s">
        <v>315</v>
      </c>
      <c r="B1765" s="573" t="s">
        <v>1229</v>
      </c>
      <c r="C1765" s="617">
        <v>9521</v>
      </c>
      <c r="D1765" s="617">
        <v>22077952100</v>
      </c>
      <c r="E1765" s="574" t="s">
        <v>904</v>
      </c>
      <c r="F1765" s="583">
        <v>0</v>
      </c>
      <c r="G1765" s="573" t="s">
        <v>902</v>
      </c>
      <c r="H1765" s="576">
        <v>152900</v>
      </c>
      <c r="I1765" s="576">
        <v>167900</v>
      </c>
      <c r="J1765" s="577">
        <v>1.09810333551341</v>
      </c>
      <c r="K1765" s="577" t="b">
        <f t="shared" si="243"/>
        <v>1</v>
      </c>
      <c r="L1765" s="576">
        <v>46710</v>
      </c>
      <c r="M1765" s="576">
        <v>69327</v>
      </c>
      <c r="N1765" s="577">
        <v>1.48420038535645</v>
      </c>
      <c r="O1765" s="577" t="str">
        <f t="shared" si="244"/>
        <v/>
      </c>
      <c r="P1765" s="578">
        <v>19.600000000000001</v>
      </c>
      <c r="Q1765" s="578">
        <v>11.7</v>
      </c>
      <c r="R1765" s="579">
        <v>0.59693877551020402</v>
      </c>
      <c r="S1765" s="577" t="str">
        <f t="shared" si="245"/>
        <v/>
      </c>
      <c r="T1765" s="580">
        <f t="shared" si="246"/>
        <v>1</v>
      </c>
      <c r="U1765" s="580">
        <f t="shared" si="247"/>
        <v>0</v>
      </c>
      <c r="V1765" s="580">
        <f t="shared" si="248"/>
        <v>0</v>
      </c>
      <c r="W1765" s="580">
        <f t="shared" si="249"/>
        <v>1</v>
      </c>
      <c r="X1765" s="581" t="str">
        <f t="shared" si="250"/>
        <v>NO</v>
      </c>
      <c r="Y1765" s="582" t="str">
        <f t="shared" si="251"/>
        <v>NO</v>
      </c>
    </row>
    <row r="1766" spans="1:25" ht="30" x14ac:dyDescent="0.25">
      <c r="A1766" s="572" t="s">
        <v>315</v>
      </c>
      <c r="B1766" s="573" t="s">
        <v>1062</v>
      </c>
      <c r="C1766" s="617">
        <v>9521</v>
      </c>
      <c r="D1766" s="617">
        <v>22077952100</v>
      </c>
      <c r="E1766" s="574" t="s">
        <v>901</v>
      </c>
      <c r="F1766" s="575">
        <v>1</v>
      </c>
      <c r="G1766" s="573" t="s">
        <v>902</v>
      </c>
      <c r="H1766" s="576">
        <v>152900</v>
      </c>
      <c r="I1766" s="576">
        <v>119700</v>
      </c>
      <c r="J1766" s="577">
        <v>0.78286461739699198</v>
      </c>
      <c r="K1766" s="577" t="b">
        <f t="shared" si="243"/>
        <v>1</v>
      </c>
      <c r="L1766" s="576">
        <v>46710</v>
      </c>
      <c r="M1766" s="576">
        <v>40164</v>
      </c>
      <c r="N1766" s="577">
        <v>0.85985870263326902</v>
      </c>
      <c r="O1766" s="577" t="str">
        <f t="shared" si="244"/>
        <v/>
      </c>
      <c r="P1766" s="578">
        <v>19.600000000000001</v>
      </c>
      <c r="Q1766" s="578">
        <v>24.5</v>
      </c>
      <c r="R1766" s="579">
        <v>1.25</v>
      </c>
      <c r="S1766" s="577" t="str">
        <f t="shared" si="245"/>
        <v/>
      </c>
      <c r="T1766" s="580">
        <f t="shared" si="246"/>
        <v>1</v>
      </c>
      <c r="U1766" s="580">
        <f t="shared" si="247"/>
        <v>0</v>
      </c>
      <c r="V1766" s="580">
        <f t="shared" si="248"/>
        <v>0</v>
      </c>
      <c r="W1766" s="580">
        <f t="shared" si="249"/>
        <v>1</v>
      </c>
      <c r="X1766" s="581" t="str">
        <f t="shared" si="250"/>
        <v>NO</v>
      </c>
      <c r="Y1766" s="582" t="str">
        <f t="shared" si="251"/>
        <v>NO</v>
      </c>
    </row>
    <row r="1767" spans="1:25" ht="30" x14ac:dyDescent="0.25">
      <c r="A1767" s="572" t="s">
        <v>293</v>
      </c>
      <c r="B1767" s="573" t="s">
        <v>1224</v>
      </c>
      <c r="C1767" s="617">
        <v>9522</v>
      </c>
      <c r="D1767" s="617">
        <v>22077952200</v>
      </c>
      <c r="E1767" s="574" t="s">
        <v>904</v>
      </c>
      <c r="F1767" s="583">
        <v>0</v>
      </c>
      <c r="G1767" s="573" t="s">
        <v>902</v>
      </c>
      <c r="H1767" s="576">
        <v>152900</v>
      </c>
      <c r="I1767" s="576">
        <v>0</v>
      </c>
      <c r="J1767" s="577">
        <v>0</v>
      </c>
      <c r="K1767" s="577" t="str">
        <f t="shared" si="243"/>
        <v/>
      </c>
      <c r="L1767" s="576">
        <v>46710</v>
      </c>
      <c r="M1767" s="576">
        <v>0</v>
      </c>
      <c r="N1767" s="577">
        <v>0</v>
      </c>
      <c r="O1767" s="577" t="b">
        <f t="shared" si="244"/>
        <v>1</v>
      </c>
      <c r="P1767" s="578">
        <v>19.600000000000001</v>
      </c>
      <c r="Q1767" s="578">
        <v>0</v>
      </c>
      <c r="R1767" s="579">
        <v>0</v>
      </c>
      <c r="S1767" s="577" t="str">
        <f t="shared" si="245"/>
        <v/>
      </c>
      <c r="T1767" s="580">
        <f t="shared" si="246"/>
        <v>0</v>
      </c>
      <c r="U1767" s="580">
        <f t="shared" si="247"/>
        <v>1</v>
      </c>
      <c r="V1767" s="580">
        <f t="shared" si="248"/>
        <v>0</v>
      </c>
      <c r="W1767" s="580">
        <f t="shared" si="249"/>
        <v>1</v>
      </c>
      <c r="X1767" s="581" t="str">
        <f t="shared" si="250"/>
        <v>NO</v>
      </c>
      <c r="Y1767" s="582" t="str">
        <f t="shared" si="251"/>
        <v>NO</v>
      </c>
    </row>
    <row r="1768" spans="1:25" ht="30" x14ac:dyDescent="0.25">
      <c r="A1768" s="572" t="s">
        <v>293</v>
      </c>
      <c r="B1768" s="573" t="s">
        <v>1230</v>
      </c>
      <c r="C1768" s="617">
        <v>9522</v>
      </c>
      <c r="D1768" s="617">
        <v>22077952200</v>
      </c>
      <c r="E1768" s="574" t="s">
        <v>904</v>
      </c>
      <c r="F1768" s="583">
        <v>0</v>
      </c>
      <c r="G1768" s="573" t="s">
        <v>902</v>
      </c>
      <c r="H1768" s="576">
        <v>152900</v>
      </c>
      <c r="I1768" s="576">
        <v>0</v>
      </c>
      <c r="J1768" s="577">
        <v>0</v>
      </c>
      <c r="K1768" s="577" t="str">
        <f t="shared" si="243"/>
        <v/>
      </c>
      <c r="L1768" s="576">
        <v>46710</v>
      </c>
      <c r="M1768" s="576">
        <v>0</v>
      </c>
      <c r="N1768" s="577">
        <v>0</v>
      </c>
      <c r="O1768" s="577" t="b">
        <f t="shared" si="244"/>
        <v>1</v>
      </c>
      <c r="P1768" s="578">
        <v>19.600000000000001</v>
      </c>
      <c r="Q1768" s="578">
        <v>0</v>
      </c>
      <c r="R1768" s="579">
        <v>0</v>
      </c>
      <c r="S1768" s="577" t="str">
        <f t="shared" si="245"/>
        <v/>
      </c>
      <c r="T1768" s="580">
        <f t="shared" si="246"/>
        <v>0</v>
      </c>
      <c r="U1768" s="580">
        <f t="shared" si="247"/>
        <v>1</v>
      </c>
      <c r="V1768" s="580">
        <f t="shared" si="248"/>
        <v>0</v>
      </c>
      <c r="W1768" s="580">
        <f t="shared" si="249"/>
        <v>1</v>
      </c>
      <c r="X1768" s="581" t="str">
        <f t="shared" si="250"/>
        <v>NO</v>
      </c>
      <c r="Y1768" s="582" t="str">
        <f t="shared" si="251"/>
        <v>NO</v>
      </c>
    </row>
    <row r="1769" spans="1:25" ht="30" x14ac:dyDescent="0.25">
      <c r="A1769" s="572" t="s">
        <v>293</v>
      </c>
      <c r="B1769" s="573" t="s">
        <v>1218</v>
      </c>
      <c r="C1769" s="617">
        <v>9522</v>
      </c>
      <c r="D1769" s="617">
        <v>22077952200</v>
      </c>
      <c r="E1769" s="574" t="s">
        <v>901</v>
      </c>
      <c r="F1769" s="575">
        <v>1</v>
      </c>
      <c r="G1769" s="573" t="s">
        <v>902</v>
      </c>
      <c r="H1769" s="576">
        <v>152900</v>
      </c>
      <c r="I1769" s="576">
        <v>158300</v>
      </c>
      <c r="J1769" s="577">
        <v>1.0353172007848299</v>
      </c>
      <c r="K1769" s="577" t="b">
        <f t="shared" si="243"/>
        <v>1</v>
      </c>
      <c r="L1769" s="576">
        <v>46710</v>
      </c>
      <c r="M1769" s="576">
        <v>35117</v>
      </c>
      <c r="N1769" s="577">
        <v>0.75180903446799396</v>
      </c>
      <c r="O1769" s="577" t="str">
        <f t="shared" si="244"/>
        <v/>
      </c>
      <c r="P1769" s="578">
        <v>19.600000000000001</v>
      </c>
      <c r="Q1769" s="578">
        <v>17.7</v>
      </c>
      <c r="R1769" s="579">
        <v>0.90306122448979598</v>
      </c>
      <c r="S1769" s="577" t="str">
        <f t="shared" si="245"/>
        <v/>
      </c>
      <c r="T1769" s="580">
        <f t="shared" si="246"/>
        <v>1</v>
      </c>
      <c r="U1769" s="580">
        <f t="shared" si="247"/>
        <v>0</v>
      </c>
      <c r="V1769" s="580">
        <f t="shared" si="248"/>
        <v>0</v>
      </c>
      <c r="W1769" s="580">
        <f t="shared" si="249"/>
        <v>1</v>
      </c>
      <c r="X1769" s="581" t="str">
        <f t="shared" si="250"/>
        <v>NO</v>
      </c>
      <c r="Y1769" s="582" t="str">
        <f t="shared" si="251"/>
        <v>NO</v>
      </c>
    </row>
    <row r="1770" spans="1:25" ht="30" x14ac:dyDescent="0.25">
      <c r="A1770" s="572" t="s">
        <v>293</v>
      </c>
      <c r="B1770" s="573" t="s">
        <v>1227</v>
      </c>
      <c r="C1770" s="617">
        <v>9522</v>
      </c>
      <c r="D1770" s="617">
        <v>22077952200</v>
      </c>
      <c r="E1770" s="574" t="s">
        <v>904</v>
      </c>
      <c r="F1770" s="583">
        <v>0</v>
      </c>
      <c r="G1770" s="573" t="s">
        <v>902</v>
      </c>
      <c r="H1770" s="576">
        <v>152900</v>
      </c>
      <c r="I1770" s="576">
        <v>0</v>
      </c>
      <c r="J1770" s="577">
        <v>0</v>
      </c>
      <c r="K1770" s="577" t="str">
        <f t="shared" si="243"/>
        <v/>
      </c>
      <c r="L1770" s="576">
        <v>46710</v>
      </c>
      <c r="M1770" s="576">
        <v>0</v>
      </c>
      <c r="N1770" s="577">
        <v>0</v>
      </c>
      <c r="O1770" s="577" t="b">
        <f t="shared" si="244"/>
        <v>1</v>
      </c>
      <c r="P1770" s="578">
        <v>19.600000000000001</v>
      </c>
      <c r="Q1770" s="578">
        <v>0</v>
      </c>
      <c r="R1770" s="579">
        <v>0</v>
      </c>
      <c r="S1770" s="577" t="str">
        <f t="shared" si="245"/>
        <v/>
      </c>
      <c r="T1770" s="580">
        <f t="shared" si="246"/>
        <v>0</v>
      </c>
      <c r="U1770" s="580">
        <f t="shared" si="247"/>
        <v>1</v>
      </c>
      <c r="V1770" s="580">
        <f t="shared" si="248"/>
        <v>0</v>
      </c>
      <c r="W1770" s="580">
        <f t="shared" si="249"/>
        <v>1</v>
      </c>
      <c r="X1770" s="581" t="str">
        <f t="shared" si="250"/>
        <v>NO</v>
      </c>
      <c r="Y1770" s="582" t="str">
        <f t="shared" si="251"/>
        <v>NO</v>
      </c>
    </row>
    <row r="1771" spans="1:25" ht="30" x14ac:dyDescent="0.25">
      <c r="A1771" s="572" t="s">
        <v>293</v>
      </c>
      <c r="B1771" s="573" t="s">
        <v>1228</v>
      </c>
      <c r="C1771" s="617">
        <v>9522</v>
      </c>
      <c r="D1771" s="617">
        <v>22077952200</v>
      </c>
      <c r="E1771" s="574" t="s">
        <v>901</v>
      </c>
      <c r="F1771" s="575">
        <v>1</v>
      </c>
      <c r="G1771" s="573" t="s">
        <v>902</v>
      </c>
      <c r="H1771" s="576">
        <v>152900</v>
      </c>
      <c r="I1771" s="576">
        <v>0</v>
      </c>
      <c r="J1771" s="577">
        <v>0</v>
      </c>
      <c r="K1771" s="577" t="str">
        <f t="shared" si="243"/>
        <v/>
      </c>
      <c r="L1771" s="576">
        <v>46710</v>
      </c>
      <c r="M1771" s="576">
        <v>0</v>
      </c>
      <c r="N1771" s="577">
        <v>0</v>
      </c>
      <c r="O1771" s="577" t="b">
        <f t="shared" si="244"/>
        <v>1</v>
      </c>
      <c r="P1771" s="578">
        <v>19.600000000000001</v>
      </c>
      <c r="Q1771" s="578">
        <v>0</v>
      </c>
      <c r="R1771" s="579">
        <v>0</v>
      </c>
      <c r="S1771" s="577" t="str">
        <f t="shared" si="245"/>
        <v/>
      </c>
      <c r="T1771" s="580">
        <f t="shared" si="246"/>
        <v>0</v>
      </c>
      <c r="U1771" s="580">
        <f t="shared" si="247"/>
        <v>1</v>
      </c>
      <c r="V1771" s="580">
        <f t="shared" si="248"/>
        <v>0</v>
      </c>
      <c r="W1771" s="580">
        <f t="shared" si="249"/>
        <v>1</v>
      </c>
      <c r="X1771" s="581" t="str">
        <f t="shared" si="250"/>
        <v>NO</v>
      </c>
      <c r="Y1771" s="582" t="str">
        <f t="shared" si="251"/>
        <v>NO</v>
      </c>
    </row>
    <row r="1772" spans="1:25" ht="30" x14ac:dyDescent="0.25">
      <c r="A1772" s="572" t="s">
        <v>293</v>
      </c>
      <c r="B1772" s="573" t="s">
        <v>1219</v>
      </c>
      <c r="C1772" s="617">
        <v>9522</v>
      </c>
      <c r="D1772" s="617">
        <v>22077952200</v>
      </c>
      <c r="E1772" s="574" t="s">
        <v>904</v>
      </c>
      <c r="F1772" s="583">
        <v>0</v>
      </c>
      <c r="G1772" s="573" t="s">
        <v>902</v>
      </c>
      <c r="H1772" s="576">
        <v>152900</v>
      </c>
      <c r="I1772" s="576">
        <v>119200</v>
      </c>
      <c r="J1772" s="577">
        <v>0.77959450621321102</v>
      </c>
      <c r="K1772" s="577" t="b">
        <f t="shared" si="243"/>
        <v>1</v>
      </c>
      <c r="L1772" s="576">
        <v>46710</v>
      </c>
      <c r="M1772" s="576">
        <v>34479</v>
      </c>
      <c r="N1772" s="577">
        <v>0.73815028901734103</v>
      </c>
      <c r="O1772" s="577" t="str">
        <f t="shared" si="244"/>
        <v/>
      </c>
      <c r="P1772" s="578">
        <v>19.600000000000001</v>
      </c>
      <c r="Q1772" s="578">
        <v>21.2</v>
      </c>
      <c r="R1772" s="579">
        <v>1.0816326530612199</v>
      </c>
      <c r="S1772" s="577" t="str">
        <f t="shared" si="245"/>
        <v/>
      </c>
      <c r="T1772" s="580">
        <f t="shared" si="246"/>
        <v>1</v>
      </c>
      <c r="U1772" s="580">
        <f t="shared" si="247"/>
        <v>0</v>
      </c>
      <c r="V1772" s="580">
        <f t="shared" si="248"/>
        <v>0</v>
      </c>
      <c r="W1772" s="580">
        <f t="shared" si="249"/>
        <v>1</v>
      </c>
      <c r="X1772" s="581" t="str">
        <f t="shared" si="250"/>
        <v>NO</v>
      </c>
      <c r="Y1772" s="582" t="str">
        <f t="shared" si="251"/>
        <v>NO</v>
      </c>
    </row>
    <row r="1773" spans="1:25" ht="30" x14ac:dyDescent="0.25">
      <c r="A1773" s="572" t="s">
        <v>293</v>
      </c>
      <c r="B1773" s="573" t="s">
        <v>1218</v>
      </c>
      <c r="C1773" s="617">
        <v>9523</v>
      </c>
      <c r="D1773" s="617">
        <v>22077952300</v>
      </c>
      <c r="E1773" s="574" t="s">
        <v>904</v>
      </c>
      <c r="F1773" s="583">
        <v>0</v>
      </c>
      <c r="G1773" s="573" t="s">
        <v>902</v>
      </c>
      <c r="H1773" s="576">
        <v>152900</v>
      </c>
      <c r="I1773" s="576">
        <v>158300</v>
      </c>
      <c r="J1773" s="577">
        <v>1.0353172007848299</v>
      </c>
      <c r="K1773" s="577" t="b">
        <f t="shared" si="243"/>
        <v>1</v>
      </c>
      <c r="L1773" s="576">
        <v>46710</v>
      </c>
      <c r="M1773" s="576">
        <v>35117</v>
      </c>
      <c r="N1773" s="577">
        <v>0.75180903446799396</v>
      </c>
      <c r="O1773" s="577" t="str">
        <f t="shared" si="244"/>
        <v/>
      </c>
      <c r="P1773" s="578">
        <v>19.600000000000001</v>
      </c>
      <c r="Q1773" s="578">
        <v>17.7</v>
      </c>
      <c r="R1773" s="579">
        <v>0.90306122448979598</v>
      </c>
      <c r="S1773" s="577" t="str">
        <f t="shared" si="245"/>
        <v/>
      </c>
      <c r="T1773" s="580">
        <f t="shared" si="246"/>
        <v>1</v>
      </c>
      <c r="U1773" s="580">
        <f t="shared" si="247"/>
        <v>0</v>
      </c>
      <c r="V1773" s="580">
        <f t="shared" si="248"/>
        <v>0</v>
      </c>
      <c r="W1773" s="580">
        <f t="shared" si="249"/>
        <v>1</v>
      </c>
      <c r="X1773" s="581" t="str">
        <f t="shared" si="250"/>
        <v>NO</v>
      </c>
      <c r="Y1773" s="582" t="str">
        <f t="shared" si="251"/>
        <v>NO</v>
      </c>
    </row>
    <row r="1774" spans="1:25" x14ac:dyDescent="0.25">
      <c r="A1774" s="572" t="s">
        <v>278</v>
      </c>
      <c r="B1774" s="573" t="s">
        <v>1112</v>
      </c>
      <c r="C1774" s="617">
        <v>9524</v>
      </c>
      <c r="D1774" s="617">
        <v>22077952400</v>
      </c>
      <c r="E1774" s="574" t="s">
        <v>904</v>
      </c>
      <c r="F1774" s="583">
        <v>0</v>
      </c>
      <c r="G1774" s="573" t="s">
        <v>902</v>
      </c>
      <c r="H1774" s="576">
        <v>152900</v>
      </c>
      <c r="I1774" s="576">
        <v>82200</v>
      </c>
      <c r="J1774" s="577">
        <v>0.53760627861347299</v>
      </c>
      <c r="K1774" s="577" t="b">
        <f t="shared" si="243"/>
        <v>1</v>
      </c>
      <c r="L1774" s="576">
        <v>46710</v>
      </c>
      <c r="M1774" s="576">
        <v>38750</v>
      </c>
      <c r="N1774" s="577">
        <v>0.82958681224577202</v>
      </c>
      <c r="O1774" s="577" t="str">
        <f t="shared" si="244"/>
        <v/>
      </c>
      <c r="P1774" s="578">
        <v>19.600000000000001</v>
      </c>
      <c r="Q1774" s="578">
        <v>18.100000000000001</v>
      </c>
      <c r="R1774" s="579">
        <v>0.92346938775510201</v>
      </c>
      <c r="S1774" s="577" t="str">
        <f t="shared" si="245"/>
        <v/>
      </c>
      <c r="T1774" s="580">
        <f t="shared" si="246"/>
        <v>1</v>
      </c>
      <c r="U1774" s="580">
        <f t="shared" si="247"/>
        <v>0</v>
      </c>
      <c r="V1774" s="580">
        <f t="shared" si="248"/>
        <v>0</v>
      </c>
      <c r="W1774" s="580">
        <f t="shared" si="249"/>
        <v>1</v>
      </c>
      <c r="X1774" s="581" t="str">
        <f t="shared" si="250"/>
        <v>NO</v>
      </c>
      <c r="Y1774" s="582" t="str">
        <f t="shared" si="251"/>
        <v>NO</v>
      </c>
    </row>
    <row r="1775" spans="1:25" ht="30" x14ac:dyDescent="0.25">
      <c r="A1775" s="572" t="s">
        <v>293</v>
      </c>
      <c r="B1775" s="573" t="s">
        <v>1223</v>
      </c>
      <c r="C1775" s="617">
        <v>9524</v>
      </c>
      <c r="D1775" s="617">
        <v>22077952400</v>
      </c>
      <c r="E1775" s="574" t="s">
        <v>904</v>
      </c>
      <c r="F1775" s="583">
        <v>0</v>
      </c>
      <c r="G1775" s="573" t="s">
        <v>902</v>
      </c>
      <c r="H1775" s="576">
        <v>152900</v>
      </c>
      <c r="I1775" s="576">
        <v>92800</v>
      </c>
      <c r="J1775" s="577">
        <v>0.60693263570961398</v>
      </c>
      <c r="K1775" s="577" t="b">
        <f t="shared" si="243"/>
        <v>1</v>
      </c>
      <c r="L1775" s="576">
        <v>46710</v>
      </c>
      <c r="M1775" s="576">
        <v>45347</v>
      </c>
      <c r="N1775" s="577">
        <v>0.97081995290087797</v>
      </c>
      <c r="O1775" s="577" t="str">
        <f t="shared" si="244"/>
        <v/>
      </c>
      <c r="P1775" s="578">
        <v>19.600000000000001</v>
      </c>
      <c r="Q1775" s="578">
        <v>17.100000000000001</v>
      </c>
      <c r="R1775" s="579">
        <v>0.87244897959183698</v>
      </c>
      <c r="S1775" s="577" t="str">
        <f t="shared" si="245"/>
        <v/>
      </c>
      <c r="T1775" s="580">
        <f t="shared" si="246"/>
        <v>1</v>
      </c>
      <c r="U1775" s="580">
        <f t="shared" si="247"/>
        <v>0</v>
      </c>
      <c r="V1775" s="580">
        <f t="shared" si="248"/>
        <v>0</v>
      </c>
      <c r="W1775" s="580">
        <f t="shared" si="249"/>
        <v>1</v>
      </c>
      <c r="X1775" s="581" t="str">
        <f t="shared" si="250"/>
        <v>NO</v>
      </c>
      <c r="Y1775" s="582" t="str">
        <f t="shared" si="251"/>
        <v>NO</v>
      </c>
    </row>
    <row r="1776" spans="1:25" ht="30" x14ac:dyDescent="0.25">
      <c r="A1776" s="572" t="s">
        <v>293</v>
      </c>
      <c r="B1776" s="573" t="s">
        <v>1226</v>
      </c>
      <c r="C1776" s="617">
        <v>9524</v>
      </c>
      <c r="D1776" s="617">
        <v>22077952400</v>
      </c>
      <c r="E1776" s="574" t="s">
        <v>904</v>
      </c>
      <c r="F1776" s="583">
        <v>0</v>
      </c>
      <c r="G1776" s="573" t="s">
        <v>902</v>
      </c>
      <c r="H1776" s="576">
        <v>152900</v>
      </c>
      <c r="I1776" s="576">
        <v>132200</v>
      </c>
      <c r="J1776" s="577">
        <v>0.86461739699149798</v>
      </c>
      <c r="K1776" s="577" t="b">
        <f t="shared" si="243"/>
        <v>1</v>
      </c>
      <c r="L1776" s="576">
        <v>46710</v>
      </c>
      <c r="M1776" s="576">
        <v>63651</v>
      </c>
      <c r="N1776" s="577">
        <v>1.36268464996789</v>
      </c>
      <c r="O1776" s="577" t="str">
        <f t="shared" si="244"/>
        <v/>
      </c>
      <c r="P1776" s="578">
        <v>19.600000000000001</v>
      </c>
      <c r="Q1776" s="578">
        <v>15.3</v>
      </c>
      <c r="R1776" s="579">
        <v>0.780612244897959</v>
      </c>
      <c r="S1776" s="577" t="str">
        <f t="shared" si="245"/>
        <v/>
      </c>
      <c r="T1776" s="580">
        <f t="shared" si="246"/>
        <v>1</v>
      </c>
      <c r="U1776" s="580">
        <f t="shared" si="247"/>
        <v>0</v>
      </c>
      <c r="V1776" s="580">
        <f t="shared" si="248"/>
        <v>0</v>
      </c>
      <c r="W1776" s="580">
        <f t="shared" si="249"/>
        <v>1</v>
      </c>
      <c r="X1776" s="581" t="str">
        <f t="shared" si="250"/>
        <v>NO</v>
      </c>
      <c r="Y1776" s="582" t="str">
        <f t="shared" si="251"/>
        <v>NO</v>
      </c>
    </row>
    <row r="1777" spans="1:25" ht="30" x14ac:dyDescent="0.25">
      <c r="A1777" s="572" t="s">
        <v>293</v>
      </c>
      <c r="B1777" s="573" t="s">
        <v>1231</v>
      </c>
      <c r="C1777" s="617">
        <v>9524</v>
      </c>
      <c r="D1777" s="617">
        <v>22077952400</v>
      </c>
      <c r="E1777" s="574" t="s">
        <v>901</v>
      </c>
      <c r="F1777" s="575">
        <v>1</v>
      </c>
      <c r="G1777" s="573" t="s">
        <v>902</v>
      </c>
      <c r="H1777" s="576">
        <v>152900</v>
      </c>
      <c r="I1777" s="576">
        <v>0</v>
      </c>
      <c r="J1777" s="577">
        <v>0</v>
      </c>
      <c r="K1777" s="577" t="str">
        <f t="shared" si="243"/>
        <v/>
      </c>
      <c r="L1777" s="576">
        <v>46710</v>
      </c>
      <c r="M1777" s="576">
        <v>0</v>
      </c>
      <c r="N1777" s="577">
        <v>0</v>
      </c>
      <c r="O1777" s="577" t="b">
        <f t="shared" si="244"/>
        <v>1</v>
      </c>
      <c r="P1777" s="578">
        <v>19.600000000000001</v>
      </c>
      <c r="Q1777" s="578">
        <v>0</v>
      </c>
      <c r="R1777" s="579">
        <v>0</v>
      </c>
      <c r="S1777" s="577" t="str">
        <f t="shared" si="245"/>
        <v/>
      </c>
      <c r="T1777" s="580">
        <f t="shared" si="246"/>
        <v>0</v>
      </c>
      <c r="U1777" s="580">
        <f t="shared" si="247"/>
        <v>1</v>
      </c>
      <c r="V1777" s="580">
        <f t="shared" si="248"/>
        <v>0</v>
      </c>
      <c r="W1777" s="580">
        <f t="shared" si="249"/>
        <v>1</v>
      </c>
      <c r="X1777" s="581" t="str">
        <f t="shared" si="250"/>
        <v>NO</v>
      </c>
      <c r="Y1777" s="582" t="str">
        <f t="shared" si="251"/>
        <v>NO</v>
      </c>
    </row>
    <row r="1778" spans="1:25" ht="30" x14ac:dyDescent="0.25">
      <c r="A1778" s="572" t="s">
        <v>293</v>
      </c>
      <c r="B1778" s="573" t="s">
        <v>1227</v>
      </c>
      <c r="C1778" s="617">
        <v>9524</v>
      </c>
      <c r="D1778" s="617">
        <v>22077952400</v>
      </c>
      <c r="E1778" s="574" t="s">
        <v>901</v>
      </c>
      <c r="F1778" s="575">
        <v>1</v>
      </c>
      <c r="G1778" s="573" t="s">
        <v>902</v>
      </c>
      <c r="H1778" s="576">
        <v>152900</v>
      </c>
      <c r="I1778" s="576">
        <v>0</v>
      </c>
      <c r="J1778" s="577">
        <v>0</v>
      </c>
      <c r="K1778" s="577" t="str">
        <f t="shared" si="243"/>
        <v/>
      </c>
      <c r="L1778" s="576">
        <v>46710</v>
      </c>
      <c r="M1778" s="576">
        <v>0</v>
      </c>
      <c r="N1778" s="577">
        <v>0</v>
      </c>
      <c r="O1778" s="577" t="b">
        <f t="shared" si="244"/>
        <v>1</v>
      </c>
      <c r="P1778" s="578">
        <v>19.600000000000001</v>
      </c>
      <c r="Q1778" s="578">
        <v>0</v>
      </c>
      <c r="R1778" s="579">
        <v>0</v>
      </c>
      <c r="S1778" s="577" t="str">
        <f t="shared" si="245"/>
        <v/>
      </c>
      <c r="T1778" s="580">
        <f t="shared" si="246"/>
        <v>0</v>
      </c>
      <c r="U1778" s="580">
        <f t="shared" si="247"/>
        <v>1</v>
      </c>
      <c r="V1778" s="580">
        <f t="shared" si="248"/>
        <v>0</v>
      </c>
      <c r="W1778" s="580">
        <f t="shared" si="249"/>
        <v>1</v>
      </c>
      <c r="X1778" s="581" t="str">
        <f t="shared" si="250"/>
        <v>NO</v>
      </c>
      <c r="Y1778" s="582" t="str">
        <f t="shared" si="251"/>
        <v>NO</v>
      </c>
    </row>
    <row r="1779" spans="1:25" x14ac:dyDescent="0.25">
      <c r="A1779" s="572" t="s">
        <v>276</v>
      </c>
      <c r="B1779" s="573" t="s">
        <v>1094</v>
      </c>
      <c r="C1779" s="617">
        <v>101</v>
      </c>
      <c r="D1779" s="617">
        <v>22079010100</v>
      </c>
      <c r="E1779" s="574" t="s">
        <v>904</v>
      </c>
      <c r="F1779" s="583">
        <v>0</v>
      </c>
      <c r="G1779" s="573" t="s">
        <v>902</v>
      </c>
      <c r="H1779" s="576">
        <v>152900</v>
      </c>
      <c r="I1779" s="576">
        <v>101100</v>
      </c>
      <c r="J1779" s="577">
        <v>0.66121648136036604</v>
      </c>
      <c r="K1779" s="577" t="b">
        <f t="shared" si="243"/>
        <v>1</v>
      </c>
      <c r="L1779" s="576">
        <v>46710</v>
      </c>
      <c r="M1779" s="576">
        <v>30375</v>
      </c>
      <c r="N1779" s="577">
        <v>0.65028901734104005</v>
      </c>
      <c r="O1779" s="577" t="str">
        <f t="shared" si="244"/>
        <v/>
      </c>
      <c r="P1779" s="578">
        <v>19.600000000000001</v>
      </c>
      <c r="Q1779" s="578">
        <v>29.6</v>
      </c>
      <c r="R1779" s="579">
        <v>1.5102040816326501</v>
      </c>
      <c r="S1779" s="577" t="b">
        <f t="shared" si="245"/>
        <v>1</v>
      </c>
      <c r="T1779" s="580">
        <f t="shared" si="246"/>
        <v>1</v>
      </c>
      <c r="U1779" s="580">
        <f t="shared" si="247"/>
        <v>0</v>
      </c>
      <c r="V1779" s="580">
        <f t="shared" si="248"/>
        <v>1</v>
      </c>
      <c r="W1779" s="580">
        <f t="shared" si="249"/>
        <v>2</v>
      </c>
      <c r="X1779" s="581" t="str">
        <f t="shared" si="250"/>
        <v>NO</v>
      </c>
      <c r="Y1779" s="582" t="str">
        <f t="shared" si="251"/>
        <v>NO</v>
      </c>
    </row>
    <row r="1780" spans="1:25" x14ac:dyDescent="0.25">
      <c r="A1780" s="572" t="s">
        <v>294</v>
      </c>
      <c r="B1780" s="573" t="s">
        <v>957</v>
      </c>
      <c r="C1780" s="617">
        <v>101</v>
      </c>
      <c r="D1780" s="617">
        <v>22079010100</v>
      </c>
      <c r="E1780" s="574" t="s">
        <v>904</v>
      </c>
      <c r="F1780" s="583">
        <v>0</v>
      </c>
      <c r="G1780" s="573" t="s">
        <v>902</v>
      </c>
      <c r="H1780" s="576">
        <v>152900</v>
      </c>
      <c r="I1780" s="576">
        <v>92600</v>
      </c>
      <c r="J1780" s="577">
        <v>0.60562459123610202</v>
      </c>
      <c r="K1780" s="577" t="b">
        <f t="shared" si="243"/>
        <v>1</v>
      </c>
      <c r="L1780" s="576">
        <v>46710</v>
      </c>
      <c r="M1780" s="576">
        <v>61635</v>
      </c>
      <c r="N1780" s="577">
        <v>1.3195247270391799</v>
      </c>
      <c r="O1780" s="577" t="str">
        <f t="shared" si="244"/>
        <v/>
      </c>
      <c r="P1780" s="578">
        <v>19.600000000000001</v>
      </c>
      <c r="Q1780" s="578">
        <v>13.6</v>
      </c>
      <c r="R1780" s="579">
        <v>0.69387755102040805</v>
      </c>
      <c r="S1780" s="577" t="str">
        <f t="shared" si="245"/>
        <v/>
      </c>
      <c r="T1780" s="580">
        <f t="shared" si="246"/>
        <v>1</v>
      </c>
      <c r="U1780" s="580">
        <f t="shared" si="247"/>
        <v>0</v>
      </c>
      <c r="V1780" s="580">
        <f t="shared" si="248"/>
        <v>0</v>
      </c>
      <c r="W1780" s="580">
        <f t="shared" si="249"/>
        <v>1</v>
      </c>
      <c r="X1780" s="581" t="str">
        <f t="shared" si="250"/>
        <v>NO</v>
      </c>
      <c r="Y1780" s="582" t="str">
        <f t="shared" si="251"/>
        <v>NO</v>
      </c>
    </row>
    <row r="1781" spans="1:25" x14ac:dyDescent="0.25">
      <c r="A1781" s="572" t="s">
        <v>294</v>
      </c>
      <c r="B1781" s="573" t="s">
        <v>958</v>
      </c>
      <c r="C1781" s="617">
        <v>101</v>
      </c>
      <c r="D1781" s="617">
        <v>22079010100</v>
      </c>
      <c r="E1781" s="574" t="s">
        <v>904</v>
      </c>
      <c r="F1781" s="583">
        <v>0</v>
      </c>
      <c r="G1781" s="573" t="s">
        <v>902</v>
      </c>
      <c r="H1781" s="576">
        <v>152900</v>
      </c>
      <c r="I1781" s="576">
        <v>142600</v>
      </c>
      <c r="J1781" s="577">
        <v>0.93263570961412701</v>
      </c>
      <c r="K1781" s="577" t="b">
        <f t="shared" si="243"/>
        <v>1</v>
      </c>
      <c r="L1781" s="576">
        <v>46710</v>
      </c>
      <c r="M1781" s="576">
        <v>42405</v>
      </c>
      <c r="N1781" s="577">
        <v>0.90783558124598596</v>
      </c>
      <c r="O1781" s="577" t="str">
        <f t="shared" si="244"/>
        <v/>
      </c>
      <c r="P1781" s="578">
        <v>19.600000000000001</v>
      </c>
      <c r="Q1781" s="578">
        <v>21.1</v>
      </c>
      <c r="R1781" s="579">
        <v>1.0765306122449001</v>
      </c>
      <c r="S1781" s="577" t="str">
        <f t="shared" si="245"/>
        <v/>
      </c>
      <c r="T1781" s="580">
        <f t="shared" si="246"/>
        <v>1</v>
      </c>
      <c r="U1781" s="580">
        <f t="shared" si="247"/>
        <v>0</v>
      </c>
      <c r="V1781" s="580">
        <f t="shared" si="248"/>
        <v>0</v>
      </c>
      <c r="W1781" s="580">
        <f t="shared" si="249"/>
        <v>1</v>
      </c>
      <c r="X1781" s="581" t="str">
        <f t="shared" si="250"/>
        <v>NO</v>
      </c>
      <c r="Y1781" s="582" t="str">
        <f t="shared" si="251"/>
        <v>NO</v>
      </c>
    </row>
    <row r="1782" spans="1:25" x14ac:dyDescent="0.25">
      <c r="A1782" s="572" t="s">
        <v>294</v>
      </c>
      <c r="B1782" s="573" t="s">
        <v>1232</v>
      </c>
      <c r="C1782" s="617">
        <v>103</v>
      </c>
      <c r="D1782" s="617">
        <v>22079010300</v>
      </c>
      <c r="E1782" s="574" t="s">
        <v>904</v>
      </c>
      <c r="F1782" s="583">
        <v>0</v>
      </c>
      <c r="G1782" s="573" t="s">
        <v>902</v>
      </c>
      <c r="H1782" s="576">
        <v>152900</v>
      </c>
      <c r="I1782" s="576">
        <v>137200</v>
      </c>
      <c r="J1782" s="577">
        <v>0.89731850882929998</v>
      </c>
      <c r="K1782" s="577" t="b">
        <f t="shared" si="243"/>
        <v>1</v>
      </c>
      <c r="L1782" s="576">
        <v>46710</v>
      </c>
      <c r="M1782" s="576">
        <v>42539</v>
      </c>
      <c r="N1782" s="577">
        <v>0.91070434596446204</v>
      </c>
      <c r="O1782" s="577" t="str">
        <f t="shared" si="244"/>
        <v/>
      </c>
      <c r="P1782" s="578">
        <v>19.600000000000001</v>
      </c>
      <c r="Q1782" s="578">
        <v>12.2</v>
      </c>
      <c r="R1782" s="579">
        <v>0.62244897959183698</v>
      </c>
      <c r="S1782" s="577" t="str">
        <f t="shared" si="245"/>
        <v/>
      </c>
      <c r="T1782" s="580">
        <f t="shared" si="246"/>
        <v>1</v>
      </c>
      <c r="U1782" s="580">
        <f t="shared" si="247"/>
        <v>0</v>
      </c>
      <c r="V1782" s="580">
        <f t="shared" si="248"/>
        <v>0</v>
      </c>
      <c r="W1782" s="580">
        <f t="shared" si="249"/>
        <v>1</v>
      </c>
      <c r="X1782" s="581" t="str">
        <f t="shared" si="250"/>
        <v>NO</v>
      </c>
      <c r="Y1782" s="582" t="str">
        <f t="shared" si="251"/>
        <v>NO</v>
      </c>
    </row>
    <row r="1783" spans="1:25" x14ac:dyDescent="0.25">
      <c r="A1783" s="572" t="s">
        <v>294</v>
      </c>
      <c r="B1783" s="573" t="s">
        <v>958</v>
      </c>
      <c r="C1783" s="617">
        <v>103</v>
      </c>
      <c r="D1783" s="617">
        <v>22079010300</v>
      </c>
      <c r="E1783" s="574" t="s">
        <v>904</v>
      </c>
      <c r="F1783" s="583">
        <v>0</v>
      </c>
      <c r="G1783" s="573" t="s">
        <v>902</v>
      </c>
      <c r="H1783" s="576">
        <v>152900</v>
      </c>
      <c r="I1783" s="576">
        <v>142600</v>
      </c>
      <c r="J1783" s="577">
        <v>0.93263570961412701</v>
      </c>
      <c r="K1783" s="577" t="b">
        <f t="shared" si="243"/>
        <v>1</v>
      </c>
      <c r="L1783" s="576">
        <v>46710</v>
      </c>
      <c r="M1783" s="576">
        <v>42405</v>
      </c>
      <c r="N1783" s="577">
        <v>0.90783558124598596</v>
      </c>
      <c r="O1783" s="577" t="str">
        <f t="shared" si="244"/>
        <v/>
      </c>
      <c r="P1783" s="578">
        <v>19.600000000000001</v>
      </c>
      <c r="Q1783" s="578">
        <v>21.1</v>
      </c>
      <c r="R1783" s="579">
        <v>1.0765306122449001</v>
      </c>
      <c r="S1783" s="577" t="str">
        <f t="shared" si="245"/>
        <v/>
      </c>
      <c r="T1783" s="580">
        <f t="shared" si="246"/>
        <v>1</v>
      </c>
      <c r="U1783" s="580">
        <f t="shared" si="247"/>
        <v>0</v>
      </c>
      <c r="V1783" s="580">
        <f t="shared" si="248"/>
        <v>0</v>
      </c>
      <c r="W1783" s="580">
        <f t="shared" si="249"/>
        <v>1</v>
      </c>
      <c r="X1783" s="581" t="str">
        <f t="shared" si="250"/>
        <v>NO</v>
      </c>
      <c r="Y1783" s="582" t="str">
        <f t="shared" si="251"/>
        <v>NO</v>
      </c>
    </row>
    <row r="1784" spans="1:25" x14ac:dyDescent="0.25">
      <c r="A1784" s="572" t="s">
        <v>294</v>
      </c>
      <c r="B1784" s="573" t="s">
        <v>1233</v>
      </c>
      <c r="C1784" s="617">
        <v>103</v>
      </c>
      <c r="D1784" s="617">
        <v>22079010300</v>
      </c>
      <c r="E1784" s="574" t="s">
        <v>904</v>
      </c>
      <c r="F1784" s="583">
        <v>0</v>
      </c>
      <c r="G1784" s="573" t="s">
        <v>902</v>
      </c>
      <c r="H1784" s="576">
        <v>152900</v>
      </c>
      <c r="I1784" s="576">
        <v>0</v>
      </c>
      <c r="J1784" s="577">
        <v>0</v>
      </c>
      <c r="K1784" s="577" t="str">
        <f t="shared" si="243"/>
        <v/>
      </c>
      <c r="L1784" s="576">
        <v>46710</v>
      </c>
      <c r="M1784" s="576">
        <v>0</v>
      </c>
      <c r="N1784" s="577">
        <v>0</v>
      </c>
      <c r="O1784" s="577" t="b">
        <f t="shared" si="244"/>
        <v>1</v>
      </c>
      <c r="P1784" s="578">
        <v>19.600000000000001</v>
      </c>
      <c r="Q1784" s="578">
        <v>0</v>
      </c>
      <c r="R1784" s="579">
        <v>0</v>
      </c>
      <c r="S1784" s="577" t="str">
        <f t="shared" si="245"/>
        <v/>
      </c>
      <c r="T1784" s="580">
        <f t="shared" si="246"/>
        <v>0</v>
      </c>
      <c r="U1784" s="580">
        <f t="shared" si="247"/>
        <v>1</v>
      </c>
      <c r="V1784" s="580">
        <f t="shared" si="248"/>
        <v>0</v>
      </c>
      <c r="W1784" s="580">
        <f t="shared" si="249"/>
        <v>1</v>
      </c>
      <c r="X1784" s="581" t="str">
        <f t="shared" si="250"/>
        <v>NO</v>
      </c>
      <c r="Y1784" s="582" t="str">
        <f t="shared" si="251"/>
        <v>NO</v>
      </c>
    </row>
    <row r="1785" spans="1:25" x14ac:dyDescent="0.25">
      <c r="A1785" s="572" t="s">
        <v>276</v>
      </c>
      <c r="B1785" s="573" t="s">
        <v>1095</v>
      </c>
      <c r="C1785" s="617">
        <v>104</v>
      </c>
      <c r="D1785" s="617">
        <v>22079010400</v>
      </c>
      <c r="E1785" s="574" t="s">
        <v>904</v>
      </c>
      <c r="F1785" s="583">
        <v>0</v>
      </c>
      <c r="G1785" s="573" t="s">
        <v>902</v>
      </c>
      <c r="H1785" s="576">
        <v>152900</v>
      </c>
      <c r="I1785" s="576">
        <v>112500</v>
      </c>
      <c r="J1785" s="577">
        <v>0.73577501635055598</v>
      </c>
      <c r="K1785" s="577" t="b">
        <f t="shared" si="243"/>
        <v>1</v>
      </c>
      <c r="L1785" s="576">
        <v>46710</v>
      </c>
      <c r="M1785" s="576">
        <v>38571</v>
      </c>
      <c r="N1785" s="577">
        <v>0.82575465639049495</v>
      </c>
      <c r="O1785" s="577" t="str">
        <f t="shared" si="244"/>
        <v/>
      </c>
      <c r="P1785" s="578">
        <v>19.600000000000001</v>
      </c>
      <c r="Q1785" s="578">
        <v>15</v>
      </c>
      <c r="R1785" s="579">
        <v>0.76530612244898</v>
      </c>
      <c r="S1785" s="577" t="str">
        <f t="shared" si="245"/>
        <v/>
      </c>
      <c r="T1785" s="580">
        <f t="shared" si="246"/>
        <v>1</v>
      </c>
      <c r="U1785" s="580">
        <f t="shared" si="247"/>
        <v>0</v>
      </c>
      <c r="V1785" s="580">
        <f t="shared" si="248"/>
        <v>0</v>
      </c>
      <c r="W1785" s="580">
        <f t="shared" si="249"/>
        <v>1</v>
      </c>
      <c r="X1785" s="581" t="str">
        <f t="shared" si="250"/>
        <v>NO</v>
      </c>
      <c r="Y1785" s="582" t="str">
        <f t="shared" si="251"/>
        <v>NO</v>
      </c>
    </row>
    <row r="1786" spans="1:25" x14ac:dyDescent="0.25">
      <c r="A1786" s="572" t="s">
        <v>294</v>
      </c>
      <c r="B1786" s="573" t="s">
        <v>958</v>
      </c>
      <c r="C1786" s="617">
        <v>104</v>
      </c>
      <c r="D1786" s="617">
        <v>22079010400</v>
      </c>
      <c r="E1786" s="574" t="s">
        <v>904</v>
      </c>
      <c r="F1786" s="583">
        <v>0</v>
      </c>
      <c r="G1786" s="573" t="s">
        <v>902</v>
      </c>
      <c r="H1786" s="576">
        <v>152900</v>
      </c>
      <c r="I1786" s="576">
        <v>142600</v>
      </c>
      <c r="J1786" s="577">
        <v>0.93263570961412701</v>
      </c>
      <c r="K1786" s="577" t="b">
        <f t="shared" si="243"/>
        <v>1</v>
      </c>
      <c r="L1786" s="576">
        <v>46710</v>
      </c>
      <c r="M1786" s="576">
        <v>42405</v>
      </c>
      <c r="N1786" s="577">
        <v>0.90783558124598596</v>
      </c>
      <c r="O1786" s="577" t="str">
        <f t="shared" si="244"/>
        <v/>
      </c>
      <c r="P1786" s="578">
        <v>19.600000000000001</v>
      </c>
      <c r="Q1786" s="578">
        <v>21.1</v>
      </c>
      <c r="R1786" s="579">
        <v>1.0765306122449001</v>
      </c>
      <c r="S1786" s="577" t="str">
        <f t="shared" si="245"/>
        <v/>
      </c>
      <c r="T1786" s="580">
        <f t="shared" si="246"/>
        <v>1</v>
      </c>
      <c r="U1786" s="580">
        <f t="shared" si="247"/>
        <v>0</v>
      </c>
      <c r="V1786" s="580">
        <f t="shared" si="248"/>
        <v>0</v>
      </c>
      <c r="W1786" s="580">
        <f t="shared" si="249"/>
        <v>1</v>
      </c>
      <c r="X1786" s="581" t="str">
        <f t="shared" si="250"/>
        <v>NO</v>
      </c>
      <c r="Y1786" s="582" t="str">
        <f t="shared" si="251"/>
        <v>NO</v>
      </c>
    </row>
    <row r="1787" spans="1:25" x14ac:dyDescent="0.25">
      <c r="A1787" s="572" t="s">
        <v>294</v>
      </c>
      <c r="B1787" s="573" t="s">
        <v>1234</v>
      </c>
      <c r="C1787" s="617">
        <v>105</v>
      </c>
      <c r="D1787" s="617">
        <v>22079010500</v>
      </c>
      <c r="E1787" s="574" t="s">
        <v>901</v>
      </c>
      <c r="F1787" s="583">
        <v>0</v>
      </c>
      <c r="G1787" s="573" t="s">
        <v>902</v>
      </c>
      <c r="H1787" s="576">
        <v>152900</v>
      </c>
      <c r="I1787" s="576">
        <v>137900</v>
      </c>
      <c r="J1787" s="577">
        <v>0.901896664486593</v>
      </c>
      <c r="K1787" s="577" t="b">
        <f t="shared" si="243"/>
        <v>1</v>
      </c>
      <c r="L1787" s="576">
        <v>46710</v>
      </c>
      <c r="M1787" s="576">
        <v>36997</v>
      </c>
      <c r="N1787" s="577">
        <v>0.79205737529436904</v>
      </c>
      <c r="O1787" s="577" t="str">
        <f t="shared" si="244"/>
        <v/>
      </c>
      <c r="P1787" s="578">
        <v>19.600000000000001</v>
      </c>
      <c r="Q1787" s="578">
        <v>22.1</v>
      </c>
      <c r="R1787" s="579">
        <v>1.12755102040816</v>
      </c>
      <c r="S1787" s="577" t="str">
        <f t="shared" si="245"/>
        <v/>
      </c>
      <c r="T1787" s="580">
        <f t="shared" si="246"/>
        <v>1</v>
      </c>
      <c r="U1787" s="580">
        <f t="shared" si="247"/>
        <v>0</v>
      </c>
      <c r="V1787" s="580">
        <f t="shared" si="248"/>
        <v>0</v>
      </c>
      <c r="W1787" s="580">
        <f t="shared" si="249"/>
        <v>1</v>
      </c>
      <c r="X1787" s="581" t="str">
        <f t="shared" si="250"/>
        <v>NO</v>
      </c>
      <c r="Y1787" s="582" t="str">
        <f t="shared" si="251"/>
        <v>NO</v>
      </c>
    </row>
    <row r="1788" spans="1:25" x14ac:dyDescent="0.25">
      <c r="A1788" s="572" t="s">
        <v>294</v>
      </c>
      <c r="B1788" s="573" t="s">
        <v>1234</v>
      </c>
      <c r="C1788" s="617">
        <v>105</v>
      </c>
      <c r="D1788" s="617">
        <v>22079010500</v>
      </c>
      <c r="E1788" s="574" t="s">
        <v>901</v>
      </c>
      <c r="F1788" s="575">
        <v>1</v>
      </c>
      <c r="G1788" s="573" t="s">
        <v>902</v>
      </c>
      <c r="H1788" s="576">
        <v>152900</v>
      </c>
      <c r="I1788" s="576">
        <v>137900</v>
      </c>
      <c r="J1788" s="577">
        <v>0.901896664486593</v>
      </c>
      <c r="K1788" s="577" t="b">
        <f t="shared" si="243"/>
        <v>1</v>
      </c>
      <c r="L1788" s="576">
        <v>46710</v>
      </c>
      <c r="M1788" s="576">
        <v>36997</v>
      </c>
      <c r="N1788" s="577">
        <v>0.79205737529436904</v>
      </c>
      <c r="O1788" s="577" t="str">
        <f t="shared" si="244"/>
        <v/>
      </c>
      <c r="P1788" s="578">
        <v>19.600000000000001</v>
      </c>
      <c r="Q1788" s="578">
        <v>22.1</v>
      </c>
      <c r="R1788" s="579">
        <v>1.12755102040816</v>
      </c>
      <c r="S1788" s="577" t="str">
        <f t="shared" si="245"/>
        <v/>
      </c>
      <c r="T1788" s="580">
        <f t="shared" si="246"/>
        <v>1</v>
      </c>
      <c r="U1788" s="580">
        <f t="shared" si="247"/>
        <v>0</v>
      </c>
      <c r="V1788" s="580">
        <f t="shared" si="248"/>
        <v>0</v>
      </c>
      <c r="W1788" s="580">
        <f t="shared" si="249"/>
        <v>1</v>
      </c>
      <c r="X1788" s="581" t="str">
        <f t="shared" si="250"/>
        <v>NO</v>
      </c>
      <c r="Y1788" s="582" t="str">
        <f t="shared" si="251"/>
        <v>NO</v>
      </c>
    </row>
    <row r="1789" spans="1:25" x14ac:dyDescent="0.25">
      <c r="A1789" s="572" t="s">
        <v>294</v>
      </c>
      <c r="B1789" s="573" t="s">
        <v>1235</v>
      </c>
      <c r="C1789" s="617">
        <v>105</v>
      </c>
      <c r="D1789" s="617">
        <v>22079010500</v>
      </c>
      <c r="E1789" s="574" t="s">
        <v>901</v>
      </c>
      <c r="F1789" s="575">
        <v>1</v>
      </c>
      <c r="G1789" s="573" t="s">
        <v>902</v>
      </c>
      <c r="H1789" s="576">
        <v>152900</v>
      </c>
      <c r="I1789" s="576">
        <v>73800</v>
      </c>
      <c r="J1789" s="577">
        <v>0.482668410725965</v>
      </c>
      <c r="K1789" s="577" t="str">
        <f t="shared" si="243"/>
        <v/>
      </c>
      <c r="L1789" s="576">
        <v>46710</v>
      </c>
      <c r="M1789" s="576">
        <v>27917</v>
      </c>
      <c r="N1789" s="577">
        <v>0.59766645257974704</v>
      </c>
      <c r="O1789" s="577" t="b">
        <f t="shared" si="244"/>
        <v>1</v>
      </c>
      <c r="P1789" s="578">
        <v>19.600000000000001</v>
      </c>
      <c r="Q1789" s="578">
        <v>28.7</v>
      </c>
      <c r="R1789" s="579">
        <v>1.46428571428571</v>
      </c>
      <c r="S1789" s="577" t="str">
        <f t="shared" si="245"/>
        <v/>
      </c>
      <c r="T1789" s="580">
        <f t="shared" si="246"/>
        <v>0</v>
      </c>
      <c r="U1789" s="580">
        <f t="shared" si="247"/>
        <v>1</v>
      </c>
      <c r="V1789" s="580">
        <f t="shared" si="248"/>
        <v>0</v>
      </c>
      <c r="W1789" s="580">
        <f t="shared" si="249"/>
        <v>1</v>
      </c>
      <c r="X1789" s="581" t="str">
        <f t="shared" si="250"/>
        <v>NO</v>
      </c>
      <c r="Y1789" s="582" t="str">
        <f t="shared" si="251"/>
        <v>NO</v>
      </c>
    </row>
    <row r="1790" spans="1:25" x14ac:dyDescent="0.25">
      <c r="A1790" s="572" t="s">
        <v>294</v>
      </c>
      <c r="B1790" s="573" t="s">
        <v>1235</v>
      </c>
      <c r="C1790" s="617">
        <v>106</v>
      </c>
      <c r="D1790" s="617">
        <v>22079010600</v>
      </c>
      <c r="E1790" s="584" t="s">
        <v>904</v>
      </c>
      <c r="F1790" s="585">
        <v>0</v>
      </c>
      <c r="G1790" s="573" t="s">
        <v>902</v>
      </c>
      <c r="H1790" s="576">
        <v>152900</v>
      </c>
      <c r="I1790" s="576">
        <v>73800</v>
      </c>
      <c r="J1790" s="577">
        <v>0.482668410725965</v>
      </c>
      <c r="K1790" s="577" t="str">
        <f t="shared" si="243"/>
        <v/>
      </c>
      <c r="L1790" s="576">
        <v>46710</v>
      </c>
      <c r="M1790" s="576">
        <v>27917</v>
      </c>
      <c r="N1790" s="577">
        <v>0.59766645257974704</v>
      </c>
      <c r="O1790" s="577" t="b">
        <f t="shared" si="244"/>
        <v>1</v>
      </c>
      <c r="P1790" s="578">
        <v>19.600000000000001</v>
      </c>
      <c r="Q1790" s="578">
        <v>28.7</v>
      </c>
      <c r="R1790" s="579">
        <v>1.46428571428571</v>
      </c>
      <c r="S1790" s="577" t="str">
        <f t="shared" si="245"/>
        <v/>
      </c>
      <c r="T1790" s="580">
        <f t="shared" si="246"/>
        <v>0</v>
      </c>
      <c r="U1790" s="580">
        <f t="shared" si="247"/>
        <v>1</v>
      </c>
      <c r="V1790" s="580">
        <f t="shared" si="248"/>
        <v>0</v>
      </c>
      <c r="W1790" s="580">
        <f t="shared" si="249"/>
        <v>1</v>
      </c>
      <c r="X1790" s="581" t="str">
        <f t="shared" si="250"/>
        <v>NO</v>
      </c>
      <c r="Y1790" s="582" t="str">
        <f t="shared" si="251"/>
        <v>NO</v>
      </c>
    </row>
    <row r="1791" spans="1:25" x14ac:dyDescent="0.25">
      <c r="A1791" s="572" t="s">
        <v>294</v>
      </c>
      <c r="B1791" s="573" t="s">
        <v>1236</v>
      </c>
      <c r="C1791" s="617">
        <v>106</v>
      </c>
      <c r="D1791" s="617">
        <v>22079010600</v>
      </c>
      <c r="E1791" s="574" t="s">
        <v>904</v>
      </c>
      <c r="F1791" s="583">
        <v>0</v>
      </c>
      <c r="G1791" s="573" t="s">
        <v>902</v>
      </c>
      <c r="H1791" s="576">
        <v>152900</v>
      </c>
      <c r="I1791" s="576">
        <v>0</v>
      </c>
      <c r="J1791" s="577">
        <v>0</v>
      </c>
      <c r="K1791" s="577" t="str">
        <f t="shared" si="243"/>
        <v/>
      </c>
      <c r="L1791" s="576">
        <v>46710</v>
      </c>
      <c r="M1791" s="576">
        <v>0</v>
      </c>
      <c r="N1791" s="577">
        <v>0</v>
      </c>
      <c r="O1791" s="577" t="b">
        <f t="shared" si="244"/>
        <v>1</v>
      </c>
      <c r="P1791" s="578">
        <v>19.600000000000001</v>
      </c>
      <c r="Q1791" s="578">
        <v>0</v>
      </c>
      <c r="R1791" s="579">
        <v>0</v>
      </c>
      <c r="S1791" s="577" t="str">
        <f t="shared" si="245"/>
        <v/>
      </c>
      <c r="T1791" s="580">
        <f t="shared" si="246"/>
        <v>0</v>
      </c>
      <c r="U1791" s="580">
        <f t="shared" si="247"/>
        <v>1</v>
      </c>
      <c r="V1791" s="580">
        <f t="shared" si="248"/>
        <v>0</v>
      </c>
      <c r="W1791" s="580">
        <f t="shared" si="249"/>
        <v>1</v>
      </c>
      <c r="X1791" s="581" t="str">
        <f t="shared" si="250"/>
        <v>NO</v>
      </c>
      <c r="Y1791" s="582" t="str">
        <f t="shared" si="251"/>
        <v>NO</v>
      </c>
    </row>
    <row r="1792" spans="1:25" x14ac:dyDescent="0.25">
      <c r="A1792" s="572" t="s">
        <v>294</v>
      </c>
      <c r="B1792" s="573" t="s">
        <v>1199</v>
      </c>
      <c r="C1792" s="617">
        <v>106</v>
      </c>
      <c r="D1792" s="617">
        <v>22079010600</v>
      </c>
      <c r="E1792" s="574" t="s">
        <v>904</v>
      </c>
      <c r="F1792" s="583">
        <v>0</v>
      </c>
      <c r="G1792" s="573" t="s">
        <v>902</v>
      </c>
      <c r="H1792" s="576">
        <v>152900</v>
      </c>
      <c r="I1792" s="576">
        <v>0</v>
      </c>
      <c r="J1792" s="577">
        <v>0</v>
      </c>
      <c r="K1792" s="577" t="str">
        <f t="shared" si="243"/>
        <v/>
      </c>
      <c r="L1792" s="576">
        <v>46710</v>
      </c>
      <c r="M1792" s="576">
        <v>0</v>
      </c>
      <c r="N1792" s="577">
        <v>0</v>
      </c>
      <c r="O1792" s="577" t="b">
        <f t="shared" si="244"/>
        <v>1</v>
      </c>
      <c r="P1792" s="578">
        <v>19.600000000000001</v>
      </c>
      <c r="Q1792" s="578">
        <v>0</v>
      </c>
      <c r="R1792" s="579">
        <v>0</v>
      </c>
      <c r="S1792" s="577" t="str">
        <f t="shared" si="245"/>
        <v/>
      </c>
      <c r="T1792" s="580">
        <f t="shared" si="246"/>
        <v>0</v>
      </c>
      <c r="U1792" s="580">
        <f t="shared" si="247"/>
        <v>1</v>
      </c>
      <c r="V1792" s="580">
        <f t="shared" si="248"/>
        <v>0</v>
      </c>
      <c r="W1792" s="580">
        <f t="shared" si="249"/>
        <v>1</v>
      </c>
      <c r="X1792" s="581" t="str">
        <f t="shared" si="250"/>
        <v>NO</v>
      </c>
      <c r="Y1792" s="582" t="str">
        <f t="shared" si="251"/>
        <v>NO</v>
      </c>
    </row>
    <row r="1793" spans="1:25" x14ac:dyDescent="0.25">
      <c r="A1793" s="572" t="s">
        <v>294</v>
      </c>
      <c r="B1793" s="573" t="s">
        <v>1237</v>
      </c>
      <c r="C1793" s="617">
        <v>106</v>
      </c>
      <c r="D1793" s="617">
        <v>22079010600</v>
      </c>
      <c r="E1793" s="574" t="s">
        <v>904</v>
      </c>
      <c r="F1793" s="583">
        <v>0</v>
      </c>
      <c r="G1793" s="573" t="s">
        <v>902</v>
      </c>
      <c r="H1793" s="576">
        <v>152900</v>
      </c>
      <c r="I1793" s="576">
        <v>0</v>
      </c>
      <c r="J1793" s="577">
        <v>0</v>
      </c>
      <c r="K1793" s="577" t="str">
        <f t="shared" si="243"/>
        <v/>
      </c>
      <c r="L1793" s="576">
        <v>46710</v>
      </c>
      <c r="M1793" s="576">
        <v>0</v>
      </c>
      <c r="N1793" s="577">
        <v>0</v>
      </c>
      <c r="O1793" s="577" t="b">
        <f t="shared" si="244"/>
        <v>1</v>
      </c>
      <c r="P1793" s="578">
        <v>19.600000000000001</v>
      </c>
      <c r="Q1793" s="578">
        <v>0</v>
      </c>
      <c r="R1793" s="579">
        <v>0</v>
      </c>
      <c r="S1793" s="577" t="str">
        <f t="shared" si="245"/>
        <v/>
      </c>
      <c r="T1793" s="580">
        <f t="shared" si="246"/>
        <v>0</v>
      </c>
      <c r="U1793" s="580">
        <f t="shared" si="247"/>
        <v>1</v>
      </c>
      <c r="V1793" s="580">
        <f t="shared" si="248"/>
        <v>0</v>
      </c>
      <c r="W1793" s="580">
        <f t="shared" si="249"/>
        <v>1</v>
      </c>
      <c r="X1793" s="581" t="str">
        <f t="shared" si="250"/>
        <v>NO</v>
      </c>
      <c r="Y1793" s="582" t="str">
        <f t="shared" si="251"/>
        <v>NO</v>
      </c>
    </row>
    <row r="1794" spans="1:25" x14ac:dyDescent="0.25">
      <c r="A1794" s="572" t="s">
        <v>294</v>
      </c>
      <c r="B1794" s="573" t="s">
        <v>1200</v>
      </c>
      <c r="C1794" s="617">
        <v>106</v>
      </c>
      <c r="D1794" s="617">
        <v>22079010600</v>
      </c>
      <c r="E1794" s="584" t="s">
        <v>904</v>
      </c>
      <c r="F1794" s="585">
        <v>0</v>
      </c>
      <c r="G1794" s="573" t="s">
        <v>902</v>
      </c>
      <c r="H1794" s="576">
        <v>152900</v>
      </c>
      <c r="I1794" s="576">
        <v>0</v>
      </c>
      <c r="J1794" s="577">
        <v>0</v>
      </c>
      <c r="K1794" s="577" t="str">
        <f t="shared" si="243"/>
        <v/>
      </c>
      <c r="L1794" s="576">
        <v>46710</v>
      </c>
      <c r="M1794" s="576">
        <v>0</v>
      </c>
      <c r="N1794" s="577">
        <v>0</v>
      </c>
      <c r="O1794" s="577" t="b">
        <f t="shared" si="244"/>
        <v>1</v>
      </c>
      <c r="P1794" s="578">
        <v>19.600000000000001</v>
      </c>
      <c r="Q1794" s="578">
        <v>0</v>
      </c>
      <c r="R1794" s="579">
        <v>0</v>
      </c>
      <c r="S1794" s="577" t="str">
        <f t="shared" si="245"/>
        <v/>
      </c>
      <c r="T1794" s="580">
        <f t="shared" si="246"/>
        <v>0</v>
      </c>
      <c r="U1794" s="580">
        <f t="shared" si="247"/>
        <v>1</v>
      </c>
      <c r="V1794" s="580">
        <f t="shared" si="248"/>
        <v>0</v>
      </c>
      <c r="W1794" s="580">
        <f t="shared" si="249"/>
        <v>1</v>
      </c>
      <c r="X1794" s="581" t="str">
        <f t="shared" si="250"/>
        <v>NO</v>
      </c>
      <c r="Y1794" s="582" t="str">
        <f t="shared" si="251"/>
        <v>NO</v>
      </c>
    </row>
    <row r="1795" spans="1:25" x14ac:dyDescent="0.25">
      <c r="A1795" s="572" t="s">
        <v>294</v>
      </c>
      <c r="B1795" s="573" t="s">
        <v>1201</v>
      </c>
      <c r="C1795" s="617">
        <v>106</v>
      </c>
      <c r="D1795" s="617">
        <v>22079010600</v>
      </c>
      <c r="E1795" s="574" t="s">
        <v>904</v>
      </c>
      <c r="F1795" s="583">
        <v>0</v>
      </c>
      <c r="G1795" s="573" t="s">
        <v>902</v>
      </c>
      <c r="H1795" s="576">
        <v>152900</v>
      </c>
      <c r="I1795" s="576">
        <v>0</v>
      </c>
      <c r="J1795" s="577">
        <v>0</v>
      </c>
      <c r="K1795" s="577" t="str">
        <f t="shared" ref="K1795:K1858" si="252">IF(J1795&gt;=50%,TRUE,"")</f>
        <v/>
      </c>
      <c r="L1795" s="576">
        <v>46710</v>
      </c>
      <c r="M1795" s="576">
        <v>0</v>
      </c>
      <c r="N1795" s="577">
        <v>0</v>
      </c>
      <c r="O1795" s="577" t="b">
        <f t="shared" ref="O1795:O1858" si="253">IF(N1795&lt;=65%,TRUE,"")</f>
        <v>1</v>
      </c>
      <c r="P1795" s="578">
        <v>19.600000000000001</v>
      </c>
      <c r="Q1795" s="578">
        <v>0</v>
      </c>
      <c r="R1795" s="579">
        <v>0</v>
      </c>
      <c r="S1795" s="577" t="str">
        <f t="shared" ref="S1795:S1858" si="254">IF(R1795&gt;=1.5,TRUE,"")</f>
        <v/>
      </c>
      <c r="T1795" s="580">
        <f t="shared" ref="T1795:T1858" si="255">IF(K1795=TRUE,1,0)</f>
        <v>0</v>
      </c>
      <c r="U1795" s="580">
        <f t="shared" ref="U1795:U1858" si="256">IF(O1795=TRUE,1,0)</f>
        <v>1</v>
      </c>
      <c r="V1795" s="580">
        <f t="shared" ref="V1795:V1858" si="257">IF(S1795=TRUE,1,0)</f>
        <v>0</v>
      </c>
      <c r="W1795" s="580">
        <f t="shared" ref="W1795:W1858" si="258">SUM(T1795:V1795)</f>
        <v>1</v>
      </c>
      <c r="X1795" s="581" t="str">
        <f t="shared" ref="X1795:X1858" si="259">IF(AND(E1795="TRUE",W1795&gt;1),"YES","NO")</f>
        <v>NO</v>
      </c>
      <c r="Y1795" s="582" t="str">
        <f t="shared" ref="Y1795:Y1858" si="260">IF(AND(F1795=1,W1795&gt;1), "YES","NO")</f>
        <v>NO</v>
      </c>
    </row>
    <row r="1796" spans="1:25" x14ac:dyDescent="0.25">
      <c r="A1796" s="572" t="s">
        <v>294</v>
      </c>
      <c r="B1796" s="573" t="s">
        <v>1238</v>
      </c>
      <c r="C1796" s="617">
        <v>106</v>
      </c>
      <c r="D1796" s="617">
        <v>22079010600</v>
      </c>
      <c r="E1796" s="574" t="s">
        <v>904</v>
      </c>
      <c r="F1796" s="583">
        <v>0</v>
      </c>
      <c r="G1796" s="573" t="s">
        <v>902</v>
      </c>
      <c r="H1796" s="576">
        <v>152900</v>
      </c>
      <c r="I1796" s="576">
        <v>0</v>
      </c>
      <c r="J1796" s="577">
        <v>0</v>
      </c>
      <c r="K1796" s="577" t="str">
        <f t="shared" si="252"/>
        <v/>
      </c>
      <c r="L1796" s="576">
        <v>46710</v>
      </c>
      <c r="M1796" s="576">
        <v>0</v>
      </c>
      <c r="N1796" s="577">
        <v>0</v>
      </c>
      <c r="O1796" s="577" t="b">
        <f t="shared" si="253"/>
        <v>1</v>
      </c>
      <c r="P1796" s="578">
        <v>19.600000000000001</v>
      </c>
      <c r="Q1796" s="578">
        <v>0</v>
      </c>
      <c r="R1796" s="579">
        <v>0</v>
      </c>
      <c r="S1796" s="577" t="str">
        <f t="shared" si="254"/>
        <v/>
      </c>
      <c r="T1796" s="580">
        <f t="shared" si="255"/>
        <v>0</v>
      </c>
      <c r="U1796" s="580">
        <f t="shared" si="256"/>
        <v>1</v>
      </c>
      <c r="V1796" s="580">
        <f t="shared" si="257"/>
        <v>0</v>
      </c>
      <c r="W1796" s="580">
        <f t="shared" si="258"/>
        <v>1</v>
      </c>
      <c r="X1796" s="581" t="str">
        <f t="shared" si="259"/>
        <v>NO</v>
      </c>
      <c r="Y1796" s="582" t="str">
        <f t="shared" si="260"/>
        <v>NO</v>
      </c>
    </row>
    <row r="1797" spans="1:25" x14ac:dyDescent="0.25">
      <c r="A1797" s="572" t="s">
        <v>294</v>
      </c>
      <c r="B1797" s="573" t="s">
        <v>1239</v>
      </c>
      <c r="C1797" s="617">
        <v>106</v>
      </c>
      <c r="D1797" s="617">
        <v>22079010600</v>
      </c>
      <c r="E1797" s="574" t="s">
        <v>904</v>
      </c>
      <c r="F1797" s="583">
        <v>0</v>
      </c>
      <c r="G1797" s="573" t="s">
        <v>902</v>
      </c>
      <c r="H1797" s="576">
        <v>152900</v>
      </c>
      <c r="I1797" s="576">
        <v>0</v>
      </c>
      <c r="J1797" s="577">
        <v>0</v>
      </c>
      <c r="K1797" s="577" t="str">
        <f t="shared" si="252"/>
        <v/>
      </c>
      <c r="L1797" s="576">
        <v>46710</v>
      </c>
      <c r="M1797" s="576">
        <v>0</v>
      </c>
      <c r="N1797" s="577">
        <v>0</v>
      </c>
      <c r="O1797" s="577" t="b">
        <f t="shared" si="253"/>
        <v>1</v>
      </c>
      <c r="P1797" s="578">
        <v>19.600000000000001</v>
      </c>
      <c r="Q1797" s="578">
        <v>0</v>
      </c>
      <c r="R1797" s="579">
        <v>0</v>
      </c>
      <c r="S1797" s="577" t="str">
        <f t="shared" si="254"/>
        <v/>
      </c>
      <c r="T1797" s="580">
        <f t="shared" si="255"/>
        <v>0</v>
      </c>
      <c r="U1797" s="580">
        <f t="shared" si="256"/>
        <v>1</v>
      </c>
      <c r="V1797" s="580">
        <f t="shared" si="257"/>
        <v>0</v>
      </c>
      <c r="W1797" s="580">
        <f t="shared" si="258"/>
        <v>1</v>
      </c>
      <c r="X1797" s="581" t="str">
        <f t="shared" si="259"/>
        <v>NO</v>
      </c>
      <c r="Y1797" s="582" t="str">
        <f t="shared" si="260"/>
        <v>NO</v>
      </c>
    </row>
    <row r="1798" spans="1:25" x14ac:dyDescent="0.25">
      <c r="A1798" s="572" t="s">
        <v>294</v>
      </c>
      <c r="B1798" s="573" t="s">
        <v>1234</v>
      </c>
      <c r="C1798" s="617">
        <v>107</v>
      </c>
      <c r="D1798" s="617">
        <v>22079010700</v>
      </c>
      <c r="E1798" s="574" t="s">
        <v>904</v>
      </c>
      <c r="F1798" s="583">
        <v>0</v>
      </c>
      <c r="G1798" s="573" t="s">
        <v>902</v>
      </c>
      <c r="H1798" s="576">
        <v>152900</v>
      </c>
      <c r="I1798" s="576">
        <v>137900</v>
      </c>
      <c r="J1798" s="577">
        <v>0.901896664486593</v>
      </c>
      <c r="K1798" s="577" t="b">
        <f t="shared" si="252"/>
        <v>1</v>
      </c>
      <c r="L1798" s="576">
        <v>46710</v>
      </c>
      <c r="M1798" s="576">
        <v>36997</v>
      </c>
      <c r="N1798" s="577">
        <v>0.79205737529436904</v>
      </c>
      <c r="O1798" s="577" t="str">
        <f t="shared" si="253"/>
        <v/>
      </c>
      <c r="P1798" s="578">
        <v>19.600000000000001</v>
      </c>
      <c r="Q1798" s="578">
        <v>22.1</v>
      </c>
      <c r="R1798" s="579">
        <v>1.12755102040816</v>
      </c>
      <c r="S1798" s="577" t="str">
        <f t="shared" si="254"/>
        <v/>
      </c>
      <c r="T1798" s="580">
        <f t="shared" si="255"/>
        <v>1</v>
      </c>
      <c r="U1798" s="580">
        <f t="shared" si="256"/>
        <v>0</v>
      </c>
      <c r="V1798" s="580">
        <f t="shared" si="257"/>
        <v>0</v>
      </c>
      <c r="W1798" s="580">
        <f t="shared" si="258"/>
        <v>1</v>
      </c>
      <c r="X1798" s="581" t="str">
        <f t="shared" si="259"/>
        <v>NO</v>
      </c>
      <c r="Y1798" s="582" t="str">
        <f t="shared" si="260"/>
        <v>NO</v>
      </c>
    </row>
    <row r="1799" spans="1:25" x14ac:dyDescent="0.25">
      <c r="A1799" s="572" t="s">
        <v>294</v>
      </c>
      <c r="B1799" s="573" t="s">
        <v>1235</v>
      </c>
      <c r="C1799" s="617">
        <v>107</v>
      </c>
      <c r="D1799" s="617">
        <v>22079010700</v>
      </c>
      <c r="E1799" s="584" t="s">
        <v>904</v>
      </c>
      <c r="F1799" s="585">
        <v>0</v>
      </c>
      <c r="G1799" s="573" t="s">
        <v>902</v>
      </c>
      <c r="H1799" s="576">
        <v>152900</v>
      </c>
      <c r="I1799" s="576">
        <v>73800</v>
      </c>
      <c r="J1799" s="577">
        <v>0.482668410725965</v>
      </c>
      <c r="K1799" s="577" t="str">
        <f t="shared" si="252"/>
        <v/>
      </c>
      <c r="L1799" s="576">
        <v>46710</v>
      </c>
      <c r="M1799" s="576">
        <v>27917</v>
      </c>
      <c r="N1799" s="577">
        <v>0.59766645257974704</v>
      </c>
      <c r="O1799" s="577" t="b">
        <f t="shared" si="253"/>
        <v>1</v>
      </c>
      <c r="P1799" s="578">
        <v>19.600000000000001</v>
      </c>
      <c r="Q1799" s="578">
        <v>28.7</v>
      </c>
      <c r="R1799" s="579">
        <v>1.46428571428571</v>
      </c>
      <c r="S1799" s="577" t="str">
        <f t="shared" si="254"/>
        <v/>
      </c>
      <c r="T1799" s="580">
        <f t="shared" si="255"/>
        <v>0</v>
      </c>
      <c r="U1799" s="580">
        <f t="shared" si="256"/>
        <v>1</v>
      </c>
      <c r="V1799" s="580">
        <f t="shared" si="257"/>
        <v>0</v>
      </c>
      <c r="W1799" s="580">
        <f t="shared" si="258"/>
        <v>1</v>
      </c>
      <c r="X1799" s="581" t="str">
        <f t="shared" si="259"/>
        <v>NO</v>
      </c>
      <c r="Y1799" s="582" t="str">
        <f t="shared" si="260"/>
        <v>NO</v>
      </c>
    </row>
    <row r="1800" spans="1:25" x14ac:dyDescent="0.25">
      <c r="A1800" s="572" t="s">
        <v>294</v>
      </c>
      <c r="B1800" s="573" t="s">
        <v>1236</v>
      </c>
      <c r="C1800" s="617">
        <v>107</v>
      </c>
      <c r="D1800" s="617">
        <v>22079010700</v>
      </c>
      <c r="E1800" s="574" t="s">
        <v>904</v>
      </c>
      <c r="F1800" s="583">
        <v>0</v>
      </c>
      <c r="G1800" s="573" t="s">
        <v>902</v>
      </c>
      <c r="H1800" s="576">
        <v>152900</v>
      </c>
      <c r="I1800" s="576">
        <v>0</v>
      </c>
      <c r="J1800" s="577">
        <v>0</v>
      </c>
      <c r="K1800" s="577" t="str">
        <f t="shared" si="252"/>
        <v/>
      </c>
      <c r="L1800" s="576">
        <v>46710</v>
      </c>
      <c r="M1800" s="576">
        <v>0</v>
      </c>
      <c r="N1800" s="577">
        <v>0</v>
      </c>
      <c r="O1800" s="577" t="b">
        <f t="shared" si="253"/>
        <v>1</v>
      </c>
      <c r="P1800" s="578">
        <v>19.600000000000001</v>
      </c>
      <c r="Q1800" s="578">
        <v>0</v>
      </c>
      <c r="R1800" s="579">
        <v>0</v>
      </c>
      <c r="S1800" s="577" t="str">
        <f t="shared" si="254"/>
        <v/>
      </c>
      <c r="T1800" s="580">
        <f t="shared" si="255"/>
        <v>0</v>
      </c>
      <c r="U1800" s="580">
        <f t="shared" si="256"/>
        <v>1</v>
      </c>
      <c r="V1800" s="580">
        <f t="shared" si="257"/>
        <v>0</v>
      </c>
      <c r="W1800" s="580">
        <f t="shared" si="258"/>
        <v>1</v>
      </c>
      <c r="X1800" s="581" t="str">
        <f t="shared" si="259"/>
        <v>NO</v>
      </c>
      <c r="Y1800" s="582" t="str">
        <f t="shared" si="260"/>
        <v>NO</v>
      </c>
    </row>
    <row r="1801" spans="1:25" x14ac:dyDescent="0.25">
      <c r="A1801" s="572" t="s">
        <v>294</v>
      </c>
      <c r="B1801" s="573" t="s">
        <v>1234</v>
      </c>
      <c r="C1801" s="617">
        <v>110</v>
      </c>
      <c r="D1801" s="617">
        <v>22079011000</v>
      </c>
      <c r="E1801" s="574" t="s">
        <v>901</v>
      </c>
      <c r="F1801" s="583">
        <v>0</v>
      </c>
      <c r="G1801" s="573" t="s">
        <v>902</v>
      </c>
      <c r="H1801" s="576">
        <v>152900</v>
      </c>
      <c r="I1801" s="576">
        <v>137900</v>
      </c>
      <c r="J1801" s="577">
        <v>0.901896664486593</v>
      </c>
      <c r="K1801" s="577" t="b">
        <f t="shared" si="252"/>
        <v>1</v>
      </c>
      <c r="L1801" s="576">
        <v>46710</v>
      </c>
      <c r="M1801" s="576">
        <v>36997</v>
      </c>
      <c r="N1801" s="577">
        <v>0.79205737529436904</v>
      </c>
      <c r="O1801" s="577" t="str">
        <f t="shared" si="253"/>
        <v/>
      </c>
      <c r="P1801" s="578">
        <v>19.600000000000001</v>
      </c>
      <c r="Q1801" s="578">
        <v>22.1</v>
      </c>
      <c r="R1801" s="579">
        <v>1.12755102040816</v>
      </c>
      <c r="S1801" s="577" t="str">
        <f t="shared" si="254"/>
        <v/>
      </c>
      <c r="T1801" s="580">
        <f t="shared" si="255"/>
        <v>1</v>
      </c>
      <c r="U1801" s="580">
        <f t="shared" si="256"/>
        <v>0</v>
      </c>
      <c r="V1801" s="580">
        <f t="shared" si="257"/>
        <v>0</v>
      </c>
      <c r="W1801" s="580">
        <f t="shared" si="258"/>
        <v>1</v>
      </c>
      <c r="X1801" s="581" t="str">
        <f t="shared" si="259"/>
        <v>NO</v>
      </c>
      <c r="Y1801" s="582" t="str">
        <f t="shared" si="260"/>
        <v>NO</v>
      </c>
    </row>
    <row r="1802" spans="1:25" x14ac:dyDescent="0.25">
      <c r="A1802" s="572" t="s">
        <v>294</v>
      </c>
      <c r="B1802" s="573" t="s">
        <v>1234</v>
      </c>
      <c r="C1802" s="617">
        <v>110</v>
      </c>
      <c r="D1802" s="617">
        <v>22079011000</v>
      </c>
      <c r="E1802" s="574" t="s">
        <v>901</v>
      </c>
      <c r="F1802" s="575">
        <v>1</v>
      </c>
      <c r="G1802" s="573" t="s">
        <v>902</v>
      </c>
      <c r="H1802" s="576">
        <v>152900</v>
      </c>
      <c r="I1802" s="576">
        <v>137900</v>
      </c>
      <c r="J1802" s="577">
        <v>0.901896664486593</v>
      </c>
      <c r="K1802" s="577" t="b">
        <f t="shared" si="252"/>
        <v>1</v>
      </c>
      <c r="L1802" s="576">
        <v>46710</v>
      </c>
      <c r="M1802" s="576">
        <v>36997</v>
      </c>
      <c r="N1802" s="577">
        <v>0.79205737529436904</v>
      </c>
      <c r="O1802" s="577" t="str">
        <f t="shared" si="253"/>
        <v/>
      </c>
      <c r="P1802" s="578">
        <v>19.600000000000001</v>
      </c>
      <c r="Q1802" s="578">
        <v>22.1</v>
      </c>
      <c r="R1802" s="579">
        <v>1.12755102040816</v>
      </c>
      <c r="S1802" s="577" t="str">
        <f t="shared" si="254"/>
        <v/>
      </c>
      <c r="T1802" s="580">
        <f t="shared" si="255"/>
        <v>1</v>
      </c>
      <c r="U1802" s="580">
        <f t="shared" si="256"/>
        <v>0</v>
      </c>
      <c r="V1802" s="580">
        <f t="shared" si="257"/>
        <v>0</v>
      </c>
      <c r="W1802" s="580">
        <f t="shared" si="258"/>
        <v>1</v>
      </c>
      <c r="X1802" s="581" t="str">
        <f t="shared" si="259"/>
        <v>NO</v>
      </c>
      <c r="Y1802" s="582" t="str">
        <f t="shared" si="260"/>
        <v>NO</v>
      </c>
    </row>
    <row r="1803" spans="1:25" x14ac:dyDescent="0.25">
      <c r="A1803" s="572" t="s">
        <v>294</v>
      </c>
      <c r="B1803" s="573" t="s">
        <v>1232</v>
      </c>
      <c r="C1803" s="617">
        <v>113</v>
      </c>
      <c r="D1803" s="617">
        <v>22079011300</v>
      </c>
      <c r="E1803" s="574" t="s">
        <v>904</v>
      </c>
      <c r="F1803" s="583">
        <v>0</v>
      </c>
      <c r="G1803" s="573" t="s">
        <v>902</v>
      </c>
      <c r="H1803" s="576">
        <v>152900</v>
      </c>
      <c r="I1803" s="576">
        <v>137200</v>
      </c>
      <c r="J1803" s="577">
        <v>0.89731850882929998</v>
      </c>
      <c r="K1803" s="577" t="b">
        <f t="shared" si="252"/>
        <v>1</v>
      </c>
      <c r="L1803" s="576">
        <v>46710</v>
      </c>
      <c r="M1803" s="576">
        <v>42539</v>
      </c>
      <c r="N1803" s="577">
        <v>0.91070434596446204</v>
      </c>
      <c r="O1803" s="577" t="str">
        <f t="shared" si="253"/>
        <v/>
      </c>
      <c r="P1803" s="578">
        <v>19.600000000000001</v>
      </c>
      <c r="Q1803" s="578">
        <v>12.2</v>
      </c>
      <c r="R1803" s="579">
        <v>0.62244897959183698</v>
      </c>
      <c r="S1803" s="577" t="str">
        <f t="shared" si="254"/>
        <v/>
      </c>
      <c r="T1803" s="580">
        <f t="shared" si="255"/>
        <v>1</v>
      </c>
      <c r="U1803" s="580">
        <f t="shared" si="256"/>
        <v>0</v>
      </c>
      <c r="V1803" s="580">
        <f t="shared" si="257"/>
        <v>0</v>
      </c>
      <c r="W1803" s="580">
        <f t="shared" si="258"/>
        <v>1</v>
      </c>
      <c r="X1803" s="581" t="str">
        <f t="shared" si="259"/>
        <v>NO</v>
      </c>
      <c r="Y1803" s="582" t="str">
        <f t="shared" si="260"/>
        <v>NO</v>
      </c>
    </row>
    <row r="1804" spans="1:25" x14ac:dyDescent="0.25">
      <c r="A1804" s="572" t="s">
        <v>294</v>
      </c>
      <c r="B1804" s="573" t="s">
        <v>958</v>
      </c>
      <c r="C1804" s="617">
        <v>113</v>
      </c>
      <c r="D1804" s="617">
        <v>22079011300</v>
      </c>
      <c r="E1804" s="584" t="s">
        <v>904</v>
      </c>
      <c r="F1804" s="585">
        <v>0</v>
      </c>
      <c r="G1804" s="573" t="s">
        <v>902</v>
      </c>
      <c r="H1804" s="576">
        <v>152900</v>
      </c>
      <c r="I1804" s="576">
        <v>142600</v>
      </c>
      <c r="J1804" s="577">
        <v>0.93263570961412701</v>
      </c>
      <c r="K1804" s="577" t="b">
        <f t="shared" si="252"/>
        <v>1</v>
      </c>
      <c r="L1804" s="576">
        <v>46710</v>
      </c>
      <c r="M1804" s="576">
        <v>42405</v>
      </c>
      <c r="N1804" s="577">
        <v>0.90783558124598596</v>
      </c>
      <c r="O1804" s="577" t="str">
        <f t="shared" si="253"/>
        <v/>
      </c>
      <c r="P1804" s="578">
        <v>19.600000000000001</v>
      </c>
      <c r="Q1804" s="578">
        <v>21.1</v>
      </c>
      <c r="R1804" s="579">
        <v>1.0765306122449001</v>
      </c>
      <c r="S1804" s="577" t="str">
        <f t="shared" si="254"/>
        <v/>
      </c>
      <c r="T1804" s="580">
        <f t="shared" si="255"/>
        <v>1</v>
      </c>
      <c r="U1804" s="580">
        <f t="shared" si="256"/>
        <v>0</v>
      </c>
      <c r="V1804" s="580">
        <f t="shared" si="257"/>
        <v>0</v>
      </c>
      <c r="W1804" s="580">
        <f t="shared" si="258"/>
        <v>1</v>
      </c>
      <c r="X1804" s="581" t="str">
        <f t="shared" si="259"/>
        <v>NO</v>
      </c>
      <c r="Y1804" s="582" t="str">
        <f t="shared" si="260"/>
        <v>NO</v>
      </c>
    </row>
    <row r="1805" spans="1:25" x14ac:dyDescent="0.25">
      <c r="A1805" s="572" t="s">
        <v>294</v>
      </c>
      <c r="B1805" s="573" t="s">
        <v>958</v>
      </c>
      <c r="C1805" s="617">
        <v>115</v>
      </c>
      <c r="D1805" s="617">
        <v>22079011500</v>
      </c>
      <c r="E1805" s="584" t="s">
        <v>904</v>
      </c>
      <c r="F1805" s="585">
        <v>0</v>
      </c>
      <c r="G1805" s="573" t="s">
        <v>902</v>
      </c>
      <c r="H1805" s="576">
        <v>152900</v>
      </c>
      <c r="I1805" s="576">
        <v>142600</v>
      </c>
      <c r="J1805" s="577">
        <v>0.93263570961412701</v>
      </c>
      <c r="K1805" s="577" t="b">
        <f t="shared" si="252"/>
        <v>1</v>
      </c>
      <c r="L1805" s="576">
        <v>46710</v>
      </c>
      <c r="M1805" s="576">
        <v>42405</v>
      </c>
      <c r="N1805" s="577">
        <v>0.90783558124598596</v>
      </c>
      <c r="O1805" s="577" t="str">
        <f t="shared" si="253"/>
        <v/>
      </c>
      <c r="P1805" s="578">
        <v>19.600000000000001</v>
      </c>
      <c r="Q1805" s="578">
        <v>21.1</v>
      </c>
      <c r="R1805" s="579">
        <v>1.0765306122449001</v>
      </c>
      <c r="S1805" s="577" t="str">
        <f t="shared" si="254"/>
        <v/>
      </c>
      <c r="T1805" s="580">
        <f t="shared" si="255"/>
        <v>1</v>
      </c>
      <c r="U1805" s="580">
        <f t="shared" si="256"/>
        <v>0</v>
      </c>
      <c r="V1805" s="580">
        <f t="shared" si="257"/>
        <v>0</v>
      </c>
      <c r="W1805" s="580">
        <f t="shared" si="258"/>
        <v>1</v>
      </c>
      <c r="X1805" s="581" t="str">
        <f t="shared" si="259"/>
        <v>NO</v>
      </c>
      <c r="Y1805" s="582" t="str">
        <f t="shared" si="260"/>
        <v>NO</v>
      </c>
    </row>
    <row r="1806" spans="1:25" x14ac:dyDescent="0.25">
      <c r="A1806" s="572" t="s">
        <v>294</v>
      </c>
      <c r="B1806" s="573" t="s">
        <v>958</v>
      </c>
      <c r="C1806" s="617">
        <v>116</v>
      </c>
      <c r="D1806" s="617">
        <v>22079011600</v>
      </c>
      <c r="E1806" s="584" t="s">
        <v>904</v>
      </c>
      <c r="F1806" s="585">
        <v>0</v>
      </c>
      <c r="G1806" s="573" t="s">
        <v>902</v>
      </c>
      <c r="H1806" s="576">
        <v>152900</v>
      </c>
      <c r="I1806" s="576">
        <v>142600</v>
      </c>
      <c r="J1806" s="577">
        <v>0.93263570961412701</v>
      </c>
      <c r="K1806" s="577" t="b">
        <f t="shared" si="252"/>
        <v>1</v>
      </c>
      <c r="L1806" s="576">
        <v>46710</v>
      </c>
      <c r="M1806" s="576">
        <v>42405</v>
      </c>
      <c r="N1806" s="577">
        <v>0.90783558124598596</v>
      </c>
      <c r="O1806" s="577" t="str">
        <f t="shared" si="253"/>
        <v/>
      </c>
      <c r="P1806" s="578">
        <v>19.600000000000001</v>
      </c>
      <c r="Q1806" s="578">
        <v>21.1</v>
      </c>
      <c r="R1806" s="579">
        <v>1.0765306122449001</v>
      </c>
      <c r="S1806" s="577" t="str">
        <f t="shared" si="254"/>
        <v/>
      </c>
      <c r="T1806" s="580">
        <f t="shared" si="255"/>
        <v>1</v>
      </c>
      <c r="U1806" s="580">
        <f t="shared" si="256"/>
        <v>0</v>
      </c>
      <c r="V1806" s="580">
        <f t="shared" si="257"/>
        <v>0</v>
      </c>
      <c r="W1806" s="580">
        <f t="shared" si="258"/>
        <v>1</v>
      </c>
      <c r="X1806" s="581" t="str">
        <f t="shared" si="259"/>
        <v>NO</v>
      </c>
      <c r="Y1806" s="582" t="str">
        <f t="shared" si="260"/>
        <v>NO</v>
      </c>
    </row>
    <row r="1807" spans="1:25" x14ac:dyDescent="0.25">
      <c r="A1807" s="572" t="s">
        <v>294</v>
      </c>
      <c r="B1807" s="573" t="s">
        <v>958</v>
      </c>
      <c r="C1807" s="617">
        <v>117</v>
      </c>
      <c r="D1807" s="617">
        <v>22079011700</v>
      </c>
      <c r="E1807" s="574" t="s">
        <v>901</v>
      </c>
      <c r="F1807" s="592">
        <v>1</v>
      </c>
      <c r="G1807" s="573" t="s">
        <v>902</v>
      </c>
      <c r="H1807" s="576">
        <v>152900</v>
      </c>
      <c r="I1807" s="576">
        <v>142600</v>
      </c>
      <c r="J1807" s="577">
        <v>0.93263570961412701</v>
      </c>
      <c r="K1807" s="577" t="b">
        <f t="shared" si="252"/>
        <v>1</v>
      </c>
      <c r="L1807" s="576">
        <v>46710</v>
      </c>
      <c r="M1807" s="576">
        <v>42405</v>
      </c>
      <c r="N1807" s="577">
        <v>0.90783558124598596</v>
      </c>
      <c r="O1807" s="577" t="str">
        <f t="shared" si="253"/>
        <v/>
      </c>
      <c r="P1807" s="578">
        <v>19.600000000000001</v>
      </c>
      <c r="Q1807" s="578">
        <v>21.1</v>
      </c>
      <c r="R1807" s="579">
        <v>1.0765306122449001</v>
      </c>
      <c r="S1807" s="577" t="str">
        <f t="shared" si="254"/>
        <v/>
      </c>
      <c r="T1807" s="580">
        <f t="shared" si="255"/>
        <v>1</v>
      </c>
      <c r="U1807" s="580">
        <f t="shared" si="256"/>
        <v>0</v>
      </c>
      <c r="V1807" s="580">
        <f t="shared" si="257"/>
        <v>0</v>
      </c>
      <c r="W1807" s="580">
        <f t="shared" si="258"/>
        <v>1</v>
      </c>
      <c r="X1807" s="581" t="str">
        <f t="shared" si="259"/>
        <v>NO</v>
      </c>
      <c r="Y1807" s="582" t="str">
        <f t="shared" si="260"/>
        <v>NO</v>
      </c>
    </row>
    <row r="1808" spans="1:25" x14ac:dyDescent="0.25">
      <c r="A1808" s="572" t="s">
        <v>294</v>
      </c>
      <c r="B1808" s="573" t="s">
        <v>958</v>
      </c>
      <c r="C1808" s="617">
        <v>117</v>
      </c>
      <c r="D1808" s="617">
        <v>22079011700</v>
      </c>
      <c r="E1808" s="574" t="s">
        <v>901</v>
      </c>
      <c r="F1808" s="590">
        <v>1</v>
      </c>
      <c r="G1808" s="573" t="s">
        <v>902</v>
      </c>
      <c r="H1808" s="576">
        <v>152900</v>
      </c>
      <c r="I1808" s="576">
        <v>142600</v>
      </c>
      <c r="J1808" s="577">
        <v>0.93263570961412701</v>
      </c>
      <c r="K1808" s="577" t="b">
        <f t="shared" si="252"/>
        <v>1</v>
      </c>
      <c r="L1808" s="576">
        <v>46710</v>
      </c>
      <c r="M1808" s="576">
        <v>42405</v>
      </c>
      <c r="N1808" s="577">
        <v>0.90783558124598596</v>
      </c>
      <c r="O1808" s="577" t="str">
        <f t="shared" si="253"/>
        <v/>
      </c>
      <c r="P1808" s="578">
        <v>19.600000000000001</v>
      </c>
      <c r="Q1808" s="578">
        <v>21.1</v>
      </c>
      <c r="R1808" s="579">
        <v>1.0765306122449001</v>
      </c>
      <c r="S1808" s="577" t="str">
        <f t="shared" si="254"/>
        <v/>
      </c>
      <c r="T1808" s="580">
        <f t="shared" si="255"/>
        <v>1</v>
      </c>
      <c r="U1808" s="580">
        <f t="shared" si="256"/>
        <v>0</v>
      </c>
      <c r="V1808" s="580">
        <f t="shared" si="257"/>
        <v>0</v>
      </c>
      <c r="W1808" s="580">
        <f t="shared" si="258"/>
        <v>1</v>
      </c>
      <c r="X1808" s="581" t="str">
        <f t="shared" si="259"/>
        <v>NO</v>
      </c>
      <c r="Y1808" s="582" t="str">
        <f t="shared" si="260"/>
        <v>NO</v>
      </c>
    </row>
    <row r="1809" spans="1:25" x14ac:dyDescent="0.25">
      <c r="A1809" s="572" t="s">
        <v>294</v>
      </c>
      <c r="B1809" s="573" t="s">
        <v>1234</v>
      </c>
      <c r="C1809" s="617">
        <v>120</v>
      </c>
      <c r="D1809" s="617">
        <v>22079012000</v>
      </c>
      <c r="E1809" s="574" t="s">
        <v>901</v>
      </c>
      <c r="F1809" s="583">
        <v>1</v>
      </c>
      <c r="G1809" s="573" t="s">
        <v>902</v>
      </c>
      <c r="H1809" s="576">
        <v>152900</v>
      </c>
      <c r="I1809" s="576">
        <v>137900</v>
      </c>
      <c r="J1809" s="577">
        <v>0.901896664486593</v>
      </c>
      <c r="K1809" s="577" t="b">
        <f t="shared" si="252"/>
        <v>1</v>
      </c>
      <c r="L1809" s="576">
        <v>46710</v>
      </c>
      <c r="M1809" s="576">
        <v>36997</v>
      </c>
      <c r="N1809" s="577">
        <v>0.79205737529436904</v>
      </c>
      <c r="O1809" s="577" t="str">
        <f t="shared" si="253"/>
        <v/>
      </c>
      <c r="P1809" s="578">
        <v>19.600000000000001</v>
      </c>
      <c r="Q1809" s="578">
        <v>22.1</v>
      </c>
      <c r="R1809" s="579">
        <v>1.12755102040816</v>
      </c>
      <c r="S1809" s="577" t="str">
        <f t="shared" si="254"/>
        <v/>
      </c>
      <c r="T1809" s="580">
        <f t="shared" si="255"/>
        <v>1</v>
      </c>
      <c r="U1809" s="580">
        <f t="shared" si="256"/>
        <v>0</v>
      </c>
      <c r="V1809" s="580">
        <f t="shared" si="257"/>
        <v>0</v>
      </c>
      <c r="W1809" s="580">
        <f t="shared" si="258"/>
        <v>1</v>
      </c>
      <c r="X1809" s="581" t="str">
        <f t="shared" si="259"/>
        <v>NO</v>
      </c>
      <c r="Y1809" s="582" t="str">
        <f t="shared" si="260"/>
        <v>NO</v>
      </c>
    </row>
    <row r="1810" spans="1:25" x14ac:dyDescent="0.25">
      <c r="A1810" s="572" t="s">
        <v>294</v>
      </c>
      <c r="B1810" s="573" t="s">
        <v>1234</v>
      </c>
      <c r="C1810" s="617">
        <v>120</v>
      </c>
      <c r="D1810" s="617">
        <v>22079012000</v>
      </c>
      <c r="E1810" s="574" t="s">
        <v>901</v>
      </c>
      <c r="F1810" s="583">
        <v>1</v>
      </c>
      <c r="G1810" s="573" t="s">
        <v>902</v>
      </c>
      <c r="H1810" s="576">
        <v>152900</v>
      </c>
      <c r="I1810" s="576">
        <v>137900</v>
      </c>
      <c r="J1810" s="577">
        <v>0.901896664486593</v>
      </c>
      <c r="K1810" s="577" t="b">
        <f t="shared" si="252"/>
        <v>1</v>
      </c>
      <c r="L1810" s="576">
        <v>46710</v>
      </c>
      <c r="M1810" s="576">
        <v>36997</v>
      </c>
      <c r="N1810" s="577">
        <v>0.79205737529436904</v>
      </c>
      <c r="O1810" s="577" t="str">
        <f t="shared" si="253"/>
        <v/>
      </c>
      <c r="P1810" s="578">
        <v>19.600000000000001</v>
      </c>
      <c r="Q1810" s="578">
        <v>22.1</v>
      </c>
      <c r="R1810" s="579">
        <v>1.12755102040816</v>
      </c>
      <c r="S1810" s="577" t="str">
        <f t="shared" si="254"/>
        <v/>
      </c>
      <c r="T1810" s="580">
        <f t="shared" si="255"/>
        <v>1</v>
      </c>
      <c r="U1810" s="580">
        <f t="shared" si="256"/>
        <v>0</v>
      </c>
      <c r="V1810" s="580">
        <f t="shared" si="257"/>
        <v>0</v>
      </c>
      <c r="W1810" s="580">
        <f t="shared" si="258"/>
        <v>1</v>
      </c>
      <c r="X1810" s="581" t="str">
        <f t="shared" si="259"/>
        <v>NO</v>
      </c>
      <c r="Y1810" s="582" t="str">
        <f t="shared" si="260"/>
        <v>NO</v>
      </c>
    </row>
    <row r="1811" spans="1:25" x14ac:dyDescent="0.25">
      <c r="A1811" s="572" t="s">
        <v>294</v>
      </c>
      <c r="B1811" s="573" t="s">
        <v>1234</v>
      </c>
      <c r="C1811" s="617">
        <v>121</v>
      </c>
      <c r="D1811" s="617">
        <v>22079012100</v>
      </c>
      <c r="E1811" s="584" t="s">
        <v>901</v>
      </c>
      <c r="F1811" s="590">
        <v>1</v>
      </c>
      <c r="G1811" s="573" t="s">
        <v>902</v>
      </c>
      <c r="H1811" s="576">
        <v>152900</v>
      </c>
      <c r="I1811" s="576">
        <v>137900</v>
      </c>
      <c r="J1811" s="577">
        <v>0.901896664486593</v>
      </c>
      <c r="K1811" s="577" t="b">
        <f t="shared" si="252"/>
        <v>1</v>
      </c>
      <c r="L1811" s="576">
        <v>46710</v>
      </c>
      <c r="M1811" s="576">
        <v>36997</v>
      </c>
      <c r="N1811" s="577">
        <v>0.79205737529436904</v>
      </c>
      <c r="O1811" s="577" t="str">
        <f t="shared" si="253"/>
        <v/>
      </c>
      <c r="P1811" s="578">
        <v>19.600000000000001</v>
      </c>
      <c r="Q1811" s="578">
        <v>22.1</v>
      </c>
      <c r="R1811" s="579">
        <v>1.12755102040816</v>
      </c>
      <c r="S1811" s="577" t="str">
        <f t="shared" si="254"/>
        <v/>
      </c>
      <c r="T1811" s="580">
        <f t="shared" si="255"/>
        <v>1</v>
      </c>
      <c r="U1811" s="580">
        <f t="shared" si="256"/>
        <v>0</v>
      </c>
      <c r="V1811" s="580">
        <f t="shared" si="257"/>
        <v>0</v>
      </c>
      <c r="W1811" s="580">
        <f t="shared" si="258"/>
        <v>1</v>
      </c>
      <c r="X1811" s="581" t="str">
        <f t="shared" si="259"/>
        <v>NO</v>
      </c>
      <c r="Y1811" s="582" t="str">
        <f t="shared" si="260"/>
        <v>NO</v>
      </c>
    </row>
    <row r="1812" spans="1:25" x14ac:dyDescent="0.25">
      <c r="A1812" s="572" t="s">
        <v>294</v>
      </c>
      <c r="B1812" s="573" t="s">
        <v>1234</v>
      </c>
      <c r="C1812" s="617">
        <v>122</v>
      </c>
      <c r="D1812" s="617">
        <v>22079012200</v>
      </c>
      <c r="E1812" s="574" t="s">
        <v>901</v>
      </c>
      <c r="F1812" s="587">
        <v>1</v>
      </c>
      <c r="G1812" s="573" t="s">
        <v>902</v>
      </c>
      <c r="H1812" s="576">
        <v>152900</v>
      </c>
      <c r="I1812" s="576">
        <v>137900</v>
      </c>
      <c r="J1812" s="577">
        <v>0.901896664486593</v>
      </c>
      <c r="K1812" s="577" t="b">
        <f t="shared" si="252"/>
        <v>1</v>
      </c>
      <c r="L1812" s="576">
        <v>46710</v>
      </c>
      <c r="M1812" s="576">
        <v>36997</v>
      </c>
      <c r="N1812" s="577">
        <v>0.79205737529436904</v>
      </c>
      <c r="O1812" s="577" t="str">
        <f t="shared" si="253"/>
        <v/>
      </c>
      <c r="P1812" s="578">
        <v>19.600000000000001</v>
      </c>
      <c r="Q1812" s="578">
        <v>22.1</v>
      </c>
      <c r="R1812" s="579">
        <v>1.12755102040816</v>
      </c>
      <c r="S1812" s="577" t="str">
        <f t="shared" si="254"/>
        <v/>
      </c>
      <c r="T1812" s="580">
        <f t="shared" si="255"/>
        <v>1</v>
      </c>
      <c r="U1812" s="580">
        <f t="shared" si="256"/>
        <v>0</v>
      </c>
      <c r="V1812" s="580">
        <f t="shared" si="257"/>
        <v>0</v>
      </c>
      <c r="W1812" s="580">
        <f t="shared" si="258"/>
        <v>1</v>
      </c>
      <c r="X1812" s="581" t="str">
        <f t="shared" si="259"/>
        <v>NO</v>
      </c>
      <c r="Y1812" s="582" t="str">
        <f t="shared" si="260"/>
        <v>NO</v>
      </c>
    </row>
    <row r="1813" spans="1:25" x14ac:dyDescent="0.25">
      <c r="A1813" s="572" t="s">
        <v>294</v>
      </c>
      <c r="B1813" s="573" t="s">
        <v>1234</v>
      </c>
      <c r="C1813" s="617">
        <v>122</v>
      </c>
      <c r="D1813" s="617">
        <v>22079012200</v>
      </c>
      <c r="E1813" s="574" t="s">
        <v>901</v>
      </c>
      <c r="F1813" s="587">
        <v>1</v>
      </c>
      <c r="G1813" s="573" t="s">
        <v>902</v>
      </c>
      <c r="H1813" s="576">
        <v>152900</v>
      </c>
      <c r="I1813" s="576">
        <v>137900</v>
      </c>
      <c r="J1813" s="577">
        <v>0.901896664486593</v>
      </c>
      <c r="K1813" s="577" t="b">
        <f t="shared" si="252"/>
        <v>1</v>
      </c>
      <c r="L1813" s="576">
        <v>46710</v>
      </c>
      <c r="M1813" s="576">
        <v>36997</v>
      </c>
      <c r="N1813" s="577">
        <v>0.79205737529436904</v>
      </c>
      <c r="O1813" s="577" t="str">
        <f t="shared" si="253"/>
        <v/>
      </c>
      <c r="P1813" s="578">
        <v>19.600000000000001</v>
      </c>
      <c r="Q1813" s="578">
        <v>22.1</v>
      </c>
      <c r="R1813" s="579">
        <v>1.12755102040816</v>
      </c>
      <c r="S1813" s="577" t="str">
        <f t="shared" si="254"/>
        <v/>
      </c>
      <c r="T1813" s="580">
        <f t="shared" si="255"/>
        <v>1</v>
      </c>
      <c r="U1813" s="580">
        <f t="shared" si="256"/>
        <v>0</v>
      </c>
      <c r="V1813" s="580">
        <f t="shared" si="257"/>
        <v>0</v>
      </c>
      <c r="W1813" s="580">
        <f t="shared" si="258"/>
        <v>1</v>
      </c>
      <c r="X1813" s="581" t="str">
        <f t="shared" si="259"/>
        <v>NO</v>
      </c>
      <c r="Y1813" s="582" t="str">
        <f t="shared" si="260"/>
        <v>NO</v>
      </c>
    </row>
    <row r="1814" spans="1:25" x14ac:dyDescent="0.25">
      <c r="A1814" s="572" t="s">
        <v>294</v>
      </c>
      <c r="B1814" s="573" t="s">
        <v>1234</v>
      </c>
      <c r="C1814" s="617">
        <v>123.01</v>
      </c>
      <c r="D1814" s="617">
        <v>22079012301</v>
      </c>
      <c r="E1814" s="574" t="s">
        <v>904</v>
      </c>
      <c r="F1814" s="583">
        <v>0</v>
      </c>
      <c r="G1814" s="573" t="s">
        <v>902</v>
      </c>
      <c r="H1814" s="576">
        <v>152900</v>
      </c>
      <c r="I1814" s="576">
        <v>137900</v>
      </c>
      <c r="J1814" s="577">
        <v>0.901896664486593</v>
      </c>
      <c r="K1814" s="577" t="b">
        <f t="shared" si="252"/>
        <v>1</v>
      </c>
      <c r="L1814" s="576">
        <v>46710</v>
      </c>
      <c r="M1814" s="576">
        <v>36997</v>
      </c>
      <c r="N1814" s="577">
        <v>0.79205737529436904</v>
      </c>
      <c r="O1814" s="577" t="str">
        <f t="shared" si="253"/>
        <v/>
      </c>
      <c r="P1814" s="578">
        <v>19.600000000000001</v>
      </c>
      <c r="Q1814" s="578">
        <v>22.1</v>
      </c>
      <c r="R1814" s="579">
        <v>1.12755102040816</v>
      </c>
      <c r="S1814" s="577" t="str">
        <f t="shared" si="254"/>
        <v/>
      </c>
      <c r="T1814" s="580">
        <f t="shared" si="255"/>
        <v>1</v>
      </c>
      <c r="U1814" s="580">
        <f t="shared" si="256"/>
        <v>0</v>
      </c>
      <c r="V1814" s="580">
        <f t="shared" si="257"/>
        <v>0</v>
      </c>
      <c r="W1814" s="580">
        <f t="shared" si="258"/>
        <v>1</v>
      </c>
      <c r="X1814" s="581" t="str">
        <f t="shared" si="259"/>
        <v>NO</v>
      </c>
      <c r="Y1814" s="582" t="str">
        <f t="shared" si="260"/>
        <v>NO</v>
      </c>
    </row>
    <row r="1815" spans="1:25" x14ac:dyDescent="0.25">
      <c r="A1815" s="572" t="s">
        <v>294</v>
      </c>
      <c r="B1815" s="573" t="s">
        <v>1234</v>
      </c>
      <c r="C1815" s="617">
        <v>123.02</v>
      </c>
      <c r="D1815" s="617">
        <v>22079012302</v>
      </c>
      <c r="E1815" s="574" t="s">
        <v>904</v>
      </c>
      <c r="F1815" s="583">
        <v>0</v>
      </c>
      <c r="G1815" s="573" t="s">
        <v>902</v>
      </c>
      <c r="H1815" s="576">
        <v>152900</v>
      </c>
      <c r="I1815" s="576">
        <v>137900</v>
      </c>
      <c r="J1815" s="577">
        <v>0.901896664486593</v>
      </c>
      <c r="K1815" s="577" t="b">
        <f t="shared" si="252"/>
        <v>1</v>
      </c>
      <c r="L1815" s="576">
        <v>46710</v>
      </c>
      <c r="M1815" s="576">
        <v>36997</v>
      </c>
      <c r="N1815" s="577">
        <v>0.79205737529436904</v>
      </c>
      <c r="O1815" s="577" t="str">
        <f t="shared" si="253"/>
        <v/>
      </c>
      <c r="P1815" s="578">
        <v>19.600000000000001</v>
      </c>
      <c r="Q1815" s="578">
        <v>22.1</v>
      </c>
      <c r="R1815" s="579">
        <v>1.12755102040816</v>
      </c>
      <c r="S1815" s="577" t="str">
        <f t="shared" si="254"/>
        <v/>
      </c>
      <c r="T1815" s="580">
        <f t="shared" si="255"/>
        <v>1</v>
      </c>
      <c r="U1815" s="580">
        <f t="shared" si="256"/>
        <v>0</v>
      </c>
      <c r="V1815" s="580">
        <f t="shared" si="257"/>
        <v>0</v>
      </c>
      <c r="W1815" s="580">
        <f t="shared" si="258"/>
        <v>1</v>
      </c>
      <c r="X1815" s="581" t="str">
        <f t="shared" si="259"/>
        <v>NO</v>
      </c>
      <c r="Y1815" s="582" t="str">
        <f t="shared" si="260"/>
        <v>NO</v>
      </c>
    </row>
    <row r="1816" spans="1:25" x14ac:dyDescent="0.25">
      <c r="A1816" s="572" t="s">
        <v>294</v>
      </c>
      <c r="B1816" s="573" t="s">
        <v>1234</v>
      </c>
      <c r="C1816" s="617">
        <v>123.02</v>
      </c>
      <c r="D1816" s="617">
        <v>22079012302</v>
      </c>
      <c r="E1816" s="574" t="s">
        <v>904</v>
      </c>
      <c r="F1816" s="583">
        <v>0</v>
      </c>
      <c r="G1816" s="573" t="s">
        <v>902</v>
      </c>
      <c r="H1816" s="576">
        <v>152900</v>
      </c>
      <c r="I1816" s="576">
        <v>137900</v>
      </c>
      <c r="J1816" s="577">
        <v>0.901896664486593</v>
      </c>
      <c r="K1816" s="577" t="b">
        <f t="shared" si="252"/>
        <v>1</v>
      </c>
      <c r="L1816" s="576">
        <v>46710</v>
      </c>
      <c r="M1816" s="576">
        <v>36997</v>
      </c>
      <c r="N1816" s="577">
        <v>0.79205737529436904</v>
      </c>
      <c r="O1816" s="577" t="str">
        <f t="shared" si="253"/>
        <v/>
      </c>
      <c r="P1816" s="578">
        <v>19.600000000000001</v>
      </c>
      <c r="Q1816" s="578">
        <v>22.1</v>
      </c>
      <c r="R1816" s="579">
        <v>1.12755102040816</v>
      </c>
      <c r="S1816" s="577" t="str">
        <f t="shared" si="254"/>
        <v/>
      </c>
      <c r="T1816" s="580">
        <f t="shared" si="255"/>
        <v>1</v>
      </c>
      <c r="U1816" s="580">
        <f t="shared" si="256"/>
        <v>0</v>
      </c>
      <c r="V1816" s="580">
        <f t="shared" si="257"/>
        <v>0</v>
      </c>
      <c r="W1816" s="580">
        <f t="shared" si="258"/>
        <v>1</v>
      </c>
      <c r="X1816" s="581" t="str">
        <f t="shared" si="259"/>
        <v>NO</v>
      </c>
      <c r="Y1816" s="582" t="str">
        <f t="shared" si="260"/>
        <v>NO</v>
      </c>
    </row>
    <row r="1817" spans="1:25" x14ac:dyDescent="0.25">
      <c r="A1817" s="572" t="s">
        <v>294</v>
      </c>
      <c r="B1817" s="573" t="s">
        <v>1234</v>
      </c>
      <c r="C1817" s="617">
        <v>124</v>
      </c>
      <c r="D1817" s="617">
        <v>22079012400</v>
      </c>
      <c r="E1817" s="574" t="s">
        <v>904</v>
      </c>
      <c r="F1817" s="583">
        <v>0</v>
      </c>
      <c r="G1817" s="573" t="s">
        <v>902</v>
      </c>
      <c r="H1817" s="576">
        <v>152900</v>
      </c>
      <c r="I1817" s="576">
        <v>137900</v>
      </c>
      <c r="J1817" s="577">
        <v>0.901896664486593</v>
      </c>
      <c r="K1817" s="577" t="b">
        <f t="shared" si="252"/>
        <v>1</v>
      </c>
      <c r="L1817" s="576">
        <v>46710</v>
      </c>
      <c r="M1817" s="576">
        <v>36997</v>
      </c>
      <c r="N1817" s="577">
        <v>0.79205737529436904</v>
      </c>
      <c r="O1817" s="577" t="str">
        <f t="shared" si="253"/>
        <v/>
      </c>
      <c r="P1817" s="578">
        <v>19.600000000000001</v>
      </c>
      <c r="Q1817" s="578">
        <v>22.1</v>
      </c>
      <c r="R1817" s="579">
        <v>1.12755102040816</v>
      </c>
      <c r="S1817" s="577" t="str">
        <f t="shared" si="254"/>
        <v/>
      </c>
      <c r="T1817" s="580">
        <f t="shared" si="255"/>
        <v>1</v>
      </c>
      <c r="U1817" s="580">
        <f t="shared" si="256"/>
        <v>0</v>
      </c>
      <c r="V1817" s="580">
        <f t="shared" si="257"/>
        <v>0</v>
      </c>
      <c r="W1817" s="580">
        <f t="shared" si="258"/>
        <v>1</v>
      </c>
      <c r="X1817" s="581" t="str">
        <f t="shared" si="259"/>
        <v>NO</v>
      </c>
      <c r="Y1817" s="582" t="str">
        <f t="shared" si="260"/>
        <v>NO</v>
      </c>
    </row>
    <row r="1818" spans="1:25" x14ac:dyDescent="0.25">
      <c r="A1818" s="572" t="s">
        <v>294</v>
      </c>
      <c r="B1818" s="573" t="s">
        <v>1234</v>
      </c>
      <c r="C1818" s="617">
        <v>124</v>
      </c>
      <c r="D1818" s="617">
        <v>22079012400</v>
      </c>
      <c r="E1818" s="574" t="s">
        <v>904</v>
      </c>
      <c r="F1818" s="583">
        <v>0</v>
      </c>
      <c r="G1818" s="573" t="s">
        <v>902</v>
      </c>
      <c r="H1818" s="576">
        <v>152900</v>
      </c>
      <c r="I1818" s="576">
        <v>137900</v>
      </c>
      <c r="J1818" s="577">
        <v>0.901896664486593</v>
      </c>
      <c r="K1818" s="577" t="b">
        <f t="shared" si="252"/>
        <v>1</v>
      </c>
      <c r="L1818" s="576">
        <v>46710</v>
      </c>
      <c r="M1818" s="576">
        <v>36997</v>
      </c>
      <c r="N1818" s="577">
        <v>0.79205737529436904</v>
      </c>
      <c r="O1818" s="577" t="str">
        <f t="shared" si="253"/>
        <v/>
      </c>
      <c r="P1818" s="578">
        <v>19.600000000000001</v>
      </c>
      <c r="Q1818" s="578">
        <v>22.1</v>
      </c>
      <c r="R1818" s="579">
        <v>1.12755102040816</v>
      </c>
      <c r="S1818" s="577" t="str">
        <f t="shared" si="254"/>
        <v/>
      </c>
      <c r="T1818" s="580">
        <f t="shared" si="255"/>
        <v>1</v>
      </c>
      <c r="U1818" s="580">
        <f t="shared" si="256"/>
        <v>0</v>
      </c>
      <c r="V1818" s="580">
        <f t="shared" si="257"/>
        <v>0</v>
      </c>
      <c r="W1818" s="580">
        <f t="shared" si="258"/>
        <v>1</v>
      </c>
      <c r="X1818" s="581" t="str">
        <f t="shared" si="259"/>
        <v>NO</v>
      </c>
      <c r="Y1818" s="582" t="str">
        <f t="shared" si="260"/>
        <v>NO</v>
      </c>
    </row>
    <row r="1819" spans="1:25" x14ac:dyDescent="0.25">
      <c r="A1819" s="572" t="s">
        <v>294</v>
      </c>
      <c r="B1819" s="573" t="s">
        <v>1234</v>
      </c>
      <c r="C1819" s="617">
        <v>124</v>
      </c>
      <c r="D1819" s="617">
        <v>22079012400</v>
      </c>
      <c r="E1819" s="574" t="s">
        <v>904</v>
      </c>
      <c r="F1819" s="583">
        <v>0</v>
      </c>
      <c r="G1819" s="573" t="s">
        <v>902</v>
      </c>
      <c r="H1819" s="576">
        <v>152900</v>
      </c>
      <c r="I1819" s="576">
        <v>137900</v>
      </c>
      <c r="J1819" s="577">
        <v>0.901896664486593</v>
      </c>
      <c r="K1819" s="577" t="b">
        <f t="shared" si="252"/>
        <v>1</v>
      </c>
      <c r="L1819" s="576">
        <v>46710</v>
      </c>
      <c r="M1819" s="576">
        <v>36997</v>
      </c>
      <c r="N1819" s="577">
        <v>0.79205737529436904</v>
      </c>
      <c r="O1819" s="577" t="str">
        <f t="shared" si="253"/>
        <v/>
      </c>
      <c r="P1819" s="578">
        <v>19.600000000000001</v>
      </c>
      <c r="Q1819" s="578">
        <v>22.1</v>
      </c>
      <c r="R1819" s="579">
        <v>1.12755102040816</v>
      </c>
      <c r="S1819" s="577" t="str">
        <f t="shared" si="254"/>
        <v/>
      </c>
      <c r="T1819" s="580">
        <f t="shared" si="255"/>
        <v>1</v>
      </c>
      <c r="U1819" s="580">
        <f t="shared" si="256"/>
        <v>0</v>
      </c>
      <c r="V1819" s="580">
        <f t="shared" si="257"/>
        <v>0</v>
      </c>
      <c r="W1819" s="580">
        <f t="shared" si="258"/>
        <v>1</v>
      </c>
      <c r="X1819" s="581" t="str">
        <f t="shared" si="259"/>
        <v>NO</v>
      </c>
      <c r="Y1819" s="582" t="str">
        <f t="shared" si="260"/>
        <v>NO</v>
      </c>
    </row>
    <row r="1820" spans="1:25" x14ac:dyDescent="0.25">
      <c r="A1820" s="572" t="s">
        <v>294</v>
      </c>
      <c r="B1820" s="573" t="s">
        <v>1234</v>
      </c>
      <c r="C1820" s="617">
        <v>125</v>
      </c>
      <c r="D1820" s="617">
        <v>22079012500</v>
      </c>
      <c r="E1820" s="574" t="s">
        <v>904</v>
      </c>
      <c r="F1820" s="583">
        <v>0</v>
      </c>
      <c r="G1820" s="573" t="s">
        <v>902</v>
      </c>
      <c r="H1820" s="576">
        <v>152900</v>
      </c>
      <c r="I1820" s="576">
        <v>137900</v>
      </c>
      <c r="J1820" s="577">
        <v>0.901896664486593</v>
      </c>
      <c r="K1820" s="577" t="b">
        <f t="shared" si="252"/>
        <v>1</v>
      </c>
      <c r="L1820" s="576">
        <v>46710</v>
      </c>
      <c r="M1820" s="576">
        <v>36997</v>
      </c>
      <c r="N1820" s="577">
        <v>0.79205737529436904</v>
      </c>
      <c r="O1820" s="577" t="str">
        <f t="shared" si="253"/>
        <v/>
      </c>
      <c r="P1820" s="578">
        <v>19.600000000000001</v>
      </c>
      <c r="Q1820" s="578">
        <v>22.1</v>
      </c>
      <c r="R1820" s="579">
        <v>1.12755102040816</v>
      </c>
      <c r="S1820" s="577" t="str">
        <f t="shared" si="254"/>
        <v/>
      </c>
      <c r="T1820" s="580">
        <f t="shared" si="255"/>
        <v>1</v>
      </c>
      <c r="U1820" s="580">
        <f t="shared" si="256"/>
        <v>0</v>
      </c>
      <c r="V1820" s="580">
        <f t="shared" si="257"/>
        <v>0</v>
      </c>
      <c r="W1820" s="580">
        <f t="shared" si="258"/>
        <v>1</v>
      </c>
      <c r="X1820" s="581" t="str">
        <f t="shared" si="259"/>
        <v>NO</v>
      </c>
      <c r="Y1820" s="582" t="str">
        <f t="shared" si="260"/>
        <v>NO</v>
      </c>
    </row>
    <row r="1821" spans="1:25" x14ac:dyDescent="0.25">
      <c r="A1821" s="572" t="s">
        <v>294</v>
      </c>
      <c r="B1821" s="573" t="s">
        <v>1234</v>
      </c>
      <c r="C1821" s="617">
        <v>125</v>
      </c>
      <c r="D1821" s="617">
        <v>22079012500</v>
      </c>
      <c r="E1821" s="574" t="s">
        <v>904</v>
      </c>
      <c r="F1821" s="583">
        <v>0</v>
      </c>
      <c r="G1821" s="573" t="s">
        <v>902</v>
      </c>
      <c r="H1821" s="576">
        <v>152900</v>
      </c>
      <c r="I1821" s="576">
        <v>137900</v>
      </c>
      <c r="J1821" s="577">
        <v>0.901896664486593</v>
      </c>
      <c r="K1821" s="577" t="b">
        <f t="shared" si="252"/>
        <v>1</v>
      </c>
      <c r="L1821" s="576">
        <v>46710</v>
      </c>
      <c r="M1821" s="576">
        <v>36997</v>
      </c>
      <c r="N1821" s="577">
        <v>0.79205737529436904</v>
      </c>
      <c r="O1821" s="577" t="str">
        <f t="shared" si="253"/>
        <v/>
      </c>
      <c r="P1821" s="578">
        <v>19.600000000000001</v>
      </c>
      <c r="Q1821" s="578">
        <v>22.1</v>
      </c>
      <c r="R1821" s="579">
        <v>1.12755102040816</v>
      </c>
      <c r="S1821" s="577" t="str">
        <f t="shared" si="254"/>
        <v/>
      </c>
      <c r="T1821" s="580">
        <f t="shared" si="255"/>
        <v>1</v>
      </c>
      <c r="U1821" s="580">
        <f t="shared" si="256"/>
        <v>0</v>
      </c>
      <c r="V1821" s="580">
        <f t="shared" si="257"/>
        <v>0</v>
      </c>
      <c r="W1821" s="580">
        <f t="shared" si="258"/>
        <v>1</v>
      </c>
      <c r="X1821" s="581" t="str">
        <f t="shared" si="259"/>
        <v>NO</v>
      </c>
      <c r="Y1821" s="582" t="str">
        <f t="shared" si="260"/>
        <v>NO</v>
      </c>
    </row>
    <row r="1822" spans="1:25" x14ac:dyDescent="0.25">
      <c r="A1822" s="572" t="s">
        <v>294</v>
      </c>
      <c r="B1822" s="573" t="s">
        <v>1240</v>
      </c>
      <c r="C1822" s="617">
        <v>125</v>
      </c>
      <c r="D1822" s="617">
        <v>22079012500</v>
      </c>
      <c r="E1822" s="584" t="s">
        <v>904</v>
      </c>
      <c r="F1822" s="585">
        <v>0</v>
      </c>
      <c r="G1822" s="573" t="s">
        <v>902</v>
      </c>
      <c r="H1822" s="576">
        <v>152900</v>
      </c>
      <c r="I1822" s="576">
        <v>175500</v>
      </c>
      <c r="J1822" s="577">
        <v>1.14780902550687</v>
      </c>
      <c r="K1822" s="577" t="b">
        <f t="shared" si="252"/>
        <v>1</v>
      </c>
      <c r="L1822" s="576">
        <v>46710</v>
      </c>
      <c r="M1822" s="576">
        <v>59464</v>
      </c>
      <c r="N1822" s="577">
        <v>1.2730464568614901</v>
      </c>
      <c r="O1822" s="577" t="str">
        <f t="shared" si="253"/>
        <v/>
      </c>
      <c r="P1822" s="578">
        <v>19.600000000000001</v>
      </c>
      <c r="Q1822" s="578">
        <v>12.8</v>
      </c>
      <c r="R1822" s="579">
        <v>0.65306122448979598</v>
      </c>
      <c r="S1822" s="577" t="str">
        <f t="shared" si="254"/>
        <v/>
      </c>
      <c r="T1822" s="580">
        <f t="shared" si="255"/>
        <v>1</v>
      </c>
      <c r="U1822" s="580">
        <f t="shared" si="256"/>
        <v>0</v>
      </c>
      <c r="V1822" s="580">
        <f t="shared" si="257"/>
        <v>0</v>
      </c>
      <c r="W1822" s="580">
        <f t="shared" si="258"/>
        <v>1</v>
      </c>
      <c r="X1822" s="581" t="str">
        <f t="shared" si="259"/>
        <v>NO</v>
      </c>
      <c r="Y1822" s="582" t="str">
        <f t="shared" si="260"/>
        <v>NO</v>
      </c>
    </row>
    <row r="1823" spans="1:25" x14ac:dyDescent="0.25">
      <c r="A1823" s="572" t="s">
        <v>294</v>
      </c>
      <c r="B1823" s="573" t="s">
        <v>1234</v>
      </c>
      <c r="C1823" s="617">
        <v>126</v>
      </c>
      <c r="D1823" s="617">
        <v>22079012600</v>
      </c>
      <c r="E1823" s="574" t="s">
        <v>904</v>
      </c>
      <c r="F1823" s="583">
        <v>0</v>
      </c>
      <c r="G1823" s="573" t="s">
        <v>902</v>
      </c>
      <c r="H1823" s="576">
        <v>152900</v>
      </c>
      <c r="I1823" s="576">
        <v>137900</v>
      </c>
      <c r="J1823" s="577">
        <v>0.901896664486593</v>
      </c>
      <c r="K1823" s="577" t="b">
        <f t="shared" si="252"/>
        <v>1</v>
      </c>
      <c r="L1823" s="576">
        <v>46710</v>
      </c>
      <c r="M1823" s="576">
        <v>36997</v>
      </c>
      <c r="N1823" s="577">
        <v>0.79205737529436904</v>
      </c>
      <c r="O1823" s="577" t="str">
        <f t="shared" si="253"/>
        <v/>
      </c>
      <c r="P1823" s="578">
        <v>19.600000000000001</v>
      </c>
      <c r="Q1823" s="578">
        <v>22.1</v>
      </c>
      <c r="R1823" s="579">
        <v>1.12755102040816</v>
      </c>
      <c r="S1823" s="577" t="str">
        <f t="shared" si="254"/>
        <v/>
      </c>
      <c r="T1823" s="580">
        <f t="shared" si="255"/>
        <v>1</v>
      </c>
      <c r="U1823" s="580">
        <f t="shared" si="256"/>
        <v>0</v>
      </c>
      <c r="V1823" s="580">
        <f t="shared" si="257"/>
        <v>0</v>
      </c>
      <c r="W1823" s="580">
        <f t="shared" si="258"/>
        <v>1</v>
      </c>
      <c r="X1823" s="581" t="str">
        <f t="shared" si="259"/>
        <v>NO</v>
      </c>
      <c r="Y1823" s="582" t="str">
        <f t="shared" si="260"/>
        <v>NO</v>
      </c>
    </row>
    <row r="1824" spans="1:25" x14ac:dyDescent="0.25">
      <c r="A1824" s="572" t="s">
        <v>294</v>
      </c>
      <c r="B1824" s="573" t="s">
        <v>1234</v>
      </c>
      <c r="C1824" s="617">
        <v>127</v>
      </c>
      <c r="D1824" s="617">
        <v>22079012700</v>
      </c>
      <c r="E1824" s="574" t="s">
        <v>901</v>
      </c>
      <c r="F1824" s="575">
        <v>1</v>
      </c>
      <c r="G1824" s="573" t="s">
        <v>902</v>
      </c>
      <c r="H1824" s="576">
        <v>152900</v>
      </c>
      <c r="I1824" s="576">
        <v>137900</v>
      </c>
      <c r="J1824" s="577">
        <v>0.901896664486593</v>
      </c>
      <c r="K1824" s="577" t="b">
        <f t="shared" si="252"/>
        <v>1</v>
      </c>
      <c r="L1824" s="576">
        <v>46710</v>
      </c>
      <c r="M1824" s="576">
        <v>36997</v>
      </c>
      <c r="N1824" s="577">
        <v>0.79205737529436904</v>
      </c>
      <c r="O1824" s="577" t="str">
        <f t="shared" si="253"/>
        <v/>
      </c>
      <c r="P1824" s="578">
        <v>19.600000000000001</v>
      </c>
      <c r="Q1824" s="578">
        <v>22.1</v>
      </c>
      <c r="R1824" s="579">
        <v>1.12755102040816</v>
      </c>
      <c r="S1824" s="577" t="str">
        <f t="shared" si="254"/>
        <v/>
      </c>
      <c r="T1824" s="580">
        <f t="shared" si="255"/>
        <v>1</v>
      </c>
      <c r="U1824" s="580">
        <f t="shared" si="256"/>
        <v>0</v>
      </c>
      <c r="V1824" s="580">
        <f t="shared" si="257"/>
        <v>0</v>
      </c>
      <c r="W1824" s="580">
        <f t="shared" si="258"/>
        <v>1</v>
      </c>
      <c r="X1824" s="581" t="str">
        <f t="shared" si="259"/>
        <v>NO</v>
      </c>
      <c r="Y1824" s="582" t="str">
        <f t="shared" si="260"/>
        <v>NO</v>
      </c>
    </row>
    <row r="1825" spans="1:25" x14ac:dyDescent="0.25">
      <c r="A1825" s="572" t="s">
        <v>294</v>
      </c>
      <c r="B1825" s="573" t="s">
        <v>1234</v>
      </c>
      <c r="C1825" s="617">
        <v>128</v>
      </c>
      <c r="D1825" s="617">
        <v>22079012800</v>
      </c>
      <c r="E1825" s="574" t="s">
        <v>904</v>
      </c>
      <c r="F1825" s="583">
        <v>0</v>
      </c>
      <c r="G1825" s="573" t="s">
        <v>902</v>
      </c>
      <c r="H1825" s="576">
        <v>152900</v>
      </c>
      <c r="I1825" s="576">
        <v>137900</v>
      </c>
      <c r="J1825" s="577">
        <v>0.901896664486593</v>
      </c>
      <c r="K1825" s="577" t="b">
        <f t="shared" si="252"/>
        <v>1</v>
      </c>
      <c r="L1825" s="576">
        <v>46710</v>
      </c>
      <c r="M1825" s="576">
        <v>36997</v>
      </c>
      <c r="N1825" s="577">
        <v>0.79205737529436904</v>
      </c>
      <c r="O1825" s="577" t="str">
        <f t="shared" si="253"/>
        <v/>
      </c>
      <c r="P1825" s="578">
        <v>19.600000000000001</v>
      </c>
      <c r="Q1825" s="578">
        <v>22.1</v>
      </c>
      <c r="R1825" s="579">
        <v>1.12755102040816</v>
      </c>
      <c r="S1825" s="577" t="str">
        <f t="shared" si="254"/>
        <v/>
      </c>
      <c r="T1825" s="580">
        <f t="shared" si="255"/>
        <v>1</v>
      </c>
      <c r="U1825" s="580">
        <f t="shared" si="256"/>
        <v>0</v>
      </c>
      <c r="V1825" s="580">
        <f t="shared" si="257"/>
        <v>0</v>
      </c>
      <c r="W1825" s="580">
        <f t="shared" si="258"/>
        <v>1</v>
      </c>
      <c r="X1825" s="581" t="str">
        <f t="shared" si="259"/>
        <v>NO</v>
      </c>
      <c r="Y1825" s="582" t="str">
        <f t="shared" si="260"/>
        <v>NO</v>
      </c>
    </row>
    <row r="1826" spans="1:25" x14ac:dyDescent="0.25">
      <c r="A1826" s="572" t="s">
        <v>294</v>
      </c>
      <c r="B1826" s="573" t="s">
        <v>1234</v>
      </c>
      <c r="C1826" s="617">
        <v>128</v>
      </c>
      <c r="D1826" s="617">
        <v>22079012800</v>
      </c>
      <c r="E1826" s="574" t="s">
        <v>901</v>
      </c>
      <c r="F1826" s="575">
        <v>1</v>
      </c>
      <c r="G1826" s="573" t="s">
        <v>902</v>
      </c>
      <c r="H1826" s="576">
        <v>152900</v>
      </c>
      <c r="I1826" s="576">
        <v>137900</v>
      </c>
      <c r="J1826" s="577">
        <v>0.901896664486593</v>
      </c>
      <c r="K1826" s="577" t="b">
        <f t="shared" si="252"/>
        <v>1</v>
      </c>
      <c r="L1826" s="576">
        <v>46710</v>
      </c>
      <c r="M1826" s="576">
        <v>36997</v>
      </c>
      <c r="N1826" s="577">
        <v>0.79205737529436904</v>
      </c>
      <c r="O1826" s="577" t="str">
        <f t="shared" si="253"/>
        <v/>
      </c>
      <c r="P1826" s="578">
        <v>19.600000000000001</v>
      </c>
      <c r="Q1826" s="578">
        <v>22.1</v>
      </c>
      <c r="R1826" s="579">
        <v>1.12755102040816</v>
      </c>
      <c r="S1826" s="577" t="str">
        <f t="shared" si="254"/>
        <v/>
      </c>
      <c r="T1826" s="580">
        <f t="shared" si="255"/>
        <v>1</v>
      </c>
      <c r="U1826" s="580">
        <f t="shared" si="256"/>
        <v>0</v>
      </c>
      <c r="V1826" s="580">
        <f t="shared" si="257"/>
        <v>0</v>
      </c>
      <c r="W1826" s="580">
        <f t="shared" si="258"/>
        <v>1</v>
      </c>
      <c r="X1826" s="581" t="str">
        <f t="shared" si="259"/>
        <v>NO</v>
      </c>
      <c r="Y1826" s="582" t="str">
        <f t="shared" si="260"/>
        <v>NO</v>
      </c>
    </row>
    <row r="1827" spans="1:25" x14ac:dyDescent="0.25">
      <c r="A1827" s="572" t="s">
        <v>294</v>
      </c>
      <c r="B1827" s="573" t="s">
        <v>1234</v>
      </c>
      <c r="C1827" s="617">
        <v>128</v>
      </c>
      <c r="D1827" s="617">
        <v>22079012800</v>
      </c>
      <c r="E1827" s="574" t="s">
        <v>901</v>
      </c>
      <c r="F1827" s="575">
        <v>1</v>
      </c>
      <c r="G1827" s="573" t="s">
        <v>902</v>
      </c>
      <c r="H1827" s="576">
        <v>152900</v>
      </c>
      <c r="I1827" s="576">
        <v>137900</v>
      </c>
      <c r="J1827" s="577">
        <v>0.901896664486593</v>
      </c>
      <c r="K1827" s="577" t="b">
        <f t="shared" si="252"/>
        <v>1</v>
      </c>
      <c r="L1827" s="576">
        <v>46710</v>
      </c>
      <c r="M1827" s="576">
        <v>36997</v>
      </c>
      <c r="N1827" s="577">
        <v>0.79205737529436904</v>
      </c>
      <c r="O1827" s="577" t="str">
        <f t="shared" si="253"/>
        <v/>
      </c>
      <c r="P1827" s="578">
        <v>19.600000000000001</v>
      </c>
      <c r="Q1827" s="578">
        <v>22.1</v>
      </c>
      <c r="R1827" s="579">
        <v>1.12755102040816</v>
      </c>
      <c r="S1827" s="577" t="str">
        <f t="shared" si="254"/>
        <v/>
      </c>
      <c r="T1827" s="580">
        <f t="shared" si="255"/>
        <v>1</v>
      </c>
      <c r="U1827" s="580">
        <f t="shared" si="256"/>
        <v>0</v>
      </c>
      <c r="V1827" s="580">
        <f t="shared" si="257"/>
        <v>0</v>
      </c>
      <c r="W1827" s="580">
        <f t="shared" si="258"/>
        <v>1</v>
      </c>
      <c r="X1827" s="581" t="str">
        <f t="shared" si="259"/>
        <v>NO</v>
      </c>
      <c r="Y1827" s="582" t="str">
        <f t="shared" si="260"/>
        <v>NO</v>
      </c>
    </row>
    <row r="1828" spans="1:25" x14ac:dyDescent="0.25">
      <c r="A1828" s="572" t="s">
        <v>294</v>
      </c>
      <c r="B1828" s="573" t="s">
        <v>1234</v>
      </c>
      <c r="C1828" s="617">
        <v>129</v>
      </c>
      <c r="D1828" s="617">
        <v>22079012900</v>
      </c>
      <c r="E1828" s="574" t="s">
        <v>901</v>
      </c>
      <c r="F1828" s="575">
        <v>1</v>
      </c>
      <c r="G1828" s="573" t="s">
        <v>902</v>
      </c>
      <c r="H1828" s="576">
        <v>152900</v>
      </c>
      <c r="I1828" s="576">
        <v>137900</v>
      </c>
      <c r="J1828" s="577">
        <v>0.901896664486593</v>
      </c>
      <c r="K1828" s="577" t="b">
        <f t="shared" si="252"/>
        <v>1</v>
      </c>
      <c r="L1828" s="576">
        <v>46710</v>
      </c>
      <c r="M1828" s="576">
        <v>36997</v>
      </c>
      <c r="N1828" s="577">
        <v>0.79205737529436904</v>
      </c>
      <c r="O1828" s="577" t="str">
        <f t="shared" si="253"/>
        <v/>
      </c>
      <c r="P1828" s="578">
        <v>19.600000000000001</v>
      </c>
      <c r="Q1828" s="578">
        <v>22.1</v>
      </c>
      <c r="R1828" s="579">
        <v>1.12755102040816</v>
      </c>
      <c r="S1828" s="577" t="str">
        <f t="shared" si="254"/>
        <v/>
      </c>
      <c r="T1828" s="580">
        <f t="shared" si="255"/>
        <v>1</v>
      </c>
      <c r="U1828" s="580">
        <f t="shared" si="256"/>
        <v>0</v>
      </c>
      <c r="V1828" s="580">
        <f t="shared" si="257"/>
        <v>0</v>
      </c>
      <c r="W1828" s="580">
        <f t="shared" si="258"/>
        <v>1</v>
      </c>
      <c r="X1828" s="581" t="str">
        <f t="shared" si="259"/>
        <v>NO</v>
      </c>
      <c r="Y1828" s="582" t="str">
        <f t="shared" si="260"/>
        <v>NO</v>
      </c>
    </row>
    <row r="1829" spans="1:25" x14ac:dyDescent="0.25">
      <c r="A1829" s="572" t="s">
        <v>294</v>
      </c>
      <c r="B1829" s="573" t="s">
        <v>1234</v>
      </c>
      <c r="C1829" s="617">
        <v>130</v>
      </c>
      <c r="D1829" s="617">
        <v>22079013000</v>
      </c>
      <c r="E1829" s="574" t="s">
        <v>901</v>
      </c>
      <c r="F1829" s="575">
        <v>1</v>
      </c>
      <c r="G1829" s="573" t="s">
        <v>902</v>
      </c>
      <c r="H1829" s="576">
        <v>152900</v>
      </c>
      <c r="I1829" s="576">
        <v>137900</v>
      </c>
      <c r="J1829" s="577">
        <v>0.901896664486593</v>
      </c>
      <c r="K1829" s="577" t="b">
        <f t="shared" si="252"/>
        <v>1</v>
      </c>
      <c r="L1829" s="576">
        <v>46710</v>
      </c>
      <c r="M1829" s="576">
        <v>36997</v>
      </c>
      <c r="N1829" s="577">
        <v>0.79205737529436904</v>
      </c>
      <c r="O1829" s="577" t="str">
        <f t="shared" si="253"/>
        <v/>
      </c>
      <c r="P1829" s="578">
        <v>19.600000000000001</v>
      </c>
      <c r="Q1829" s="578">
        <v>22.1</v>
      </c>
      <c r="R1829" s="579">
        <v>1.12755102040816</v>
      </c>
      <c r="S1829" s="577" t="str">
        <f t="shared" si="254"/>
        <v/>
      </c>
      <c r="T1829" s="580">
        <f t="shared" si="255"/>
        <v>1</v>
      </c>
      <c r="U1829" s="580">
        <f t="shared" si="256"/>
        <v>0</v>
      </c>
      <c r="V1829" s="580">
        <f t="shared" si="257"/>
        <v>0</v>
      </c>
      <c r="W1829" s="580">
        <f t="shared" si="258"/>
        <v>1</v>
      </c>
      <c r="X1829" s="581" t="str">
        <f t="shared" si="259"/>
        <v>NO</v>
      </c>
      <c r="Y1829" s="582" t="str">
        <f t="shared" si="260"/>
        <v>NO</v>
      </c>
    </row>
    <row r="1830" spans="1:25" x14ac:dyDescent="0.25">
      <c r="A1830" s="572" t="s">
        <v>294</v>
      </c>
      <c r="B1830" s="573" t="s">
        <v>958</v>
      </c>
      <c r="C1830" s="617">
        <v>131</v>
      </c>
      <c r="D1830" s="617">
        <v>22079013100</v>
      </c>
      <c r="E1830" s="574" t="s">
        <v>901</v>
      </c>
      <c r="F1830" s="583">
        <v>0</v>
      </c>
      <c r="G1830" s="573" t="s">
        <v>902</v>
      </c>
      <c r="H1830" s="576">
        <v>152900</v>
      </c>
      <c r="I1830" s="576">
        <v>142600</v>
      </c>
      <c r="J1830" s="577">
        <v>0.93263570961412701</v>
      </c>
      <c r="K1830" s="577" t="b">
        <f t="shared" si="252"/>
        <v>1</v>
      </c>
      <c r="L1830" s="576">
        <v>46710</v>
      </c>
      <c r="M1830" s="576">
        <v>42405</v>
      </c>
      <c r="N1830" s="577">
        <v>0.90783558124598596</v>
      </c>
      <c r="O1830" s="577" t="str">
        <f t="shared" si="253"/>
        <v/>
      </c>
      <c r="P1830" s="578">
        <v>19.600000000000001</v>
      </c>
      <c r="Q1830" s="578">
        <v>21.1</v>
      </c>
      <c r="R1830" s="579">
        <v>1.0765306122449001</v>
      </c>
      <c r="S1830" s="577" t="str">
        <f t="shared" si="254"/>
        <v/>
      </c>
      <c r="T1830" s="580">
        <f t="shared" si="255"/>
        <v>1</v>
      </c>
      <c r="U1830" s="580">
        <f t="shared" si="256"/>
        <v>0</v>
      </c>
      <c r="V1830" s="580">
        <f t="shared" si="257"/>
        <v>0</v>
      </c>
      <c r="W1830" s="580">
        <f t="shared" si="258"/>
        <v>1</v>
      </c>
      <c r="X1830" s="581" t="str">
        <f t="shared" si="259"/>
        <v>NO</v>
      </c>
      <c r="Y1830" s="582" t="str">
        <f t="shared" si="260"/>
        <v>NO</v>
      </c>
    </row>
    <row r="1831" spans="1:25" x14ac:dyDescent="0.25">
      <c r="A1831" s="572" t="s">
        <v>259</v>
      </c>
      <c r="B1831" s="573" t="s">
        <v>956</v>
      </c>
      <c r="C1831" s="617">
        <v>132</v>
      </c>
      <c r="D1831" s="617">
        <v>22079013200</v>
      </c>
      <c r="E1831" s="574" t="s">
        <v>904</v>
      </c>
      <c r="F1831" s="583">
        <v>0</v>
      </c>
      <c r="G1831" s="573" t="s">
        <v>902</v>
      </c>
      <c r="H1831" s="576">
        <v>152900</v>
      </c>
      <c r="I1831" s="576">
        <v>89800</v>
      </c>
      <c r="J1831" s="577">
        <v>0.58731196860693302</v>
      </c>
      <c r="K1831" s="577" t="b">
        <f t="shared" si="252"/>
        <v>1</v>
      </c>
      <c r="L1831" s="576">
        <v>46710</v>
      </c>
      <c r="M1831" s="580"/>
      <c r="N1831" s="580"/>
      <c r="O1831" s="577" t="b">
        <f t="shared" si="253"/>
        <v>1</v>
      </c>
      <c r="P1831" s="578">
        <v>19.600000000000001</v>
      </c>
      <c r="Q1831" s="578">
        <v>53.5</v>
      </c>
      <c r="R1831" s="579">
        <v>2.7295918367346901</v>
      </c>
      <c r="S1831" s="577" t="b">
        <f t="shared" si="254"/>
        <v>1</v>
      </c>
      <c r="T1831" s="580">
        <f t="shared" si="255"/>
        <v>1</v>
      </c>
      <c r="U1831" s="580">
        <f t="shared" si="256"/>
        <v>1</v>
      </c>
      <c r="V1831" s="580">
        <f t="shared" si="257"/>
        <v>1</v>
      </c>
      <c r="W1831" s="580">
        <f t="shared" si="258"/>
        <v>3</v>
      </c>
      <c r="X1831" s="581" t="str">
        <f t="shared" si="259"/>
        <v>NO</v>
      </c>
      <c r="Y1831" s="582" t="str">
        <f t="shared" si="260"/>
        <v>NO</v>
      </c>
    </row>
    <row r="1832" spans="1:25" x14ac:dyDescent="0.25">
      <c r="A1832" s="572" t="s">
        <v>294</v>
      </c>
      <c r="B1832" s="592" t="s">
        <v>957</v>
      </c>
      <c r="C1832" s="617">
        <v>132</v>
      </c>
      <c r="D1832" s="617">
        <v>22079013200</v>
      </c>
      <c r="E1832" s="584" t="s">
        <v>904</v>
      </c>
      <c r="F1832" s="585">
        <v>0</v>
      </c>
      <c r="G1832" s="573" t="s">
        <v>902</v>
      </c>
      <c r="H1832" s="576">
        <v>152900</v>
      </c>
      <c r="I1832" s="576">
        <v>92600</v>
      </c>
      <c r="J1832" s="577">
        <v>0.60562459123610202</v>
      </c>
      <c r="K1832" s="577" t="b">
        <f t="shared" si="252"/>
        <v>1</v>
      </c>
      <c r="L1832" s="576">
        <v>46710</v>
      </c>
      <c r="M1832" s="576">
        <v>61635</v>
      </c>
      <c r="N1832" s="577">
        <v>1.3195247270391799</v>
      </c>
      <c r="O1832" s="577" t="str">
        <f t="shared" si="253"/>
        <v/>
      </c>
      <c r="P1832" s="578">
        <v>19.600000000000001</v>
      </c>
      <c r="Q1832" s="578">
        <v>13.6</v>
      </c>
      <c r="R1832" s="579">
        <v>0.69387755102040805</v>
      </c>
      <c r="S1832" s="577" t="str">
        <f t="shared" si="254"/>
        <v/>
      </c>
      <c r="T1832" s="580">
        <f t="shared" si="255"/>
        <v>1</v>
      </c>
      <c r="U1832" s="580">
        <f t="shared" si="256"/>
        <v>0</v>
      </c>
      <c r="V1832" s="580">
        <f t="shared" si="257"/>
        <v>0</v>
      </c>
      <c r="W1832" s="580">
        <f t="shared" si="258"/>
        <v>1</v>
      </c>
      <c r="X1832" s="581" t="str">
        <f t="shared" si="259"/>
        <v>NO</v>
      </c>
      <c r="Y1832" s="582" t="str">
        <f t="shared" si="260"/>
        <v>NO</v>
      </c>
    </row>
    <row r="1833" spans="1:25" x14ac:dyDescent="0.25">
      <c r="A1833" s="572" t="s">
        <v>294</v>
      </c>
      <c r="B1833" s="573" t="s">
        <v>1241</v>
      </c>
      <c r="C1833" s="617">
        <v>132</v>
      </c>
      <c r="D1833" s="617">
        <v>22079013200</v>
      </c>
      <c r="E1833" s="574" t="s">
        <v>904</v>
      </c>
      <c r="F1833" s="583">
        <v>0</v>
      </c>
      <c r="G1833" s="573" t="s">
        <v>902</v>
      </c>
      <c r="H1833" s="576">
        <v>152900</v>
      </c>
      <c r="I1833" s="576">
        <v>0</v>
      </c>
      <c r="J1833" s="577">
        <v>0</v>
      </c>
      <c r="K1833" s="577" t="str">
        <f t="shared" si="252"/>
        <v/>
      </c>
      <c r="L1833" s="576">
        <v>46710</v>
      </c>
      <c r="M1833" s="576">
        <v>0</v>
      </c>
      <c r="N1833" s="577">
        <v>0</v>
      </c>
      <c r="O1833" s="577" t="b">
        <f t="shared" si="253"/>
        <v>1</v>
      </c>
      <c r="P1833" s="578">
        <v>19.600000000000001</v>
      </c>
      <c r="Q1833" s="578">
        <v>0</v>
      </c>
      <c r="R1833" s="579">
        <v>0</v>
      </c>
      <c r="S1833" s="577" t="str">
        <f t="shared" si="254"/>
        <v/>
      </c>
      <c r="T1833" s="580">
        <f t="shared" si="255"/>
        <v>0</v>
      </c>
      <c r="U1833" s="580">
        <f t="shared" si="256"/>
        <v>1</v>
      </c>
      <c r="V1833" s="580">
        <f t="shared" si="257"/>
        <v>0</v>
      </c>
      <c r="W1833" s="580">
        <f t="shared" si="258"/>
        <v>1</v>
      </c>
      <c r="X1833" s="581" t="str">
        <f t="shared" si="259"/>
        <v>NO</v>
      </c>
      <c r="Y1833" s="582" t="str">
        <f t="shared" si="260"/>
        <v>NO</v>
      </c>
    </row>
    <row r="1834" spans="1:25" x14ac:dyDescent="0.25">
      <c r="A1834" s="572" t="s">
        <v>294</v>
      </c>
      <c r="B1834" s="573" t="s">
        <v>958</v>
      </c>
      <c r="C1834" s="617">
        <v>132</v>
      </c>
      <c r="D1834" s="617">
        <v>22079013200</v>
      </c>
      <c r="E1834" s="574" t="s">
        <v>904</v>
      </c>
      <c r="F1834" s="583">
        <v>0</v>
      </c>
      <c r="G1834" s="573" t="s">
        <v>902</v>
      </c>
      <c r="H1834" s="576">
        <v>152900</v>
      </c>
      <c r="I1834" s="576">
        <v>142600</v>
      </c>
      <c r="J1834" s="577">
        <v>0.93263570961412701</v>
      </c>
      <c r="K1834" s="577" t="b">
        <f t="shared" si="252"/>
        <v>1</v>
      </c>
      <c r="L1834" s="576">
        <v>46710</v>
      </c>
      <c r="M1834" s="576">
        <v>42405</v>
      </c>
      <c r="N1834" s="577">
        <v>0.90783558124598596</v>
      </c>
      <c r="O1834" s="577" t="str">
        <f t="shared" si="253"/>
        <v/>
      </c>
      <c r="P1834" s="578">
        <v>19.600000000000001</v>
      </c>
      <c r="Q1834" s="578">
        <v>21.1</v>
      </c>
      <c r="R1834" s="579">
        <v>1.0765306122449001</v>
      </c>
      <c r="S1834" s="577" t="str">
        <f t="shared" si="254"/>
        <v/>
      </c>
      <c r="T1834" s="580">
        <f t="shared" si="255"/>
        <v>1</v>
      </c>
      <c r="U1834" s="580">
        <f t="shared" si="256"/>
        <v>0</v>
      </c>
      <c r="V1834" s="580">
        <f t="shared" si="257"/>
        <v>0</v>
      </c>
      <c r="W1834" s="580">
        <f t="shared" si="258"/>
        <v>1</v>
      </c>
      <c r="X1834" s="581" t="str">
        <f t="shared" si="259"/>
        <v>NO</v>
      </c>
      <c r="Y1834" s="582" t="str">
        <f t="shared" si="260"/>
        <v>NO</v>
      </c>
    </row>
    <row r="1835" spans="1:25" x14ac:dyDescent="0.25">
      <c r="A1835" s="572" t="s">
        <v>294</v>
      </c>
      <c r="B1835" s="573" t="s">
        <v>1242</v>
      </c>
      <c r="C1835" s="617">
        <v>132</v>
      </c>
      <c r="D1835" s="617">
        <v>22079013200</v>
      </c>
      <c r="E1835" s="574" t="s">
        <v>904</v>
      </c>
      <c r="F1835" s="583">
        <v>0</v>
      </c>
      <c r="G1835" s="573" t="s">
        <v>902</v>
      </c>
      <c r="H1835" s="576">
        <v>152900</v>
      </c>
      <c r="I1835" s="576">
        <v>0</v>
      </c>
      <c r="J1835" s="577">
        <v>0</v>
      </c>
      <c r="K1835" s="577" t="str">
        <f t="shared" si="252"/>
        <v/>
      </c>
      <c r="L1835" s="576">
        <v>46710</v>
      </c>
      <c r="M1835" s="576">
        <v>0</v>
      </c>
      <c r="N1835" s="577">
        <v>0</v>
      </c>
      <c r="O1835" s="577" t="b">
        <f t="shared" si="253"/>
        <v>1</v>
      </c>
      <c r="P1835" s="578">
        <v>19.600000000000001</v>
      </c>
      <c r="Q1835" s="578">
        <v>0</v>
      </c>
      <c r="R1835" s="579">
        <v>0</v>
      </c>
      <c r="S1835" s="577" t="str">
        <f t="shared" si="254"/>
        <v/>
      </c>
      <c r="T1835" s="580">
        <f t="shared" si="255"/>
        <v>0</v>
      </c>
      <c r="U1835" s="580">
        <f t="shared" si="256"/>
        <v>1</v>
      </c>
      <c r="V1835" s="580">
        <f t="shared" si="257"/>
        <v>0</v>
      </c>
      <c r="W1835" s="580">
        <f t="shared" si="258"/>
        <v>1</v>
      </c>
      <c r="X1835" s="581" t="str">
        <f t="shared" si="259"/>
        <v>NO</v>
      </c>
      <c r="Y1835" s="582" t="str">
        <f t="shared" si="260"/>
        <v>NO</v>
      </c>
    </row>
    <row r="1836" spans="1:25" x14ac:dyDescent="0.25">
      <c r="A1836" s="572" t="s">
        <v>259</v>
      </c>
      <c r="B1836" s="573" t="s">
        <v>960</v>
      </c>
      <c r="C1836" s="617">
        <v>133</v>
      </c>
      <c r="D1836" s="617">
        <v>22079013300</v>
      </c>
      <c r="E1836" s="574" t="s">
        <v>904</v>
      </c>
      <c r="F1836" s="583">
        <v>0</v>
      </c>
      <c r="G1836" s="573" t="s">
        <v>902</v>
      </c>
      <c r="H1836" s="576">
        <v>152900</v>
      </c>
      <c r="I1836" s="576">
        <v>66500</v>
      </c>
      <c r="J1836" s="577">
        <v>0.43492478744277302</v>
      </c>
      <c r="K1836" s="577" t="str">
        <f t="shared" si="252"/>
        <v/>
      </c>
      <c r="L1836" s="576">
        <v>46710</v>
      </c>
      <c r="M1836" s="576">
        <v>26161</v>
      </c>
      <c r="N1836" s="577">
        <v>0.56007278955255801</v>
      </c>
      <c r="O1836" s="577" t="b">
        <f t="shared" si="253"/>
        <v>1</v>
      </c>
      <c r="P1836" s="578">
        <v>19.600000000000001</v>
      </c>
      <c r="Q1836" s="578">
        <v>25.1</v>
      </c>
      <c r="R1836" s="579">
        <v>1.28061224489796</v>
      </c>
      <c r="S1836" s="577" t="str">
        <f t="shared" si="254"/>
        <v/>
      </c>
      <c r="T1836" s="580">
        <f t="shared" si="255"/>
        <v>0</v>
      </c>
      <c r="U1836" s="580">
        <f t="shared" si="256"/>
        <v>1</v>
      </c>
      <c r="V1836" s="580">
        <f t="shared" si="257"/>
        <v>0</v>
      </c>
      <c r="W1836" s="580">
        <f t="shared" si="258"/>
        <v>1</v>
      </c>
      <c r="X1836" s="581" t="str">
        <f t="shared" si="259"/>
        <v>NO</v>
      </c>
      <c r="Y1836" s="582" t="str">
        <f t="shared" si="260"/>
        <v>NO</v>
      </c>
    </row>
    <row r="1837" spans="1:25" x14ac:dyDescent="0.25">
      <c r="A1837" s="572" t="s">
        <v>259</v>
      </c>
      <c r="B1837" s="573" t="s">
        <v>953</v>
      </c>
      <c r="C1837" s="617">
        <v>133</v>
      </c>
      <c r="D1837" s="617">
        <v>22079013300</v>
      </c>
      <c r="E1837" s="574" t="s">
        <v>904</v>
      </c>
      <c r="F1837" s="583">
        <v>0</v>
      </c>
      <c r="G1837" s="573" t="s">
        <v>902</v>
      </c>
      <c r="H1837" s="576">
        <v>152900</v>
      </c>
      <c r="I1837" s="576">
        <v>98900</v>
      </c>
      <c r="J1837" s="577">
        <v>0.64682799215173303</v>
      </c>
      <c r="K1837" s="577" t="b">
        <f t="shared" si="252"/>
        <v>1</v>
      </c>
      <c r="L1837" s="576">
        <v>46710</v>
      </c>
      <c r="M1837" s="576">
        <v>25980</v>
      </c>
      <c r="N1837" s="577">
        <v>0.55619781631342302</v>
      </c>
      <c r="O1837" s="577" t="b">
        <f t="shared" si="253"/>
        <v>1</v>
      </c>
      <c r="P1837" s="578">
        <v>19.600000000000001</v>
      </c>
      <c r="Q1837" s="578">
        <v>34</v>
      </c>
      <c r="R1837" s="579">
        <v>1.7346938775510199</v>
      </c>
      <c r="S1837" s="577" t="b">
        <f t="shared" si="254"/>
        <v>1</v>
      </c>
      <c r="T1837" s="580">
        <f t="shared" si="255"/>
        <v>1</v>
      </c>
      <c r="U1837" s="580">
        <f t="shared" si="256"/>
        <v>1</v>
      </c>
      <c r="V1837" s="580">
        <f t="shared" si="257"/>
        <v>1</v>
      </c>
      <c r="W1837" s="580">
        <f t="shared" si="258"/>
        <v>3</v>
      </c>
      <c r="X1837" s="581" t="str">
        <f t="shared" si="259"/>
        <v>NO</v>
      </c>
      <c r="Y1837" s="582" t="str">
        <f t="shared" si="260"/>
        <v>NO</v>
      </c>
    </row>
    <row r="1838" spans="1:25" x14ac:dyDescent="0.25">
      <c r="A1838" s="572" t="s">
        <v>294</v>
      </c>
      <c r="B1838" s="573" t="s">
        <v>1079</v>
      </c>
      <c r="C1838" s="617">
        <v>133</v>
      </c>
      <c r="D1838" s="617">
        <v>22079013300</v>
      </c>
      <c r="E1838" s="574" t="s">
        <v>904</v>
      </c>
      <c r="F1838" s="583">
        <v>0</v>
      </c>
      <c r="G1838" s="573" t="s">
        <v>902</v>
      </c>
      <c r="H1838" s="576">
        <v>152900</v>
      </c>
      <c r="I1838" s="576">
        <v>95000</v>
      </c>
      <c r="J1838" s="577">
        <v>0.62132112491824698</v>
      </c>
      <c r="K1838" s="577" t="b">
        <f t="shared" si="252"/>
        <v>1</v>
      </c>
      <c r="L1838" s="576">
        <v>46710</v>
      </c>
      <c r="M1838" s="576">
        <v>21080</v>
      </c>
      <c r="N1838" s="577">
        <v>0.45129522586170001</v>
      </c>
      <c r="O1838" s="577" t="b">
        <f t="shared" si="253"/>
        <v>1</v>
      </c>
      <c r="P1838" s="578">
        <v>19.600000000000001</v>
      </c>
      <c r="Q1838" s="578">
        <v>49.9</v>
      </c>
      <c r="R1838" s="579">
        <v>2.5459183673469399</v>
      </c>
      <c r="S1838" s="577" t="b">
        <f t="shared" si="254"/>
        <v>1</v>
      </c>
      <c r="T1838" s="580">
        <f t="shared" si="255"/>
        <v>1</v>
      </c>
      <c r="U1838" s="580">
        <f t="shared" si="256"/>
        <v>1</v>
      </c>
      <c r="V1838" s="580">
        <f t="shared" si="257"/>
        <v>1</v>
      </c>
      <c r="W1838" s="580">
        <f t="shared" si="258"/>
        <v>3</v>
      </c>
      <c r="X1838" s="581" t="str">
        <f t="shared" si="259"/>
        <v>NO</v>
      </c>
      <c r="Y1838" s="582" t="str">
        <f t="shared" si="260"/>
        <v>NO</v>
      </c>
    </row>
    <row r="1839" spans="1:25" x14ac:dyDescent="0.25">
      <c r="A1839" s="572" t="s">
        <v>294</v>
      </c>
      <c r="B1839" s="573" t="s">
        <v>1243</v>
      </c>
      <c r="C1839" s="617">
        <v>133</v>
      </c>
      <c r="D1839" s="617">
        <v>22079013300</v>
      </c>
      <c r="E1839" s="574" t="s">
        <v>904</v>
      </c>
      <c r="F1839" s="583">
        <v>0</v>
      </c>
      <c r="G1839" s="573" t="s">
        <v>902</v>
      </c>
      <c r="H1839" s="576">
        <v>152900</v>
      </c>
      <c r="I1839" s="576">
        <v>83300</v>
      </c>
      <c r="J1839" s="577">
        <v>0.54480052321778905</v>
      </c>
      <c r="K1839" s="577" t="b">
        <f t="shared" si="252"/>
        <v>1</v>
      </c>
      <c r="L1839" s="576">
        <v>46710</v>
      </c>
      <c r="M1839" s="576">
        <v>24583</v>
      </c>
      <c r="N1839" s="577">
        <v>0.52628987368871805</v>
      </c>
      <c r="O1839" s="577" t="b">
        <f t="shared" si="253"/>
        <v>1</v>
      </c>
      <c r="P1839" s="578">
        <v>19.600000000000001</v>
      </c>
      <c r="Q1839" s="578">
        <v>23</v>
      </c>
      <c r="R1839" s="579">
        <v>1.1734693877550999</v>
      </c>
      <c r="S1839" s="577" t="str">
        <f t="shared" si="254"/>
        <v/>
      </c>
      <c r="T1839" s="580">
        <f t="shared" si="255"/>
        <v>1</v>
      </c>
      <c r="U1839" s="580">
        <f t="shared" si="256"/>
        <v>1</v>
      </c>
      <c r="V1839" s="580">
        <f t="shared" si="257"/>
        <v>0</v>
      </c>
      <c r="W1839" s="580">
        <f t="shared" si="258"/>
        <v>2</v>
      </c>
      <c r="X1839" s="581" t="str">
        <f t="shared" si="259"/>
        <v>NO</v>
      </c>
      <c r="Y1839" s="582" t="str">
        <f t="shared" si="260"/>
        <v>NO</v>
      </c>
    </row>
    <row r="1840" spans="1:25" x14ac:dyDescent="0.25">
      <c r="A1840" s="572" t="s">
        <v>294</v>
      </c>
      <c r="B1840" s="573" t="s">
        <v>1234</v>
      </c>
      <c r="C1840" s="617">
        <v>133</v>
      </c>
      <c r="D1840" s="617">
        <v>22079013300</v>
      </c>
      <c r="E1840" s="584" t="s">
        <v>904</v>
      </c>
      <c r="F1840" s="585">
        <v>0</v>
      </c>
      <c r="G1840" s="573" t="s">
        <v>902</v>
      </c>
      <c r="H1840" s="576">
        <v>152900</v>
      </c>
      <c r="I1840" s="576">
        <v>137900</v>
      </c>
      <c r="J1840" s="577">
        <v>0.901896664486593</v>
      </c>
      <c r="K1840" s="577" t="b">
        <f t="shared" si="252"/>
        <v>1</v>
      </c>
      <c r="L1840" s="576">
        <v>46710</v>
      </c>
      <c r="M1840" s="576">
        <v>36997</v>
      </c>
      <c r="N1840" s="577">
        <v>0.79205737529436904</v>
      </c>
      <c r="O1840" s="577" t="str">
        <f t="shared" si="253"/>
        <v/>
      </c>
      <c r="P1840" s="578">
        <v>19.600000000000001</v>
      </c>
      <c r="Q1840" s="578">
        <v>22.1</v>
      </c>
      <c r="R1840" s="579">
        <v>1.12755102040816</v>
      </c>
      <c r="S1840" s="577" t="str">
        <f t="shared" si="254"/>
        <v/>
      </c>
      <c r="T1840" s="580">
        <f t="shared" si="255"/>
        <v>1</v>
      </c>
      <c r="U1840" s="580">
        <f t="shared" si="256"/>
        <v>0</v>
      </c>
      <c r="V1840" s="580">
        <f t="shared" si="257"/>
        <v>0</v>
      </c>
      <c r="W1840" s="580">
        <f t="shared" si="258"/>
        <v>1</v>
      </c>
      <c r="X1840" s="581" t="str">
        <f t="shared" si="259"/>
        <v>NO</v>
      </c>
      <c r="Y1840" s="582" t="str">
        <f t="shared" si="260"/>
        <v>NO</v>
      </c>
    </row>
    <row r="1841" spans="1:25" x14ac:dyDescent="0.25">
      <c r="A1841" s="572" t="s">
        <v>294</v>
      </c>
      <c r="B1841" s="573" t="s">
        <v>1244</v>
      </c>
      <c r="C1841" s="617">
        <v>133</v>
      </c>
      <c r="D1841" s="617">
        <v>22079013300</v>
      </c>
      <c r="E1841" s="584" t="s">
        <v>904</v>
      </c>
      <c r="F1841" s="585">
        <v>0</v>
      </c>
      <c r="G1841" s="573" t="s">
        <v>902</v>
      </c>
      <c r="H1841" s="576">
        <v>152900</v>
      </c>
      <c r="I1841" s="576">
        <v>0</v>
      </c>
      <c r="J1841" s="577">
        <v>0</v>
      </c>
      <c r="K1841" s="577" t="str">
        <f t="shared" si="252"/>
        <v/>
      </c>
      <c r="L1841" s="576">
        <v>46710</v>
      </c>
      <c r="M1841" s="576">
        <v>0</v>
      </c>
      <c r="N1841" s="577">
        <v>0</v>
      </c>
      <c r="O1841" s="577" t="b">
        <f t="shared" si="253"/>
        <v>1</v>
      </c>
      <c r="P1841" s="578">
        <v>19.600000000000001</v>
      </c>
      <c r="Q1841" s="578">
        <v>0</v>
      </c>
      <c r="R1841" s="579">
        <v>0</v>
      </c>
      <c r="S1841" s="577" t="str">
        <f t="shared" si="254"/>
        <v/>
      </c>
      <c r="T1841" s="580">
        <f t="shared" si="255"/>
        <v>0</v>
      </c>
      <c r="U1841" s="580">
        <f t="shared" si="256"/>
        <v>1</v>
      </c>
      <c r="V1841" s="580">
        <f t="shared" si="257"/>
        <v>0</v>
      </c>
      <c r="W1841" s="580">
        <f t="shared" si="258"/>
        <v>1</v>
      </c>
      <c r="X1841" s="581" t="str">
        <f t="shared" si="259"/>
        <v>NO</v>
      </c>
      <c r="Y1841" s="582" t="str">
        <f t="shared" si="260"/>
        <v>NO</v>
      </c>
    </row>
    <row r="1842" spans="1:25" x14ac:dyDescent="0.25">
      <c r="A1842" s="572" t="s">
        <v>294</v>
      </c>
      <c r="B1842" s="573" t="s">
        <v>1245</v>
      </c>
      <c r="C1842" s="617">
        <v>134</v>
      </c>
      <c r="D1842" s="617">
        <v>22079013400</v>
      </c>
      <c r="E1842" s="574" t="s">
        <v>904</v>
      </c>
      <c r="F1842" s="583">
        <v>0</v>
      </c>
      <c r="G1842" s="573" t="s">
        <v>902</v>
      </c>
      <c r="H1842" s="576">
        <v>152900</v>
      </c>
      <c r="I1842" s="576">
        <v>81100</v>
      </c>
      <c r="J1842" s="577">
        <v>0.53041203400915604</v>
      </c>
      <c r="K1842" s="577" t="b">
        <f t="shared" si="252"/>
        <v>1</v>
      </c>
      <c r="L1842" s="576">
        <v>46710</v>
      </c>
      <c r="M1842" s="576">
        <v>28068</v>
      </c>
      <c r="N1842" s="577">
        <v>0.60089916506101504</v>
      </c>
      <c r="O1842" s="577" t="b">
        <f t="shared" si="253"/>
        <v>1</v>
      </c>
      <c r="P1842" s="578">
        <v>19.600000000000001</v>
      </c>
      <c r="Q1842" s="578">
        <v>39.700000000000003</v>
      </c>
      <c r="R1842" s="579">
        <v>2.02551020408163</v>
      </c>
      <c r="S1842" s="577" t="b">
        <f t="shared" si="254"/>
        <v>1</v>
      </c>
      <c r="T1842" s="580">
        <f t="shared" si="255"/>
        <v>1</v>
      </c>
      <c r="U1842" s="580">
        <f t="shared" si="256"/>
        <v>1</v>
      </c>
      <c r="V1842" s="580">
        <f t="shared" si="257"/>
        <v>1</v>
      </c>
      <c r="W1842" s="580">
        <f t="shared" si="258"/>
        <v>3</v>
      </c>
      <c r="X1842" s="581" t="str">
        <f t="shared" si="259"/>
        <v>NO</v>
      </c>
      <c r="Y1842" s="582" t="str">
        <f t="shared" si="260"/>
        <v>NO</v>
      </c>
    </row>
    <row r="1843" spans="1:25" x14ac:dyDescent="0.25">
      <c r="A1843" s="572" t="s">
        <v>294</v>
      </c>
      <c r="B1843" s="573" t="s">
        <v>1243</v>
      </c>
      <c r="C1843" s="617">
        <v>134</v>
      </c>
      <c r="D1843" s="617">
        <v>22079013400</v>
      </c>
      <c r="E1843" s="574" t="s">
        <v>904</v>
      </c>
      <c r="F1843" s="583">
        <v>0</v>
      </c>
      <c r="G1843" s="573" t="s">
        <v>902</v>
      </c>
      <c r="H1843" s="576">
        <v>152900</v>
      </c>
      <c r="I1843" s="576">
        <v>83300</v>
      </c>
      <c r="J1843" s="577">
        <v>0.54480052321778905</v>
      </c>
      <c r="K1843" s="577" t="b">
        <f t="shared" si="252"/>
        <v>1</v>
      </c>
      <c r="L1843" s="576">
        <v>46710</v>
      </c>
      <c r="M1843" s="576">
        <v>24583</v>
      </c>
      <c r="N1843" s="577">
        <v>0.52628987368871805</v>
      </c>
      <c r="O1843" s="577" t="b">
        <f t="shared" si="253"/>
        <v>1</v>
      </c>
      <c r="P1843" s="578">
        <v>19.600000000000001</v>
      </c>
      <c r="Q1843" s="578">
        <v>23</v>
      </c>
      <c r="R1843" s="579">
        <v>1.1734693877550999</v>
      </c>
      <c r="S1843" s="577" t="str">
        <f t="shared" si="254"/>
        <v/>
      </c>
      <c r="T1843" s="580">
        <f t="shared" si="255"/>
        <v>1</v>
      </c>
      <c r="U1843" s="580">
        <f t="shared" si="256"/>
        <v>1</v>
      </c>
      <c r="V1843" s="580">
        <f t="shared" si="257"/>
        <v>0</v>
      </c>
      <c r="W1843" s="580">
        <f t="shared" si="258"/>
        <v>2</v>
      </c>
      <c r="X1843" s="581" t="str">
        <f t="shared" si="259"/>
        <v>NO</v>
      </c>
      <c r="Y1843" s="582" t="str">
        <f t="shared" si="260"/>
        <v>NO</v>
      </c>
    </row>
    <row r="1844" spans="1:25" x14ac:dyDescent="0.25">
      <c r="A1844" s="572" t="s">
        <v>294</v>
      </c>
      <c r="B1844" s="573" t="s">
        <v>1234</v>
      </c>
      <c r="C1844" s="617">
        <v>134</v>
      </c>
      <c r="D1844" s="617">
        <v>22079013400</v>
      </c>
      <c r="E1844" s="584" t="s">
        <v>904</v>
      </c>
      <c r="F1844" s="585">
        <v>0</v>
      </c>
      <c r="G1844" s="573" t="s">
        <v>902</v>
      </c>
      <c r="H1844" s="576">
        <v>152900</v>
      </c>
      <c r="I1844" s="576">
        <v>137900</v>
      </c>
      <c r="J1844" s="577">
        <v>0.901896664486593</v>
      </c>
      <c r="K1844" s="577" t="b">
        <f t="shared" si="252"/>
        <v>1</v>
      </c>
      <c r="L1844" s="576">
        <v>46710</v>
      </c>
      <c r="M1844" s="576">
        <v>36997</v>
      </c>
      <c r="N1844" s="577">
        <v>0.79205737529436904</v>
      </c>
      <c r="O1844" s="577" t="str">
        <f t="shared" si="253"/>
        <v/>
      </c>
      <c r="P1844" s="578">
        <v>19.600000000000001</v>
      </c>
      <c r="Q1844" s="578">
        <v>22.1</v>
      </c>
      <c r="R1844" s="579">
        <v>1.12755102040816</v>
      </c>
      <c r="S1844" s="577" t="str">
        <f t="shared" si="254"/>
        <v/>
      </c>
      <c r="T1844" s="580">
        <f t="shared" si="255"/>
        <v>1</v>
      </c>
      <c r="U1844" s="580">
        <f t="shared" si="256"/>
        <v>0</v>
      </c>
      <c r="V1844" s="580">
        <f t="shared" si="257"/>
        <v>0</v>
      </c>
      <c r="W1844" s="580">
        <f t="shared" si="258"/>
        <v>1</v>
      </c>
      <c r="X1844" s="581" t="str">
        <f t="shared" si="259"/>
        <v>NO</v>
      </c>
      <c r="Y1844" s="582" t="str">
        <f t="shared" si="260"/>
        <v>NO</v>
      </c>
    </row>
    <row r="1845" spans="1:25" x14ac:dyDescent="0.25">
      <c r="A1845" s="572" t="s">
        <v>294</v>
      </c>
      <c r="B1845" s="573" t="s">
        <v>1234</v>
      </c>
      <c r="C1845" s="617">
        <v>134</v>
      </c>
      <c r="D1845" s="617">
        <v>22079013400</v>
      </c>
      <c r="E1845" s="584" t="s">
        <v>904</v>
      </c>
      <c r="F1845" s="585">
        <v>0</v>
      </c>
      <c r="G1845" s="573" t="s">
        <v>902</v>
      </c>
      <c r="H1845" s="576">
        <v>152900</v>
      </c>
      <c r="I1845" s="576">
        <v>137900</v>
      </c>
      <c r="J1845" s="577">
        <v>0.901896664486593</v>
      </c>
      <c r="K1845" s="577" t="b">
        <f t="shared" si="252"/>
        <v>1</v>
      </c>
      <c r="L1845" s="576">
        <v>46710</v>
      </c>
      <c r="M1845" s="576">
        <v>36997</v>
      </c>
      <c r="N1845" s="577">
        <v>0.79205737529436904</v>
      </c>
      <c r="O1845" s="577" t="str">
        <f t="shared" si="253"/>
        <v/>
      </c>
      <c r="P1845" s="578">
        <v>19.600000000000001</v>
      </c>
      <c r="Q1845" s="578">
        <v>22.1</v>
      </c>
      <c r="R1845" s="579">
        <v>1.12755102040816</v>
      </c>
      <c r="S1845" s="577" t="str">
        <f t="shared" si="254"/>
        <v/>
      </c>
      <c r="T1845" s="580">
        <f t="shared" si="255"/>
        <v>1</v>
      </c>
      <c r="U1845" s="580">
        <f t="shared" si="256"/>
        <v>0</v>
      </c>
      <c r="V1845" s="580">
        <f t="shared" si="257"/>
        <v>0</v>
      </c>
      <c r="W1845" s="580">
        <f t="shared" si="258"/>
        <v>1</v>
      </c>
      <c r="X1845" s="581" t="str">
        <f t="shared" si="259"/>
        <v>NO</v>
      </c>
      <c r="Y1845" s="582" t="str">
        <f t="shared" si="260"/>
        <v>NO</v>
      </c>
    </row>
    <row r="1846" spans="1:25" x14ac:dyDescent="0.25">
      <c r="A1846" s="572" t="s">
        <v>294</v>
      </c>
      <c r="B1846" s="573" t="s">
        <v>1236</v>
      </c>
      <c r="C1846" s="617">
        <v>134</v>
      </c>
      <c r="D1846" s="617">
        <v>22079013400</v>
      </c>
      <c r="E1846" s="574" t="s">
        <v>904</v>
      </c>
      <c r="F1846" s="583">
        <v>0</v>
      </c>
      <c r="G1846" s="573" t="s">
        <v>902</v>
      </c>
      <c r="H1846" s="576">
        <v>152900</v>
      </c>
      <c r="I1846" s="576">
        <v>0</v>
      </c>
      <c r="J1846" s="577">
        <v>0</v>
      </c>
      <c r="K1846" s="577" t="str">
        <f t="shared" si="252"/>
        <v/>
      </c>
      <c r="L1846" s="576">
        <v>46710</v>
      </c>
      <c r="M1846" s="576">
        <v>0</v>
      </c>
      <c r="N1846" s="577">
        <v>0</v>
      </c>
      <c r="O1846" s="577" t="b">
        <f t="shared" si="253"/>
        <v>1</v>
      </c>
      <c r="P1846" s="578">
        <v>19.600000000000001</v>
      </c>
      <c r="Q1846" s="578">
        <v>0</v>
      </c>
      <c r="R1846" s="579">
        <v>0</v>
      </c>
      <c r="S1846" s="577" t="str">
        <f t="shared" si="254"/>
        <v/>
      </c>
      <c r="T1846" s="580">
        <f t="shared" si="255"/>
        <v>0</v>
      </c>
      <c r="U1846" s="580">
        <f t="shared" si="256"/>
        <v>1</v>
      </c>
      <c r="V1846" s="580">
        <f t="shared" si="257"/>
        <v>0</v>
      </c>
      <c r="W1846" s="580">
        <f t="shared" si="258"/>
        <v>1</v>
      </c>
      <c r="X1846" s="581" t="str">
        <f t="shared" si="259"/>
        <v>NO</v>
      </c>
      <c r="Y1846" s="582" t="str">
        <f t="shared" si="260"/>
        <v>NO</v>
      </c>
    </row>
    <row r="1847" spans="1:25" x14ac:dyDescent="0.25">
      <c r="A1847" s="572" t="s">
        <v>294</v>
      </c>
      <c r="B1847" s="573" t="s">
        <v>928</v>
      </c>
      <c r="C1847" s="617">
        <v>134</v>
      </c>
      <c r="D1847" s="617">
        <v>22079013400</v>
      </c>
      <c r="E1847" s="574" t="s">
        <v>904</v>
      </c>
      <c r="F1847" s="583">
        <v>0</v>
      </c>
      <c r="G1847" s="573" t="s">
        <v>902</v>
      </c>
      <c r="H1847" s="576">
        <v>152900</v>
      </c>
      <c r="I1847" s="576">
        <v>79400</v>
      </c>
      <c r="J1847" s="577">
        <v>0.51929365598430299</v>
      </c>
      <c r="K1847" s="577" t="b">
        <f t="shared" si="252"/>
        <v>1</v>
      </c>
      <c r="L1847" s="576">
        <v>46710</v>
      </c>
      <c r="M1847" s="576">
        <v>30938</v>
      </c>
      <c r="N1847" s="577">
        <v>0.66234211089702399</v>
      </c>
      <c r="O1847" s="577" t="str">
        <f t="shared" si="253"/>
        <v/>
      </c>
      <c r="P1847" s="578">
        <v>19.600000000000001</v>
      </c>
      <c r="Q1847" s="578">
        <v>26.3</v>
      </c>
      <c r="R1847" s="579">
        <v>1.34183673469388</v>
      </c>
      <c r="S1847" s="577" t="str">
        <f t="shared" si="254"/>
        <v/>
      </c>
      <c r="T1847" s="580">
        <f t="shared" si="255"/>
        <v>1</v>
      </c>
      <c r="U1847" s="580">
        <f t="shared" si="256"/>
        <v>0</v>
      </c>
      <c r="V1847" s="580">
        <f t="shared" si="257"/>
        <v>0</v>
      </c>
      <c r="W1847" s="580">
        <f t="shared" si="258"/>
        <v>1</v>
      </c>
      <c r="X1847" s="581" t="str">
        <f t="shared" si="259"/>
        <v>NO</v>
      </c>
      <c r="Y1847" s="582" t="str">
        <f t="shared" si="260"/>
        <v>NO</v>
      </c>
    </row>
    <row r="1848" spans="1:25" x14ac:dyDescent="0.25">
      <c r="A1848" s="572" t="s">
        <v>294</v>
      </c>
      <c r="B1848" s="573" t="s">
        <v>1240</v>
      </c>
      <c r="C1848" s="617">
        <v>134</v>
      </c>
      <c r="D1848" s="617">
        <v>22079013400</v>
      </c>
      <c r="E1848" s="574" t="s">
        <v>904</v>
      </c>
      <c r="F1848" s="583">
        <v>0</v>
      </c>
      <c r="G1848" s="573" t="s">
        <v>902</v>
      </c>
      <c r="H1848" s="576">
        <v>152900</v>
      </c>
      <c r="I1848" s="576">
        <v>175500</v>
      </c>
      <c r="J1848" s="577">
        <v>1.14780902550687</v>
      </c>
      <c r="K1848" s="577" t="b">
        <f t="shared" si="252"/>
        <v>1</v>
      </c>
      <c r="L1848" s="576">
        <v>46710</v>
      </c>
      <c r="M1848" s="576">
        <v>59464</v>
      </c>
      <c r="N1848" s="577">
        <v>1.2730464568614901</v>
      </c>
      <c r="O1848" s="577" t="str">
        <f t="shared" si="253"/>
        <v/>
      </c>
      <c r="P1848" s="578">
        <v>19.600000000000001</v>
      </c>
      <c r="Q1848" s="578">
        <v>12.8</v>
      </c>
      <c r="R1848" s="579">
        <v>0.65306122448979598</v>
      </c>
      <c r="S1848" s="577" t="str">
        <f t="shared" si="254"/>
        <v/>
      </c>
      <c r="T1848" s="580">
        <f t="shared" si="255"/>
        <v>1</v>
      </c>
      <c r="U1848" s="580">
        <f t="shared" si="256"/>
        <v>0</v>
      </c>
      <c r="V1848" s="580">
        <f t="shared" si="257"/>
        <v>0</v>
      </c>
      <c r="W1848" s="580">
        <f t="shared" si="258"/>
        <v>1</v>
      </c>
      <c r="X1848" s="581" t="str">
        <f t="shared" si="259"/>
        <v>NO</v>
      </c>
      <c r="Y1848" s="582" t="str">
        <f t="shared" si="260"/>
        <v>NO</v>
      </c>
    </row>
    <row r="1849" spans="1:25" x14ac:dyDescent="0.25">
      <c r="A1849" s="572" t="s">
        <v>256</v>
      </c>
      <c r="B1849" s="573" t="s">
        <v>923</v>
      </c>
      <c r="C1849" s="617">
        <v>135</v>
      </c>
      <c r="D1849" s="617">
        <v>22079013500</v>
      </c>
      <c r="E1849" s="574" t="s">
        <v>904</v>
      </c>
      <c r="F1849" s="583">
        <v>0</v>
      </c>
      <c r="G1849" s="573" t="s">
        <v>902</v>
      </c>
      <c r="H1849" s="576">
        <v>152900</v>
      </c>
      <c r="I1849" s="576">
        <v>59000</v>
      </c>
      <c r="J1849" s="577">
        <v>0.38587311968606902</v>
      </c>
      <c r="K1849" s="577" t="str">
        <f t="shared" si="252"/>
        <v/>
      </c>
      <c r="L1849" s="576">
        <v>46710</v>
      </c>
      <c r="M1849" s="576">
        <v>25893</v>
      </c>
      <c r="N1849" s="577">
        <v>0.55433526011560696</v>
      </c>
      <c r="O1849" s="577" t="b">
        <f t="shared" si="253"/>
        <v>1</v>
      </c>
      <c r="P1849" s="578">
        <v>19.600000000000001</v>
      </c>
      <c r="Q1849" s="578">
        <v>32.1</v>
      </c>
      <c r="R1849" s="579">
        <v>1.6377551020408201</v>
      </c>
      <c r="S1849" s="577" t="b">
        <f t="shared" si="254"/>
        <v>1</v>
      </c>
      <c r="T1849" s="580">
        <f t="shared" si="255"/>
        <v>0</v>
      </c>
      <c r="U1849" s="580">
        <f t="shared" si="256"/>
        <v>1</v>
      </c>
      <c r="V1849" s="580">
        <f t="shared" si="257"/>
        <v>1</v>
      </c>
      <c r="W1849" s="580">
        <f t="shared" si="258"/>
        <v>2</v>
      </c>
      <c r="X1849" s="581" t="str">
        <f t="shared" si="259"/>
        <v>NO</v>
      </c>
      <c r="Y1849" s="582" t="str">
        <f t="shared" si="260"/>
        <v>NO</v>
      </c>
    </row>
    <row r="1850" spans="1:25" x14ac:dyDescent="0.25">
      <c r="A1850" s="572" t="s">
        <v>294</v>
      </c>
      <c r="B1850" s="573" t="s">
        <v>1079</v>
      </c>
      <c r="C1850" s="617">
        <v>135</v>
      </c>
      <c r="D1850" s="617">
        <v>22079013500</v>
      </c>
      <c r="E1850" s="574" t="s">
        <v>904</v>
      </c>
      <c r="F1850" s="583">
        <v>0</v>
      </c>
      <c r="G1850" s="573" t="s">
        <v>902</v>
      </c>
      <c r="H1850" s="576">
        <v>152900</v>
      </c>
      <c r="I1850" s="576">
        <v>95000</v>
      </c>
      <c r="J1850" s="577">
        <v>0.62132112491824698</v>
      </c>
      <c r="K1850" s="577" t="b">
        <f t="shared" si="252"/>
        <v>1</v>
      </c>
      <c r="L1850" s="576">
        <v>46710</v>
      </c>
      <c r="M1850" s="576">
        <v>21080</v>
      </c>
      <c r="N1850" s="577">
        <v>0.45129522586170001</v>
      </c>
      <c r="O1850" s="577" t="b">
        <f t="shared" si="253"/>
        <v>1</v>
      </c>
      <c r="P1850" s="578">
        <v>19.600000000000001</v>
      </c>
      <c r="Q1850" s="578">
        <v>49.9</v>
      </c>
      <c r="R1850" s="579">
        <v>2.5459183673469399</v>
      </c>
      <c r="S1850" s="577" t="b">
        <f t="shared" si="254"/>
        <v>1</v>
      </c>
      <c r="T1850" s="580">
        <f t="shared" si="255"/>
        <v>1</v>
      </c>
      <c r="U1850" s="580">
        <f t="shared" si="256"/>
        <v>1</v>
      </c>
      <c r="V1850" s="580">
        <f t="shared" si="257"/>
        <v>1</v>
      </c>
      <c r="W1850" s="580">
        <f t="shared" si="258"/>
        <v>3</v>
      </c>
      <c r="X1850" s="581" t="str">
        <f t="shared" si="259"/>
        <v>NO</v>
      </c>
      <c r="Y1850" s="582" t="str">
        <f t="shared" si="260"/>
        <v>NO</v>
      </c>
    </row>
    <row r="1851" spans="1:25" x14ac:dyDescent="0.25">
      <c r="A1851" s="572" t="s">
        <v>294</v>
      </c>
      <c r="B1851" s="573" t="s">
        <v>1245</v>
      </c>
      <c r="C1851" s="617">
        <v>135</v>
      </c>
      <c r="D1851" s="617">
        <v>22079013500</v>
      </c>
      <c r="E1851" s="574" t="s">
        <v>904</v>
      </c>
      <c r="F1851" s="583">
        <v>0</v>
      </c>
      <c r="G1851" s="573" t="s">
        <v>902</v>
      </c>
      <c r="H1851" s="576">
        <v>152900</v>
      </c>
      <c r="I1851" s="576">
        <v>81100</v>
      </c>
      <c r="J1851" s="577">
        <v>0.53041203400915604</v>
      </c>
      <c r="K1851" s="577" t="b">
        <f t="shared" si="252"/>
        <v>1</v>
      </c>
      <c r="L1851" s="576">
        <v>46710</v>
      </c>
      <c r="M1851" s="576">
        <v>28068</v>
      </c>
      <c r="N1851" s="577">
        <v>0.60089916506101504</v>
      </c>
      <c r="O1851" s="577" t="b">
        <f t="shared" si="253"/>
        <v>1</v>
      </c>
      <c r="P1851" s="578">
        <v>19.600000000000001</v>
      </c>
      <c r="Q1851" s="578">
        <v>39.700000000000003</v>
      </c>
      <c r="R1851" s="579">
        <v>2.02551020408163</v>
      </c>
      <c r="S1851" s="577" t="b">
        <f t="shared" si="254"/>
        <v>1</v>
      </c>
      <c r="T1851" s="580">
        <f t="shared" si="255"/>
        <v>1</v>
      </c>
      <c r="U1851" s="580">
        <f t="shared" si="256"/>
        <v>1</v>
      </c>
      <c r="V1851" s="580">
        <f t="shared" si="257"/>
        <v>1</v>
      </c>
      <c r="W1851" s="580">
        <f t="shared" si="258"/>
        <v>3</v>
      </c>
      <c r="X1851" s="581" t="str">
        <f t="shared" si="259"/>
        <v>NO</v>
      </c>
      <c r="Y1851" s="582" t="str">
        <f t="shared" si="260"/>
        <v>NO</v>
      </c>
    </row>
    <row r="1852" spans="1:25" x14ac:dyDescent="0.25">
      <c r="A1852" s="572" t="s">
        <v>294</v>
      </c>
      <c r="B1852" s="573" t="s">
        <v>1243</v>
      </c>
      <c r="C1852" s="617">
        <v>135</v>
      </c>
      <c r="D1852" s="617">
        <v>22079013500</v>
      </c>
      <c r="E1852" s="574" t="s">
        <v>904</v>
      </c>
      <c r="F1852" s="583">
        <v>0</v>
      </c>
      <c r="G1852" s="573" t="s">
        <v>902</v>
      </c>
      <c r="H1852" s="576">
        <v>152900</v>
      </c>
      <c r="I1852" s="576">
        <v>83300</v>
      </c>
      <c r="J1852" s="577">
        <v>0.54480052321778905</v>
      </c>
      <c r="K1852" s="577" t="b">
        <f t="shared" si="252"/>
        <v>1</v>
      </c>
      <c r="L1852" s="576">
        <v>46710</v>
      </c>
      <c r="M1852" s="576">
        <v>24583</v>
      </c>
      <c r="N1852" s="577">
        <v>0.52628987368871805</v>
      </c>
      <c r="O1852" s="577" t="b">
        <f t="shared" si="253"/>
        <v>1</v>
      </c>
      <c r="P1852" s="578">
        <v>19.600000000000001</v>
      </c>
      <c r="Q1852" s="578">
        <v>23</v>
      </c>
      <c r="R1852" s="579">
        <v>1.1734693877550999</v>
      </c>
      <c r="S1852" s="577" t="str">
        <f t="shared" si="254"/>
        <v/>
      </c>
      <c r="T1852" s="580">
        <f t="shared" si="255"/>
        <v>1</v>
      </c>
      <c r="U1852" s="580">
        <f t="shared" si="256"/>
        <v>1</v>
      </c>
      <c r="V1852" s="580">
        <f t="shared" si="257"/>
        <v>0</v>
      </c>
      <c r="W1852" s="580">
        <f t="shared" si="258"/>
        <v>2</v>
      </c>
      <c r="X1852" s="581" t="str">
        <f t="shared" si="259"/>
        <v>NO</v>
      </c>
      <c r="Y1852" s="582" t="str">
        <f t="shared" si="260"/>
        <v>NO</v>
      </c>
    </row>
    <row r="1853" spans="1:25" x14ac:dyDescent="0.25">
      <c r="A1853" s="572" t="s">
        <v>294</v>
      </c>
      <c r="B1853" s="573" t="s">
        <v>1236</v>
      </c>
      <c r="C1853" s="617">
        <v>135</v>
      </c>
      <c r="D1853" s="617">
        <v>22079013500</v>
      </c>
      <c r="E1853" s="574" t="s">
        <v>904</v>
      </c>
      <c r="F1853" s="583">
        <v>0</v>
      </c>
      <c r="G1853" s="573" t="s">
        <v>902</v>
      </c>
      <c r="H1853" s="576">
        <v>152900</v>
      </c>
      <c r="I1853" s="576">
        <v>0</v>
      </c>
      <c r="J1853" s="577">
        <v>0</v>
      </c>
      <c r="K1853" s="577" t="str">
        <f t="shared" si="252"/>
        <v/>
      </c>
      <c r="L1853" s="576">
        <v>46710</v>
      </c>
      <c r="M1853" s="576">
        <v>0</v>
      </c>
      <c r="N1853" s="577">
        <v>0</v>
      </c>
      <c r="O1853" s="577" t="b">
        <f t="shared" si="253"/>
        <v>1</v>
      </c>
      <c r="P1853" s="578">
        <v>19.600000000000001</v>
      </c>
      <c r="Q1853" s="578">
        <v>0</v>
      </c>
      <c r="R1853" s="579">
        <v>0</v>
      </c>
      <c r="S1853" s="577" t="str">
        <f t="shared" si="254"/>
        <v/>
      </c>
      <c r="T1853" s="580">
        <f t="shared" si="255"/>
        <v>0</v>
      </c>
      <c r="U1853" s="580">
        <f t="shared" si="256"/>
        <v>1</v>
      </c>
      <c r="V1853" s="580">
        <f t="shared" si="257"/>
        <v>0</v>
      </c>
      <c r="W1853" s="580">
        <f t="shared" si="258"/>
        <v>1</v>
      </c>
      <c r="X1853" s="581" t="str">
        <f t="shared" si="259"/>
        <v>NO</v>
      </c>
      <c r="Y1853" s="582" t="str">
        <f t="shared" si="260"/>
        <v>NO</v>
      </c>
    </row>
    <row r="1854" spans="1:25" x14ac:dyDescent="0.25">
      <c r="A1854" s="572" t="s">
        <v>294</v>
      </c>
      <c r="B1854" s="573" t="s">
        <v>928</v>
      </c>
      <c r="C1854" s="617">
        <v>135</v>
      </c>
      <c r="D1854" s="617">
        <v>22079013500</v>
      </c>
      <c r="E1854" s="574" t="s">
        <v>904</v>
      </c>
      <c r="F1854" s="583">
        <v>0</v>
      </c>
      <c r="G1854" s="573" t="s">
        <v>902</v>
      </c>
      <c r="H1854" s="576">
        <v>152900</v>
      </c>
      <c r="I1854" s="576">
        <v>79400</v>
      </c>
      <c r="J1854" s="577">
        <v>0.51929365598430299</v>
      </c>
      <c r="K1854" s="577" t="b">
        <f t="shared" si="252"/>
        <v>1</v>
      </c>
      <c r="L1854" s="576">
        <v>46710</v>
      </c>
      <c r="M1854" s="576">
        <v>30938</v>
      </c>
      <c r="N1854" s="577">
        <v>0.66234211089702399</v>
      </c>
      <c r="O1854" s="577" t="str">
        <f t="shared" si="253"/>
        <v/>
      </c>
      <c r="P1854" s="578">
        <v>19.600000000000001</v>
      </c>
      <c r="Q1854" s="578">
        <v>26.3</v>
      </c>
      <c r="R1854" s="579">
        <v>1.34183673469388</v>
      </c>
      <c r="S1854" s="577" t="str">
        <f t="shared" si="254"/>
        <v/>
      </c>
      <c r="T1854" s="580">
        <f t="shared" si="255"/>
        <v>1</v>
      </c>
      <c r="U1854" s="580">
        <f t="shared" si="256"/>
        <v>0</v>
      </c>
      <c r="V1854" s="580">
        <f t="shared" si="257"/>
        <v>0</v>
      </c>
      <c r="W1854" s="580">
        <f t="shared" si="258"/>
        <v>1</v>
      </c>
      <c r="X1854" s="581" t="str">
        <f t="shared" si="259"/>
        <v>NO</v>
      </c>
      <c r="Y1854" s="582" t="str">
        <f t="shared" si="260"/>
        <v>NO</v>
      </c>
    </row>
    <row r="1855" spans="1:25" x14ac:dyDescent="0.25">
      <c r="A1855" s="572" t="s">
        <v>294</v>
      </c>
      <c r="B1855" s="573" t="s">
        <v>1246</v>
      </c>
      <c r="C1855" s="617">
        <v>135</v>
      </c>
      <c r="D1855" s="617">
        <v>22079013500</v>
      </c>
      <c r="E1855" s="574" t="s">
        <v>904</v>
      </c>
      <c r="F1855" s="583">
        <v>0</v>
      </c>
      <c r="G1855" s="573" t="s">
        <v>902</v>
      </c>
      <c r="H1855" s="576">
        <v>152900</v>
      </c>
      <c r="I1855" s="576">
        <v>0</v>
      </c>
      <c r="J1855" s="577">
        <v>0</v>
      </c>
      <c r="K1855" s="577" t="str">
        <f t="shared" si="252"/>
        <v/>
      </c>
      <c r="L1855" s="576">
        <v>46710</v>
      </c>
      <c r="M1855" s="576">
        <v>0</v>
      </c>
      <c r="N1855" s="577">
        <v>0</v>
      </c>
      <c r="O1855" s="577" t="b">
        <f t="shared" si="253"/>
        <v>1</v>
      </c>
      <c r="P1855" s="578">
        <v>19.600000000000001</v>
      </c>
      <c r="Q1855" s="578">
        <v>0</v>
      </c>
      <c r="R1855" s="579">
        <v>0</v>
      </c>
      <c r="S1855" s="577" t="str">
        <f t="shared" si="254"/>
        <v/>
      </c>
      <c r="T1855" s="580">
        <f t="shared" si="255"/>
        <v>0</v>
      </c>
      <c r="U1855" s="580">
        <f t="shared" si="256"/>
        <v>1</v>
      </c>
      <c r="V1855" s="580">
        <f t="shared" si="257"/>
        <v>0</v>
      </c>
      <c r="W1855" s="580">
        <f t="shared" si="258"/>
        <v>1</v>
      </c>
      <c r="X1855" s="581" t="str">
        <f t="shared" si="259"/>
        <v>NO</v>
      </c>
      <c r="Y1855" s="582" t="str">
        <f t="shared" si="260"/>
        <v>NO</v>
      </c>
    </row>
    <row r="1856" spans="1:25" x14ac:dyDescent="0.25">
      <c r="A1856" s="572" t="s">
        <v>256</v>
      </c>
      <c r="B1856" s="573" t="s">
        <v>923</v>
      </c>
      <c r="C1856" s="617">
        <v>136</v>
      </c>
      <c r="D1856" s="617">
        <v>22079013600</v>
      </c>
      <c r="E1856" s="574" t="s">
        <v>904</v>
      </c>
      <c r="F1856" s="583">
        <v>0</v>
      </c>
      <c r="G1856" s="573" t="s">
        <v>902</v>
      </c>
      <c r="H1856" s="576">
        <v>152900</v>
      </c>
      <c r="I1856" s="576">
        <v>59000</v>
      </c>
      <c r="J1856" s="577">
        <v>0.38587311968606902</v>
      </c>
      <c r="K1856" s="577" t="str">
        <f t="shared" si="252"/>
        <v/>
      </c>
      <c r="L1856" s="576">
        <v>46710</v>
      </c>
      <c r="M1856" s="576">
        <v>25893</v>
      </c>
      <c r="N1856" s="577">
        <v>0.55433526011560696</v>
      </c>
      <c r="O1856" s="577" t="b">
        <f t="shared" si="253"/>
        <v>1</v>
      </c>
      <c r="P1856" s="578">
        <v>19.600000000000001</v>
      </c>
      <c r="Q1856" s="578">
        <v>32.1</v>
      </c>
      <c r="R1856" s="579">
        <v>1.6377551020408201</v>
      </c>
      <c r="S1856" s="577" t="b">
        <f t="shared" si="254"/>
        <v>1</v>
      </c>
      <c r="T1856" s="580">
        <f t="shared" si="255"/>
        <v>0</v>
      </c>
      <c r="U1856" s="580">
        <f t="shared" si="256"/>
        <v>1</v>
      </c>
      <c r="V1856" s="580">
        <f t="shared" si="257"/>
        <v>1</v>
      </c>
      <c r="W1856" s="580">
        <f t="shared" si="258"/>
        <v>2</v>
      </c>
      <c r="X1856" s="581" t="str">
        <f t="shared" si="259"/>
        <v>NO</v>
      </c>
      <c r="Y1856" s="582" t="str">
        <f t="shared" si="260"/>
        <v>NO</v>
      </c>
    </row>
    <row r="1857" spans="1:25" x14ac:dyDescent="0.25">
      <c r="A1857" s="572" t="s">
        <v>294</v>
      </c>
      <c r="B1857" s="573" t="s">
        <v>1236</v>
      </c>
      <c r="C1857" s="617">
        <v>136</v>
      </c>
      <c r="D1857" s="617">
        <v>22079013600</v>
      </c>
      <c r="E1857" s="574" t="s">
        <v>904</v>
      </c>
      <c r="F1857" s="583">
        <v>0</v>
      </c>
      <c r="G1857" s="573" t="s">
        <v>902</v>
      </c>
      <c r="H1857" s="576">
        <v>152900</v>
      </c>
      <c r="I1857" s="576">
        <v>0</v>
      </c>
      <c r="J1857" s="577">
        <v>0</v>
      </c>
      <c r="K1857" s="577" t="str">
        <f t="shared" si="252"/>
        <v/>
      </c>
      <c r="L1857" s="576">
        <v>46710</v>
      </c>
      <c r="M1857" s="576">
        <v>0</v>
      </c>
      <c r="N1857" s="577">
        <v>0</v>
      </c>
      <c r="O1857" s="577" t="b">
        <f t="shared" si="253"/>
        <v>1</v>
      </c>
      <c r="P1857" s="578">
        <v>19.600000000000001</v>
      </c>
      <c r="Q1857" s="578">
        <v>0</v>
      </c>
      <c r="R1857" s="579">
        <v>0</v>
      </c>
      <c r="S1857" s="577" t="str">
        <f t="shared" si="254"/>
        <v/>
      </c>
      <c r="T1857" s="580">
        <f t="shared" si="255"/>
        <v>0</v>
      </c>
      <c r="U1857" s="580">
        <f t="shared" si="256"/>
        <v>1</v>
      </c>
      <c r="V1857" s="580">
        <f t="shared" si="257"/>
        <v>0</v>
      </c>
      <c r="W1857" s="580">
        <f t="shared" si="258"/>
        <v>1</v>
      </c>
      <c r="X1857" s="581" t="str">
        <f t="shared" si="259"/>
        <v>NO</v>
      </c>
      <c r="Y1857" s="582" t="str">
        <f t="shared" si="260"/>
        <v>NO</v>
      </c>
    </row>
    <row r="1858" spans="1:25" x14ac:dyDescent="0.25">
      <c r="A1858" s="572" t="s">
        <v>294</v>
      </c>
      <c r="B1858" s="573" t="s">
        <v>928</v>
      </c>
      <c r="C1858" s="617">
        <v>136</v>
      </c>
      <c r="D1858" s="617">
        <v>22079013600</v>
      </c>
      <c r="E1858" s="574" t="s">
        <v>904</v>
      </c>
      <c r="F1858" s="583">
        <v>0</v>
      </c>
      <c r="G1858" s="573" t="s">
        <v>902</v>
      </c>
      <c r="H1858" s="576">
        <v>152900</v>
      </c>
      <c r="I1858" s="576">
        <v>79400</v>
      </c>
      <c r="J1858" s="577">
        <v>0.51929365598430299</v>
      </c>
      <c r="K1858" s="577" t="b">
        <f t="shared" si="252"/>
        <v>1</v>
      </c>
      <c r="L1858" s="576">
        <v>46710</v>
      </c>
      <c r="M1858" s="576">
        <v>30938</v>
      </c>
      <c r="N1858" s="577">
        <v>0.66234211089702399</v>
      </c>
      <c r="O1858" s="577" t="str">
        <f t="shared" si="253"/>
        <v/>
      </c>
      <c r="P1858" s="578">
        <v>19.600000000000001</v>
      </c>
      <c r="Q1858" s="578">
        <v>26.3</v>
      </c>
      <c r="R1858" s="579">
        <v>1.34183673469388</v>
      </c>
      <c r="S1858" s="577" t="str">
        <f t="shared" si="254"/>
        <v/>
      </c>
      <c r="T1858" s="580">
        <f t="shared" si="255"/>
        <v>1</v>
      </c>
      <c r="U1858" s="580">
        <f t="shared" si="256"/>
        <v>0</v>
      </c>
      <c r="V1858" s="580">
        <f t="shared" si="257"/>
        <v>0</v>
      </c>
      <c r="W1858" s="580">
        <f t="shared" si="258"/>
        <v>1</v>
      </c>
      <c r="X1858" s="581" t="str">
        <f t="shared" si="259"/>
        <v>NO</v>
      </c>
      <c r="Y1858" s="582" t="str">
        <f t="shared" si="260"/>
        <v>NO</v>
      </c>
    </row>
    <row r="1859" spans="1:25" x14ac:dyDescent="0.25">
      <c r="A1859" s="572" t="s">
        <v>294</v>
      </c>
      <c r="B1859" s="573" t="s">
        <v>1237</v>
      </c>
      <c r="C1859" s="617">
        <v>136</v>
      </c>
      <c r="D1859" s="617">
        <v>22079013600</v>
      </c>
      <c r="E1859" s="574" t="s">
        <v>904</v>
      </c>
      <c r="F1859" s="583">
        <v>0</v>
      </c>
      <c r="G1859" s="573" t="s">
        <v>902</v>
      </c>
      <c r="H1859" s="576">
        <v>152900</v>
      </c>
      <c r="I1859" s="576">
        <v>0</v>
      </c>
      <c r="J1859" s="577">
        <v>0</v>
      </c>
      <c r="K1859" s="577" t="str">
        <f t="shared" ref="K1859:K1922" si="261">IF(J1859&gt;=50%,TRUE,"")</f>
        <v/>
      </c>
      <c r="L1859" s="576">
        <v>46710</v>
      </c>
      <c r="M1859" s="576">
        <v>0</v>
      </c>
      <c r="N1859" s="577">
        <v>0</v>
      </c>
      <c r="O1859" s="577" t="b">
        <f t="shared" ref="O1859:O1922" si="262">IF(N1859&lt;=65%,TRUE,"")</f>
        <v>1</v>
      </c>
      <c r="P1859" s="578">
        <v>19.600000000000001</v>
      </c>
      <c r="Q1859" s="578">
        <v>0</v>
      </c>
      <c r="R1859" s="579">
        <v>0</v>
      </c>
      <c r="S1859" s="577" t="str">
        <f t="shared" ref="S1859:S1922" si="263">IF(R1859&gt;=1.5,TRUE,"")</f>
        <v/>
      </c>
      <c r="T1859" s="580">
        <f t="shared" ref="T1859:T1922" si="264">IF(K1859=TRUE,1,0)</f>
        <v>0</v>
      </c>
      <c r="U1859" s="580">
        <f t="shared" ref="U1859:U1922" si="265">IF(O1859=TRUE,1,0)</f>
        <v>1</v>
      </c>
      <c r="V1859" s="580">
        <f t="shared" ref="V1859:V1922" si="266">IF(S1859=TRUE,1,0)</f>
        <v>0</v>
      </c>
      <c r="W1859" s="580">
        <f t="shared" ref="W1859:W1922" si="267">SUM(T1859:V1859)</f>
        <v>1</v>
      </c>
      <c r="X1859" s="581" t="str">
        <f t="shared" ref="X1859:X1922" si="268">IF(AND(E1859="TRUE",W1859&gt;1),"YES","NO")</f>
        <v>NO</v>
      </c>
      <c r="Y1859" s="582" t="str">
        <f t="shared" ref="Y1859:Y1922" si="269">IF(AND(F1859=1,W1859&gt;1), "YES","NO")</f>
        <v>NO</v>
      </c>
    </row>
    <row r="1860" spans="1:25" x14ac:dyDescent="0.25">
      <c r="A1860" s="572" t="s">
        <v>294</v>
      </c>
      <c r="B1860" s="573" t="s">
        <v>1239</v>
      </c>
      <c r="C1860" s="617">
        <v>136</v>
      </c>
      <c r="D1860" s="617">
        <v>22079013600</v>
      </c>
      <c r="E1860" s="574" t="s">
        <v>904</v>
      </c>
      <c r="F1860" s="583">
        <v>0</v>
      </c>
      <c r="G1860" s="573" t="s">
        <v>902</v>
      </c>
      <c r="H1860" s="576">
        <v>152900</v>
      </c>
      <c r="I1860" s="576">
        <v>0</v>
      </c>
      <c r="J1860" s="577">
        <v>0</v>
      </c>
      <c r="K1860" s="577" t="str">
        <f t="shared" si="261"/>
        <v/>
      </c>
      <c r="L1860" s="576">
        <v>46710</v>
      </c>
      <c r="M1860" s="576">
        <v>0</v>
      </c>
      <c r="N1860" s="577">
        <v>0</v>
      </c>
      <c r="O1860" s="577" t="b">
        <f t="shared" si="262"/>
        <v>1</v>
      </c>
      <c r="P1860" s="578">
        <v>19.600000000000001</v>
      </c>
      <c r="Q1860" s="578">
        <v>0</v>
      </c>
      <c r="R1860" s="579">
        <v>0</v>
      </c>
      <c r="S1860" s="577" t="str">
        <f t="shared" si="263"/>
        <v/>
      </c>
      <c r="T1860" s="580">
        <f t="shared" si="264"/>
        <v>0</v>
      </c>
      <c r="U1860" s="580">
        <f t="shared" si="265"/>
        <v>1</v>
      </c>
      <c r="V1860" s="580">
        <f t="shared" si="266"/>
        <v>0</v>
      </c>
      <c r="W1860" s="580">
        <f t="shared" si="267"/>
        <v>1</v>
      </c>
      <c r="X1860" s="581" t="str">
        <f t="shared" si="268"/>
        <v>NO</v>
      </c>
      <c r="Y1860" s="582" t="str">
        <f t="shared" si="269"/>
        <v>NO</v>
      </c>
    </row>
    <row r="1861" spans="1:25" x14ac:dyDescent="0.25">
      <c r="A1861" s="572" t="s">
        <v>312</v>
      </c>
      <c r="B1861" s="573" t="s">
        <v>927</v>
      </c>
      <c r="C1861" s="617">
        <v>136</v>
      </c>
      <c r="D1861" s="617">
        <v>22079013600</v>
      </c>
      <c r="E1861" s="574" t="s">
        <v>904</v>
      </c>
      <c r="F1861" s="583">
        <v>0</v>
      </c>
      <c r="G1861" s="573" t="s">
        <v>902</v>
      </c>
      <c r="H1861" s="576">
        <v>152900</v>
      </c>
      <c r="I1861" s="576">
        <v>70500</v>
      </c>
      <c r="J1861" s="577">
        <v>0.461085676913015</v>
      </c>
      <c r="K1861" s="577" t="str">
        <f t="shared" si="261"/>
        <v/>
      </c>
      <c r="L1861" s="576">
        <v>46710</v>
      </c>
      <c r="M1861" s="576">
        <v>46467</v>
      </c>
      <c r="N1861" s="577">
        <v>0.99479768786127198</v>
      </c>
      <c r="O1861" s="577" t="str">
        <f t="shared" si="262"/>
        <v/>
      </c>
      <c r="P1861" s="578">
        <v>19.600000000000001</v>
      </c>
      <c r="Q1861" s="578">
        <v>31.7</v>
      </c>
      <c r="R1861" s="579">
        <v>1.6173469387755099</v>
      </c>
      <c r="S1861" s="577" t="b">
        <f t="shared" si="263"/>
        <v>1</v>
      </c>
      <c r="T1861" s="580">
        <f t="shared" si="264"/>
        <v>0</v>
      </c>
      <c r="U1861" s="580">
        <f t="shared" si="265"/>
        <v>0</v>
      </c>
      <c r="V1861" s="580">
        <f t="shared" si="266"/>
        <v>1</v>
      </c>
      <c r="W1861" s="580">
        <f t="shared" si="267"/>
        <v>1</v>
      </c>
      <c r="X1861" s="581" t="str">
        <f t="shared" si="268"/>
        <v>NO</v>
      </c>
      <c r="Y1861" s="582" t="str">
        <f t="shared" si="269"/>
        <v>NO</v>
      </c>
    </row>
    <row r="1862" spans="1:25" x14ac:dyDescent="0.25">
      <c r="A1862" s="572" t="s">
        <v>276</v>
      </c>
      <c r="B1862" s="573" t="s">
        <v>1094</v>
      </c>
      <c r="C1862" s="617">
        <v>137</v>
      </c>
      <c r="D1862" s="617">
        <v>22079013700</v>
      </c>
      <c r="E1862" s="574" t="s">
        <v>904</v>
      </c>
      <c r="F1862" s="583">
        <v>0</v>
      </c>
      <c r="G1862" s="573" t="s">
        <v>902</v>
      </c>
      <c r="H1862" s="576">
        <v>152900</v>
      </c>
      <c r="I1862" s="576">
        <v>101100</v>
      </c>
      <c r="J1862" s="577">
        <v>0.66121648136036604</v>
      </c>
      <c r="K1862" s="577" t="b">
        <f t="shared" si="261"/>
        <v>1</v>
      </c>
      <c r="L1862" s="576">
        <v>46710</v>
      </c>
      <c r="M1862" s="576">
        <v>30375</v>
      </c>
      <c r="N1862" s="577">
        <v>0.65028901734104005</v>
      </c>
      <c r="O1862" s="577" t="str">
        <f t="shared" si="262"/>
        <v/>
      </c>
      <c r="P1862" s="578">
        <v>19.600000000000001</v>
      </c>
      <c r="Q1862" s="578">
        <v>29.6</v>
      </c>
      <c r="R1862" s="579">
        <v>1.5102040816326501</v>
      </c>
      <c r="S1862" s="577" t="b">
        <f t="shared" si="263"/>
        <v>1</v>
      </c>
      <c r="T1862" s="580">
        <f t="shared" si="264"/>
        <v>1</v>
      </c>
      <c r="U1862" s="580">
        <f t="shared" si="265"/>
        <v>0</v>
      </c>
      <c r="V1862" s="580">
        <f t="shared" si="266"/>
        <v>1</v>
      </c>
      <c r="W1862" s="580">
        <f t="shared" si="267"/>
        <v>2</v>
      </c>
      <c r="X1862" s="581" t="str">
        <f t="shared" si="268"/>
        <v>NO</v>
      </c>
      <c r="Y1862" s="582" t="str">
        <f t="shared" si="269"/>
        <v>NO</v>
      </c>
    </row>
    <row r="1863" spans="1:25" x14ac:dyDescent="0.25">
      <c r="A1863" s="572" t="s">
        <v>294</v>
      </c>
      <c r="B1863" s="573" t="s">
        <v>1232</v>
      </c>
      <c r="C1863" s="617">
        <v>137</v>
      </c>
      <c r="D1863" s="617">
        <v>22079013700</v>
      </c>
      <c r="E1863" s="584" t="s">
        <v>904</v>
      </c>
      <c r="F1863" s="585">
        <v>0</v>
      </c>
      <c r="G1863" s="573" t="s">
        <v>902</v>
      </c>
      <c r="H1863" s="576">
        <v>152900</v>
      </c>
      <c r="I1863" s="576">
        <v>137200</v>
      </c>
      <c r="J1863" s="577">
        <v>0.89731850882929998</v>
      </c>
      <c r="K1863" s="577" t="b">
        <f t="shared" si="261"/>
        <v>1</v>
      </c>
      <c r="L1863" s="576">
        <v>46710</v>
      </c>
      <c r="M1863" s="576">
        <v>42539</v>
      </c>
      <c r="N1863" s="577">
        <v>0.91070434596446204</v>
      </c>
      <c r="O1863" s="577" t="str">
        <f t="shared" si="262"/>
        <v/>
      </c>
      <c r="P1863" s="578">
        <v>19.600000000000001</v>
      </c>
      <c r="Q1863" s="578">
        <v>12.2</v>
      </c>
      <c r="R1863" s="579">
        <v>0.62244897959183698</v>
      </c>
      <c r="S1863" s="577" t="str">
        <f t="shared" si="263"/>
        <v/>
      </c>
      <c r="T1863" s="580">
        <f t="shared" si="264"/>
        <v>1</v>
      </c>
      <c r="U1863" s="580">
        <f t="shared" si="265"/>
        <v>0</v>
      </c>
      <c r="V1863" s="580">
        <f t="shared" si="266"/>
        <v>0</v>
      </c>
      <c r="W1863" s="580">
        <f t="shared" si="267"/>
        <v>1</v>
      </c>
      <c r="X1863" s="581" t="str">
        <f t="shared" si="268"/>
        <v>NO</v>
      </c>
      <c r="Y1863" s="582" t="str">
        <f t="shared" si="269"/>
        <v>NO</v>
      </c>
    </row>
    <row r="1864" spans="1:25" x14ac:dyDescent="0.25">
      <c r="A1864" s="572" t="s">
        <v>294</v>
      </c>
      <c r="B1864" s="573" t="s">
        <v>957</v>
      </c>
      <c r="C1864" s="617">
        <v>137</v>
      </c>
      <c r="D1864" s="617">
        <v>22079013700</v>
      </c>
      <c r="E1864" s="574" t="s">
        <v>904</v>
      </c>
      <c r="F1864" s="583">
        <v>0</v>
      </c>
      <c r="G1864" s="573" t="s">
        <v>902</v>
      </c>
      <c r="H1864" s="576">
        <v>152900</v>
      </c>
      <c r="I1864" s="576">
        <v>92600</v>
      </c>
      <c r="J1864" s="577">
        <v>0.60562459123610202</v>
      </c>
      <c r="K1864" s="577" t="b">
        <f t="shared" si="261"/>
        <v>1</v>
      </c>
      <c r="L1864" s="576">
        <v>46710</v>
      </c>
      <c r="M1864" s="576">
        <v>61635</v>
      </c>
      <c r="N1864" s="577">
        <v>1.3195247270391799</v>
      </c>
      <c r="O1864" s="577" t="str">
        <f t="shared" si="262"/>
        <v/>
      </c>
      <c r="P1864" s="578">
        <v>19.600000000000001</v>
      </c>
      <c r="Q1864" s="578">
        <v>13.6</v>
      </c>
      <c r="R1864" s="579">
        <v>0.69387755102040805</v>
      </c>
      <c r="S1864" s="577" t="str">
        <f t="shared" si="263"/>
        <v/>
      </c>
      <c r="T1864" s="580">
        <f t="shared" si="264"/>
        <v>1</v>
      </c>
      <c r="U1864" s="580">
        <f t="shared" si="265"/>
        <v>0</v>
      </c>
      <c r="V1864" s="580">
        <f t="shared" si="266"/>
        <v>0</v>
      </c>
      <c r="W1864" s="580">
        <f t="shared" si="267"/>
        <v>1</v>
      </c>
      <c r="X1864" s="581" t="str">
        <f t="shared" si="268"/>
        <v>NO</v>
      </c>
      <c r="Y1864" s="582" t="str">
        <f t="shared" si="269"/>
        <v>NO</v>
      </c>
    </row>
    <row r="1865" spans="1:25" x14ac:dyDescent="0.25">
      <c r="A1865" s="572" t="s">
        <v>294</v>
      </c>
      <c r="B1865" s="573" t="s">
        <v>958</v>
      </c>
      <c r="C1865" s="617">
        <v>137</v>
      </c>
      <c r="D1865" s="617">
        <v>22079013700</v>
      </c>
      <c r="E1865" s="584" t="s">
        <v>904</v>
      </c>
      <c r="F1865" s="585">
        <v>0</v>
      </c>
      <c r="G1865" s="573" t="s">
        <v>902</v>
      </c>
      <c r="H1865" s="576">
        <v>152900</v>
      </c>
      <c r="I1865" s="576">
        <v>142600</v>
      </c>
      <c r="J1865" s="577">
        <v>0.93263570961412701</v>
      </c>
      <c r="K1865" s="577" t="b">
        <f t="shared" si="261"/>
        <v>1</v>
      </c>
      <c r="L1865" s="576">
        <v>46710</v>
      </c>
      <c r="M1865" s="576">
        <v>42405</v>
      </c>
      <c r="N1865" s="577">
        <v>0.90783558124598596</v>
      </c>
      <c r="O1865" s="577" t="str">
        <f t="shared" si="262"/>
        <v/>
      </c>
      <c r="P1865" s="578">
        <v>19.600000000000001</v>
      </c>
      <c r="Q1865" s="578">
        <v>21.1</v>
      </c>
      <c r="R1865" s="579">
        <v>1.0765306122449001</v>
      </c>
      <c r="S1865" s="577" t="str">
        <f t="shared" si="263"/>
        <v/>
      </c>
      <c r="T1865" s="580">
        <f t="shared" si="264"/>
        <v>1</v>
      </c>
      <c r="U1865" s="580">
        <f t="shared" si="265"/>
        <v>0</v>
      </c>
      <c r="V1865" s="580">
        <f t="shared" si="266"/>
        <v>0</v>
      </c>
      <c r="W1865" s="580">
        <f t="shared" si="267"/>
        <v>1</v>
      </c>
      <c r="X1865" s="581" t="str">
        <f t="shared" si="268"/>
        <v>NO</v>
      </c>
      <c r="Y1865" s="582" t="str">
        <f t="shared" si="269"/>
        <v>NO</v>
      </c>
    </row>
    <row r="1866" spans="1:25" x14ac:dyDescent="0.25">
      <c r="A1866" s="572" t="s">
        <v>294</v>
      </c>
      <c r="B1866" s="573" t="s">
        <v>1234</v>
      </c>
      <c r="C1866" s="617">
        <v>138</v>
      </c>
      <c r="D1866" s="617">
        <v>22079013800</v>
      </c>
      <c r="E1866" s="574" t="s">
        <v>904</v>
      </c>
      <c r="F1866" s="583">
        <v>0</v>
      </c>
      <c r="G1866" s="573" t="s">
        <v>902</v>
      </c>
      <c r="H1866" s="576">
        <v>152900</v>
      </c>
      <c r="I1866" s="576">
        <v>137900</v>
      </c>
      <c r="J1866" s="577">
        <v>0.901896664486593</v>
      </c>
      <c r="K1866" s="577" t="b">
        <f t="shared" si="261"/>
        <v>1</v>
      </c>
      <c r="L1866" s="576">
        <v>46710</v>
      </c>
      <c r="M1866" s="576">
        <v>36997</v>
      </c>
      <c r="N1866" s="577">
        <v>0.79205737529436904</v>
      </c>
      <c r="O1866" s="577" t="str">
        <f t="shared" si="262"/>
        <v/>
      </c>
      <c r="P1866" s="578">
        <v>19.600000000000001</v>
      </c>
      <c r="Q1866" s="578">
        <v>22.1</v>
      </c>
      <c r="R1866" s="579">
        <v>1.12755102040816</v>
      </c>
      <c r="S1866" s="577" t="str">
        <f t="shared" si="263"/>
        <v/>
      </c>
      <c r="T1866" s="580">
        <f t="shared" si="264"/>
        <v>1</v>
      </c>
      <c r="U1866" s="580">
        <f t="shared" si="265"/>
        <v>0</v>
      </c>
      <c r="V1866" s="580">
        <f t="shared" si="266"/>
        <v>0</v>
      </c>
      <c r="W1866" s="580">
        <f t="shared" si="267"/>
        <v>1</v>
      </c>
      <c r="X1866" s="581" t="str">
        <f t="shared" si="268"/>
        <v>NO</v>
      </c>
      <c r="Y1866" s="582" t="str">
        <f t="shared" si="269"/>
        <v>NO</v>
      </c>
    </row>
    <row r="1867" spans="1:25" x14ac:dyDescent="0.25">
      <c r="A1867" s="572" t="s">
        <v>294</v>
      </c>
      <c r="B1867" s="573" t="s">
        <v>1234</v>
      </c>
      <c r="C1867" s="617">
        <v>139</v>
      </c>
      <c r="D1867" s="617">
        <v>22079013900</v>
      </c>
      <c r="E1867" s="574" t="s">
        <v>901</v>
      </c>
      <c r="F1867" s="587">
        <v>1</v>
      </c>
      <c r="G1867" s="573" t="s">
        <v>902</v>
      </c>
      <c r="H1867" s="576">
        <v>152900</v>
      </c>
      <c r="I1867" s="576">
        <v>137900</v>
      </c>
      <c r="J1867" s="577">
        <v>0.901896664486593</v>
      </c>
      <c r="K1867" s="577" t="b">
        <f t="shared" si="261"/>
        <v>1</v>
      </c>
      <c r="L1867" s="576">
        <v>46710</v>
      </c>
      <c r="M1867" s="576">
        <v>36997</v>
      </c>
      <c r="N1867" s="577">
        <v>0.79205737529436904</v>
      </c>
      <c r="O1867" s="577" t="str">
        <f t="shared" si="262"/>
        <v/>
      </c>
      <c r="P1867" s="578">
        <v>19.600000000000001</v>
      </c>
      <c r="Q1867" s="578">
        <v>22.1</v>
      </c>
      <c r="R1867" s="579">
        <v>1.12755102040816</v>
      </c>
      <c r="S1867" s="577" t="str">
        <f t="shared" si="263"/>
        <v/>
      </c>
      <c r="T1867" s="580">
        <f t="shared" si="264"/>
        <v>1</v>
      </c>
      <c r="U1867" s="580">
        <f t="shared" si="265"/>
        <v>0</v>
      </c>
      <c r="V1867" s="580">
        <f t="shared" si="266"/>
        <v>0</v>
      </c>
      <c r="W1867" s="580">
        <f t="shared" si="267"/>
        <v>1</v>
      </c>
      <c r="X1867" s="581" t="str">
        <f t="shared" si="268"/>
        <v>NO</v>
      </c>
      <c r="Y1867" s="582" t="str">
        <f t="shared" si="269"/>
        <v>NO</v>
      </c>
    </row>
    <row r="1868" spans="1:25" x14ac:dyDescent="0.25">
      <c r="A1868" s="572" t="s">
        <v>294</v>
      </c>
      <c r="B1868" s="573" t="s">
        <v>1234</v>
      </c>
      <c r="C1868" s="617">
        <v>139</v>
      </c>
      <c r="D1868" s="617">
        <v>22079013900</v>
      </c>
      <c r="E1868" s="574" t="s">
        <v>901</v>
      </c>
      <c r="F1868" s="587">
        <v>1</v>
      </c>
      <c r="G1868" s="573" t="s">
        <v>902</v>
      </c>
      <c r="H1868" s="576">
        <v>152900</v>
      </c>
      <c r="I1868" s="576">
        <v>137900</v>
      </c>
      <c r="J1868" s="577">
        <v>0.901896664486593</v>
      </c>
      <c r="K1868" s="577" t="b">
        <f t="shared" si="261"/>
        <v>1</v>
      </c>
      <c r="L1868" s="576">
        <v>46710</v>
      </c>
      <c r="M1868" s="576">
        <v>36997</v>
      </c>
      <c r="N1868" s="577">
        <v>0.79205737529436904</v>
      </c>
      <c r="O1868" s="577" t="str">
        <f t="shared" si="262"/>
        <v/>
      </c>
      <c r="P1868" s="578">
        <v>19.600000000000001</v>
      </c>
      <c r="Q1868" s="578">
        <v>22.1</v>
      </c>
      <c r="R1868" s="579">
        <v>1.12755102040816</v>
      </c>
      <c r="S1868" s="577" t="str">
        <f t="shared" si="263"/>
        <v/>
      </c>
      <c r="T1868" s="580">
        <f t="shared" si="264"/>
        <v>1</v>
      </c>
      <c r="U1868" s="580">
        <f t="shared" si="265"/>
        <v>0</v>
      </c>
      <c r="V1868" s="580">
        <f t="shared" si="266"/>
        <v>0</v>
      </c>
      <c r="W1868" s="580">
        <f t="shared" si="267"/>
        <v>1</v>
      </c>
      <c r="X1868" s="581" t="str">
        <f t="shared" si="268"/>
        <v>NO</v>
      </c>
      <c r="Y1868" s="582" t="str">
        <f t="shared" si="269"/>
        <v>NO</v>
      </c>
    </row>
    <row r="1869" spans="1:25" x14ac:dyDescent="0.25">
      <c r="A1869" s="572" t="s">
        <v>294</v>
      </c>
      <c r="B1869" s="573" t="s">
        <v>1234</v>
      </c>
      <c r="C1869" s="617">
        <v>139</v>
      </c>
      <c r="D1869" s="617">
        <v>22079013900</v>
      </c>
      <c r="E1869" s="574" t="s">
        <v>901</v>
      </c>
      <c r="F1869" s="587">
        <v>1</v>
      </c>
      <c r="G1869" s="573" t="s">
        <v>902</v>
      </c>
      <c r="H1869" s="576">
        <v>152900</v>
      </c>
      <c r="I1869" s="576">
        <v>137900</v>
      </c>
      <c r="J1869" s="577">
        <v>0.901896664486593</v>
      </c>
      <c r="K1869" s="577" t="b">
        <f t="shared" si="261"/>
        <v>1</v>
      </c>
      <c r="L1869" s="576">
        <v>46710</v>
      </c>
      <c r="M1869" s="576">
        <v>36997</v>
      </c>
      <c r="N1869" s="577">
        <v>0.79205737529436904</v>
      </c>
      <c r="O1869" s="577" t="str">
        <f t="shared" si="262"/>
        <v/>
      </c>
      <c r="P1869" s="578">
        <v>19.600000000000001</v>
      </c>
      <c r="Q1869" s="578">
        <v>22.1</v>
      </c>
      <c r="R1869" s="579">
        <v>1.12755102040816</v>
      </c>
      <c r="S1869" s="577" t="str">
        <f t="shared" si="263"/>
        <v/>
      </c>
      <c r="T1869" s="580">
        <f t="shared" si="264"/>
        <v>1</v>
      </c>
      <c r="U1869" s="580">
        <f t="shared" si="265"/>
        <v>0</v>
      </c>
      <c r="V1869" s="580">
        <f t="shared" si="266"/>
        <v>0</v>
      </c>
      <c r="W1869" s="580">
        <f t="shared" si="267"/>
        <v>1</v>
      </c>
      <c r="X1869" s="581" t="str">
        <f t="shared" si="268"/>
        <v>NO</v>
      </c>
      <c r="Y1869" s="582" t="str">
        <f t="shared" si="269"/>
        <v>NO</v>
      </c>
    </row>
    <row r="1870" spans="1:25" x14ac:dyDescent="0.25">
      <c r="A1870" s="572" t="s">
        <v>294</v>
      </c>
      <c r="B1870" s="573" t="s">
        <v>1234</v>
      </c>
      <c r="C1870" s="617">
        <v>139</v>
      </c>
      <c r="D1870" s="617">
        <v>22079013900</v>
      </c>
      <c r="E1870" s="574" t="s">
        <v>901</v>
      </c>
      <c r="F1870" s="587">
        <v>1</v>
      </c>
      <c r="G1870" s="573" t="s">
        <v>902</v>
      </c>
      <c r="H1870" s="576">
        <v>152900</v>
      </c>
      <c r="I1870" s="576">
        <v>137900</v>
      </c>
      <c r="J1870" s="577">
        <v>0.901896664486593</v>
      </c>
      <c r="K1870" s="577" t="b">
        <f t="shared" si="261"/>
        <v>1</v>
      </c>
      <c r="L1870" s="576">
        <v>46710</v>
      </c>
      <c r="M1870" s="576">
        <v>36997</v>
      </c>
      <c r="N1870" s="577">
        <v>0.79205737529436904</v>
      </c>
      <c r="O1870" s="577" t="str">
        <f t="shared" si="262"/>
        <v/>
      </c>
      <c r="P1870" s="578">
        <v>19.600000000000001</v>
      </c>
      <c r="Q1870" s="578">
        <v>22.1</v>
      </c>
      <c r="R1870" s="579">
        <v>1.12755102040816</v>
      </c>
      <c r="S1870" s="577" t="str">
        <f t="shared" si="263"/>
        <v/>
      </c>
      <c r="T1870" s="580">
        <f t="shared" si="264"/>
        <v>1</v>
      </c>
      <c r="U1870" s="580">
        <f t="shared" si="265"/>
        <v>0</v>
      </c>
      <c r="V1870" s="580">
        <f t="shared" si="266"/>
        <v>0</v>
      </c>
      <c r="W1870" s="580">
        <f t="shared" si="267"/>
        <v>1</v>
      </c>
      <c r="X1870" s="581" t="str">
        <f t="shared" si="268"/>
        <v>NO</v>
      </c>
      <c r="Y1870" s="582" t="str">
        <f t="shared" si="269"/>
        <v>NO</v>
      </c>
    </row>
    <row r="1871" spans="1:25" x14ac:dyDescent="0.25">
      <c r="A1871" s="572" t="s">
        <v>294</v>
      </c>
      <c r="B1871" s="573" t="s">
        <v>1234</v>
      </c>
      <c r="C1871" s="617">
        <v>139</v>
      </c>
      <c r="D1871" s="617">
        <v>22079013900</v>
      </c>
      <c r="E1871" s="574" t="s">
        <v>901</v>
      </c>
      <c r="F1871" s="587">
        <v>1</v>
      </c>
      <c r="G1871" s="573" t="s">
        <v>902</v>
      </c>
      <c r="H1871" s="576">
        <v>152900</v>
      </c>
      <c r="I1871" s="576">
        <v>137900</v>
      </c>
      <c r="J1871" s="577">
        <v>0.901896664486593</v>
      </c>
      <c r="K1871" s="577" t="b">
        <f t="shared" si="261"/>
        <v>1</v>
      </c>
      <c r="L1871" s="576">
        <v>46710</v>
      </c>
      <c r="M1871" s="576">
        <v>36997</v>
      </c>
      <c r="N1871" s="577">
        <v>0.79205737529436904</v>
      </c>
      <c r="O1871" s="577" t="str">
        <f t="shared" si="262"/>
        <v/>
      </c>
      <c r="P1871" s="578">
        <v>19.600000000000001</v>
      </c>
      <c r="Q1871" s="578">
        <v>22.1</v>
      </c>
      <c r="R1871" s="579">
        <v>1.12755102040816</v>
      </c>
      <c r="S1871" s="577" t="str">
        <f t="shared" si="263"/>
        <v/>
      </c>
      <c r="T1871" s="580">
        <f t="shared" si="264"/>
        <v>1</v>
      </c>
      <c r="U1871" s="580">
        <f t="shared" si="265"/>
        <v>0</v>
      </c>
      <c r="V1871" s="580">
        <f t="shared" si="266"/>
        <v>0</v>
      </c>
      <c r="W1871" s="580">
        <f t="shared" si="267"/>
        <v>1</v>
      </c>
      <c r="X1871" s="581" t="str">
        <f t="shared" si="268"/>
        <v>NO</v>
      </c>
      <c r="Y1871" s="582" t="str">
        <f t="shared" si="269"/>
        <v>NO</v>
      </c>
    </row>
    <row r="1872" spans="1:25" x14ac:dyDescent="0.25">
      <c r="A1872" s="572" t="s">
        <v>294</v>
      </c>
      <c r="B1872" s="573" t="s">
        <v>1234</v>
      </c>
      <c r="C1872" s="617">
        <v>9800</v>
      </c>
      <c r="D1872" s="617">
        <v>22079980000</v>
      </c>
      <c r="E1872" s="574" t="s">
        <v>904</v>
      </c>
      <c r="F1872" s="583">
        <v>0</v>
      </c>
      <c r="G1872" s="573" t="s">
        <v>902</v>
      </c>
      <c r="H1872" s="576">
        <v>152900</v>
      </c>
      <c r="I1872" s="576">
        <v>137900</v>
      </c>
      <c r="J1872" s="577">
        <v>0.901896664486593</v>
      </c>
      <c r="K1872" s="577" t="b">
        <f t="shared" si="261"/>
        <v>1</v>
      </c>
      <c r="L1872" s="576">
        <v>46710</v>
      </c>
      <c r="M1872" s="576">
        <v>36997</v>
      </c>
      <c r="N1872" s="577">
        <v>0.79205737529436904</v>
      </c>
      <c r="O1872" s="577" t="str">
        <f t="shared" si="262"/>
        <v/>
      </c>
      <c r="P1872" s="578">
        <v>19.600000000000001</v>
      </c>
      <c r="Q1872" s="578">
        <v>22.1</v>
      </c>
      <c r="R1872" s="579">
        <v>1.12755102040816</v>
      </c>
      <c r="S1872" s="577" t="str">
        <f t="shared" si="263"/>
        <v/>
      </c>
      <c r="T1872" s="580">
        <f t="shared" si="264"/>
        <v>1</v>
      </c>
      <c r="U1872" s="580">
        <f t="shared" si="265"/>
        <v>0</v>
      </c>
      <c r="V1872" s="580">
        <f t="shared" si="266"/>
        <v>0</v>
      </c>
      <c r="W1872" s="580">
        <f t="shared" si="267"/>
        <v>1</v>
      </c>
      <c r="X1872" s="581" t="str">
        <f t="shared" si="268"/>
        <v>NO</v>
      </c>
      <c r="Y1872" s="582" t="str">
        <f t="shared" si="269"/>
        <v>NO</v>
      </c>
    </row>
    <row r="1873" spans="1:25" x14ac:dyDescent="0.25">
      <c r="A1873" s="572" t="s">
        <v>261</v>
      </c>
      <c r="B1873" s="573" t="s">
        <v>982</v>
      </c>
      <c r="C1873" s="617">
        <v>9601</v>
      </c>
      <c r="D1873" s="617">
        <v>22081960100</v>
      </c>
      <c r="E1873" s="574" t="s">
        <v>904</v>
      </c>
      <c r="F1873" s="583">
        <v>0</v>
      </c>
      <c r="G1873" s="573" t="s">
        <v>902</v>
      </c>
      <c r="H1873" s="576">
        <v>152900</v>
      </c>
      <c r="I1873" s="576">
        <v>63800</v>
      </c>
      <c r="J1873" s="577">
        <v>0.41726618705036</v>
      </c>
      <c r="K1873" s="577" t="str">
        <f t="shared" si="261"/>
        <v/>
      </c>
      <c r="L1873" s="576">
        <v>46710</v>
      </c>
      <c r="M1873" s="576">
        <v>18347</v>
      </c>
      <c r="N1873" s="577">
        <v>0.39278527081995301</v>
      </c>
      <c r="O1873" s="577" t="b">
        <f t="shared" si="262"/>
        <v>1</v>
      </c>
      <c r="P1873" s="578">
        <v>19.600000000000001</v>
      </c>
      <c r="Q1873" s="578">
        <v>47.2</v>
      </c>
      <c r="R1873" s="579">
        <v>2.4081632653061198</v>
      </c>
      <c r="S1873" s="577" t="b">
        <f t="shared" si="263"/>
        <v>1</v>
      </c>
      <c r="T1873" s="580">
        <f t="shared" si="264"/>
        <v>0</v>
      </c>
      <c r="U1873" s="580">
        <f t="shared" si="265"/>
        <v>1</v>
      </c>
      <c r="V1873" s="580">
        <f t="shared" si="266"/>
        <v>1</v>
      </c>
      <c r="W1873" s="580">
        <f t="shared" si="267"/>
        <v>2</v>
      </c>
      <c r="X1873" s="581" t="str">
        <f t="shared" si="268"/>
        <v>NO</v>
      </c>
      <c r="Y1873" s="582" t="str">
        <f t="shared" si="269"/>
        <v>NO</v>
      </c>
    </row>
    <row r="1874" spans="1:25" x14ac:dyDescent="0.25">
      <c r="A1874" s="572" t="s">
        <v>263</v>
      </c>
      <c r="B1874" s="573" t="s">
        <v>990</v>
      </c>
      <c r="C1874" s="617">
        <v>9601</v>
      </c>
      <c r="D1874" s="617">
        <v>22081960100</v>
      </c>
      <c r="E1874" s="574" t="s">
        <v>904</v>
      </c>
      <c r="F1874" s="583">
        <v>0</v>
      </c>
      <c r="G1874" s="573" t="s">
        <v>902</v>
      </c>
      <c r="H1874" s="576">
        <v>152900</v>
      </c>
      <c r="I1874" s="576">
        <v>139800</v>
      </c>
      <c r="J1874" s="577">
        <v>0.91432308698495701</v>
      </c>
      <c r="K1874" s="577" t="b">
        <f t="shared" si="261"/>
        <v>1</v>
      </c>
      <c r="L1874" s="576">
        <v>46710</v>
      </c>
      <c r="M1874" s="576">
        <v>37390</v>
      </c>
      <c r="N1874" s="577">
        <v>0.80047099122243603</v>
      </c>
      <c r="O1874" s="577" t="str">
        <f t="shared" si="262"/>
        <v/>
      </c>
      <c r="P1874" s="578">
        <v>19.600000000000001</v>
      </c>
      <c r="Q1874" s="578">
        <v>25.7</v>
      </c>
      <c r="R1874" s="579">
        <v>1.31122448979592</v>
      </c>
      <c r="S1874" s="577" t="str">
        <f t="shared" si="263"/>
        <v/>
      </c>
      <c r="T1874" s="580">
        <f t="shared" si="264"/>
        <v>1</v>
      </c>
      <c r="U1874" s="580">
        <f t="shared" si="265"/>
        <v>0</v>
      </c>
      <c r="V1874" s="580">
        <f t="shared" si="266"/>
        <v>0</v>
      </c>
      <c r="W1874" s="580">
        <f t="shared" si="267"/>
        <v>1</v>
      </c>
      <c r="X1874" s="581" t="str">
        <f t="shared" si="268"/>
        <v>NO</v>
      </c>
      <c r="Y1874" s="582" t="str">
        <f t="shared" si="269"/>
        <v>NO</v>
      </c>
    </row>
    <row r="1875" spans="1:25" x14ac:dyDescent="0.25">
      <c r="A1875" s="572" t="s">
        <v>1004</v>
      </c>
      <c r="B1875" s="592" t="s">
        <v>1057</v>
      </c>
      <c r="C1875" s="617">
        <v>9601</v>
      </c>
      <c r="D1875" s="617">
        <v>22081960100</v>
      </c>
      <c r="E1875" s="584" t="s">
        <v>904</v>
      </c>
      <c r="F1875" s="585">
        <v>0</v>
      </c>
      <c r="G1875" s="573" t="s">
        <v>902</v>
      </c>
      <c r="H1875" s="576">
        <v>152900</v>
      </c>
      <c r="I1875" s="576">
        <v>79400</v>
      </c>
      <c r="J1875" s="577">
        <v>0.51929365598430299</v>
      </c>
      <c r="K1875" s="577" t="b">
        <f t="shared" si="261"/>
        <v>1</v>
      </c>
      <c r="L1875" s="576">
        <v>46710</v>
      </c>
      <c r="M1875" s="576">
        <v>24750</v>
      </c>
      <c r="N1875" s="577">
        <v>0.52986512524084795</v>
      </c>
      <c r="O1875" s="577" t="b">
        <f t="shared" si="262"/>
        <v>1</v>
      </c>
      <c r="P1875" s="578">
        <v>19.600000000000001</v>
      </c>
      <c r="Q1875" s="578">
        <v>42.2</v>
      </c>
      <c r="R1875" s="579">
        <v>2.1530612244898002</v>
      </c>
      <c r="S1875" s="577" t="b">
        <f t="shared" si="263"/>
        <v>1</v>
      </c>
      <c r="T1875" s="580">
        <f t="shared" si="264"/>
        <v>1</v>
      </c>
      <c r="U1875" s="580">
        <f t="shared" si="265"/>
        <v>1</v>
      </c>
      <c r="V1875" s="580">
        <f t="shared" si="266"/>
        <v>1</v>
      </c>
      <c r="W1875" s="580">
        <f t="shared" si="267"/>
        <v>3</v>
      </c>
      <c r="X1875" s="581" t="str">
        <f t="shared" si="268"/>
        <v>NO</v>
      </c>
      <c r="Y1875" s="586" t="str">
        <f t="shared" si="269"/>
        <v>NO</v>
      </c>
    </row>
    <row r="1876" spans="1:25" x14ac:dyDescent="0.25">
      <c r="A1876" s="572" t="s">
        <v>295</v>
      </c>
      <c r="B1876" s="573" t="s">
        <v>1247</v>
      </c>
      <c r="C1876" s="617">
        <v>9601</v>
      </c>
      <c r="D1876" s="617">
        <v>22081960100</v>
      </c>
      <c r="E1876" s="574" t="s">
        <v>904</v>
      </c>
      <c r="F1876" s="583">
        <v>0</v>
      </c>
      <c r="G1876" s="573" t="s">
        <v>902</v>
      </c>
      <c r="H1876" s="576">
        <v>152900</v>
      </c>
      <c r="I1876" s="576">
        <v>77500</v>
      </c>
      <c r="J1876" s="577">
        <v>0.50686723348593898</v>
      </c>
      <c r="K1876" s="577" t="b">
        <f t="shared" si="261"/>
        <v>1</v>
      </c>
      <c r="L1876" s="576">
        <v>46710</v>
      </c>
      <c r="M1876" s="576">
        <v>58571</v>
      </c>
      <c r="N1876" s="577">
        <v>1.25392849496896</v>
      </c>
      <c r="O1876" s="577" t="str">
        <f t="shared" si="262"/>
        <v/>
      </c>
      <c r="P1876" s="578">
        <v>19.600000000000001</v>
      </c>
      <c r="Q1876" s="578">
        <v>6.5</v>
      </c>
      <c r="R1876" s="579">
        <v>0.33163265306122502</v>
      </c>
      <c r="S1876" s="577" t="str">
        <f t="shared" si="263"/>
        <v/>
      </c>
      <c r="T1876" s="580">
        <f t="shared" si="264"/>
        <v>1</v>
      </c>
      <c r="U1876" s="580">
        <f t="shared" si="265"/>
        <v>0</v>
      </c>
      <c r="V1876" s="580">
        <f t="shared" si="266"/>
        <v>0</v>
      </c>
      <c r="W1876" s="580">
        <f t="shared" si="267"/>
        <v>1</v>
      </c>
      <c r="X1876" s="581" t="str">
        <f t="shared" si="268"/>
        <v>NO</v>
      </c>
      <c r="Y1876" s="582" t="str">
        <f t="shared" si="269"/>
        <v>NO</v>
      </c>
    </row>
    <row r="1877" spans="1:25" x14ac:dyDescent="0.25">
      <c r="A1877" s="572" t="s">
        <v>295</v>
      </c>
      <c r="B1877" s="573" t="s">
        <v>1192</v>
      </c>
      <c r="C1877" s="617">
        <v>9601</v>
      </c>
      <c r="D1877" s="617">
        <v>22081960100</v>
      </c>
      <c r="E1877" s="574" t="s">
        <v>904</v>
      </c>
      <c r="F1877" s="583">
        <v>0</v>
      </c>
      <c r="G1877" s="573" t="s">
        <v>902</v>
      </c>
      <c r="H1877" s="576">
        <v>152900</v>
      </c>
      <c r="I1877" s="576">
        <v>71600</v>
      </c>
      <c r="J1877" s="577">
        <v>0.468279921517332</v>
      </c>
      <c r="K1877" s="577" t="str">
        <f t="shared" si="261"/>
        <v/>
      </c>
      <c r="L1877" s="576">
        <v>46710</v>
      </c>
      <c r="M1877" s="576">
        <v>26000</v>
      </c>
      <c r="N1877" s="577">
        <v>0.55662599015200198</v>
      </c>
      <c r="O1877" s="577" t="b">
        <f t="shared" si="262"/>
        <v>1</v>
      </c>
      <c r="P1877" s="578">
        <v>19.600000000000001</v>
      </c>
      <c r="Q1877" s="578">
        <v>33.1</v>
      </c>
      <c r="R1877" s="579">
        <v>1.68877551020408</v>
      </c>
      <c r="S1877" s="577" t="b">
        <f t="shared" si="263"/>
        <v>1</v>
      </c>
      <c r="T1877" s="580">
        <f t="shared" si="264"/>
        <v>0</v>
      </c>
      <c r="U1877" s="580">
        <f t="shared" si="265"/>
        <v>1</v>
      </c>
      <c r="V1877" s="580">
        <f t="shared" si="266"/>
        <v>1</v>
      </c>
      <c r="W1877" s="580">
        <f t="shared" si="267"/>
        <v>2</v>
      </c>
      <c r="X1877" s="581" t="str">
        <f t="shared" si="268"/>
        <v>NO</v>
      </c>
      <c r="Y1877" s="582" t="str">
        <f t="shared" si="269"/>
        <v>NO</v>
      </c>
    </row>
    <row r="1878" spans="1:25" x14ac:dyDescent="0.25">
      <c r="A1878" s="572" t="s">
        <v>295</v>
      </c>
      <c r="B1878" s="573" t="s">
        <v>1192</v>
      </c>
      <c r="C1878" s="617">
        <v>9602</v>
      </c>
      <c r="D1878" s="617">
        <v>22081960300</v>
      </c>
      <c r="E1878" s="574" t="s">
        <v>904</v>
      </c>
      <c r="F1878" s="583">
        <v>0</v>
      </c>
      <c r="G1878" s="573" t="s">
        <v>902</v>
      </c>
      <c r="H1878" s="576">
        <v>152900</v>
      </c>
      <c r="I1878" s="576">
        <v>71600</v>
      </c>
      <c r="J1878" s="577">
        <v>0.468279921517332</v>
      </c>
      <c r="K1878" s="577" t="str">
        <f t="shared" si="261"/>
        <v/>
      </c>
      <c r="L1878" s="576">
        <v>46710</v>
      </c>
      <c r="M1878" s="576">
        <v>26000</v>
      </c>
      <c r="N1878" s="577">
        <v>0.55662599015200198</v>
      </c>
      <c r="O1878" s="577" t="b">
        <f t="shared" si="262"/>
        <v>1</v>
      </c>
      <c r="P1878" s="578">
        <v>19.600000000000001</v>
      </c>
      <c r="Q1878" s="578">
        <v>33.1</v>
      </c>
      <c r="R1878" s="579">
        <v>1.68877551020408</v>
      </c>
      <c r="S1878" s="577" t="b">
        <f t="shared" si="263"/>
        <v>1</v>
      </c>
      <c r="T1878" s="580">
        <f t="shared" si="264"/>
        <v>0</v>
      </c>
      <c r="U1878" s="580">
        <f t="shared" si="265"/>
        <v>1</v>
      </c>
      <c r="V1878" s="580">
        <f t="shared" si="266"/>
        <v>1</v>
      </c>
      <c r="W1878" s="580">
        <f t="shared" si="267"/>
        <v>2</v>
      </c>
      <c r="X1878" s="581" t="str">
        <f t="shared" si="268"/>
        <v>NO</v>
      </c>
      <c r="Y1878" s="582" t="str">
        <f t="shared" si="269"/>
        <v>NO</v>
      </c>
    </row>
    <row r="1879" spans="1:25" x14ac:dyDescent="0.25">
      <c r="A1879" s="572" t="s">
        <v>296</v>
      </c>
      <c r="B1879" s="573" t="s">
        <v>1087</v>
      </c>
      <c r="C1879" s="617">
        <v>9603</v>
      </c>
      <c r="D1879" s="617">
        <v>22083970100</v>
      </c>
      <c r="E1879" s="574" t="s">
        <v>904</v>
      </c>
      <c r="F1879" s="583">
        <v>0</v>
      </c>
      <c r="G1879" s="573" t="s">
        <v>902</v>
      </c>
      <c r="H1879" s="576">
        <v>152900</v>
      </c>
      <c r="I1879" s="576">
        <v>80200</v>
      </c>
      <c r="J1879" s="577">
        <v>0.52452583387835205</v>
      </c>
      <c r="K1879" s="577" t="b">
        <f t="shared" si="261"/>
        <v>1</v>
      </c>
      <c r="L1879" s="576">
        <v>46710</v>
      </c>
      <c r="M1879" s="576">
        <v>32670</v>
      </c>
      <c r="N1879" s="577">
        <v>0.699421965317919</v>
      </c>
      <c r="O1879" s="577" t="str">
        <f t="shared" si="262"/>
        <v/>
      </c>
      <c r="P1879" s="578">
        <v>19.600000000000001</v>
      </c>
      <c r="Q1879" s="578">
        <v>30.9</v>
      </c>
      <c r="R1879" s="579">
        <v>1.5765306122449001</v>
      </c>
      <c r="S1879" s="577" t="b">
        <f t="shared" si="263"/>
        <v>1</v>
      </c>
      <c r="T1879" s="580">
        <f t="shared" si="264"/>
        <v>1</v>
      </c>
      <c r="U1879" s="580">
        <f t="shared" si="265"/>
        <v>0</v>
      </c>
      <c r="V1879" s="580">
        <f t="shared" si="266"/>
        <v>1</v>
      </c>
      <c r="W1879" s="580">
        <f t="shared" si="267"/>
        <v>2</v>
      </c>
      <c r="X1879" s="581" t="str">
        <f t="shared" si="268"/>
        <v>NO</v>
      </c>
      <c r="Y1879" s="582" t="str">
        <f t="shared" si="269"/>
        <v>NO</v>
      </c>
    </row>
    <row r="1880" spans="1:25" x14ac:dyDescent="0.25">
      <c r="A1880" s="572" t="s">
        <v>296</v>
      </c>
      <c r="B1880" s="573" t="s">
        <v>1087</v>
      </c>
      <c r="C1880" s="617">
        <v>9702</v>
      </c>
      <c r="D1880" s="617">
        <v>22083970200</v>
      </c>
      <c r="E1880" s="574" t="s">
        <v>904</v>
      </c>
      <c r="F1880" s="583">
        <v>0</v>
      </c>
      <c r="G1880" s="573" t="s">
        <v>902</v>
      </c>
      <c r="H1880" s="576">
        <v>152900</v>
      </c>
      <c r="I1880" s="576">
        <v>80200</v>
      </c>
      <c r="J1880" s="577">
        <v>0.52452583387835205</v>
      </c>
      <c r="K1880" s="577" t="b">
        <f t="shared" si="261"/>
        <v>1</v>
      </c>
      <c r="L1880" s="576">
        <v>46710</v>
      </c>
      <c r="M1880" s="576">
        <v>32670</v>
      </c>
      <c r="N1880" s="577">
        <v>0.699421965317919</v>
      </c>
      <c r="O1880" s="577" t="str">
        <f t="shared" si="262"/>
        <v/>
      </c>
      <c r="P1880" s="578">
        <v>19.600000000000001</v>
      </c>
      <c r="Q1880" s="578">
        <v>30.9</v>
      </c>
      <c r="R1880" s="579">
        <v>1.5765306122449001</v>
      </c>
      <c r="S1880" s="577" t="b">
        <f t="shared" si="263"/>
        <v>1</v>
      </c>
      <c r="T1880" s="580">
        <f t="shared" si="264"/>
        <v>1</v>
      </c>
      <c r="U1880" s="580">
        <f t="shared" si="265"/>
        <v>0</v>
      </c>
      <c r="V1880" s="580">
        <f t="shared" si="266"/>
        <v>1</v>
      </c>
      <c r="W1880" s="580">
        <f t="shared" si="267"/>
        <v>2</v>
      </c>
      <c r="X1880" s="581" t="str">
        <f t="shared" si="268"/>
        <v>NO</v>
      </c>
      <c r="Y1880" s="582" t="str">
        <f t="shared" si="269"/>
        <v>NO</v>
      </c>
    </row>
    <row r="1881" spans="1:25" x14ac:dyDescent="0.25">
      <c r="A1881" s="572" t="s">
        <v>296</v>
      </c>
      <c r="B1881" s="573" t="s">
        <v>1186</v>
      </c>
      <c r="C1881" s="617">
        <v>9702</v>
      </c>
      <c r="D1881" s="617">
        <v>22083970200</v>
      </c>
      <c r="E1881" s="574" t="s">
        <v>904</v>
      </c>
      <c r="F1881" s="583">
        <v>0</v>
      </c>
      <c r="G1881" s="573" t="s">
        <v>902</v>
      </c>
      <c r="H1881" s="576">
        <v>152900</v>
      </c>
      <c r="I1881" s="576">
        <v>68500</v>
      </c>
      <c r="J1881" s="577">
        <v>0.44800523217789401</v>
      </c>
      <c r="K1881" s="577" t="str">
        <f t="shared" si="261"/>
        <v/>
      </c>
      <c r="L1881" s="576">
        <v>46710</v>
      </c>
      <c r="M1881" s="576">
        <v>22833</v>
      </c>
      <c r="N1881" s="577">
        <v>0.488824662813102</v>
      </c>
      <c r="O1881" s="577" t="b">
        <f t="shared" si="262"/>
        <v>1</v>
      </c>
      <c r="P1881" s="578">
        <v>19.600000000000001</v>
      </c>
      <c r="Q1881" s="578">
        <v>47</v>
      </c>
      <c r="R1881" s="579">
        <v>2.3979591836734699</v>
      </c>
      <c r="S1881" s="577" t="b">
        <f t="shared" si="263"/>
        <v>1</v>
      </c>
      <c r="T1881" s="580">
        <f t="shared" si="264"/>
        <v>0</v>
      </c>
      <c r="U1881" s="580">
        <f t="shared" si="265"/>
        <v>1</v>
      </c>
      <c r="V1881" s="580">
        <f t="shared" si="266"/>
        <v>1</v>
      </c>
      <c r="W1881" s="580">
        <f t="shared" si="267"/>
        <v>2</v>
      </c>
      <c r="X1881" s="581" t="str">
        <f t="shared" si="268"/>
        <v>NO</v>
      </c>
      <c r="Y1881" s="582" t="str">
        <f t="shared" si="269"/>
        <v>NO</v>
      </c>
    </row>
    <row r="1882" spans="1:25" x14ac:dyDescent="0.25">
      <c r="A1882" s="572" t="s">
        <v>316</v>
      </c>
      <c r="B1882" s="573" t="s">
        <v>1072</v>
      </c>
      <c r="C1882" s="617">
        <v>9702</v>
      </c>
      <c r="D1882" s="617">
        <v>22083970200</v>
      </c>
      <c r="E1882" s="574" t="s">
        <v>904</v>
      </c>
      <c r="F1882" s="583">
        <v>0</v>
      </c>
      <c r="G1882" s="573" t="s">
        <v>902</v>
      </c>
      <c r="H1882" s="576">
        <v>152900</v>
      </c>
      <c r="I1882" s="576">
        <v>50300</v>
      </c>
      <c r="J1882" s="577">
        <v>0.32897318508829299</v>
      </c>
      <c r="K1882" s="577" t="str">
        <f t="shared" si="261"/>
        <v/>
      </c>
      <c r="L1882" s="576">
        <v>46710</v>
      </c>
      <c r="M1882" s="576">
        <v>24792</v>
      </c>
      <c r="N1882" s="577">
        <v>0.53076429030186301</v>
      </c>
      <c r="O1882" s="577" t="b">
        <f t="shared" si="262"/>
        <v>1</v>
      </c>
      <c r="P1882" s="578">
        <v>19.600000000000001</v>
      </c>
      <c r="Q1882" s="578">
        <v>22.2</v>
      </c>
      <c r="R1882" s="579">
        <v>1.1326530612244901</v>
      </c>
      <c r="S1882" s="577" t="str">
        <f t="shared" si="263"/>
        <v/>
      </c>
      <c r="T1882" s="580">
        <f t="shared" si="264"/>
        <v>0</v>
      </c>
      <c r="U1882" s="580">
        <f t="shared" si="265"/>
        <v>1</v>
      </c>
      <c r="V1882" s="580">
        <f t="shared" si="266"/>
        <v>0</v>
      </c>
      <c r="W1882" s="580">
        <f t="shared" si="267"/>
        <v>1</v>
      </c>
      <c r="X1882" s="581" t="str">
        <f t="shared" si="268"/>
        <v>NO</v>
      </c>
      <c r="Y1882" s="582" t="str">
        <f t="shared" si="269"/>
        <v>NO</v>
      </c>
    </row>
    <row r="1883" spans="1:25" x14ac:dyDescent="0.25">
      <c r="A1883" s="572" t="s">
        <v>296</v>
      </c>
      <c r="B1883" s="573" t="s">
        <v>1186</v>
      </c>
      <c r="C1883" s="617">
        <v>9703</v>
      </c>
      <c r="D1883" s="617">
        <v>22083970300</v>
      </c>
      <c r="E1883" s="574" t="s">
        <v>904</v>
      </c>
      <c r="F1883" s="583">
        <v>0</v>
      </c>
      <c r="G1883" s="573" t="s">
        <v>902</v>
      </c>
      <c r="H1883" s="576">
        <v>152900</v>
      </c>
      <c r="I1883" s="576">
        <v>68500</v>
      </c>
      <c r="J1883" s="577">
        <v>0.44800523217789401</v>
      </c>
      <c r="K1883" s="577" t="str">
        <f t="shared" si="261"/>
        <v/>
      </c>
      <c r="L1883" s="576">
        <v>46710</v>
      </c>
      <c r="M1883" s="576">
        <v>22833</v>
      </c>
      <c r="N1883" s="577">
        <v>0.488824662813102</v>
      </c>
      <c r="O1883" s="577" t="b">
        <f t="shared" si="262"/>
        <v>1</v>
      </c>
      <c r="P1883" s="578">
        <v>19.600000000000001</v>
      </c>
      <c r="Q1883" s="578">
        <v>47</v>
      </c>
      <c r="R1883" s="579">
        <v>2.3979591836734699</v>
      </c>
      <c r="S1883" s="577" t="b">
        <f t="shared" si="263"/>
        <v>1</v>
      </c>
      <c r="T1883" s="580">
        <f t="shared" si="264"/>
        <v>0</v>
      </c>
      <c r="U1883" s="580">
        <f t="shared" si="265"/>
        <v>1</v>
      </c>
      <c r="V1883" s="580">
        <f t="shared" si="266"/>
        <v>1</v>
      </c>
      <c r="W1883" s="580">
        <f t="shared" si="267"/>
        <v>2</v>
      </c>
      <c r="X1883" s="581" t="str">
        <f t="shared" si="268"/>
        <v>NO</v>
      </c>
      <c r="Y1883" s="582" t="str">
        <f t="shared" si="269"/>
        <v>NO</v>
      </c>
    </row>
    <row r="1884" spans="1:25" x14ac:dyDescent="0.25">
      <c r="A1884" s="572" t="s">
        <v>316</v>
      </c>
      <c r="B1884" s="573" t="s">
        <v>1072</v>
      </c>
      <c r="C1884" s="617">
        <v>9703</v>
      </c>
      <c r="D1884" s="617">
        <v>22083970300</v>
      </c>
      <c r="E1884" s="574" t="s">
        <v>904</v>
      </c>
      <c r="F1884" s="583">
        <v>0</v>
      </c>
      <c r="G1884" s="573" t="s">
        <v>902</v>
      </c>
      <c r="H1884" s="576">
        <v>152900</v>
      </c>
      <c r="I1884" s="576">
        <v>50300</v>
      </c>
      <c r="J1884" s="577">
        <v>0.32897318508829299</v>
      </c>
      <c r="K1884" s="577" t="str">
        <f t="shared" si="261"/>
        <v/>
      </c>
      <c r="L1884" s="576">
        <v>46710</v>
      </c>
      <c r="M1884" s="576">
        <v>24792</v>
      </c>
      <c r="N1884" s="577">
        <v>0.53076429030186301</v>
      </c>
      <c r="O1884" s="577" t="b">
        <f t="shared" si="262"/>
        <v>1</v>
      </c>
      <c r="P1884" s="578">
        <v>19.600000000000001</v>
      </c>
      <c r="Q1884" s="578">
        <v>22.2</v>
      </c>
      <c r="R1884" s="579">
        <v>1.1326530612244901</v>
      </c>
      <c r="S1884" s="577" t="str">
        <f t="shared" si="263"/>
        <v/>
      </c>
      <c r="T1884" s="580">
        <f t="shared" si="264"/>
        <v>0</v>
      </c>
      <c r="U1884" s="580">
        <f t="shared" si="265"/>
        <v>1</v>
      </c>
      <c r="V1884" s="580">
        <f t="shared" si="266"/>
        <v>0</v>
      </c>
      <c r="W1884" s="580">
        <f t="shared" si="267"/>
        <v>1</v>
      </c>
      <c r="X1884" s="581" t="str">
        <f t="shared" si="268"/>
        <v>NO</v>
      </c>
      <c r="Y1884" s="582" t="str">
        <f t="shared" si="269"/>
        <v>NO</v>
      </c>
    </row>
    <row r="1885" spans="1:25" x14ac:dyDescent="0.25">
      <c r="A1885" s="572" t="s">
        <v>296</v>
      </c>
      <c r="B1885" s="573" t="s">
        <v>1248</v>
      </c>
      <c r="C1885" s="617">
        <v>9704</v>
      </c>
      <c r="D1885" s="617">
        <v>22083970400</v>
      </c>
      <c r="E1885" s="574" t="s">
        <v>904</v>
      </c>
      <c r="F1885" s="583">
        <v>0</v>
      </c>
      <c r="G1885" s="573" t="s">
        <v>902</v>
      </c>
      <c r="H1885" s="576">
        <v>152900</v>
      </c>
      <c r="I1885" s="576">
        <v>125900</v>
      </c>
      <c r="J1885" s="577">
        <v>0.82341399607586696</v>
      </c>
      <c r="K1885" s="577" t="b">
        <f t="shared" si="261"/>
        <v>1</v>
      </c>
      <c r="L1885" s="576">
        <v>46710</v>
      </c>
      <c r="M1885" s="576">
        <v>73750</v>
      </c>
      <c r="N1885" s="577">
        <v>1.57889102975808</v>
      </c>
      <c r="O1885" s="577" t="str">
        <f t="shared" si="262"/>
        <v/>
      </c>
      <c r="P1885" s="578">
        <v>19.600000000000001</v>
      </c>
      <c r="Q1885" s="578">
        <v>14.9</v>
      </c>
      <c r="R1885" s="579">
        <v>0.76020408163265296</v>
      </c>
      <c r="S1885" s="577" t="str">
        <f t="shared" si="263"/>
        <v/>
      </c>
      <c r="T1885" s="580">
        <f t="shared" si="264"/>
        <v>1</v>
      </c>
      <c r="U1885" s="580">
        <f t="shared" si="265"/>
        <v>0</v>
      </c>
      <c r="V1885" s="580">
        <f t="shared" si="266"/>
        <v>0</v>
      </c>
      <c r="W1885" s="580">
        <f t="shared" si="267"/>
        <v>1</v>
      </c>
      <c r="X1885" s="581" t="str">
        <f t="shared" si="268"/>
        <v>NO</v>
      </c>
      <c r="Y1885" s="582" t="str">
        <f t="shared" si="269"/>
        <v>NO</v>
      </c>
    </row>
    <row r="1886" spans="1:25" x14ac:dyDescent="0.25">
      <c r="A1886" s="572" t="s">
        <v>296</v>
      </c>
      <c r="B1886" s="573" t="s">
        <v>1186</v>
      </c>
      <c r="C1886" s="617">
        <v>9704</v>
      </c>
      <c r="D1886" s="617">
        <v>22083970400</v>
      </c>
      <c r="E1886" s="574" t="s">
        <v>904</v>
      </c>
      <c r="F1886" s="583">
        <v>0</v>
      </c>
      <c r="G1886" s="573" t="s">
        <v>902</v>
      </c>
      <c r="H1886" s="576">
        <v>152900</v>
      </c>
      <c r="I1886" s="576">
        <v>68500</v>
      </c>
      <c r="J1886" s="577">
        <v>0.44800523217789401</v>
      </c>
      <c r="K1886" s="577" t="str">
        <f t="shared" si="261"/>
        <v/>
      </c>
      <c r="L1886" s="576">
        <v>46710</v>
      </c>
      <c r="M1886" s="576">
        <v>22833</v>
      </c>
      <c r="N1886" s="577">
        <v>0.488824662813102</v>
      </c>
      <c r="O1886" s="577" t="b">
        <f t="shared" si="262"/>
        <v>1</v>
      </c>
      <c r="P1886" s="578">
        <v>19.600000000000001</v>
      </c>
      <c r="Q1886" s="578">
        <v>47</v>
      </c>
      <c r="R1886" s="579">
        <v>2.3979591836734699</v>
      </c>
      <c r="S1886" s="577" t="b">
        <f t="shared" si="263"/>
        <v>1</v>
      </c>
      <c r="T1886" s="580">
        <f t="shared" si="264"/>
        <v>0</v>
      </c>
      <c r="U1886" s="580">
        <f t="shared" si="265"/>
        <v>1</v>
      </c>
      <c r="V1886" s="580">
        <f t="shared" si="266"/>
        <v>1</v>
      </c>
      <c r="W1886" s="580">
        <f t="shared" si="267"/>
        <v>2</v>
      </c>
      <c r="X1886" s="581" t="str">
        <f t="shared" si="268"/>
        <v>NO</v>
      </c>
      <c r="Y1886" s="582" t="str">
        <f t="shared" si="269"/>
        <v>NO</v>
      </c>
    </row>
    <row r="1887" spans="1:25" x14ac:dyDescent="0.25">
      <c r="A1887" s="572" t="s">
        <v>288</v>
      </c>
      <c r="B1887" s="573" t="s">
        <v>1185</v>
      </c>
      <c r="C1887" s="617">
        <v>9704</v>
      </c>
      <c r="D1887" s="617">
        <v>22083970400</v>
      </c>
      <c r="E1887" s="574" t="s">
        <v>904</v>
      </c>
      <c r="F1887" s="583">
        <v>0</v>
      </c>
      <c r="G1887" s="573" t="s">
        <v>902</v>
      </c>
      <c r="H1887" s="576">
        <v>152900</v>
      </c>
      <c r="I1887" s="576">
        <v>160700</v>
      </c>
      <c r="J1887" s="577">
        <v>1.0510137344669701</v>
      </c>
      <c r="K1887" s="577" t="b">
        <f t="shared" si="261"/>
        <v>1</v>
      </c>
      <c r="L1887" s="576">
        <v>46710</v>
      </c>
      <c r="M1887" s="580"/>
      <c r="N1887" s="580"/>
      <c r="O1887" s="577" t="b">
        <f t="shared" si="262"/>
        <v>1</v>
      </c>
      <c r="P1887" s="578">
        <v>19.600000000000001</v>
      </c>
      <c r="Q1887" s="578">
        <v>4.2</v>
      </c>
      <c r="R1887" s="579">
        <v>0.214285714285714</v>
      </c>
      <c r="S1887" s="577" t="str">
        <f t="shared" si="263"/>
        <v/>
      </c>
      <c r="T1887" s="580">
        <f t="shared" si="264"/>
        <v>1</v>
      </c>
      <c r="U1887" s="580">
        <f t="shared" si="265"/>
        <v>1</v>
      </c>
      <c r="V1887" s="580">
        <f t="shared" si="266"/>
        <v>0</v>
      </c>
      <c r="W1887" s="580">
        <f t="shared" si="267"/>
        <v>2</v>
      </c>
      <c r="X1887" s="581" t="str">
        <f t="shared" si="268"/>
        <v>NO</v>
      </c>
      <c r="Y1887" s="582" t="str">
        <f t="shared" si="269"/>
        <v>NO</v>
      </c>
    </row>
    <row r="1888" spans="1:25" x14ac:dyDescent="0.25">
      <c r="A1888" s="572" t="s">
        <v>296</v>
      </c>
      <c r="B1888" s="573" t="s">
        <v>1186</v>
      </c>
      <c r="C1888" s="617">
        <v>9705</v>
      </c>
      <c r="D1888" s="617">
        <v>22083970500</v>
      </c>
      <c r="E1888" s="603" t="s">
        <v>901</v>
      </c>
      <c r="F1888" s="604">
        <v>1</v>
      </c>
      <c r="G1888" s="573" t="s">
        <v>902</v>
      </c>
      <c r="H1888" s="576">
        <v>152900</v>
      </c>
      <c r="I1888" s="576">
        <v>68500</v>
      </c>
      <c r="J1888" s="577">
        <v>0.44800523217789401</v>
      </c>
      <c r="K1888" s="577" t="str">
        <f t="shared" si="261"/>
        <v/>
      </c>
      <c r="L1888" s="576">
        <v>46710</v>
      </c>
      <c r="M1888" s="576">
        <v>22833</v>
      </c>
      <c r="N1888" s="577">
        <v>0.488824662813102</v>
      </c>
      <c r="O1888" s="577" t="b">
        <f t="shared" si="262"/>
        <v>1</v>
      </c>
      <c r="P1888" s="578">
        <v>19.600000000000001</v>
      </c>
      <c r="Q1888" s="578">
        <v>47</v>
      </c>
      <c r="R1888" s="579">
        <v>2.3979591836734699</v>
      </c>
      <c r="S1888" s="577" t="b">
        <f t="shared" si="263"/>
        <v>1</v>
      </c>
      <c r="T1888" s="580">
        <f t="shared" si="264"/>
        <v>0</v>
      </c>
      <c r="U1888" s="580">
        <f t="shared" si="265"/>
        <v>1</v>
      </c>
      <c r="V1888" s="580">
        <f t="shared" si="266"/>
        <v>1</v>
      </c>
      <c r="W1888" s="580">
        <f t="shared" si="267"/>
        <v>2</v>
      </c>
      <c r="X1888" s="588" t="str">
        <f t="shared" si="268"/>
        <v>YES</v>
      </c>
      <c r="Y1888" s="589" t="str">
        <f t="shared" si="269"/>
        <v>YES</v>
      </c>
    </row>
    <row r="1889" spans="1:25" x14ac:dyDescent="0.25">
      <c r="A1889" s="572" t="s">
        <v>265</v>
      </c>
      <c r="B1889" s="573" t="s">
        <v>1023</v>
      </c>
      <c r="C1889" s="617">
        <v>9706</v>
      </c>
      <c r="D1889" s="617">
        <v>22083970600</v>
      </c>
      <c r="E1889" s="574" t="s">
        <v>904</v>
      </c>
      <c r="F1889" s="583">
        <v>0</v>
      </c>
      <c r="G1889" s="573" t="s">
        <v>902</v>
      </c>
      <c r="H1889" s="576">
        <v>152900</v>
      </c>
      <c r="I1889" s="576">
        <v>68200</v>
      </c>
      <c r="J1889" s="577">
        <v>0.44604316546762601</v>
      </c>
      <c r="K1889" s="577" t="str">
        <f t="shared" si="261"/>
        <v/>
      </c>
      <c r="L1889" s="576">
        <v>46710</v>
      </c>
      <c r="M1889" s="576">
        <v>38229</v>
      </c>
      <c r="N1889" s="577">
        <v>0.81843288375080303</v>
      </c>
      <c r="O1889" s="577" t="str">
        <f t="shared" si="262"/>
        <v/>
      </c>
      <c r="P1889" s="578">
        <v>19.600000000000001</v>
      </c>
      <c r="Q1889" s="578">
        <v>24.9</v>
      </c>
      <c r="R1889" s="579">
        <v>1.2704081632653099</v>
      </c>
      <c r="S1889" s="577" t="str">
        <f t="shared" si="263"/>
        <v/>
      </c>
      <c r="T1889" s="580">
        <f t="shared" si="264"/>
        <v>0</v>
      </c>
      <c r="U1889" s="580">
        <f t="shared" si="265"/>
        <v>0</v>
      </c>
      <c r="V1889" s="580">
        <f t="shared" si="266"/>
        <v>0</v>
      </c>
      <c r="W1889" s="580">
        <f t="shared" si="267"/>
        <v>0</v>
      </c>
      <c r="X1889" s="581" t="str">
        <f t="shared" si="268"/>
        <v>NO</v>
      </c>
      <c r="Y1889" s="582" t="str">
        <f t="shared" si="269"/>
        <v>NO</v>
      </c>
    </row>
    <row r="1890" spans="1:25" x14ac:dyDescent="0.25">
      <c r="A1890" s="572" t="s">
        <v>296</v>
      </c>
      <c r="B1890" s="573" t="s">
        <v>1249</v>
      </c>
      <c r="C1890" s="617">
        <v>9706</v>
      </c>
      <c r="D1890" s="617">
        <v>22083970600</v>
      </c>
      <c r="E1890" s="574" t="s">
        <v>904</v>
      </c>
      <c r="F1890" s="583">
        <v>0</v>
      </c>
      <c r="G1890" s="573" t="s">
        <v>902</v>
      </c>
      <c r="H1890" s="576">
        <v>152900</v>
      </c>
      <c r="I1890" s="576">
        <v>0</v>
      </c>
      <c r="J1890" s="577">
        <v>0</v>
      </c>
      <c r="K1890" s="577" t="str">
        <f t="shared" si="261"/>
        <v/>
      </c>
      <c r="L1890" s="576">
        <v>46710</v>
      </c>
      <c r="M1890" s="576">
        <v>0</v>
      </c>
      <c r="N1890" s="577">
        <v>0</v>
      </c>
      <c r="O1890" s="577" t="b">
        <f t="shared" si="262"/>
        <v>1</v>
      </c>
      <c r="P1890" s="578">
        <v>19.600000000000001</v>
      </c>
      <c r="Q1890" s="578">
        <v>0</v>
      </c>
      <c r="R1890" s="579">
        <v>0</v>
      </c>
      <c r="S1890" s="577" t="str">
        <f t="shared" si="263"/>
        <v/>
      </c>
      <c r="T1890" s="580">
        <f t="shared" si="264"/>
        <v>0</v>
      </c>
      <c r="U1890" s="580">
        <f t="shared" si="265"/>
        <v>1</v>
      </c>
      <c r="V1890" s="580">
        <f t="shared" si="266"/>
        <v>0</v>
      </c>
      <c r="W1890" s="580">
        <f t="shared" si="267"/>
        <v>1</v>
      </c>
      <c r="X1890" s="581" t="str">
        <f t="shared" si="268"/>
        <v>NO</v>
      </c>
      <c r="Y1890" s="582" t="str">
        <f t="shared" si="269"/>
        <v>NO</v>
      </c>
    </row>
    <row r="1891" spans="1:25" x14ac:dyDescent="0.25">
      <c r="A1891" s="572" t="s">
        <v>296</v>
      </c>
      <c r="B1891" s="573" t="s">
        <v>1250</v>
      </c>
      <c r="C1891" s="617">
        <v>9706</v>
      </c>
      <c r="D1891" s="617">
        <v>22083970600</v>
      </c>
      <c r="E1891" s="574" t="s">
        <v>904</v>
      </c>
      <c r="F1891" s="583">
        <v>0</v>
      </c>
      <c r="G1891" s="573" t="s">
        <v>902</v>
      </c>
      <c r="H1891" s="576">
        <v>152900</v>
      </c>
      <c r="I1891" s="576">
        <v>83300</v>
      </c>
      <c r="J1891" s="577">
        <v>0.54480052321778905</v>
      </c>
      <c r="K1891" s="577" t="b">
        <f t="shared" si="261"/>
        <v>1</v>
      </c>
      <c r="L1891" s="576">
        <v>46710</v>
      </c>
      <c r="M1891" s="576">
        <v>27396</v>
      </c>
      <c r="N1891" s="577">
        <v>0.58651252408477805</v>
      </c>
      <c r="O1891" s="577" t="b">
        <f t="shared" si="262"/>
        <v>1</v>
      </c>
      <c r="P1891" s="578">
        <v>19.600000000000001</v>
      </c>
      <c r="Q1891" s="578">
        <v>43.2</v>
      </c>
      <c r="R1891" s="579">
        <v>2.2040816326530601</v>
      </c>
      <c r="S1891" s="577" t="b">
        <f t="shared" si="263"/>
        <v>1</v>
      </c>
      <c r="T1891" s="580">
        <f t="shared" si="264"/>
        <v>1</v>
      </c>
      <c r="U1891" s="580">
        <f t="shared" si="265"/>
        <v>1</v>
      </c>
      <c r="V1891" s="580">
        <f t="shared" si="266"/>
        <v>1</v>
      </c>
      <c r="W1891" s="580">
        <f t="shared" si="267"/>
        <v>3</v>
      </c>
      <c r="X1891" s="581" t="str">
        <f t="shared" si="268"/>
        <v>NO</v>
      </c>
      <c r="Y1891" s="582" t="str">
        <f t="shared" si="269"/>
        <v>NO</v>
      </c>
    </row>
    <row r="1892" spans="1:25" x14ac:dyDescent="0.25">
      <c r="A1892" s="572" t="s">
        <v>296</v>
      </c>
      <c r="B1892" s="573" t="s">
        <v>1186</v>
      </c>
      <c r="C1892" s="617">
        <v>9706</v>
      </c>
      <c r="D1892" s="617">
        <v>22083970600</v>
      </c>
      <c r="E1892" s="574" t="s">
        <v>904</v>
      </c>
      <c r="F1892" s="583">
        <v>0</v>
      </c>
      <c r="G1892" s="573" t="s">
        <v>902</v>
      </c>
      <c r="H1892" s="576">
        <v>152900</v>
      </c>
      <c r="I1892" s="576">
        <v>68500</v>
      </c>
      <c r="J1892" s="577">
        <v>0.44800523217789401</v>
      </c>
      <c r="K1892" s="577" t="str">
        <f t="shared" si="261"/>
        <v/>
      </c>
      <c r="L1892" s="576">
        <v>46710</v>
      </c>
      <c r="M1892" s="576">
        <v>22833</v>
      </c>
      <c r="N1892" s="577">
        <v>0.488824662813102</v>
      </c>
      <c r="O1892" s="577" t="b">
        <f t="shared" si="262"/>
        <v>1</v>
      </c>
      <c r="P1892" s="578">
        <v>19.600000000000001</v>
      </c>
      <c r="Q1892" s="578">
        <v>47</v>
      </c>
      <c r="R1892" s="579">
        <v>2.3979591836734699</v>
      </c>
      <c r="S1892" s="577" t="b">
        <f t="shared" si="263"/>
        <v>1</v>
      </c>
      <c r="T1892" s="580">
        <f t="shared" si="264"/>
        <v>0</v>
      </c>
      <c r="U1892" s="580">
        <f t="shared" si="265"/>
        <v>1</v>
      </c>
      <c r="V1892" s="580">
        <f t="shared" si="266"/>
        <v>1</v>
      </c>
      <c r="W1892" s="580">
        <f t="shared" si="267"/>
        <v>2</v>
      </c>
      <c r="X1892" s="581" t="str">
        <f t="shared" si="268"/>
        <v>NO</v>
      </c>
      <c r="Y1892" s="582" t="str">
        <f t="shared" si="269"/>
        <v>NO</v>
      </c>
    </row>
    <row r="1893" spans="1:25" x14ac:dyDescent="0.25">
      <c r="A1893" s="572" t="s">
        <v>297</v>
      </c>
      <c r="B1893" s="573" t="s">
        <v>1194</v>
      </c>
      <c r="C1893" s="617">
        <v>1</v>
      </c>
      <c r="D1893" s="617">
        <v>22085000100</v>
      </c>
      <c r="E1893" s="574" t="s">
        <v>904</v>
      </c>
      <c r="F1893" s="583">
        <v>0</v>
      </c>
      <c r="G1893" s="573" t="s">
        <v>902</v>
      </c>
      <c r="H1893" s="576">
        <v>152900</v>
      </c>
      <c r="I1893" s="576">
        <v>64200</v>
      </c>
      <c r="J1893" s="577">
        <v>0.41988227599738398</v>
      </c>
      <c r="K1893" s="577" t="str">
        <f t="shared" si="261"/>
        <v/>
      </c>
      <c r="L1893" s="576">
        <v>46710</v>
      </c>
      <c r="M1893" s="576">
        <v>22946</v>
      </c>
      <c r="N1893" s="577">
        <v>0.49124384500106999</v>
      </c>
      <c r="O1893" s="577" t="b">
        <f t="shared" si="262"/>
        <v>1</v>
      </c>
      <c r="P1893" s="578">
        <v>19.600000000000001</v>
      </c>
      <c r="Q1893" s="578">
        <v>40</v>
      </c>
      <c r="R1893" s="579">
        <v>2.0408163265306101</v>
      </c>
      <c r="S1893" s="577" t="b">
        <f t="shared" si="263"/>
        <v>1</v>
      </c>
      <c r="T1893" s="580">
        <f t="shared" si="264"/>
        <v>0</v>
      </c>
      <c r="U1893" s="580">
        <f t="shared" si="265"/>
        <v>1</v>
      </c>
      <c r="V1893" s="580">
        <f t="shared" si="266"/>
        <v>1</v>
      </c>
      <c r="W1893" s="580">
        <f t="shared" si="267"/>
        <v>2</v>
      </c>
      <c r="X1893" s="581" t="str">
        <f t="shared" si="268"/>
        <v>NO</v>
      </c>
      <c r="Y1893" s="582" t="str">
        <f t="shared" si="269"/>
        <v>NO</v>
      </c>
    </row>
    <row r="1894" spans="1:25" x14ac:dyDescent="0.25">
      <c r="A1894" s="572" t="s">
        <v>297</v>
      </c>
      <c r="B1894" s="573" t="s">
        <v>1251</v>
      </c>
      <c r="C1894" s="617">
        <v>1</v>
      </c>
      <c r="D1894" s="617">
        <v>22085000100</v>
      </c>
      <c r="E1894" s="574" t="s">
        <v>904</v>
      </c>
      <c r="F1894" s="583">
        <v>0</v>
      </c>
      <c r="G1894" s="573" t="s">
        <v>902</v>
      </c>
      <c r="H1894" s="576">
        <v>152900</v>
      </c>
      <c r="I1894" s="576">
        <v>57000</v>
      </c>
      <c r="J1894" s="577">
        <v>0.37279267495094798</v>
      </c>
      <c r="K1894" s="577" t="str">
        <f t="shared" si="261"/>
        <v/>
      </c>
      <c r="L1894" s="576">
        <v>46710</v>
      </c>
      <c r="M1894" s="576">
        <v>23580</v>
      </c>
      <c r="N1894" s="577">
        <v>0.50481695568400797</v>
      </c>
      <c r="O1894" s="577" t="b">
        <f t="shared" si="262"/>
        <v>1</v>
      </c>
      <c r="P1894" s="578">
        <v>19.600000000000001</v>
      </c>
      <c r="Q1894" s="578">
        <v>34.700000000000003</v>
      </c>
      <c r="R1894" s="579">
        <v>1.7704081632653099</v>
      </c>
      <c r="S1894" s="577" t="b">
        <f t="shared" si="263"/>
        <v>1</v>
      </c>
      <c r="T1894" s="580">
        <f t="shared" si="264"/>
        <v>0</v>
      </c>
      <c r="U1894" s="580">
        <f t="shared" si="265"/>
        <v>1</v>
      </c>
      <c r="V1894" s="580">
        <f t="shared" si="266"/>
        <v>1</v>
      </c>
      <c r="W1894" s="580">
        <f t="shared" si="267"/>
        <v>2</v>
      </c>
      <c r="X1894" s="581" t="str">
        <f t="shared" si="268"/>
        <v>NO</v>
      </c>
      <c r="Y1894" s="582" t="str">
        <f t="shared" si="269"/>
        <v>NO</v>
      </c>
    </row>
    <row r="1895" spans="1:25" x14ac:dyDescent="0.25">
      <c r="A1895" s="572" t="s">
        <v>297</v>
      </c>
      <c r="B1895" s="573" t="s">
        <v>1252</v>
      </c>
      <c r="C1895" s="617">
        <v>1</v>
      </c>
      <c r="D1895" s="617">
        <v>22085000100</v>
      </c>
      <c r="E1895" s="574" t="s">
        <v>904</v>
      </c>
      <c r="F1895" s="583">
        <v>0</v>
      </c>
      <c r="G1895" s="573" t="s">
        <v>902</v>
      </c>
      <c r="H1895" s="576">
        <v>152900</v>
      </c>
      <c r="I1895" s="580"/>
      <c r="J1895" s="580"/>
      <c r="K1895" s="577" t="str">
        <f t="shared" si="261"/>
        <v/>
      </c>
      <c r="L1895" s="576">
        <v>46710</v>
      </c>
      <c r="M1895" s="580"/>
      <c r="N1895" s="580"/>
      <c r="O1895" s="577" t="b">
        <f t="shared" si="262"/>
        <v>1</v>
      </c>
      <c r="P1895" s="578">
        <v>19.600000000000001</v>
      </c>
      <c r="Q1895" s="578">
        <v>2.8</v>
      </c>
      <c r="R1895" s="579">
        <v>0.14285714285714299</v>
      </c>
      <c r="S1895" s="577" t="str">
        <f t="shared" si="263"/>
        <v/>
      </c>
      <c r="T1895" s="580">
        <f t="shared" si="264"/>
        <v>0</v>
      </c>
      <c r="U1895" s="580">
        <f t="shared" si="265"/>
        <v>1</v>
      </c>
      <c r="V1895" s="580">
        <f t="shared" si="266"/>
        <v>0</v>
      </c>
      <c r="W1895" s="580">
        <f t="shared" si="267"/>
        <v>1</v>
      </c>
      <c r="X1895" s="581" t="str">
        <f t="shared" si="268"/>
        <v>NO</v>
      </c>
      <c r="Y1895" s="582" t="str">
        <f t="shared" si="269"/>
        <v>NO</v>
      </c>
    </row>
    <row r="1896" spans="1:25" x14ac:dyDescent="0.25">
      <c r="A1896" s="572" t="s">
        <v>297</v>
      </c>
      <c r="B1896" s="573" t="s">
        <v>1060</v>
      </c>
      <c r="C1896" s="617">
        <v>1</v>
      </c>
      <c r="D1896" s="617">
        <v>22085000100</v>
      </c>
      <c r="E1896" s="584" t="s">
        <v>904</v>
      </c>
      <c r="F1896" s="590">
        <v>0</v>
      </c>
      <c r="G1896" s="573" t="s">
        <v>902</v>
      </c>
      <c r="H1896" s="576">
        <v>152900</v>
      </c>
      <c r="I1896" s="576">
        <v>50800</v>
      </c>
      <c r="J1896" s="577">
        <v>0.332243296272073</v>
      </c>
      <c r="K1896" s="577" t="str">
        <f t="shared" si="261"/>
        <v/>
      </c>
      <c r="L1896" s="576">
        <v>46710</v>
      </c>
      <c r="M1896" s="576">
        <v>32500</v>
      </c>
      <c r="N1896" s="577">
        <v>0.69578248769000195</v>
      </c>
      <c r="O1896" s="577" t="str">
        <f t="shared" si="262"/>
        <v/>
      </c>
      <c r="P1896" s="578">
        <v>19.600000000000001</v>
      </c>
      <c r="Q1896" s="578">
        <v>18.100000000000001</v>
      </c>
      <c r="R1896" s="579">
        <v>0.92346938775510201</v>
      </c>
      <c r="S1896" s="577" t="str">
        <f t="shared" si="263"/>
        <v/>
      </c>
      <c r="T1896" s="580">
        <f t="shared" si="264"/>
        <v>0</v>
      </c>
      <c r="U1896" s="580">
        <f t="shared" si="265"/>
        <v>0</v>
      </c>
      <c r="V1896" s="580">
        <f t="shared" si="266"/>
        <v>0</v>
      </c>
      <c r="W1896" s="580">
        <f t="shared" si="267"/>
        <v>0</v>
      </c>
      <c r="X1896" s="581" t="str">
        <f t="shared" si="268"/>
        <v>NO</v>
      </c>
      <c r="Y1896" s="582" t="str">
        <f t="shared" si="269"/>
        <v>NO</v>
      </c>
    </row>
    <row r="1897" spans="1:25" x14ac:dyDescent="0.25">
      <c r="A1897" s="572" t="s">
        <v>297</v>
      </c>
      <c r="B1897" s="573" t="s">
        <v>1253</v>
      </c>
      <c r="C1897" s="617">
        <v>1</v>
      </c>
      <c r="D1897" s="617">
        <v>22085000100</v>
      </c>
      <c r="E1897" s="584" t="s">
        <v>904</v>
      </c>
      <c r="F1897" s="590">
        <v>0</v>
      </c>
      <c r="G1897" s="573" t="s">
        <v>902</v>
      </c>
      <c r="H1897" s="576">
        <v>152900</v>
      </c>
      <c r="I1897" s="576">
        <v>70400</v>
      </c>
      <c r="J1897" s="577">
        <v>0.46043165467625902</v>
      </c>
      <c r="K1897" s="577" t="str">
        <f t="shared" si="261"/>
        <v/>
      </c>
      <c r="L1897" s="576">
        <v>46710</v>
      </c>
      <c r="M1897" s="576">
        <v>45000</v>
      </c>
      <c r="N1897" s="577">
        <v>0.96339113680154098</v>
      </c>
      <c r="O1897" s="577" t="str">
        <f t="shared" si="262"/>
        <v/>
      </c>
      <c r="P1897" s="578">
        <v>19.600000000000001</v>
      </c>
      <c r="Q1897" s="578">
        <v>16.2</v>
      </c>
      <c r="R1897" s="579">
        <v>0.82653061224489799</v>
      </c>
      <c r="S1897" s="577" t="str">
        <f t="shared" si="263"/>
        <v/>
      </c>
      <c r="T1897" s="580">
        <f t="shared" si="264"/>
        <v>0</v>
      </c>
      <c r="U1897" s="580">
        <f t="shared" si="265"/>
        <v>0</v>
      </c>
      <c r="V1897" s="580">
        <f t="shared" si="266"/>
        <v>0</v>
      </c>
      <c r="W1897" s="580">
        <f t="shared" si="267"/>
        <v>0</v>
      </c>
      <c r="X1897" s="581" t="str">
        <f t="shared" si="268"/>
        <v>NO</v>
      </c>
      <c r="Y1897" s="582" t="str">
        <f t="shared" si="269"/>
        <v>NO</v>
      </c>
    </row>
    <row r="1898" spans="1:25" x14ac:dyDescent="0.25">
      <c r="A1898" s="572" t="s">
        <v>297</v>
      </c>
      <c r="B1898" s="573" t="s">
        <v>1254</v>
      </c>
      <c r="C1898" s="617">
        <v>2</v>
      </c>
      <c r="D1898" s="617">
        <v>22085000200</v>
      </c>
      <c r="E1898" s="574" t="s">
        <v>904</v>
      </c>
      <c r="F1898" s="583">
        <v>0</v>
      </c>
      <c r="G1898" s="573" t="s">
        <v>902</v>
      </c>
      <c r="H1898" s="576">
        <v>152900</v>
      </c>
      <c r="I1898" s="576">
        <v>97600</v>
      </c>
      <c r="J1898" s="577">
        <v>0.63832570307390402</v>
      </c>
      <c r="K1898" s="577" t="b">
        <f t="shared" si="261"/>
        <v>1</v>
      </c>
      <c r="L1898" s="576">
        <v>46710</v>
      </c>
      <c r="M1898" s="576">
        <v>26458</v>
      </c>
      <c r="N1898" s="577">
        <v>0.56643117105544805</v>
      </c>
      <c r="O1898" s="577" t="b">
        <f t="shared" si="262"/>
        <v>1</v>
      </c>
      <c r="P1898" s="578">
        <v>19.600000000000001</v>
      </c>
      <c r="Q1898" s="578">
        <v>32.9</v>
      </c>
      <c r="R1898" s="579">
        <v>1.6785714285714299</v>
      </c>
      <c r="S1898" s="577" t="b">
        <f t="shared" si="263"/>
        <v>1</v>
      </c>
      <c r="T1898" s="580">
        <f t="shared" si="264"/>
        <v>1</v>
      </c>
      <c r="U1898" s="580">
        <f t="shared" si="265"/>
        <v>1</v>
      </c>
      <c r="V1898" s="580">
        <f t="shared" si="266"/>
        <v>1</v>
      </c>
      <c r="W1898" s="580">
        <f t="shared" si="267"/>
        <v>3</v>
      </c>
      <c r="X1898" s="581" t="str">
        <f t="shared" si="268"/>
        <v>NO</v>
      </c>
      <c r="Y1898" s="582" t="str">
        <f t="shared" si="269"/>
        <v>NO</v>
      </c>
    </row>
    <row r="1899" spans="1:25" x14ac:dyDescent="0.25">
      <c r="A1899" s="572" t="s">
        <v>297</v>
      </c>
      <c r="B1899" s="573" t="s">
        <v>1251</v>
      </c>
      <c r="C1899" s="617">
        <v>2</v>
      </c>
      <c r="D1899" s="617">
        <v>22085000200</v>
      </c>
      <c r="E1899" s="574" t="s">
        <v>904</v>
      </c>
      <c r="F1899" s="583">
        <v>0</v>
      </c>
      <c r="G1899" s="573" t="s">
        <v>902</v>
      </c>
      <c r="H1899" s="576">
        <v>152900</v>
      </c>
      <c r="I1899" s="576">
        <v>57000</v>
      </c>
      <c r="J1899" s="577">
        <v>0.37279267495094798</v>
      </c>
      <c r="K1899" s="577" t="str">
        <f t="shared" si="261"/>
        <v/>
      </c>
      <c r="L1899" s="576">
        <v>46710</v>
      </c>
      <c r="M1899" s="576">
        <v>23580</v>
      </c>
      <c r="N1899" s="577">
        <v>0.50481695568400797</v>
      </c>
      <c r="O1899" s="577" t="b">
        <f t="shared" si="262"/>
        <v>1</v>
      </c>
      <c r="P1899" s="578">
        <v>19.600000000000001</v>
      </c>
      <c r="Q1899" s="578">
        <v>34.700000000000003</v>
      </c>
      <c r="R1899" s="579">
        <v>1.7704081632653099</v>
      </c>
      <c r="S1899" s="577" t="b">
        <f t="shared" si="263"/>
        <v>1</v>
      </c>
      <c r="T1899" s="580">
        <f t="shared" si="264"/>
        <v>0</v>
      </c>
      <c r="U1899" s="580">
        <f t="shared" si="265"/>
        <v>1</v>
      </c>
      <c r="V1899" s="580">
        <f t="shared" si="266"/>
        <v>1</v>
      </c>
      <c r="W1899" s="580">
        <f t="shared" si="267"/>
        <v>2</v>
      </c>
      <c r="X1899" s="581" t="str">
        <f t="shared" si="268"/>
        <v>NO</v>
      </c>
      <c r="Y1899" s="582" t="str">
        <f t="shared" si="269"/>
        <v>NO</v>
      </c>
    </row>
    <row r="1900" spans="1:25" x14ac:dyDescent="0.25">
      <c r="A1900" s="572" t="s">
        <v>297</v>
      </c>
      <c r="B1900" s="573" t="s">
        <v>1060</v>
      </c>
      <c r="C1900" s="617">
        <v>2</v>
      </c>
      <c r="D1900" s="617">
        <v>22085000200</v>
      </c>
      <c r="E1900" s="574" t="s">
        <v>904</v>
      </c>
      <c r="F1900" s="583">
        <v>0</v>
      </c>
      <c r="G1900" s="573" t="s">
        <v>902</v>
      </c>
      <c r="H1900" s="576">
        <v>152900</v>
      </c>
      <c r="I1900" s="576">
        <v>50800</v>
      </c>
      <c r="J1900" s="577">
        <v>0.332243296272073</v>
      </c>
      <c r="K1900" s="577" t="str">
        <f t="shared" si="261"/>
        <v/>
      </c>
      <c r="L1900" s="576">
        <v>46710</v>
      </c>
      <c r="M1900" s="576">
        <v>32500</v>
      </c>
      <c r="N1900" s="577">
        <v>0.69578248769000195</v>
      </c>
      <c r="O1900" s="577" t="str">
        <f t="shared" si="262"/>
        <v/>
      </c>
      <c r="P1900" s="578">
        <v>19.600000000000001</v>
      </c>
      <c r="Q1900" s="578">
        <v>18.100000000000001</v>
      </c>
      <c r="R1900" s="579">
        <v>0.92346938775510201</v>
      </c>
      <c r="S1900" s="577" t="str">
        <f t="shared" si="263"/>
        <v/>
      </c>
      <c r="T1900" s="580">
        <f t="shared" si="264"/>
        <v>0</v>
      </c>
      <c r="U1900" s="580">
        <f t="shared" si="265"/>
        <v>0</v>
      </c>
      <c r="V1900" s="580">
        <f t="shared" si="266"/>
        <v>0</v>
      </c>
      <c r="W1900" s="580">
        <f t="shared" si="267"/>
        <v>0</v>
      </c>
      <c r="X1900" s="581" t="str">
        <f t="shared" si="268"/>
        <v>NO</v>
      </c>
      <c r="Y1900" s="582" t="str">
        <f t="shared" si="269"/>
        <v>NO</v>
      </c>
    </row>
    <row r="1901" spans="1:25" x14ac:dyDescent="0.25">
      <c r="A1901" s="572" t="s">
        <v>297</v>
      </c>
      <c r="B1901" s="573" t="s">
        <v>1253</v>
      </c>
      <c r="C1901" s="617">
        <v>2</v>
      </c>
      <c r="D1901" s="617">
        <v>22085000200</v>
      </c>
      <c r="E1901" s="584" t="s">
        <v>904</v>
      </c>
      <c r="F1901" s="590">
        <v>0</v>
      </c>
      <c r="G1901" s="573" t="s">
        <v>902</v>
      </c>
      <c r="H1901" s="576">
        <v>152900</v>
      </c>
      <c r="I1901" s="576">
        <v>70400</v>
      </c>
      <c r="J1901" s="577">
        <v>0.46043165467625902</v>
      </c>
      <c r="K1901" s="577" t="str">
        <f t="shared" si="261"/>
        <v/>
      </c>
      <c r="L1901" s="576">
        <v>46710</v>
      </c>
      <c r="M1901" s="576">
        <v>45000</v>
      </c>
      <c r="N1901" s="577">
        <v>0.96339113680154098</v>
      </c>
      <c r="O1901" s="577" t="str">
        <f t="shared" si="262"/>
        <v/>
      </c>
      <c r="P1901" s="578">
        <v>19.600000000000001</v>
      </c>
      <c r="Q1901" s="578">
        <v>16.2</v>
      </c>
      <c r="R1901" s="579">
        <v>0.82653061224489799</v>
      </c>
      <c r="S1901" s="577" t="str">
        <f t="shared" si="263"/>
        <v/>
      </c>
      <c r="T1901" s="580">
        <f t="shared" si="264"/>
        <v>0</v>
      </c>
      <c r="U1901" s="580">
        <f t="shared" si="265"/>
        <v>0</v>
      </c>
      <c r="V1901" s="580">
        <f t="shared" si="266"/>
        <v>0</v>
      </c>
      <c r="W1901" s="580">
        <f t="shared" si="267"/>
        <v>0</v>
      </c>
      <c r="X1901" s="581" t="str">
        <f t="shared" si="268"/>
        <v>NO</v>
      </c>
      <c r="Y1901" s="582" t="str">
        <f t="shared" si="269"/>
        <v>NO</v>
      </c>
    </row>
    <row r="1902" spans="1:25" x14ac:dyDescent="0.25">
      <c r="A1902" s="572" t="s">
        <v>297</v>
      </c>
      <c r="B1902" s="573" t="s">
        <v>1251</v>
      </c>
      <c r="C1902" s="617">
        <v>3</v>
      </c>
      <c r="D1902" s="617">
        <v>22085000300</v>
      </c>
      <c r="E1902" s="574" t="s">
        <v>901</v>
      </c>
      <c r="F1902" s="575">
        <v>1</v>
      </c>
      <c r="G1902" s="573" t="s">
        <v>902</v>
      </c>
      <c r="H1902" s="576">
        <v>152900</v>
      </c>
      <c r="I1902" s="576">
        <v>57000</v>
      </c>
      <c r="J1902" s="577">
        <v>0.37279267495094798</v>
      </c>
      <c r="K1902" s="577" t="str">
        <f t="shared" si="261"/>
        <v/>
      </c>
      <c r="L1902" s="576">
        <v>46710</v>
      </c>
      <c r="M1902" s="576">
        <v>23580</v>
      </c>
      <c r="N1902" s="577">
        <v>0.50481695568400797</v>
      </c>
      <c r="O1902" s="577" t="b">
        <f t="shared" si="262"/>
        <v>1</v>
      </c>
      <c r="P1902" s="578">
        <v>19.600000000000001</v>
      </c>
      <c r="Q1902" s="578">
        <v>34.700000000000003</v>
      </c>
      <c r="R1902" s="579">
        <v>1.7704081632653099</v>
      </c>
      <c r="S1902" s="577" t="b">
        <f t="shared" si="263"/>
        <v>1</v>
      </c>
      <c r="T1902" s="580">
        <f t="shared" si="264"/>
        <v>0</v>
      </c>
      <c r="U1902" s="580">
        <f t="shared" si="265"/>
        <v>1</v>
      </c>
      <c r="V1902" s="580">
        <f t="shared" si="266"/>
        <v>1</v>
      </c>
      <c r="W1902" s="580">
        <f t="shared" si="267"/>
        <v>2</v>
      </c>
      <c r="X1902" s="588" t="str">
        <f t="shared" si="268"/>
        <v>YES</v>
      </c>
      <c r="Y1902" s="589" t="str">
        <f t="shared" si="269"/>
        <v>YES</v>
      </c>
    </row>
    <row r="1903" spans="1:25" x14ac:dyDescent="0.25">
      <c r="A1903" s="572" t="s">
        <v>297</v>
      </c>
      <c r="B1903" s="573" t="s">
        <v>1253</v>
      </c>
      <c r="C1903" s="617">
        <v>3</v>
      </c>
      <c r="D1903" s="617">
        <v>22085000300</v>
      </c>
      <c r="E1903" s="584" t="s">
        <v>904</v>
      </c>
      <c r="F1903" s="590">
        <v>0</v>
      </c>
      <c r="G1903" s="573" t="s">
        <v>902</v>
      </c>
      <c r="H1903" s="576">
        <v>152900</v>
      </c>
      <c r="I1903" s="576">
        <v>70400</v>
      </c>
      <c r="J1903" s="577">
        <v>0.46043165467625902</v>
      </c>
      <c r="K1903" s="577" t="str">
        <f t="shared" si="261"/>
        <v/>
      </c>
      <c r="L1903" s="576">
        <v>46710</v>
      </c>
      <c r="M1903" s="576">
        <v>45000</v>
      </c>
      <c r="N1903" s="577">
        <v>0.96339113680154098</v>
      </c>
      <c r="O1903" s="577" t="str">
        <f t="shared" si="262"/>
        <v/>
      </c>
      <c r="P1903" s="578">
        <v>19.600000000000001</v>
      </c>
      <c r="Q1903" s="578">
        <v>16.2</v>
      </c>
      <c r="R1903" s="579">
        <v>0.82653061224489799</v>
      </c>
      <c r="S1903" s="577" t="str">
        <f t="shared" si="263"/>
        <v/>
      </c>
      <c r="T1903" s="580">
        <f t="shared" si="264"/>
        <v>0</v>
      </c>
      <c r="U1903" s="580">
        <f t="shared" si="265"/>
        <v>0</v>
      </c>
      <c r="V1903" s="580">
        <f t="shared" si="266"/>
        <v>0</v>
      </c>
      <c r="W1903" s="580">
        <f t="shared" si="267"/>
        <v>0</v>
      </c>
      <c r="X1903" s="581" t="str">
        <f t="shared" si="268"/>
        <v>NO</v>
      </c>
      <c r="Y1903" s="582" t="str">
        <f t="shared" si="269"/>
        <v>NO</v>
      </c>
    </row>
    <row r="1904" spans="1:25" x14ac:dyDescent="0.25">
      <c r="A1904" s="572" t="s">
        <v>289</v>
      </c>
      <c r="B1904" s="573" t="s">
        <v>1195</v>
      </c>
      <c r="C1904" s="617">
        <v>4</v>
      </c>
      <c r="D1904" s="617">
        <v>22085000400</v>
      </c>
      <c r="E1904" s="574" t="s">
        <v>904</v>
      </c>
      <c r="F1904" s="583">
        <v>0</v>
      </c>
      <c r="G1904" s="573" t="s">
        <v>902</v>
      </c>
      <c r="H1904" s="576">
        <v>152900</v>
      </c>
      <c r="I1904" s="576">
        <v>0</v>
      </c>
      <c r="J1904" s="577">
        <v>0</v>
      </c>
      <c r="K1904" s="577" t="str">
        <f t="shared" si="261"/>
        <v/>
      </c>
      <c r="L1904" s="576">
        <v>46710</v>
      </c>
      <c r="M1904" s="576">
        <v>0</v>
      </c>
      <c r="N1904" s="577">
        <v>0</v>
      </c>
      <c r="O1904" s="577" t="b">
        <f t="shared" si="262"/>
        <v>1</v>
      </c>
      <c r="P1904" s="578">
        <v>19.600000000000001</v>
      </c>
      <c r="Q1904" s="578">
        <v>0</v>
      </c>
      <c r="R1904" s="579">
        <v>0</v>
      </c>
      <c r="S1904" s="577" t="str">
        <f t="shared" si="263"/>
        <v/>
      </c>
      <c r="T1904" s="580">
        <f t="shared" si="264"/>
        <v>0</v>
      </c>
      <c r="U1904" s="580">
        <f t="shared" si="265"/>
        <v>1</v>
      </c>
      <c r="V1904" s="580">
        <f t="shared" si="266"/>
        <v>0</v>
      </c>
      <c r="W1904" s="580">
        <f t="shared" si="267"/>
        <v>1</v>
      </c>
      <c r="X1904" s="581" t="str">
        <f t="shared" si="268"/>
        <v>NO</v>
      </c>
      <c r="Y1904" s="582" t="str">
        <f t="shared" si="269"/>
        <v>NO</v>
      </c>
    </row>
    <row r="1905" spans="1:25" x14ac:dyDescent="0.25">
      <c r="A1905" s="572" t="s">
        <v>289</v>
      </c>
      <c r="B1905" s="573" t="s">
        <v>1196</v>
      </c>
      <c r="C1905" s="617">
        <v>4</v>
      </c>
      <c r="D1905" s="617">
        <v>22085000400</v>
      </c>
      <c r="E1905" s="574" t="s">
        <v>904</v>
      </c>
      <c r="F1905" s="583">
        <v>0</v>
      </c>
      <c r="G1905" s="573" t="s">
        <v>902</v>
      </c>
      <c r="H1905" s="576">
        <v>152900</v>
      </c>
      <c r="I1905" s="580"/>
      <c r="J1905" s="580"/>
      <c r="K1905" s="577" t="str">
        <f t="shared" si="261"/>
        <v/>
      </c>
      <c r="L1905" s="576">
        <v>46710</v>
      </c>
      <c r="M1905" s="576">
        <v>30833</v>
      </c>
      <c r="N1905" s="577">
        <v>0.66009419824448701</v>
      </c>
      <c r="O1905" s="577" t="str">
        <f t="shared" si="262"/>
        <v/>
      </c>
      <c r="P1905" s="578">
        <v>19.600000000000001</v>
      </c>
      <c r="Q1905" s="578">
        <v>18.600000000000001</v>
      </c>
      <c r="R1905" s="579">
        <v>0.94897959183673497</v>
      </c>
      <c r="S1905" s="577" t="str">
        <f t="shared" si="263"/>
        <v/>
      </c>
      <c r="T1905" s="580">
        <f t="shared" si="264"/>
        <v>0</v>
      </c>
      <c r="U1905" s="580">
        <f t="shared" si="265"/>
        <v>0</v>
      </c>
      <c r="V1905" s="580">
        <f t="shared" si="266"/>
        <v>0</v>
      </c>
      <c r="W1905" s="580">
        <f t="shared" si="267"/>
        <v>0</v>
      </c>
      <c r="X1905" s="581" t="str">
        <f t="shared" si="268"/>
        <v>NO</v>
      </c>
      <c r="Y1905" s="582" t="str">
        <f t="shared" si="269"/>
        <v>NO</v>
      </c>
    </row>
    <row r="1906" spans="1:25" x14ac:dyDescent="0.25">
      <c r="A1906" s="572" t="s">
        <v>297</v>
      </c>
      <c r="B1906" s="573" t="s">
        <v>1254</v>
      </c>
      <c r="C1906" s="617">
        <v>4</v>
      </c>
      <c r="D1906" s="617">
        <v>22085000400</v>
      </c>
      <c r="E1906" s="574" t="s">
        <v>904</v>
      </c>
      <c r="F1906" s="583">
        <v>0</v>
      </c>
      <c r="G1906" s="573" t="s">
        <v>902</v>
      </c>
      <c r="H1906" s="576">
        <v>152900</v>
      </c>
      <c r="I1906" s="576">
        <v>97600</v>
      </c>
      <c r="J1906" s="577">
        <v>0.63832570307390402</v>
      </c>
      <c r="K1906" s="577" t="b">
        <f t="shared" si="261"/>
        <v>1</v>
      </c>
      <c r="L1906" s="576">
        <v>46710</v>
      </c>
      <c r="M1906" s="576">
        <v>26458</v>
      </c>
      <c r="N1906" s="577">
        <v>0.56643117105544805</v>
      </c>
      <c r="O1906" s="577" t="b">
        <f t="shared" si="262"/>
        <v>1</v>
      </c>
      <c r="P1906" s="578">
        <v>19.600000000000001</v>
      </c>
      <c r="Q1906" s="578">
        <v>32.9</v>
      </c>
      <c r="R1906" s="579">
        <v>1.6785714285714299</v>
      </c>
      <c r="S1906" s="577" t="b">
        <f t="shared" si="263"/>
        <v>1</v>
      </c>
      <c r="T1906" s="580">
        <f t="shared" si="264"/>
        <v>1</v>
      </c>
      <c r="U1906" s="580">
        <f t="shared" si="265"/>
        <v>1</v>
      </c>
      <c r="V1906" s="580">
        <f t="shared" si="266"/>
        <v>1</v>
      </c>
      <c r="W1906" s="580">
        <f t="shared" si="267"/>
        <v>3</v>
      </c>
      <c r="X1906" s="581" t="str">
        <f t="shared" si="268"/>
        <v>NO</v>
      </c>
      <c r="Y1906" s="582" t="str">
        <f t="shared" si="269"/>
        <v>NO</v>
      </c>
    </row>
    <row r="1907" spans="1:25" x14ac:dyDescent="0.25">
      <c r="A1907" s="572" t="s">
        <v>297</v>
      </c>
      <c r="B1907" s="573" t="s">
        <v>1194</v>
      </c>
      <c r="C1907" s="617">
        <v>4</v>
      </c>
      <c r="D1907" s="617">
        <v>22085000400</v>
      </c>
      <c r="E1907" s="574" t="s">
        <v>904</v>
      </c>
      <c r="F1907" s="583">
        <v>0</v>
      </c>
      <c r="G1907" s="573" t="s">
        <v>902</v>
      </c>
      <c r="H1907" s="576">
        <v>152900</v>
      </c>
      <c r="I1907" s="576">
        <v>64200</v>
      </c>
      <c r="J1907" s="577">
        <v>0.41988227599738398</v>
      </c>
      <c r="K1907" s="577" t="str">
        <f t="shared" si="261"/>
        <v/>
      </c>
      <c r="L1907" s="576">
        <v>46710</v>
      </c>
      <c r="M1907" s="576">
        <v>22946</v>
      </c>
      <c r="N1907" s="577">
        <v>0.49124384500106999</v>
      </c>
      <c r="O1907" s="577" t="b">
        <f t="shared" si="262"/>
        <v>1</v>
      </c>
      <c r="P1907" s="578">
        <v>19.600000000000001</v>
      </c>
      <c r="Q1907" s="578">
        <v>40</v>
      </c>
      <c r="R1907" s="579">
        <v>2.0408163265306101</v>
      </c>
      <c r="S1907" s="577" t="b">
        <f t="shared" si="263"/>
        <v>1</v>
      </c>
      <c r="T1907" s="580">
        <f t="shared" si="264"/>
        <v>0</v>
      </c>
      <c r="U1907" s="580">
        <f t="shared" si="265"/>
        <v>1</v>
      </c>
      <c r="V1907" s="580">
        <f t="shared" si="266"/>
        <v>1</v>
      </c>
      <c r="W1907" s="580">
        <f t="shared" si="267"/>
        <v>2</v>
      </c>
      <c r="X1907" s="581" t="str">
        <f t="shared" si="268"/>
        <v>NO</v>
      </c>
      <c r="Y1907" s="582" t="str">
        <f t="shared" si="269"/>
        <v>NO</v>
      </c>
    </row>
    <row r="1908" spans="1:25" x14ac:dyDescent="0.25">
      <c r="A1908" s="572" t="s">
        <v>297</v>
      </c>
      <c r="B1908" s="573" t="s">
        <v>1251</v>
      </c>
      <c r="C1908" s="617">
        <v>4</v>
      </c>
      <c r="D1908" s="617">
        <v>22085000400</v>
      </c>
      <c r="E1908" s="574" t="s">
        <v>904</v>
      </c>
      <c r="F1908" s="583">
        <v>0</v>
      </c>
      <c r="G1908" s="573" t="s">
        <v>902</v>
      </c>
      <c r="H1908" s="576">
        <v>152900</v>
      </c>
      <c r="I1908" s="576">
        <v>57000</v>
      </c>
      <c r="J1908" s="577">
        <v>0.37279267495094798</v>
      </c>
      <c r="K1908" s="577" t="str">
        <f t="shared" si="261"/>
        <v/>
      </c>
      <c r="L1908" s="576">
        <v>46710</v>
      </c>
      <c r="M1908" s="576">
        <v>23580</v>
      </c>
      <c r="N1908" s="577">
        <v>0.50481695568400797</v>
      </c>
      <c r="O1908" s="577" t="b">
        <f t="shared" si="262"/>
        <v>1</v>
      </c>
      <c r="P1908" s="578">
        <v>19.600000000000001</v>
      </c>
      <c r="Q1908" s="578">
        <v>34.700000000000003</v>
      </c>
      <c r="R1908" s="579">
        <v>1.7704081632653099</v>
      </c>
      <c r="S1908" s="577" t="b">
        <f t="shared" si="263"/>
        <v>1</v>
      </c>
      <c r="T1908" s="580">
        <f t="shared" si="264"/>
        <v>0</v>
      </c>
      <c r="U1908" s="580">
        <f t="shared" si="265"/>
        <v>1</v>
      </c>
      <c r="V1908" s="580">
        <f t="shared" si="266"/>
        <v>1</v>
      </c>
      <c r="W1908" s="580">
        <f t="shared" si="267"/>
        <v>2</v>
      </c>
      <c r="X1908" s="581" t="str">
        <f t="shared" si="268"/>
        <v>NO</v>
      </c>
      <c r="Y1908" s="582" t="str">
        <f t="shared" si="269"/>
        <v>NO</v>
      </c>
    </row>
    <row r="1909" spans="1:25" x14ac:dyDescent="0.25">
      <c r="A1909" s="572" t="s">
        <v>297</v>
      </c>
      <c r="B1909" s="573" t="s">
        <v>1252</v>
      </c>
      <c r="C1909" s="617">
        <v>4</v>
      </c>
      <c r="D1909" s="617">
        <v>22085000400</v>
      </c>
      <c r="E1909" s="574" t="s">
        <v>904</v>
      </c>
      <c r="F1909" s="583">
        <v>0</v>
      </c>
      <c r="G1909" s="573" t="s">
        <v>902</v>
      </c>
      <c r="H1909" s="576">
        <v>152900</v>
      </c>
      <c r="I1909" s="580"/>
      <c r="J1909" s="580"/>
      <c r="K1909" s="577" t="str">
        <f t="shared" si="261"/>
        <v/>
      </c>
      <c r="L1909" s="576">
        <v>46710</v>
      </c>
      <c r="M1909" s="580"/>
      <c r="N1909" s="580"/>
      <c r="O1909" s="577" t="b">
        <f t="shared" si="262"/>
        <v>1</v>
      </c>
      <c r="P1909" s="578">
        <v>19.600000000000001</v>
      </c>
      <c r="Q1909" s="578">
        <v>2.8</v>
      </c>
      <c r="R1909" s="579">
        <v>0.14285714285714299</v>
      </c>
      <c r="S1909" s="577" t="str">
        <f t="shared" si="263"/>
        <v/>
      </c>
      <c r="T1909" s="580">
        <f t="shared" si="264"/>
        <v>0</v>
      </c>
      <c r="U1909" s="580">
        <f t="shared" si="265"/>
        <v>1</v>
      </c>
      <c r="V1909" s="580">
        <f t="shared" si="266"/>
        <v>0</v>
      </c>
      <c r="W1909" s="580">
        <f t="shared" si="267"/>
        <v>1</v>
      </c>
      <c r="X1909" s="581" t="str">
        <f t="shared" si="268"/>
        <v>NO</v>
      </c>
      <c r="Y1909" s="582" t="str">
        <f t="shared" si="269"/>
        <v>NO</v>
      </c>
    </row>
    <row r="1910" spans="1:25" x14ac:dyDescent="0.25">
      <c r="A1910" s="572" t="s">
        <v>297</v>
      </c>
      <c r="B1910" s="573" t="s">
        <v>1254</v>
      </c>
      <c r="C1910" s="617">
        <v>5</v>
      </c>
      <c r="D1910" s="617">
        <v>22085000500</v>
      </c>
      <c r="E1910" s="584" t="s">
        <v>901</v>
      </c>
      <c r="F1910" s="585">
        <v>1</v>
      </c>
      <c r="G1910" s="573" t="s">
        <v>902</v>
      </c>
      <c r="H1910" s="576">
        <v>152900</v>
      </c>
      <c r="I1910" s="576">
        <v>97600</v>
      </c>
      <c r="J1910" s="577">
        <v>0.63832570307390402</v>
      </c>
      <c r="K1910" s="577" t="b">
        <f t="shared" si="261"/>
        <v>1</v>
      </c>
      <c r="L1910" s="576">
        <v>46710</v>
      </c>
      <c r="M1910" s="576">
        <v>26458</v>
      </c>
      <c r="N1910" s="577">
        <v>0.56643117105544805</v>
      </c>
      <c r="O1910" s="577" t="b">
        <f t="shared" si="262"/>
        <v>1</v>
      </c>
      <c r="P1910" s="578">
        <v>19.600000000000001</v>
      </c>
      <c r="Q1910" s="578">
        <v>32.9</v>
      </c>
      <c r="R1910" s="579">
        <v>1.6785714285714299</v>
      </c>
      <c r="S1910" s="577" t="b">
        <f t="shared" si="263"/>
        <v>1</v>
      </c>
      <c r="T1910" s="580">
        <f t="shared" si="264"/>
        <v>1</v>
      </c>
      <c r="U1910" s="580">
        <f t="shared" si="265"/>
        <v>1</v>
      </c>
      <c r="V1910" s="580">
        <f t="shared" si="266"/>
        <v>1</v>
      </c>
      <c r="W1910" s="580">
        <f t="shared" si="267"/>
        <v>3</v>
      </c>
      <c r="X1910" s="588" t="str">
        <f t="shared" si="268"/>
        <v>YES</v>
      </c>
      <c r="Y1910" s="589" t="str">
        <f t="shared" si="269"/>
        <v>YES</v>
      </c>
    </row>
    <row r="1911" spans="1:25" x14ac:dyDescent="0.25">
      <c r="A1911" s="572" t="s">
        <v>289</v>
      </c>
      <c r="B1911" s="573" t="s">
        <v>1198</v>
      </c>
      <c r="C1911" s="617">
        <v>6</v>
      </c>
      <c r="D1911" s="617">
        <v>22085000600</v>
      </c>
      <c r="E1911" s="574" t="s">
        <v>904</v>
      </c>
      <c r="F1911" s="583">
        <v>0</v>
      </c>
      <c r="G1911" s="573" t="s">
        <v>902</v>
      </c>
      <c r="H1911" s="576">
        <v>152900</v>
      </c>
      <c r="I1911" s="576">
        <v>87500</v>
      </c>
      <c r="J1911" s="577">
        <v>0.57226945716154398</v>
      </c>
      <c r="K1911" s="577" t="b">
        <f t="shared" si="261"/>
        <v>1</v>
      </c>
      <c r="L1911" s="576">
        <v>46710</v>
      </c>
      <c r="M1911" s="576">
        <v>31042</v>
      </c>
      <c r="N1911" s="577">
        <v>0.66456861485763197</v>
      </c>
      <c r="O1911" s="577" t="str">
        <f t="shared" si="262"/>
        <v/>
      </c>
      <c r="P1911" s="578">
        <v>19.600000000000001</v>
      </c>
      <c r="Q1911" s="578">
        <v>23.7</v>
      </c>
      <c r="R1911" s="579">
        <v>1.2091836734693899</v>
      </c>
      <c r="S1911" s="577" t="str">
        <f t="shared" si="263"/>
        <v/>
      </c>
      <c r="T1911" s="580">
        <f t="shared" si="264"/>
        <v>1</v>
      </c>
      <c r="U1911" s="580">
        <f t="shared" si="265"/>
        <v>0</v>
      </c>
      <c r="V1911" s="580">
        <f t="shared" si="266"/>
        <v>0</v>
      </c>
      <c r="W1911" s="580">
        <f t="shared" si="267"/>
        <v>1</v>
      </c>
      <c r="X1911" s="581" t="str">
        <f t="shared" si="268"/>
        <v>NO</v>
      </c>
      <c r="Y1911" s="582" t="str">
        <f t="shared" si="269"/>
        <v>NO</v>
      </c>
    </row>
    <row r="1912" spans="1:25" x14ac:dyDescent="0.25">
      <c r="A1912" s="572" t="s">
        <v>297</v>
      </c>
      <c r="B1912" s="573" t="s">
        <v>1254</v>
      </c>
      <c r="C1912" s="617">
        <v>6</v>
      </c>
      <c r="D1912" s="617">
        <v>22085000600</v>
      </c>
      <c r="E1912" s="574" t="s">
        <v>904</v>
      </c>
      <c r="F1912" s="583">
        <v>0</v>
      </c>
      <c r="G1912" s="573" t="s">
        <v>902</v>
      </c>
      <c r="H1912" s="576">
        <v>152900</v>
      </c>
      <c r="I1912" s="576">
        <v>97600</v>
      </c>
      <c r="J1912" s="577">
        <v>0.63832570307390402</v>
      </c>
      <c r="K1912" s="577" t="b">
        <f t="shared" si="261"/>
        <v>1</v>
      </c>
      <c r="L1912" s="576">
        <v>46710</v>
      </c>
      <c r="M1912" s="576">
        <v>26458</v>
      </c>
      <c r="N1912" s="577">
        <v>0.56643117105544805</v>
      </c>
      <c r="O1912" s="577" t="b">
        <f t="shared" si="262"/>
        <v>1</v>
      </c>
      <c r="P1912" s="578">
        <v>19.600000000000001</v>
      </c>
      <c r="Q1912" s="578">
        <v>32.9</v>
      </c>
      <c r="R1912" s="579">
        <v>1.6785714285714299</v>
      </c>
      <c r="S1912" s="577" t="b">
        <f t="shared" si="263"/>
        <v>1</v>
      </c>
      <c r="T1912" s="580">
        <f t="shared" si="264"/>
        <v>1</v>
      </c>
      <c r="U1912" s="580">
        <f t="shared" si="265"/>
        <v>1</v>
      </c>
      <c r="V1912" s="580">
        <f t="shared" si="266"/>
        <v>1</v>
      </c>
      <c r="W1912" s="580">
        <f t="shared" si="267"/>
        <v>3</v>
      </c>
      <c r="X1912" s="581" t="str">
        <f t="shared" si="268"/>
        <v>NO</v>
      </c>
      <c r="Y1912" s="582" t="str">
        <f t="shared" si="269"/>
        <v>NO</v>
      </c>
    </row>
    <row r="1913" spans="1:25" x14ac:dyDescent="0.25">
      <c r="A1913" s="572" t="s">
        <v>297</v>
      </c>
      <c r="B1913" s="573" t="s">
        <v>1255</v>
      </c>
      <c r="C1913" s="617">
        <v>6</v>
      </c>
      <c r="D1913" s="617">
        <v>22085000600</v>
      </c>
      <c r="E1913" s="584" t="s">
        <v>904</v>
      </c>
      <c r="F1913" s="590">
        <v>0</v>
      </c>
      <c r="G1913" s="573" t="s">
        <v>902</v>
      </c>
      <c r="H1913" s="576">
        <v>152900</v>
      </c>
      <c r="I1913" s="576">
        <v>76000</v>
      </c>
      <c r="J1913" s="577">
        <v>0.49705689993459801</v>
      </c>
      <c r="K1913" s="577" t="str">
        <f t="shared" si="261"/>
        <v/>
      </c>
      <c r="L1913" s="576">
        <v>46710</v>
      </c>
      <c r="M1913" s="576">
        <v>48125</v>
      </c>
      <c r="N1913" s="577">
        <v>1.03029329907943</v>
      </c>
      <c r="O1913" s="577" t="str">
        <f t="shared" si="262"/>
        <v/>
      </c>
      <c r="P1913" s="578">
        <v>19.600000000000001</v>
      </c>
      <c r="Q1913" s="578">
        <v>12.1</v>
      </c>
      <c r="R1913" s="579">
        <v>0.61734693877550995</v>
      </c>
      <c r="S1913" s="577" t="str">
        <f t="shared" si="263"/>
        <v/>
      </c>
      <c r="T1913" s="580">
        <f t="shared" si="264"/>
        <v>0</v>
      </c>
      <c r="U1913" s="580">
        <f t="shared" si="265"/>
        <v>0</v>
      </c>
      <c r="V1913" s="580">
        <f t="shared" si="266"/>
        <v>0</v>
      </c>
      <c r="W1913" s="580">
        <f t="shared" si="267"/>
        <v>0</v>
      </c>
      <c r="X1913" s="581" t="str">
        <f t="shared" si="268"/>
        <v>NO</v>
      </c>
      <c r="Y1913" s="582" t="str">
        <f t="shared" si="269"/>
        <v>NO</v>
      </c>
    </row>
    <row r="1914" spans="1:25" x14ac:dyDescent="0.25">
      <c r="A1914" s="572" t="s">
        <v>297</v>
      </c>
      <c r="B1914" s="573" t="s">
        <v>1256</v>
      </c>
      <c r="C1914" s="617">
        <v>6</v>
      </c>
      <c r="D1914" s="617">
        <v>22085000600</v>
      </c>
      <c r="E1914" s="584" t="s">
        <v>904</v>
      </c>
      <c r="F1914" s="590">
        <v>0</v>
      </c>
      <c r="G1914" s="573" t="s">
        <v>902</v>
      </c>
      <c r="H1914" s="576">
        <v>152900</v>
      </c>
      <c r="I1914" s="576">
        <v>120800</v>
      </c>
      <c r="J1914" s="577">
        <v>0.79005886200130804</v>
      </c>
      <c r="K1914" s="577" t="b">
        <f t="shared" si="261"/>
        <v>1</v>
      </c>
      <c r="L1914" s="576">
        <v>46710</v>
      </c>
      <c r="M1914" s="576">
        <v>37292</v>
      </c>
      <c r="N1914" s="577">
        <v>0.79837293941340204</v>
      </c>
      <c r="O1914" s="577" t="str">
        <f t="shared" si="262"/>
        <v/>
      </c>
      <c r="P1914" s="578">
        <v>19.600000000000001</v>
      </c>
      <c r="Q1914" s="578">
        <v>22.7</v>
      </c>
      <c r="R1914" s="579">
        <v>1.15816326530612</v>
      </c>
      <c r="S1914" s="577" t="str">
        <f t="shared" si="263"/>
        <v/>
      </c>
      <c r="T1914" s="580">
        <f t="shared" si="264"/>
        <v>1</v>
      </c>
      <c r="U1914" s="580">
        <f t="shared" si="265"/>
        <v>0</v>
      </c>
      <c r="V1914" s="580">
        <f t="shared" si="266"/>
        <v>0</v>
      </c>
      <c r="W1914" s="580">
        <f t="shared" si="267"/>
        <v>1</v>
      </c>
      <c r="X1914" s="581" t="str">
        <f t="shared" si="268"/>
        <v>NO</v>
      </c>
      <c r="Y1914" s="582" t="str">
        <f t="shared" si="269"/>
        <v>NO</v>
      </c>
    </row>
    <row r="1915" spans="1:25" x14ac:dyDescent="0.25">
      <c r="A1915" s="572" t="s">
        <v>297</v>
      </c>
      <c r="B1915" s="592" t="s">
        <v>1257</v>
      </c>
      <c r="C1915" s="617">
        <v>6</v>
      </c>
      <c r="D1915" s="617">
        <v>22085000600</v>
      </c>
      <c r="E1915" s="584" t="s">
        <v>904</v>
      </c>
      <c r="F1915" s="590">
        <v>0</v>
      </c>
      <c r="G1915" s="573" t="s">
        <v>902</v>
      </c>
      <c r="H1915" s="576">
        <v>152900</v>
      </c>
      <c r="I1915" s="576">
        <v>0</v>
      </c>
      <c r="J1915" s="577">
        <v>0</v>
      </c>
      <c r="K1915" s="577" t="str">
        <f t="shared" si="261"/>
        <v/>
      </c>
      <c r="L1915" s="576">
        <v>46710</v>
      </c>
      <c r="M1915" s="576">
        <v>0</v>
      </c>
      <c r="N1915" s="577">
        <v>0</v>
      </c>
      <c r="O1915" s="577" t="b">
        <f t="shared" si="262"/>
        <v>1</v>
      </c>
      <c r="P1915" s="578">
        <v>19.600000000000001</v>
      </c>
      <c r="Q1915" s="578">
        <v>0</v>
      </c>
      <c r="R1915" s="579">
        <v>0</v>
      </c>
      <c r="S1915" s="577" t="str">
        <f t="shared" si="263"/>
        <v/>
      </c>
      <c r="T1915" s="580">
        <f t="shared" si="264"/>
        <v>0</v>
      </c>
      <c r="U1915" s="580">
        <f t="shared" si="265"/>
        <v>1</v>
      </c>
      <c r="V1915" s="580">
        <f t="shared" si="266"/>
        <v>0</v>
      </c>
      <c r="W1915" s="580">
        <f t="shared" si="267"/>
        <v>1</v>
      </c>
      <c r="X1915" s="581" t="str">
        <f t="shared" si="268"/>
        <v>NO</v>
      </c>
      <c r="Y1915" s="582" t="str">
        <f t="shared" si="269"/>
        <v>NO</v>
      </c>
    </row>
    <row r="1916" spans="1:25" x14ac:dyDescent="0.25">
      <c r="A1916" s="572" t="s">
        <v>312</v>
      </c>
      <c r="B1916" s="573" t="s">
        <v>1258</v>
      </c>
      <c r="C1916" s="617">
        <v>6</v>
      </c>
      <c r="D1916" s="617">
        <v>22085000600</v>
      </c>
      <c r="E1916" s="574" t="s">
        <v>904</v>
      </c>
      <c r="F1916" s="583">
        <v>0</v>
      </c>
      <c r="G1916" s="573" t="s">
        <v>902</v>
      </c>
      <c r="H1916" s="576">
        <v>152900</v>
      </c>
      <c r="I1916" s="576">
        <v>87100</v>
      </c>
      <c r="J1916" s="577">
        <v>0.56965336821451895</v>
      </c>
      <c r="K1916" s="577" t="b">
        <f t="shared" si="261"/>
        <v>1</v>
      </c>
      <c r="L1916" s="576">
        <v>46710</v>
      </c>
      <c r="M1916" s="576">
        <v>36786</v>
      </c>
      <c r="N1916" s="577">
        <v>0.78754014129736705</v>
      </c>
      <c r="O1916" s="577" t="str">
        <f t="shared" si="262"/>
        <v/>
      </c>
      <c r="P1916" s="578">
        <v>19.600000000000001</v>
      </c>
      <c r="Q1916" s="578">
        <v>18.600000000000001</v>
      </c>
      <c r="R1916" s="579">
        <v>0.94897959183673497</v>
      </c>
      <c r="S1916" s="577" t="str">
        <f t="shared" si="263"/>
        <v/>
      </c>
      <c r="T1916" s="580">
        <f t="shared" si="264"/>
        <v>1</v>
      </c>
      <c r="U1916" s="580">
        <f t="shared" si="265"/>
        <v>0</v>
      </c>
      <c r="V1916" s="580">
        <f t="shared" si="266"/>
        <v>0</v>
      </c>
      <c r="W1916" s="580">
        <f t="shared" si="267"/>
        <v>1</v>
      </c>
      <c r="X1916" s="581" t="str">
        <f t="shared" si="268"/>
        <v>NO</v>
      </c>
      <c r="Y1916" s="582" t="str">
        <f t="shared" si="269"/>
        <v>NO</v>
      </c>
    </row>
    <row r="1917" spans="1:25" x14ac:dyDescent="0.25">
      <c r="A1917" s="572" t="s">
        <v>297</v>
      </c>
      <c r="B1917" s="573" t="s">
        <v>1254</v>
      </c>
      <c r="C1917" s="617">
        <v>7</v>
      </c>
      <c r="D1917" s="617">
        <v>22085000700</v>
      </c>
      <c r="E1917" s="574" t="s">
        <v>904</v>
      </c>
      <c r="F1917" s="583">
        <v>0</v>
      </c>
      <c r="G1917" s="573" t="s">
        <v>902</v>
      </c>
      <c r="H1917" s="576">
        <v>152900</v>
      </c>
      <c r="I1917" s="576">
        <v>97600</v>
      </c>
      <c r="J1917" s="577">
        <v>0.63832570307390402</v>
      </c>
      <c r="K1917" s="577" t="b">
        <f t="shared" si="261"/>
        <v>1</v>
      </c>
      <c r="L1917" s="576">
        <v>46710</v>
      </c>
      <c r="M1917" s="576">
        <v>26458</v>
      </c>
      <c r="N1917" s="577">
        <v>0.56643117105544805</v>
      </c>
      <c r="O1917" s="577" t="b">
        <f t="shared" si="262"/>
        <v>1</v>
      </c>
      <c r="P1917" s="578">
        <v>19.600000000000001</v>
      </c>
      <c r="Q1917" s="578">
        <v>32.9</v>
      </c>
      <c r="R1917" s="579">
        <v>1.6785714285714299</v>
      </c>
      <c r="S1917" s="577" t="b">
        <f t="shared" si="263"/>
        <v>1</v>
      </c>
      <c r="T1917" s="580">
        <f t="shared" si="264"/>
        <v>1</v>
      </c>
      <c r="U1917" s="580">
        <f t="shared" si="265"/>
        <v>1</v>
      </c>
      <c r="V1917" s="580">
        <f t="shared" si="266"/>
        <v>1</v>
      </c>
      <c r="W1917" s="580">
        <f t="shared" si="267"/>
        <v>3</v>
      </c>
      <c r="X1917" s="581" t="str">
        <f t="shared" si="268"/>
        <v>NO</v>
      </c>
      <c r="Y1917" s="582" t="str">
        <f t="shared" si="269"/>
        <v>NO</v>
      </c>
    </row>
    <row r="1918" spans="1:25" x14ac:dyDescent="0.25">
      <c r="A1918" s="572" t="s">
        <v>297</v>
      </c>
      <c r="B1918" s="573" t="s">
        <v>1256</v>
      </c>
      <c r="C1918" s="617">
        <v>7</v>
      </c>
      <c r="D1918" s="617">
        <v>22085000700</v>
      </c>
      <c r="E1918" s="574" t="s">
        <v>904</v>
      </c>
      <c r="F1918" s="583">
        <v>0</v>
      </c>
      <c r="G1918" s="573" t="s">
        <v>902</v>
      </c>
      <c r="H1918" s="576">
        <v>152900</v>
      </c>
      <c r="I1918" s="576">
        <v>120800</v>
      </c>
      <c r="J1918" s="577">
        <v>0.79005886200130804</v>
      </c>
      <c r="K1918" s="577" t="b">
        <f t="shared" si="261"/>
        <v>1</v>
      </c>
      <c r="L1918" s="576">
        <v>46710</v>
      </c>
      <c r="M1918" s="576">
        <v>37292</v>
      </c>
      <c r="N1918" s="577">
        <v>0.79837293941340204</v>
      </c>
      <c r="O1918" s="577" t="str">
        <f t="shared" si="262"/>
        <v/>
      </c>
      <c r="P1918" s="578">
        <v>19.600000000000001</v>
      </c>
      <c r="Q1918" s="578">
        <v>22.7</v>
      </c>
      <c r="R1918" s="579">
        <v>1.15816326530612</v>
      </c>
      <c r="S1918" s="577" t="str">
        <f t="shared" si="263"/>
        <v/>
      </c>
      <c r="T1918" s="580">
        <f t="shared" si="264"/>
        <v>1</v>
      </c>
      <c r="U1918" s="580">
        <f t="shared" si="265"/>
        <v>0</v>
      </c>
      <c r="V1918" s="580">
        <f t="shared" si="266"/>
        <v>0</v>
      </c>
      <c r="W1918" s="580">
        <f t="shared" si="267"/>
        <v>1</v>
      </c>
      <c r="X1918" s="581" t="str">
        <f t="shared" si="268"/>
        <v>NO</v>
      </c>
      <c r="Y1918" s="582" t="str">
        <f t="shared" si="269"/>
        <v>NO</v>
      </c>
    </row>
    <row r="1919" spans="1:25" x14ac:dyDescent="0.25">
      <c r="A1919" s="572" t="s">
        <v>312</v>
      </c>
      <c r="B1919" s="573" t="s">
        <v>1259</v>
      </c>
      <c r="C1919" s="617">
        <v>7</v>
      </c>
      <c r="D1919" s="617">
        <v>22085000700</v>
      </c>
      <c r="E1919" s="574" t="s">
        <v>904</v>
      </c>
      <c r="F1919" s="583">
        <v>0</v>
      </c>
      <c r="G1919" s="573" t="s">
        <v>902</v>
      </c>
      <c r="H1919" s="576">
        <v>152900</v>
      </c>
      <c r="I1919" s="576">
        <v>127700</v>
      </c>
      <c r="J1919" s="577">
        <v>0.83518639633747505</v>
      </c>
      <c r="K1919" s="577" t="b">
        <f t="shared" si="261"/>
        <v>1</v>
      </c>
      <c r="L1919" s="576">
        <v>46710</v>
      </c>
      <c r="M1919" s="576">
        <v>61000</v>
      </c>
      <c r="N1919" s="577">
        <v>1.30593020766431</v>
      </c>
      <c r="O1919" s="577" t="str">
        <f t="shared" si="262"/>
        <v/>
      </c>
      <c r="P1919" s="578">
        <v>19.600000000000001</v>
      </c>
      <c r="Q1919" s="578">
        <v>15.1</v>
      </c>
      <c r="R1919" s="579">
        <v>0.77040816326530603</v>
      </c>
      <c r="S1919" s="577" t="str">
        <f t="shared" si="263"/>
        <v/>
      </c>
      <c r="T1919" s="580">
        <f t="shared" si="264"/>
        <v>1</v>
      </c>
      <c r="U1919" s="580">
        <f t="shared" si="265"/>
        <v>0</v>
      </c>
      <c r="V1919" s="580">
        <f t="shared" si="266"/>
        <v>0</v>
      </c>
      <c r="W1919" s="580">
        <f t="shared" si="267"/>
        <v>1</v>
      </c>
      <c r="X1919" s="581" t="str">
        <f t="shared" si="268"/>
        <v>NO</v>
      </c>
      <c r="Y1919" s="582" t="str">
        <f t="shared" si="269"/>
        <v>NO</v>
      </c>
    </row>
    <row r="1920" spans="1:25" x14ac:dyDescent="0.25">
      <c r="A1920" s="572" t="s">
        <v>292</v>
      </c>
      <c r="B1920" s="573" t="s">
        <v>1211</v>
      </c>
      <c r="C1920" s="617">
        <v>301.02999999999997</v>
      </c>
      <c r="D1920" s="617">
        <v>22087030103</v>
      </c>
      <c r="E1920" s="574" t="s">
        <v>904</v>
      </c>
      <c r="F1920" s="583">
        <v>0</v>
      </c>
      <c r="G1920" s="573" t="s">
        <v>902</v>
      </c>
      <c r="H1920" s="576">
        <v>152900</v>
      </c>
      <c r="I1920" s="576">
        <v>0</v>
      </c>
      <c r="J1920" s="577">
        <v>0</v>
      </c>
      <c r="K1920" s="577" t="str">
        <f t="shared" si="261"/>
        <v/>
      </c>
      <c r="L1920" s="576">
        <v>46710</v>
      </c>
      <c r="M1920" s="576">
        <v>0</v>
      </c>
      <c r="N1920" s="577">
        <v>0</v>
      </c>
      <c r="O1920" s="577" t="b">
        <f t="shared" si="262"/>
        <v>1</v>
      </c>
      <c r="P1920" s="578">
        <v>19.600000000000001</v>
      </c>
      <c r="Q1920" s="578">
        <v>0</v>
      </c>
      <c r="R1920" s="579">
        <v>0</v>
      </c>
      <c r="S1920" s="577" t="str">
        <f t="shared" si="263"/>
        <v/>
      </c>
      <c r="T1920" s="580">
        <f t="shared" si="264"/>
        <v>0</v>
      </c>
      <c r="U1920" s="580">
        <f t="shared" si="265"/>
        <v>1</v>
      </c>
      <c r="V1920" s="580">
        <f t="shared" si="266"/>
        <v>0</v>
      </c>
      <c r="W1920" s="580">
        <f t="shared" si="267"/>
        <v>1</v>
      </c>
      <c r="X1920" s="581" t="str">
        <f t="shared" si="268"/>
        <v>NO</v>
      </c>
      <c r="Y1920" s="582" t="str">
        <f t="shared" si="269"/>
        <v>NO</v>
      </c>
    </row>
    <row r="1921" spans="1:25" x14ac:dyDescent="0.25">
      <c r="A1921" s="572" t="s">
        <v>1260</v>
      </c>
      <c r="B1921" s="592" t="s">
        <v>1261</v>
      </c>
      <c r="C1921" s="617">
        <v>301.02999999999997</v>
      </c>
      <c r="D1921" s="617">
        <v>22087030103</v>
      </c>
      <c r="E1921" s="584" t="s">
        <v>904</v>
      </c>
      <c r="F1921" s="585">
        <v>0</v>
      </c>
      <c r="G1921" s="573" t="s">
        <v>902</v>
      </c>
      <c r="H1921" s="576">
        <v>152900</v>
      </c>
      <c r="I1921" s="576">
        <v>0</v>
      </c>
      <c r="J1921" s="577">
        <v>0</v>
      </c>
      <c r="K1921" s="577" t="str">
        <f t="shared" si="261"/>
        <v/>
      </c>
      <c r="L1921" s="576">
        <v>46710</v>
      </c>
      <c r="M1921" s="576">
        <v>0</v>
      </c>
      <c r="N1921" s="577">
        <v>0</v>
      </c>
      <c r="O1921" s="577" t="b">
        <f t="shared" si="262"/>
        <v>1</v>
      </c>
      <c r="P1921" s="578">
        <v>19.600000000000001</v>
      </c>
      <c r="Q1921" s="578">
        <v>0</v>
      </c>
      <c r="R1921" s="579">
        <v>0</v>
      </c>
      <c r="S1921" s="577" t="str">
        <f t="shared" si="263"/>
        <v/>
      </c>
      <c r="T1921" s="580">
        <f t="shared" si="264"/>
        <v>0</v>
      </c>
      <c r="U1921" s="580">
        <f t="shared" si="265"/>
        <v>1</v>
      </c>
      <c r="V1921" s="580">
        <f t="shared" si="266"/>
        <v>0</v>
      </c>
      <c r="W1921" s="580">
        <f t="shared" si="267"/>
        <v>1</v>
      </c>
      <c r="X1921" s="581" t="str">
        <f t="shared" si="268"/>
        <v>NO</v>
      </c>
      <c r="Y1921" s="582" t="str">
        <f t="shared" si="269"/>
        <v>NO</v>
      </c>
    </row>
    <row r="1922" spans="1:25" x14ac:dyDescent="0.25">
      <c r="A1922" s="572" t="s">
        <v>1260</v>
      </c>
      <c r="B1922" s="573" t="s">
        <v>1262</v>
      </c>
      <c r="C1922" s="617">
        <v>301.02999999999997</v>
      </c>
      <c r="D1922" s="617">
        <v>22087030103</v>
      </c>
      <c r="E1922" s="574" t="s">
        <v>904</v>
      </c>
      <c r="F1922" s="583">
        <v>0</v>
      </c>
      <c r="G1922" s="573" t="s">
        <v>902</v>
      </c>
      <c r="H1922" s="576">
        <v>152900</v>
      </c>
      <c r="I1922" s="576">
        <v>128800</v>
      </c>
      <c r="J1922" s="577">
        <v>0.84238064094179199</v>
      </c>
      <c r="K1922" s="577" t="b">
        <f t="shared" si="261"/>
        <v>1</v>
      </c>
      <c r="L1922" s="576">
        <v>46710</v>
      </c>
      <c r="M1922" s="576">
        <v>36188</v>
      </c>
      <c r="N1922" s="577">
        <v>0.77473774352387104</v>
      </c>
      <c r="O1922" s="577" t="str">
        <f t="shared" si="262"/>
        <v/>
      </c>
      <c r="P1922" s="578">
        <v>19.600000000000001</v>
      </c>
      <c r="Q1922" s="578">
        <v>23.4</v>
      </c>
      <c r="R1922" s="579">
        <v>1.19387755102041</v>
      </c>
      <c r="S1922" s="577" t="str">
        <f t="shared" si="263"/>
        <v/>
      </c>
      <c r="T1922" s="580">
        <f t="shared" si="264"/>
        <v>1</v>
      </c>
      <c r="U1922" s="580">
        <f t="shared" si="265"/>
        <v>0</v>
      </c>
      <c r="V1922" s="580">
        <f t="shared" si="266"/>
        <v>0</v>
      </c>
      <c r="W1922" s="580">
        <f t="shared" si="267"/>
        <v>1</v>
      </c>
      <c r="X1922" s="581" t="str">
        <f t="shared" si="268"/>
        <v>NO</v>
      </c>
      <c r="Y1922" s="582" t="str">
        <f t="shared" si="269"/>
        <v>NO</v>
      </c>
    </row>
    <row r="1923" spans="1:25" x14ac:dyDescent="0.25">
      <c r="A1923" s="572" t="s">
        <v>1260</v>
      </c>
      <c r="B1923" s="573" t="s">
        <v>1261</v>
      </c>
      <c r="C1923" s="617">
        <v>301.04000000000002</v>
      </c>
      <c r="D1923" s="617">
        <v>22087030104</v>
      </c>
      <c r="E1923" s="574" t="s">
        <v>904</v>
      </c>
      <c r="F1923" s="583">
        <v>0</v>
      </c>
      <c r="G1923" s="573" t="s">
        <v>902</v>
      </c>
      <c r="H1923" s="576">
        <v>152900</v>
      </c>
      <c r="I1923" s="576">
        <v>0</v>
      </c>
      <c r="J1923" s="577">
        <v>0</v>
      </c>
      <c r="K1923" s="577" t="str">
        <f t="shared" ref="K1923:K1986" si="270">IF(J1923&gt;=50%,TRUE,"")</f>
        <v/>
      </c>
      <c r="L1923" s="576">
        <v>46710</v>
      </c>
      <c r="M1923" s="576">
        <v>0</v>
      </c>
      <c r="N1923" s="577">
        <v>0</v>
      </c>
      <c r="O1923" s="577" t="b">
        <f t="shared" ref="O1923:O1986" si="271">IF(N1923&lt;=65%,TRUE,"")</f>
        <v>1</v>
      </c>
      <c r="P1923" s="578">
        <v>19.600000000000001</v>
      </c>
      <c r="Q1923" s="578">
        <v>0</v>
      </c>
      <c r="R1923" s="579">
        <v>0</v>
      </c>
      <c r="S1923" s="577" t="str">
        <f t="shared" ref="S1923:S1986" si="272">IF(R1923&gt;=1.5,TRUE,"")</f>
        <v/>
      </c>
      <c r="T1923" s="580">
        <f t="shared" ref="T1923:T1986" si="273">IF(K1923=TRUE,1,0)</f>
        <v>0</v>
      </c>
      <c r="U1923" s="580">
        <f t="shared" ref="U1923:U1986" si="274">IF(O1923=TRUE,1,0)</f>
        <v>1</v>
      </c>
      <c r="V1923" s="580">
        <f t="shared" ref="V1923:V1986" si="275">IF(S1923=TRUE,1,0)</f>
        <v>0</v>
      </c>
      <c r="W1923" s="580">
        <f t="shared" ref="W1923:W1986" si="276">SUM(T1923:V1923)</f>
        <v>1</v>
      </c>
      <c r="X1923" s="581" t="str">
        <f t="shared" ref="X1923:X1986" si="277">IF(AND(E1923="TRUE",W1923&gt;1),"YES","NO")</f>
        <v>NO</v>
      </c>
      <c r="Y1923" s="582" t="str">
        <f t="shared" ref="Y1923:Y1986" si="278">IF(AND(F1923=1,W1923&gt;1), "YES","NO")</f>
        <v>NO</v>
      </c>
    </row>
    <row r="1924" spans="1:25" x14ac:dyDescent="0.25">
      <c r="A1924" s="572" t="s">
        <v>1260</v>
      </c>
      <c r="B1924" s="573" t="s">
        <v>1261</v>
      </c>
      <c r="C1924" s="617">
        <v>301.05</v>
      </c>
      <c r="D1924" s="617">
        <v>22087030105</v>
      </c>
      <c r="E1924" s="584" t="s">
        <v>904</v>
      </c>
      <c r="F1924" s="585">
        <v>0</v>
      </c>
      <c r="G1924" s="573" t="s">
        <v>902</v>
      </c>
      <c r="H1924" s="576">
        <v>152900</v>
      </c>
      <c r="I1924" s="576">
        <v>0</v>
      </c>
      <c r="J1924" s="577">
        <v>0</v>
      </c>
      <c r="K1924" s="577" t="str">
        <f t="shared" si="270"/>
        <v/>
      </c>
      <c r="L1924" s="576">
        <v>46710</v>
      </c>
      <c r="M1924" s="576">
        <v>0</v>
      </c>
      <c r="N1924" s="577">
        <v>0</v>
      </c>
      <c r="O1924" s="577" t="b">
        <f t="shared" si="271"/>
        <v>1</v>
      </c>
      <c r="P1924" s="578">
        <v>19.600000000000001</v>
      </c>
      <c r="Q1924" s="578">
        <v>0</v>
      </c>
      <c r="R1924" s="579">
        <v>0</v>
      </c>
      <c r="S1924" s="577" t="str">
        <f t="shared" si="272"/>
        <v/>
      </c>
      <c r="T1924" s="580">
        <f t="shared" si="273"/>
        <v>0</v>
      </c>
      <c r="U1924" s="580">
        <f t="shared" si="274"/>
        <v>1</v>
      </c>
      <c r="V1924" s="580">
        <f t="shared" si="275"/>
        <v>0</v>
      </c>
      <c r="W1924" s="580">
        <f t="shared" si="276"/>
        <v>1</v>
      </c>
      <c r="X1924" s="581" t="str">
        <f t="shared" si="277"/>
        <v>NO</v>
      </c>
      <c r="Y1924" s="582" t="str">
        <f t="shared" si="278"/>
        <v>NO</v>
      </c>
    </row>
    <row r="1925" spans="1:25" x14ac:dyDescent="0.25">
      <c r="A1925" s="572" t="s">
        <v>1260</v>
      </c>
      <c r="B1925" s="573" t="s">
        <v>1263</v>
      </c>
      <c r="C1925" s="617">
        <v>302.02999999999997</v>
      </c>
      <c r="D1925" s="617">
        <v>22087030203</v>
      </c>
      <c r="E1925" s="574" t="s">
        <v>904</v>
      </c>
      <c r="F1925" s="583">
        <v>0</v>
      </c>
      <c r="G1925" s="573" t="s">
        <v>902</v>
      </c>
      <c r="H1925" s="576">
        <v>152900</v>
      </c>
      <c r="I1925" s="576">
        <v>141300</v>
      </c>
      <c r="J1925" s="577">
        <v>0.92413342053629799</v>
      </c>
      <c r="K1925" s="577" t="b">
        <f t="shared" si="270"/>
        <v>1</v>
      </c>
      <c r="L1925" s="576">
        <v>46710</v>
      </c>
      <c r="M1925" s="576">
        <v>43590</v>
      </c>
      <c r="N1925" s="577">
        <v>0.93320488118176004</v>
      </c>
      <c r="O1925" s="577" t="str">
        <f t="shared" si="271"/>
        <v/>
      </c>
      <c r="P1925" s="578">
        <v>19.600000000000001</v>
      </c>
      <c r="Q1925" s="578">
        <v>20.3</v>
      </c>
      <c r="R1925" s="579">
        <v>1.03571428571429</v>
      </c>
      <c r="S1925" s="577" t="str">
        <f t="shared" si="272"/>
        <v/>
      </c>
      <c r="T1925" s="580">
        <f t="shared" si="273"/>
        <v>1</v>
      </c>
      <c r="U1925" s="580">
        <f t="shared" si="274"/>
        <v>0</v>
      </c>
      <c r="V1925" s="580">
        <f t="shared" si="275"/>
        <v>0</v>
      </c>
      <c r="W1925" s="580">
        <f t="shared" si="276"/>
        <v>1</v>
      </c>
      <c r="X1925" s="581" t="str">
        <f t="shared" si="277"/>
        <v>NO</v>
      </c>
      <c r="Y1925" s="582" t="str">
        <f t="shared" si="278"/>
        <v>NO</v>
      </c>
    </row>
    <row r="1926" spans="1:25" x14ac:dyDescent="0.25">
      <c r="A1926" s="572" t="s">
        <v>1260</v>
      </c>
      <c r="B1926" s="573" t="s">
        <v>1264</v>
      </c>
      <c r="C1926" s="617">
        <v>302.02999999999997</v>
      </c>
      <c r="D1926" s="617">
        <v>22087030203</v>
      </c>
      <c r="E1926" s="584" t="s">
        <v>904</v>
      </c>
      <c r="F1926" s="585">
        <v>0</v>
      </c>
      <c r="G1926" s="573" t="s">
        <v>902</v>
      </c>
      <c r="H1926" s="576">
        <v>152900</v>
      </c>
      <c r="I1926" s="576">
        <v>160400</v>
      </c>
      <c r="J1926" s="577">
        <v>1.0490516677566999</v>
      </c>
      <c r="K1926" s="577" t="b">
        <f t="shared" si="270"/>
        <v>1</v>
      </c>
      <c r="L1926" s="576">
        <v>46710</v>
      </c>
      <c r="M1926" s="576">
        <v>70449</v>
      </c>
      <c r="N1926" s="577">
        <v>1.5082209377007101</v>
      </c>
      <c r="O1926" s="577" t="str">
        <f t="shared" si="271"/>
        <v/>
      </c>
      <c r="P1926" s="578">
        <v>19.600000000000001</v>
      </c>
      <c r="Q1926" s="578">
        <v>9.1999999999999993</v>
      </c>
      <c r="R1926" s="579">
        <v>0.469387755102041</v>
      </c>
      <c r="S1926" s="577" t="str">
        <f t="shared" si="272"/>
        <v/>
      </c>
      <c r="T1926" s="580">
        <f t="shared" si="273"/>
        <v>1</v>
      </c>
      <c r="U1926" s="580">
        <f t="shared" si="274"/>
        <v>0</v>
      </c>
      <c r="V1926" s="580">
        <f t="shared" si="275"/>
        <v>0</v>
      </c>
      <c r="W1926" s="580">
        <f t="shared" si="276"/>
        <v>1</v>
      </c>
      <c r="X1926" s="581" t="str">
        <f t="shared" si="277"/>
        <v>NO</v>
      </c>
      <c r="Y1926" s="582" t="str">
        <f t="shared" si="278"/>
        <v>NO</v>
      </c>
    </row>
    <row r="1927" spans="1:25" x14ac:dyDescent="0.25">
      <c r="A1927" s="572" t="s">
        <v>1260</v>
      </c>
      <c r="B1927" s="573" t="s">
        <v>1263</v>
      </c>
      <c r="C1927" s="617">
        <v>302.04000000000002</v>
      </c>
      <c r="D1927" s="617">
        <v>22087030204</v>
      </c>
      <c r="E1927" s="574" t="s">
        <v>904</v>
      </c>
      <c r="F1927" s="583">
        <v>0</v>
      </c>
      <c r="G1927" s="573" t="s">
        <v>902</v>
      </c>
      <c r="H1927" s="576">
        <v>152900</v>
      </c>
      <c r="I1927" s="576">
        <v>141300</v>
      </c>
      <c r="J1927" s="577">
        <v>0.92413342053629799</v>
      </c>
      <c r="K1927" s="577" t="b">
        <f t="shared" si="270"/>
        <v>1</v>
      </c>
      <c r="L1927" s="576">
        <v>46710</v>
      </c>
      <c r="M1927" s="576">
        <v>43590</v>
      </c>
      <c r="N1927" s="577">
        <v>0.93320488118176004</v>
      </c>
      <c r="O1927" s="577" t="str">
        <f t="shared" si="271"/>
        <v/>
      </c>
      <c r="P1927" s="578">
        <v>19.600000000000001</v>
      </c>
      <c r="Q1927" s="578">
        <v>20.3</v>
      </c>
      <c r="R1927" s="579">
        <v>1.03571428571429</v>
      </c>
      <c r="S1927" s="577" t="str">
        <f t="shared" si="272"/>
        <v/>
      </c>
      <c r="T1927" s="580">
        <f t="shared" si="273"/>
        <v>1</v>
      </c>
      <c r="U1927" s="580">
        <f t="shared" si="274"/>
        <v>0</v>
      </c>
      <c r="V1927" s="580">
        <f t="shared" si="275"/>
        <v>0</v>
      </c>
      <c r="W1927" s="580">
        <f t="shared" si="276"/>
        <v>1</v>
      </c>
      <c r="X1927" s="581" t="str">
        <f t="shared" si="277"/>
        <v>NO</v>
      </c>
      <c r="Y1927" s="582" t="str">
        <f t="shared" si="278"/>
        <v>NO</v>
      </c>
    </row>
    <row r="1928" spans="1:25" x14ac:dyDescent="0.25">
      <c r="A1928" s="572" t="s">
        <v>1260</v>
      </c>
      <c r="B1928" s="573" t="s">
        <v>1262</v>
      </c>
      <c r="C1928" s="617">
        <v>302.04000000000002</v>
      </c>
      <c r="D1928" s="617">
        <v>22087030204</v>
      </c>
      <c r="E1928" s="574" t="s">
        <v>904</v>
      </c>
      <c r="F1928" s="583">
        <v>0</v>
      </c>
      <c r="G1928" s="573" t="s">
        <v>902</v>
      </c>
      <c r="H1928" s="576">
        <v>152900</v>
      </c>
      <c r="I1928" s="576">
        <v>128800</v>
      </c>
      <c r="J1928" s="577">
        <v>0.84238064094179199</v>
      </c>
      <c r="K1928" s="577" t="b">
        <f t="shared" si="270"/>
        <v>1</v>
      </c>
      <c r="L1928" s="576">
        <v>46710</v>
      </c>
      <c r="M1928" s="576">
        <v>36188</v>
      </c>
      <c r="N1928" s="577">
        <v>0.77473774352387104</v>
      </c>
      <c r="O1928" s="577" t="str">
        <f t="shared" si="271"/>
        <v/>
      </c>
      <c r="P1928" s="578">
        <v>19.600000000000001</v>
      </c>
      <c r="Q1928" s="578">
        <v>23.4</v>
      </c>
      <c r="R1928" s="579">
        <v>1.19387755102041</v>
      </c>
      <c r="S1928" s="577" t="str">
        <f t="shared" si="272"/>
        <v/>
      </c>
      <c r="T1928" s="580">
        <f t="shared" si="273"/>
        <v>1</v>
      </c>
      <c r="U1928" s="580">
        <f t="shared" si="274"/>
        <v>0</v>
      </c>
      <c r="V1928" s="580">
        <f t="shared" si="275"/>
        <v>0</v>
      </c>
      <c r="W1928" s="580">
        <f t="shared" si="276"/>
        <v>1</v>
      </c>
      <c r="X1928" s="581" t="str">
        <f t="shared" si="277"/>
        <v>NO</v>
      </c>
      <c r="Y1928" s="582" t="str">
        <f t="shared" si="278"/>
        <v>NO</v>
      </c>
    </row>
    <row r="1929" spans="1:25" x14ac:dyDescent="0.25">
      <c r="A1929" s="572" t="s">
        <v>1260</v>
      </c>
      <c r="B1929" s="573" t="s">
        <v>1263</v>
      </c>
      <c r="C1929" s="617">
        <v>302.06</v>
      </c>
      <c r="D1929" s="617">
        <v>22087030206</v>
      </c>
      <c r="E1929" s="584" t="s">
        <v>904</v>
      </c>
      <c r="F1929" s="585">
        <v>0</v>
      </c>
      <c r="G1929" s="573" t="s">
        <v>902</v>
      </c>
      <c r="H1929" s="576">
        <v>152900</v>
      </c>
      <c r="I1929" s="576">
        <v>141300</v>
      </c>
      <c r="J1929" s="577">
        <v>0.92413342053629799</v>
      </c>
      <c r="K1929" s="577" t="b">
        <f t="shared" si="270"/>
        <v>1</v>
      </c>
      <c r="L1929" s="576">
        <v>46710</v>
      </c>
      <c r="M1929" s="576">
        <v>43590</v>
      </c>
      <c r="N1929" s="577">
        <v>0.93320488118176004</v>
      </c>
      <c r="O1929" s="577" t="str">
        <f t="shared" si="271"/>
        <v/>
      </c>
      <c r="P1929" s="578">
        <v>19.600000000000001</v>
      </c>
      <c r="Q1929" s="578">
        <v>20.3</v>
      </c>
      <c r="R1929" s="579">
        <v>1.03571428571429</v>
      </c>
      <c r="S1929" s="577" t="str">
        <f t="shared" si="272"/>
        <v/>
      </c>
      <c r="T1929" s="580">
        <f t="shared" si="273"/>
        <v>1</v>
      </c>
      <c r="U1929" s="580">
        <f t="shared" si="274"/>
        <v>0</v>
      </c>
      <c r="V1929" s="580">
        <f t="shared" si="275"/>
        <v>0</v>
      </c>
      <c r="W1929" s="580">
        <f t="shared" si="276"/>
        <v>1</v>
      </c>
      <c r="X1929" s="581" t="str">
        <f t="shared" si="277"/>
        <v>NO</v>
      </c>
      <c r="Y1929" s="582" t="str">
        <f t="shared" si="278"/>
        <v>NO</v>
      </c>
    </row>
    <row r="1930" spans="1:25" x14ac:dyDescent="0.25">
      <c r="A1930" s="572" t="s">
        <v>1260</v>
      </c>
      <c r="B1930" s="573" t="s">
        <v>1263</v>
      </c>
      <c r="C1930" s="617">
        <v>302.07</v>
      </c>
      <c r="D1930" s="617">
        <v>22087030207</v>
      </c>
      <c r="E1930" s="584" t="s">
        <v>904</v>
      </c>
      <c r="F1930" s="585">
        <v>0</v>
      </c>
      <c r="G1930" s="573" t="s">
        <v>902</v>
      </c>
      <c r="H1930" s="576">
        <v>152900</v>
      </c>
      <c r="I1930" s="576">
        <v>141300</v>
      </c>
      <c r="J1930" s="577">
        <v>0.92413342053629799</v>
      </c>
      <c r="K1930" s="577" t="b">
        <f t="shared" si="270"/>
        <v>1</v>
      </c>
      <c r="L1930" s="576">
        <v>46710</v>
      </c>
      <c r="M1930" s="576">
        <v>43590</v>
      </c>
      <c r="N1930" s="577">
        <v>0.93320488118176004</v>
      </c>
      <c r="O1930" s="577" t="str">
        <f t="shared" si="271"/>
        <v/>
      </c>
      <c r="P1930" s="578">
        <v>19.600000000000001</v>
      </c>
      <c r="Q1930" s="578">
        <v>20.3</v>
      </c>
      <c r="R1930" s="579">
        <v>1.03571428571429</v>
      </c>
      <c r="S1930" s="577" t="str">
        <f t="shared" si="272"/>
        <v/>
      </c>
      <c r="T1930" s="580">
        <f t="shared" si="273"/>
        <v>1</v>
      </c>
      <c r="U1930" s="580">
        <f t="shared" si="274"/>
        <v>0</v>
      </c>
      <c r="V1930" s="580">
        <f t="shared" si="275"/>
        <v>0</v>
      </c>
      <c r="W1930" s="580">
        <f t="shared" si="276"/>
        <v>1</v>
      </c>
      <c r="X1930" s="581" t="str">
        <f t="shared" si="277"/>
        <v>NO</v>
      </c>
      <c r="Y1930" s="582" t="str">
        <f t="shared" si="278"/>
        <v>NO</v>
      </c>
    </row>
    <row r="1931" spans="1:25" x14ac:dyDescent="0.25">
      <c r="A1931" s="572" t="s">
        <v>1260</v>
      </c>
      <c r="B1931" s="573" t="s">
        <v>1264</v>
      </c>
      <c r="C1931" s="617">
        <v>302.08</v>
      </c>
      <c r="D1931" s="617">
        <v>22087030208</v>
      </c>
      <c r="E1931" s="584" t="s">
        <v>904</v>
      </c>
      <c r="F1931" s="585">
        <v>0</v>
      </c>
      <c r="G1931" s="573" t="s">
        <v>902</v>
      </c>
      <c r="H1931" s="576">
        <v>152900</v>
      </c>
      <c r="I1931" s="576">
        <v>160400</v>
      </c>
      <c r="J1931" s="577">
        <v>1.0490516677566999</v>
      </c>
      <c r="K1931" s="577" t="b">
        <f t="shared" si="270"/>
        <v>1</v>
      </c>
      <c r="L1931" s="576">
        <v>46710</v>
      </c>
      <c r="M1931" s="576">
        <v>70449</v>
      </c>
      <c r="N1931" s="577">
        <v>1.5082209377007101</v>
      </c>
      <c r="O1931" s="577" t="str">
        <f t="shared" si="271"/>
        <v/>
      </c>
      <c r="P1931" s="578">
        <v>19.600000000000001</v>
      </c>
      <c r="Q1931" s="578">
        <v>9.1999999999999993</v>
      </c>
      <c r="R1931" s="579">
        <v>0.469387755102041</v>
      </c>
      <c r="S1931" s="577" t="str">
        <f t="shared" si="272"/>
        <v/>
      </c>
      <c r="T1931" s="580">
        <f t="shared" si="273"/>
        <v>1</v>
      </c>
      <c r="U1931" s="580">
        <f t="shared" si="274"/>
        <v>0</v>
      </c>
      <c r="V1931" s="580">
        <f t="shared" si="275"/>
        <v>0</v>
      </c>
      <c r="W1931" s="580">
        <f t="shared" si="276"/>
        <v>1</v>
      </c>
      <c r="X1931" s="581" t="str">
        <f t="shared" si="277"/>
        <v>NO</v>
      </c>
      <c r="Y1931" s="582" t="str">
        <f t="shared" si="278"/>
        <v>NO</v>
      </c>
    </row>
    <row r="1932" spans="1:25" x14ac:dyDescent="0.25">
      <c r="A1932" s="572" t="s">
        <v>1260</v>
      </c>
      <c r="B1932" s="573" t="s">
        <v>1262</v>
      </c>
      <c r="C1932" s="617">
        <v>302.08</v>
      </c>
      <c r="D1932" s="617">
        <v>22087030208</v>
      </c>
      <c r="E1932" s="584" t="s">
        <v>904</v>
      </c>
      <c r="F1932" s="585">
        <v>0</v>
      </c>
      <c r="G1932" s="573" t="s">
        <v>902</v>
      </c>
      <c r="H1932" s="576">
        <v>152900</v>
      </c>
      <c r="I1932" s="576">
        <v>128800</v>
      </c>
      <c r="J1932" s="577">
        <v>0.84238064094179199</v>
      </c>
      <c r="K1932" s="577" t="b">
        <f t="shared" si="270"/>
        <v>1</v>
      </c>
      <c r="L1932" s="576">
        <v>46710</v>
      </c>
      <c r="M1932" s="576">
        <v>36188</v>
      </c>
      <c r="N1932" s="577">
        <v>0.77473774352387104</v>
      </c>
      <c r="O1932" s="577" t="str">
        <f t="shared" si="271"/>
        <v/>
      </c>
      <c r="P1932" s="578">
        <v>19.600000000000001</v>
      </c>
      <c r="Q1932" s="578">
        <v>23.4</v>
      </c>
      <c r="R1932" s="579">
        <v>1.19387755102041</v>
      </c>
      <c r="S1932" s="577" t="str">
        <f t="shared" si="272"/>
        <v/>
      </c>
      <c r="T1932" s="580">
        <f t="shared" si="273"/>
        <v>1</v>
      </c>
      <c r="U1932" s="580">
        <f t="shared" si="274"/>
        <v>0</v>
      </c>
      <c r="V1932" s="580">
        <f t="shared" si="275"/>
        <v>0</v>
      </c>
      <c r="W1932" s="580">
        <f t="shared" si="276"/>
        <v>1</v>
      </c>
      <c r="X1932" s="581" t="str">
        <f t="shared" si="277"/>
        <v>NO</v>
      </c>
      <c r="Y1932" s="582" t="str">
        <f t="shared" si="278"/>
        <v>NO</v>
      </c>
    </row>
    <row r="1933" spans="1:25" x14ac:dyDescent="0.25">
      <c r="A1933" s="572" t="s">
        <v>1260</v>
      </c>
      <c r="B1933" s="573" t="s">
        <v>1264</v>
      </c>
      <c r="C1933" s="617">
        <v>302.08999999999997</v>
      </c>
      <c r="D1933" s="617">
        <v>22087030209</v>
      </c>
      <c r="E1933" s="584" t="s">
        <v>904</v>
      </c>
      <c r="F1933" s="585">
        <v>0</v>
      </c>
      <c r="G1933" s="573" t="s">
        <v>902</v>
      </c>
      <c r="H1933" s="576">
        <v>152900</v>
      </c>
      <c r="I1933" s="576">
        <v>160400</v>
      </c>
      <c r="J1933" s="577">
        <v>1.0490516677566999</v>
      </c>
      <c r="K1933" s="577" t="b">
        <f t="shared" si="270"/>
        <v>1</v>
      </c>
      <c r="L1933" s="576">
        <v>46710</v>
      </c>
      <c r="M1933" s="576">
        <v>70449</v>
      </c>
      <c r="N1933" s="577">
        <v>1.5082209377007101</v>
      </c>
      <c r="O1933" s="577" t="str">
        <f t="shared" si="271"/>
        <v/>
      </c>
      <c r="P1933" s="578">
        <v>19.600000000000001</v>
      </c>
      <c r="Q1933" s="578">
        <v>9.1999999999999993</v>
      </c>
      <c r="R1933" s="579">
        <v>0.469387755102041</v>
      </c>
      <c r="S1933" s="577" t="str">
        <f t="shared" si="272"/>
        <v/>
      </c>
      <c r="T1933" s="580">
        <f t="shared" si="273"/>
        <v>1</v>
      </c>
      <c r="U1933" s="580">
        <f t="shared" si="274"/>
        <v>0</v>
      </c>
      <c r="V1933" s="580">
        <f t="shared" si="275"/>
        <v>0</v>
      </c>
      <c r="W1933" s="580">
        <f t="shared" si="276"/>
        <v>1</v>
      </c>
      <c r="X1933" s="581" t="str">
        <f t="shared" si="277"/>
        <v>NO</v>
      </c>
      <c r="Y1933" s="582" t="str">
        <f t="shared" si="278"/>
        <v>NO</v>
      </c>
    </row>
    <row r="1934" spans="1:25" x14ac:dyDescent="0.25">
      <c r="A1934" s="572" t="s">
        <v>1260</v>
      </c>
      <c r="B1934" s="573" t="s">
        <v>1262</v>
      </c>
      <c r="C1934" s="617">
        <v>302.08999999999997</v>
      </c>
      <c r="D1934" s="617">
        <v>22087030209</v>
      </c>
      <c r="E1934" s="574" t="s">
        <v>904</v>
      </c>
      <c r="F1934" s="583">
        <v>0</v>
      </c>
      <c r="G1934" s="573" t="s">
        <v>902</v>
      </c>
      <c r="H1934" s="576">
        <v>152900</v>
      </c>
      <c r="I1934" s="576">
        <v>128800</v>
      </c>
      <c r="J1934" s="577">
        <v>0.84238064094179199</v>
      </c>
      <c r="K1934" s="577" t="b">
        <f t="shared" si="270"/>
        <v>1</v>
      </c>
      <c r="L1934" s="576">
        <v>46710</v>
      </c>
      <c r="M1934" s="576">
        <v>36188</v>
      </c>
      <c r="N1934" s="577">
        <v>0.77473774352387104</v>
      </c>
      <c r="O1934" s="577" t="str">
        <f t="shared" si="271"/>
        <v/>
      </c>
      <c r="P1934" s="578">
        <v>19.600000000000001</v>
      </c>
      <c r="Q1934" s="578">
        <v>23.4</v>
      </c>
      <c r="R1934" s="579">
        <v>1.19387755102041</v>
      </c>
      <c r="S1934" s="577" t="str">
        <f t="shared" si="272"/>
        <v/>
      </c>
      <c r="T1934" s="580">
        <f t="shared" si="273"/>
        <v>1</v>
      </c>
      <c r="U1934" s="580">
        <f t="shared" si="274"/>
        <v>0</v>
      </c>
      <c r="V1934" s="580">
        <f t="shared" si="275"/>
        <v>0</v>
      </c>
      <c r="W1934" s="580">
        <f t="shared" si="276"/>
        <v>1</v>
      </c>
      <c r="X1934" s="581" t="str">
        <f t="shared" si="277"/>
        <v>NO</v>
      </c>
      <c r="Y1934" s="582" t="str">
        <f t="shared" si="278"/>
        <v>NO</v>
      </c>
    </row>
    <row r="1935" spans="1:25" x14ac:dyDescent="0.25">
      <c r="A1935" s="572" t="s">
        <v>1260</v>
      </c>
      <c r="B1935" s="573" t="s">
        <v>1265</v>
      </c>
      <c r="C1935" s="617">
        <v>303</v>
      </c>
      <c r="D1935" s="617">
        <v>22087030300</v>
      </c>
      <c r="E1935" s="574" t="s">
        <v>904</v>
      </c>
      <c r="F1935" s="583">
        <v>0</v>
      </c>
      <c r="G1935" s="573" t="s">
        <v>902</v>
      </c>
      <c r="H1935" s="576">
        <v>152900</v>
      </c>
      <c r="I1935" s="576">
        <v>139600</v>
      </c>
      <c r="J1935" s="577">
        <v>0.91301504251144505</v>
      </c>
      <c r="K1935" s="577" t="b">
        <f t="shared" si="270"/>
        <v>1</v>
      </c>
      <c r="L1935" s="576">
        <v>46710</v>
      </c>
      <c r="M1935" s="576">
        <v>44030</v>
      </c>
      <c r="N1935" s="577">
        <v>0.94262470563048595</v>
      </c>
      <c r="O1935" s="577" t="str">
        <f t="shared" si="271"/>
        <v/>
      </c>
      <c r="P1935" s="578">
        <v>19.600000000000001</v>
      </c>
      <c r="Q1935" s="578">
        <v>19.5</v>
      </c>
      <c r="R1935" s="579">
        <v>0.99489795918367296</v>
      </c>
      <c r="S1935" s="577" t="str">
        <f t="shared" si="272"/>
        <v/>
      </c>
      <c r="T1935" s="580">
        <f t="shared" si="273"/>
        <v>1</v>
      </c>
      <c r="U1935" s="580">
        <f t="shared" si="274"/>
        <v>0</v>
      </c>
      <c r="V1935" s="580">
        <f t="shared" si="275"/>
        <v>0</v>
      </c>
      <c r="W1935" s="580">
        <f t="shared" si="276"/>
        <v>1</v>
      </c>
      <c r="X1935" s="581" t="str">
        <f t="shared" si="277"/>
        <v>NO</v>
      </c>
      <c r="Y1935" s="582" t="str">
        <f t="shared" si="278"/>
        <v>NO</v>
      </c>
    </row>
    <row r="1936" spans="1:25" x14ac:dyDescent="0.25">
      <c r="A1936" s="572" t="s">
        <v>1260</v>
      </c>
      <c r="B1936" s="573" t="s">
        <v>1265</v>
      </c>
      <c r="C1936" s="617">
        <v>304</v>
      </c>
      <c r="D1936" s="617">
        <v>22087030400</v>
      </c>
      <c r="E1936" s="574" t="s">
        <v>904</v>
      </c>
      <c r="F1936" s="583">
        <v>0</v>
      </c>
      <c r="G1936" s="573" t="s">
        <v>902</v>
      </c>
      <c r="H1936" s="576">
        <v>152900</v>
      </c>
      <c r="I1936" s="576">
        <v>139600</v>
      </c>
      <c r="J1936" s="577">
        <v>0.91301504251144505</v>
      </c>
      <c r="K1936" s="577" t="b">
        <f t="shared" si="270"/>
        <v>1</v>
      </c>
      <c r="L1936" s="576">
        <v>46710</v>
      </c>
      <c r="M1936" s="576">
        <v>44030</v>
      </c>
      <c r="N1936" s="577">
        <v>0.94262470563048595</v>
      </c>
      <c r="O1936" s="577" t="str">
        <f t="shared" si="271"/>
        <v/>
      </c>
      <c r="P1936" s="578">
        <v>19.600000000000001</v>
      </c>
      <c r="Q1936" s="578">
        <v>19.5</v>
      </c>
      <c r="R1936" s="579">
        <v>0.99489795918367296</v>
      </c>
      <c r="S1936" s="577" t="str">
        <f t="shared" si="272"/>
        <v/>
      </c>
      <c r="T1936" s="580">
        <f t="shared" si="273"/>
        <v>1</v>
      </c>
      <c r="U1936" s="580">
        <f t="shared" si="274"/>
        <v>0</v>
      </c>
      <c r="V1936" s="580">
        <f t="shared" si="275"/>
        <v>0</v>
      </c>
      <c r="W1936" s="580">
        <f t="shared" si="276"/>
        <v>1</v>
      </c>
      <c r="X1936" s="581" t="str">
        <f t="shared" si="277"/>
        <v>NO</v>
      </c>
      <c r="Y1936" s="582" t="str">
        <f t="shared" si="278"/>
        <v>NO</v>
      </c>
    </row>
    <row r="1937" spans="1:25" x14ac:dyDescent="0.25">
      <c r="A1937" s="572" t="s">
        <v>1260</v>
      </c>
      <c r="B1937" s="573" t="s">
        <v>1263</v>
      </c>
      <c r="C1937" s="617">
        <v>304</v>
      </c>
      <c r="D1937" s="617">
        <v>22087030400</v>
      </c>
      <c r="E1937" s="574" t="s">
        <v>904</v>
      </c>
      <c r="F1937" s="583">
        <v>0</v>
      </c>
      <c r="G1937" s="573" t="s">
        <v>902</v>
      </c>
      <c r="H1937" s="576">
        <v>152900</v>
      </c>
      <c r="I1937" s="576">
        <v>141300</v>
      </c>
      <c r="J1937" s="577">
        <v>0.92413342053629799</v>
      </c>
      <c r="K1937" s="577" t="b">
        <f t="shared" si="270"/>
        <v>1</v>
      </c>
      <c r="L1937" s="576">
        <v>46710</v>
      </c>
      <c r="M1937" s="576">
        <v>43590</v>
      </c>
      <c r="N1937" s="577">
        <v>0.93320488118176004</v>
      </c>
      <c r="O1937" s="577" t="str">
        <f t="shared" si="271"/>
        <v/>
      </c>
      <c r="P1937" s="578">
        <v>19.600000000000001</v>
      </c>
      <c r="Q1937" s="578">
        <v>20.3</v>
      </c>
      <c r="R1937" s="579">
        <v>1.03571428571429</v>
      </c>
      <c r="S1937" s="577" t="str">
        <f t="shared" si="272"/>
        <v/>
      </c>
      <c r="T1937" s="580">
        <f t="shared" si="273"/>
        <v>1</v>
      </c>
      <c r="U1937" s="580">
        <f t="shared" si="274"/>
        <v>0</v>
      </c>
      <c r="V1937" s="580">
        <f t="shared" si="275"/>
        <v>0</v>
      </c>
      <c r="W1937" s="580">
        <f t="shared" si="276"/>
        <v>1</v>
      </c>
      <c r="X1937" s="581" t="str">
        <f t="shared" si="277"/>
        <v>NO</v>
      </c>
      <c r="Y1937" s="582" t="str">
        <f t="shared" si="278"/>
        <v>NO</v>
      </c>
    </row>
    <row r="1938" spans="1:25" x14ac:dyDescent="0.25">
      <c r="A1938" s="572" t="s">
        <v>1260</v>
      </c>
      <c r="B1938" s="573" t="s">
        <v>1265</v>
      </c>
      <c r="C1938" s="617">
        <v>305</v>
      </c>
      <c r="D1938" s="617">
        <v>22087030500</v>
      </c>
      <c r="E1938" s="574" t="s">
        <v>904</v>
      </c>
      <c r="F1938" s="583">
        <v>0</v>
      </c>
      <c r="G1938" s="573" t="s">
        <v>902</v>
      </c>
      <c r="H1938" s="576">
        <v>152900</v>
      </c>
      <c r="I1938" s="576">
        <v>139600</v>
      </c>
      <c r="J1938" s="577">
        <v>0.91301504251144505</v>
      </c>
      <c r="K1938" s="577" t="b">
        <f t="shared" si="270"/>
        <v>1</v>
      </c>
      <c r="L1938" s="576">
        <v>46710</v>
      </c>
      <c r="M1938" s="576">
        <v>44030</v>
      </c>
      <c r="N1938" s="577">
        <v>0.94262470563048595</v>
      </c>
      <c r="O1938" s="577" t="str">
        <f t="shared" si="271"/>
        <v/>
      </c>
      <c r="P1938" s="578">
        <v>19.600000000000001</v>
      </c>
      <c r="Q1938" s="578">
        <v>19.5</v>
      </c>
      <c r="R1938" s="579">
        <v>0.99489795918367296</v>
      </c>
      <c r="S1938" s="577" t="str">
        <f t="shared" si="272"/>
        <v/>
      </c>
      <c r="T1938" s="580">
        <f t="shared" si="273"/>
        <v>1</v>
      </c>
      <c r="U1938" s="580">
        <f t="shared" si="274"/>
        <v>0</v>
      </c>
      <c r="V1938" s="580">
        <f t="shared" si="275"/>
        <v>0</v>
      </c>
      <c r="W1938" s="580">
        <f t="shared" si="276"/>
        <v>1</v>
      </c>
      <c r="X1938" s="581" t="str">
        <f t="shared" si="277"/>
        <v>NO</v>
      </c>
      <c r="Y1938" s="582" t="str">
        <f t="shared" si="278"/>
        <v>NO</v>
      </c>
    </row>
    <row r="1939" spans="1:25" x14ac:dyDescent="0.25">
      <c r="A1939" s="572" t="s">
        <v>1260</v>
      </c>
      <c r="B1939" s="573" t="s">
        <v>1263</v>
      </c>
      <c r="C1939" s="617">
        <v>305</v>
      </c>
      <c r="D1939" s="617">
        <v>22087030500</v>
      </c>
      <c r="E1939" s="574" t="s">
        <v>904</v>
      </c>
      <c r="F1939" s="583">
        <v>0</v>
      </c>
      <c r="G1939" s="573" t="s">
        <v>902</v>
      </c>
      <c r="H1939" s="576">
        <v>152900</v>
      </c>
      <c r="I1939" s="576">
        <v>141300</v>
      </c>
      <c r="J1939" s="577">
        <v>0.92413342053629799</v>
      </c>
      <c r="K1939" s="577" t="b">
        <f t="shared" si="270"/>
        <v>1</v>
      </c>
      <c r="L1939" s="576">
        <v>46710</v>
      </c>
      <c r="M1939" s="576">
        <v>43590</v>
      </c>
      <c r="N1939" s="577">
        <v>0.93320488118176004</v>
      </c>
      <c r="O1939" s="577" t="str">
        <f t="shared" si="271"/>
        <v/>
      </c>
      <c r="P1939" s="578">
        <v>19.600000000000001</v>
      </c>
      <c r="Q1939" s="578">
        <v>20.3</v>
      </c>
      <c r="R1939" s="579">
        <v>1.03571428571429</v>
      </c>
      <c r="S1939" s="577" t="str">
        <f t="shared" si="272"/>
        <v/>
      </c>
      <c r="T1939" s="580">
        <f t="shared" si="273"/>
        <v>1</v>
      </c>
      <c r="U1939" s="580">
        <f t="shared" si="274"/>
        <v>0</v>
      </c>
      <c r="V1939" s="580">
        <f t="shared" si="275"/>
        <v>0</v>
      </c>
      <c r="W1939" s="580">
        <f t="shared" si="276"/>
        <v>1</v>
      </c>
      <c r="X1939" s="581" t="str">
        <f t="shared" si="277"/>
        <v>NO</v>
      </c>
      <c r="Y1939" s="582" t="str">
        <f t="shared" si="278"/>
        <v>NO</v>
      </c>
    </row>
    <row r="1940" spans="1:25" x14ac:dyDescent="0.25">
      <c r="A1940" s="572" t="s">
        <v>1260</v>
      </c>
      <c r="B1940" s="573" t="s">
        <v>1263</v>
      </c>
      <c r="C1940" s="617">
        <v>306.01</v>
      </c>
      <c r="D1940" s="617">
        <v>22087030601</v>
      </c>
      <c r="E1940" s="574" t="s">
        <v>904</v>
      </c>
      <c r="F1940" s="583">
        <v>0</v>
      </c>
      <c r="G1940" s="573" t="s">
        <v>902</v>
      </c>
      <c r="H1940" s="576">
        <v>152900</v>
      </c>
      <c r="I1940" s="576">
        <v>141300</v>
      </c>
      <c r="J1940" s="577">
        <v>0.92413342053629799</v>
      </c>
      <c r="K1940" s="577" t="b">
        <f t="shared" si="270"/>
        <v>1</v>
      </c>
      <c r="L1940" s="576">
        <v>46710</v>
      </c>
      <c r="M1940" s="576">
        <v>43590</v>
      </c>
      <c r="N1940" s="577">
        <v>0.93320488118176004</v>
      </c>
      <c r="O1940" s="577" t="str">
        <f t="shared" si="271"/>
        <v/>
      </c>
      <c r="P1940" s="578">
        <v>19.600000000000001</v>
      </c>
      <c r="Q1940" s="578">
        <v>20.3</v>
      </c>
      <c r="R1940" s="579">
        <v>1.03571428571429</v>
      </c>
      <c r="S1940" s="577" t="str">
        <f t="shared" si="272"/>
        <v/>
      </c>
      <c r="T1940" s="580">
        <f t="shared" si="273"/>
        <v>1</v>
      </c>
      <c r="U1940" s="580">
        <f t="shared" si="274"/>
        <v>0</v>
      </c>
      <c r="V1940" s="580">
        <f t="shared" si="275"/>
        <v>0</v>
      </c>
      <c r="W1940" s="580">
        <f t="shared" si="276"/>
        <v>1</v>
      </c>
      <c r="X1940" s="581" t="str">
        <f t="shared" si="277"/>
        <v>NO</v>
      </c>
      <c r="Y1940" s="582" t="str">
        <f t="shared" si="278"/>
        <v>NO</v>
      </c>
    </row>
    <row r="1941" spans="1:25" x14ac:dyDescent="0.25">
      <c r="A1941" s="572" t="s">
        <v>1260</v>
      </c>
      <c r="B1941" s="573" t="s">
        <v>1263</v>
      </c>
      <c r="C1941" s="617">
        <v>306.02</v>
      </c>
      <c r="D1941" s="617">
        <v>22087030602</v>
      </c>
      <c r="E1941" s="574" t="s">
        <v>904</v>
      </c>
      <c r="F1941" s="583">
        <v>0</v>
      </c>
      <c r="G1941" s="573" t="s">
        <v>902</v>
      </c>
      <c r="H1941" s="576">
        <v>152900</v>
      </c>
      <c r="I1941" s="576">
        <v>141300</v>
      </c>
      <c r="J1941" s="577">
        <v>0.92413342053629799</v>
      </c>
      <c r="K1941" s="577" t="b">
        <f t="shared" si="270"/>
        <v>1</v>
      </c>
      <c r="L1941" s="576">
        <v>46710</v>
      </c>
      <c r="M1941" s="576">
        <v>43590</v>
      </c>
      <c r="N1941" s="577">
        <v>0.93320488118176004</v>
      </c>
      <c r="O1941" s="577" t="str">
        <f t="shared" si="271"/>
        <v/>
      </c>
      <c r="P1941" s="578">
        <v>19.600000000000001</v>
      </c>
      <c r="Q1941" s="578">
        <v>20.3</v>
      </c>
      <c r="R1941" s="579">
        <v>1.03571428571429</v>
      </c>
      <c r="S1941" s="577" t="str">
        <f t="shared" si="272"/>
        <v/>
      </c>
      <c r="T1941" s="580">
        <f t="shared" si="273"/>
        <v>1</v>
      </c>
      <c r="U1941" s="580">
        <f t="shared" si="274"/>
        <v>0</v>
      </c>
      <c r="V1941" s="580">
        <f t="shared" si="275"/>
        <v>0</v>
      </c>
      <c r="W1941" s="580">
        <f t="shared" si="276"/>
        <v>1</v>
      </c>
      <c r="X1941" s="581" t="str">
        <f t="shared" si="277"/>
        <v>NO</v>
      </c>
      <c r="Y1941" s="582" t="str">
        <f t="shared" si="278"/>
        <v>NO</v>
      </c>
    </row>
    <row r="1942" spans="1:25" x14ac:dyDescent="0.25">
      <c r="A1942" s="572" t="s">
        <v>1260</v>
      </c>
      <c r="B1942" s="573" t="s">
        <v>1263</v>
      </c>
      <c r="C1942" s="617">
        <v>306.02999999999997</v>
      </c>
      <c r="D1942" s="617">
        <v>22087030603</v>
      </c>
      <c r="E1942" s="574" t="s">
        <v>901</v>
      </c>
      <c r="F1942" s="587">
        <v>1</v>
      </c>
      <c r="G1942" s="573" t="s">
        <v>902</v>
      </c>
      <c r="H1942" s="576">
        <v>152900</v>
      </c>
      <c r="I1942" s="576">
        <v>141300</v>
      </c>
      <c r="J1942" s="577">
        <v>0.92413342053629799</v>
      </c>
      <c r="K1942" s="577" t="b">
        <f t="shared" si="270"/>
        <v>1</v>
      </c>
      <c r="L1942" s="576">
        <v>46710</v>
      </c>
      <c r="M1942" s="576">
        <v>43590</v>
      </c>
      <c r="N1942" s="577">
        <v>0.93320488118176004</v>
      </c>
      <c r="O1942" s="577" t="str">
        <f t="shared" si="271"/>
        <v/>
      </c>
      <c r="P1942" s="578">
        <v>19.600000000000001</v>
      </c>
      <c r="Q1942" s="578">
        <v>20.3</v>
      </c>
      <c r="R1942" s="579">
        <v>1.03571428571429</v>
      </c>
      <c r="S1942" s="577" t="str">
        <f t="shared" si="272"/>
        <v/>
      </c>
      <c r="T1942" s="580">
        <f t="shared" si="273"/>
        <v>1</v>
      </c>
      <c r="U1942" s="580">
        <f t="shared" si="274"/>
        <v>0</v>
      </c>
      <c r="V1942" s="580">
        <f t="shared" si="275"/>
        <v>0</v>
      </c>
      <c r="W1942" s="580">
        <f t="shared" si="276"/>
        <v>1</v>
      </c>
      <c r="X1942" s="581" t="str">
        <f t="shared" si="277"/>
        <v>NO</v>
      </c>
      <c r="Y1942" s="582" t="str">
        <f t="shared" si="278"/>
        <v>NO</v>
      </c>
    </row>
    <row r="1943" spans="1:25" x14ac:dyDescent="0.25">
      <c r="A1943" s="572" t="s">
        <v>1260</v>
      </c>
      <c r="B1943" s="573" t="s">
        <v>1263</v>
      </c>
      <c r="C1943" s="617">
        <v>307</v>
      </c>
      <c r="D1943" s="617">
        <v>22087030700</v>
      </c>
      <c r="E1943" s="574" t="s">
        <v>904</v>
      </c>
      <c r="F1943" s="583">
        <v>0</v>
      </c>
      <c r="G1943" s="573" t="s">
        <v>902</v>
      </c>
      <c r="H1943" s="576">
        <v>152900</v>
      </c>
      <c r="I1943" s="576">
        <v>141300</v>
      </c>
      <c r="J1943" s="577">
        <v>0.92413342053629799</v>
      </c>
      <c r="K1943" s="577" t="b">
        <f t="shared" si="270"/>
        <v>1</v>
      </c>
      <c r="L1943" s="576">
        <v>46710</v>
      </c>
      <c r="M1943" s="576">
        <v>43590</v>
      </c>
      <c r="N1943" s="577">
        <v>0.93320488118176004</v>
      </c>
      <c r="O1943" s="577" t="str">
        <f t="shared" si="271"/>
        <v/>
      </c>
      <c r="P1943" s="578">
        <v>19.600000000000001</v>
      </c>
      <c r="Q1943" s="578">
        <v>20.3</v>
      </c>
      <c r="R1943" s="579">
        <v>1.03571428571429</v>
      </c>
      <c r="S1943" s="577" t="str">
        <f t="shared" si="272"/>
        <v/>
      </c>
      <c r="T1943" s="580">
        <f t="shared" si="273"/>
        <v>1</v>
      </c>
      <c r="U1943" s="580">
        <f t="shared" si="274"/>
        <v>0</v>
      </c>
      <c r="V1943" s="580">
        <f t="shared" si="275"/>
        <v>0</v>
      </c>
      <c r="W1943" s="580">
        <f t="shared" si="276"/>
        <v>1</v>
      </c>
      <c r="X1943" s="581" t="str">
        <f t="shared" si="277"/>
        <v>NO</v>
      </c>
      <c r="Y1943" s="582" t="str">
        <f t="shared" si="278"/>
        <v>NO</v>
      </c>
    </row>
    <row r="1944" spans="1:25" x14ac:dyDescent="0.25">
      <c r="A1944" s="572" t="s">
        <v>1260</v>
      </c>
      <c r="B1944" s="573" t="s">
        <v>1263</v>
      </c>
      <c r="C1944" s="617">
        <v>308</v>
      </c>
      <c r="D1944" s="617">
        <v>22087030800</v>
      </c>
      <c r="E1944" s="584" t="s">
        <v>904</v>
      </c>
      <c r="F1944" s="585">
        <v>0</v>
      </c>
      <c r="G1944" s="573" t="s">
        <v>902</v>
      </c>
      <c r="H1944" s="576">
        <v>152900</v>
      </c>
      <c r="I1944" s="576">
        <v>141300</v>
      </c>
      <c r="J1944" s="577">
        <v>0.92413342053629799</v>
      </c>
      <c r="K1944" s="577" t="b">
        <f t="shared" si="270"/>
        <v>1</v>
      </c>
      <c r="L1944" s="576">
        <v>46710</v>
      </c>
      <c r="M1944" s="576">
        <v>43590</v>
      </c>
      <c r="N1944" s="577">
        <v>0.93320488118176004</v>
      </c>
      <c r="O1944" s="577" t="str">
        <f t="shared" si="271"/>
        <v/>
      </c>
      <c r="P1944" s="578">
        <v>19.600000000000001</v>
      </c>
      <c r="Q1944" s="578">
        <v>20.3</v>
      </c>
      <c r="R1944" s="579">
        <v>1.03571428571429</v>
      </c>
      <c r="S1944" s="577" t="str">
        <f t="shared" si="272"/>
        <v/>
      </c>
      <c r="T1944" s="580">
        <f t="shared" si="273"/>
        <v>1</v>
      </c>
      <c r="U1944" s="580">
        <f t="shared" si="274"/>
        <v>0</v>
      </c>
      <c r="V1944" s="580">
        <f t="shared" si="275"/>
        <v>0</v>
      </c>
      <c r="W1944" s="580">
        <f t="shared" si="276"/>
        <v>1</v>
      </c>
      <c r="X1944" s="581" t="str">
        <f t="shared" si="277"/>
        <v>NO</v>
      </c>
      <c r="Y1944" s="582" t="str">
        <f t="shared" si="278"/>
        <v>NO</v>
      </c>
    </row>
    <row r="1945" spans="1:25" ht="30" x14ac:dyDescent="0.25">
      <c r="A1945" s="572" t="s">
        <v>1266</v>
      </c>
      <c r="B1945" s="573" t="s">
        <v>1267</v>
      </c>
      <c r="C1945" s="617">
        <v>601</v>
      </c>
      <c r="D1945" s="617">
        <v>22089060100</v>
      </c>
      <c r="E1945" s="574" t="s">
        <v>904</v>
      </c>
      <c r="F1945" s="583">
        <v>0</v>
      </c>
      <c r="G1945" s="573" t="s">
        <v>902</v>
      </c>
      <c r="H1945" s="576">
        <v>152900</v>
      </c>
      <c r="I1945" s="576">
        <v>0</v>
      </c>
      <c r="J1945" s="577">
        <v>0</v>
      </c>
      <c r="K1945" s="577" t="str">
        <f t="shared" si="270"/>
        <v/>
      </c>
      <c r="L1945" s="576">
        <v>46710</v>
      </c>
      <c r="M1945" s="576">
        <v>0</v>
      </c>
      <c r="N1945" s="577">
        <v>0</v>
      </c>
      <c r="O1945" s="577" t="b">
        <f t="shared" si="271"/>
        <v>1</v>
      </c>
      <c r="P1945" s="578">
        <v>19.600000000000001</v>
      </c>
      <c r="Q1945" s="578">
        <v>0</v>
      </c>
      <c r="R1945" s="579">
        <v>0</v>
      </c>
      <c r="S1945" s="577" t="str">
        <f t="shared" si="272"/>
        <v/>
      </c>
      <c r="T1945" s="580">
        <f t="shared" si="273"/>
        <v>0</v>
      </c>
      <c r="U1945" s="580">
        <f t="shared" si="274"/>
        <v>1</v>
      </c>
      <c r="V1945" s="580">
        <f t="shared" si="275"/>
        <v>0</v>
      </c>
      <c r="W1945" s="580">
        <f t="shared" si="276"/>
        <v>1</v>
      </c>
      <c r="X1945" s="581" t="str">
        <f t="shared" si="277"/>
        <v>NO</v>
      </c>
      <c r="Y1945" s="582" t="str">
        <f t="shared" si="278"/>
        <v>NO</v>
      </c>
    </row>
    <row r="1946" spans="1:25" ht="30" x14ac:dyDescent="0.25">
      <c r="A1946" s="572" t="s">
        <v>1266</v>
      </c>
      <c r="B1946" s="573" t="s">
        <v>1267</v>
      </c>
      <c r="C1946" s="617">
        <v>601</v>
      </c>
      <c r="D1946" s="617">
        <v>22089060100</v>
      </c>
      <c r="E1946" s="574" t="s">
        <v>904</v>
      </c>
      <c r="F1946" s="583">
        <v>0</v>
      </c>
      <c r="G1946" s="573" t="s">
        <v>902</v>
      </c>
      <c r="H1946" s="576">
        <v>152900</v>
      </c>
      <c r="I1946" s="576">
        <v>0</v>
      </c>
      <c r="J1946" s="577">
        <v>0</v>
      </c>
      <c r="K1946" s="577" t="str">
        <f t="shared" si="270"/>
        <v/>
      </c>
      <c r="L1946" s="576">
        <v>46710</v>
      </c>
      <c r="M1946" s="576">
        <v>0</v>
      </c>
      <c r="N1946" s="577">
        <v>0</v>
      </c>
      <c r="O1946" s="577" t="b">
        <f t="shared" si="271"/>
        <v>1</v>
      </c>
      <c r="P1946" s="578">
        <v>19.600000000000001</v>
      </c>
      <c r="Q1946" s="578">
        <v>0</v>
      </c>
      <c r="R1946" s="579">
        <v>0</v>
      </c>
      <c r="S1946" s="577" t="str">
        <f t="shared" si="272"/>
        <v/>
      </c>
      <c r="T1946" s="580">
        <f t="shared" si="273"/>
        <v>0</v>
      </c>
      <c r="U1946" s="580">
        <f t="shared" si="274"/>
        <v>1</v>
      </c>
      <c r="V1946" s="580">
        <f t="shared" si="275"/>
        <v>0</v>
      </c>
      <c r="W1946" s="580">
        <f t="shared" si="276"/>
        <v>1</v>
      </c>
      <c r="X1946" s="581" t="str">
        <f t="shared" si="277"/>
        <v>NO</v>
      </c>
      <c r="Y1946" s="582" t="str">
        <f t="shared" si="278"/>
        <v>NO</v>
      </c>
    </row>
    <row r="1947" spans="1:25" ht="30" x14ac:dyDescent="0.25">
      <c r="A1947" s="572" t="s">
        <v>1266</v>
      </c>
      <c r="B1947" s="573" t="s">
        <v>1267</v>
      </c>
      <c r="C1947" s="617">
        <v>601</v>
      </c>
      <c r="D1947" s="617">
        <v>22089060100</v>
      </c>
      <c r="E1947" s="574" t="s">
        <v>904</v>
      </c>
      <c r="F1947" s="583">
        <v>0</v>
      </c>
      <c r="G1947" s="573" t="s">
        <v>902</v>
      </c>
      <c r="H1947" s="576">
        <v>152900</v>
      </c>
      <c r="I1947" s="576">
        <v>0</v>
      </c>
      <c r="J1947" s="577">
        <v>0</v>
      </c>
      <c r="K1947" s="577" t="str">
        <f t="shared" si="270"/>
        <v/>
      </c>
      <c r="L1947" s="576">
        <v>46710</v>
      </c>
      <c r="M1947" s="576">
        <v>0</v>
      </c>
      <c r="N1947" s="577">
        <v>0</v>
      </c>
      <c r="O1947" s="577" t="b">
        <f t="shared" si="271"/>
        <v>1</v>
      </c>
      <c r="P1947" s="578">
        <v>19.600000000000001</v>
      </c>
      <c r="Q1947" s="578">
        <v>0</v>
      </c>
      <c r="R1947" s="579">
        <v>0</v>
      </c>
      <c r="S1947" s="577" t="str">
        <f t="shared" si="272"/>
        <v/>
      </c>
      <c r="T1947" s="580">
        <f t="shared" si="273"/>
        <v>0</v>
      </c>
      <c r="U1947" s="580">
        <f t="shared" si="274"/>
        <v>1</v>
      </c>
      <c r="V1947" s="580">
        <f t="shared" si="275"/>
        <v>0</v>
      </c>
      <c r="W1947" s="580">
        <f t="shared" si="276"/>
        <v>1</v>
      </c>
      <c r="X1947" s="581" t="str">
        <f t="shared" si="277"/>
        <v>NO</v>
      </c>
      <c r="Y1947" s="582" t="str">
        <f t="shared" si="278"/>
        <v>NO</v>
      </c>
    </row>
    <row r="1948" spans="1:25" ht="30" x14ac:dyDescent="0.25">
      <c r="A1948" s="572" t="s">
        <v>1266</v>
      </c>
      <c r="B1948" s="573" t="s">
        <v>1267</v>
      </c>
      <c r="C1948" s="617">
        <v>601</v>
      </c>
      <c r="D1948" s="617">
        <v>22089060100</v>
      </c>
      <c r="E1948" s="574" t="s">
        <v>904</v>
      </c>
      <c r="F1948" s="583">
        <v>0</v>
      </c>
      <c r="G1948" s="573" t="s">
        <v>902</v>
      </c>
      <c r="H1948" s="576">
        <v>152900</v>
      </c>
      <c r="I1948" s="576">
        <v>0</v>
      </c>
      <c r="J1948" s="577">
        <v>0</v>
      </c>
      <c r="K1948" s="577" t="str">
        <f t="shared" si="270"/>
        <v/>
      </c>
      <c r="L1948" s="576">
        <v>46710</v>
      </c>
      <c r="M1948" s="576">
        <v>0</v>
      </c>
      <c r="N1948" s="577">
        <v>0</v>
      </c>
      <c r="O1948" s="577" t="b">
        <f t="shared" si="271"/>
        <v>1</v>
      </c>
      <c r="P1948" s="578">
        <v>19.600000000000001</v>
      </c>
      <c r="Q1948" s="578">
        <v>0</v>
      </c>
      <c r="R1948" s="579">
        <v>0</v>
      </c>
      <c r="S1948" s="577" t="str">
        <f t="shared" si="272"/>
        <v/>
      </c>
      <c r="T1948" s="580">
        <f t="shared" si="273"/>
        <v>0</v>
      </c>
      <c r="U1948" s="580">
        <f t="shared" si="274"/>
        <v>1</v>
      </c>
      <c r="V1948" s="580">
        <f t="shared" si="275"/>
        <v>0</v>
      </c>
      <c r="W1948" s="580">
        <f t="shared" si="276"/>
        <v>1</v>
      </c>
      <c r="X1948" s="581" t="str">
        <f t="shared" si="277"/>
        <v>NO</v>
      </c>
      <c r="Y1948" s="582" t="str">
        <f t="shared" si="278"/>
        <v>NO</v>
      </c>
    </row>
    <row r="1949" spans="1:25" x14ac:dyDescent="0.25">
      <c r="A1949" s="572" t="s">
        <v>1132</v>
      </c>
      <c r="B1949" s="573" t="s">
        <v>1268</v>
      </c>
      <c r="C1949" s="617">
        <v>621</v>
      </c>
      <c r="D1949" s="617">
        <v>22089062100</v>
      </c>
      <c r="E1949" s="574" t="s">
        <v>904</v>
      </c>
      <c r="F1949" s="583">
        <v>0</v>
      </c>
      <c r="G1949" s="573" t="s">
        <v>902</v>
      </c>
      <c r="H1949" s="576">
        <v>152900</v>
      </c>
      <c r="I1949" s="576">
        <v>0</v>
      </c>
      <c r="J1949" s="577">
        <v>0</v>
      </c>
      <c r="K1949" s="577" t="str">
        <f t="shared" si="270"/>
        <v/>
      </c>
      <c r="L1949" s="576">
        <v>46710</v>
      </c>
      <c r="M1949" s="576">
        <v>0</v>
      </c>
      <c r="N1949" s="577">
        <v>0</v>
      </c>
      <c r="O1949" s="577" t="b">
        <f t="shared" si="271"/>
        <v>1</v>
      </c>
      <c r="P1949" s="578">
        <v>19.600000000000001</v>
      </c>
      <c r="Q1949" s="578">
        <v>0</v>
      </c>
      <c r="R1949" s="579">
        <v>0</v>
      </c>
      <c r="S1949" s="577" t="str">
        <f t="shared" si="272"/>
        <v/>
      </c>
      <c r="T1949" s="580">
        <f t="shared" si="273"/>
        <v>0</v>
      </c>
      <c r="U1949" s="580">
        <f t="shared" si="274"/>
        <v>1</v>
      </c>
      <c r="V1949" s="580">
        <f t="shared" si="275"/>
        <v>0</v>
      </c>
      <c r="W1949" s="580">
        <f t="shared" si="276"/>
        <v>1</v>
      </c>
      <c r="X1949" s="581" t="str">
        <f t="shared" si="277"/>
        <v>NO</v>
      </c>
      <c r="Y1949" s="582" t="str">
        <f t="shared" si="278"/>
        <v>NO</v>
      </c>
    </row>
    <row r="1950" spans="1:25" x14ac:dyDescent="0.25">
      <c r="A1950" s="572" t="s">
        <v>1132</v>
      </c>
      <c r="B1950" s="573" t="s">
        <v>1269</v>
      </c>
      <c r="C1950" s="617">
        <v>622</v>
      </c>
      <c r="D1950" s="617">
        <v>22089062200</v>
      </c>
      <c r="E1950" s="574" t="s">
        <v>904</v>
      </c>
      <c r="F1950" s="583">
        <v>0</v>
      </c>
      <c r="G1950" s="573" t="s">
        <v>902</v>
      </c>
      <c r="H1950" s="576">
        <v>152900</v>
      </c>
      <c r="I1950" s="576">
        <v>226600</v>
      </c>
      <c r="J1950" s="577">
        <v>1.4820143884892101</v>
      </c>
      <c r="K1950" s="577" t="b">
        <f t="shared" si="270"/>
        <v>1</v>
      </c>
      <c r="L1950" s="576">
        <v>46710</v>
      </c>
      <c r="M1950" s="576">
        <v>88783</v>
      </c>
      <c r="N1950" s="577">
        <v>1.90072789552558</v>
      </c>
      <c r="O1950" s="577" t="str">
        <f t="shared" si="271"/>
        <v/>
      </c>
      <c r="P1950" s="578">
        <v>19.600000000000001</v>
      </c>
      <c r="Q1950" s="578">
        <v>6.7</v>
      </c>
      <c r="R1950" s="579">
        <v>0.34183673469387799</v>
      </c>
      <c r="S1950" s="577" t="str">
        <f t="shared" si="272"/>
        <v/>
      </c>
      <c r="T1950" s="580">
        <f t="shared" si="273"/>
        <v>1</v>
      </c>
      <c r="U1950" s="580">
        <f t="shared" si="274"/>
        <v>0</v>
      </c>
      <c r="V1950" s="580">
        <f t="shared" si="275"/>
        <v>0</v>
      </c>
      <c r="W1950" s="580">
        <f t="shared" si="276"/>
        <v>1</v>
      </c>
      <c r="X1950" s="581" t="str">
        <f t="shared" si="277"/>
        <v>NO</v>
      </c>
      <c r="Y1950" s="582" t="str">
        <f t="shared" si="278"/>
        <v>NO</v>
      </c>
    </row>
    <row r="1951" spans="1:25" x14ac:dyDescent="0.25">
      <c r="A1951" s="572" t="s">
        <v>1132</v>
      </c>
      <c r="B1951" s="573" t="s">
        <v>1268</v>
      </c>
      <c r="C1951" s="617">
        <v>622</v>
      </c>
      <c r="D1951" s="617">
        <v>22089062200</v>
      </c>
      <c r="E1951" s="574" t="s">
        <v>904</v>
      </c>
      <c r="F1951" s="583">
        <v>0</v>
      </c>
      <c r="G1951" s="573" t="s">
        <v>902</v>
      </c>
      <c r="H1951" s="576">
        <v>152900</v>
      </c>
      <c r="I1951" s="576">
        <v>0</v>
      </c>
      <c r="J1951" s="577">
        <v>0</v>
      </c>
      <c r="K1951" s="577" t="str">
        <f t="shared" si="270"/>
        <v/>
      </c>
      <c r="L1951" s="576">
        <v>46710</v>
      </c>
      <c r="M1951" s="576">
        <v>0</v>
      </c>
      <c r="N1951" s="577">
        <v>0</v>
      </c>
      <c r="O1951" s="577" t="b">
        <f t="shared" si="271"/>
        <v>1</v>
      </c>
      <c r="P1951" s="578">
        <v>19.600000000000001</v>
      </c>
      <c r="Q1951" s="578">
        <v>0</v>
      </c>
      <c r="R1951" s="579">
        <v>0</v>
      </c>
      <c r="S1951" s="577" t="str">
        <f t="shared" si="272"/>
        <v/>
      </c>
      <c r="T1951" s="580">
        <f t="shared" si="273"/>
        <v>0</v>
      </c>
      <c r="U1951" s="580">
        <f t="shared" si="274"/>
        <v>1</v>
      </c>
      <c r="V1951" s="580">
        <f t="shared" si="275"/>
        <v>0</v>
      </c>
      <c r="W1951" s="580">
        <f t="shared" si="276"/>
        <v>1</v>
      </c>
      <c r="X1951" s="581" t="str">
        <f t="shared" si="277"/>
        <v>NO</v>
      </c>
      <c r="Y1951" s="582" t="str">
        <f t="shared" si="278"/>
        <v>NO</v>
      </c>
    </row>
    <row r="1952" spans="1:25" x14ac:dyDescent="0.25">
      <c r="A1952" s="572" t="s">
        <v>1132</v>
      </c>
      <c r="B1952" s="573" t="s">
        <v>1269</v>
      </c>
      <c r="C1952" s="617">
        <v>623.01</v>
      </c>
      <c r="D1952" s="617">
        <v>22089062301</v>
      </c>
      <c r="E1952" s="574" t="s">
        <v>904</v>
      </c>
      <c r="F1952" s="583">
        <v>0</v>
      </c>
      <c r="G1952" s="573" t="s">
        <v>902</v>
      </c>
      <c r="H1952" s="576">
        <v>152900</v>
      </c>
      <c r="I1952" s="576">
        <v>226600</v>
      </c>
      <c r="J1952" s="577">
        <v>1.4820143884892101</v>
      </c>
      <c r="K1952" s="577" t="b">
        <f t="shared" si="270"/>
        <v>1</v>
      </c>
      <c r="L1952" s="576">
        <v>46710</v>
      </c>
      <c r="M1952" s="576">
        <v>88783</v>
      </c>
      <c r="N1952" s="577">
        <v>1.90072789552558</v>
      </c>
      <c r="O1952" s="577" t="str">
        <f t="shared" si="271"/>
        <v/>
      </c>
      <c r="P1952" s="578">
        <v>19.600000000000001</v>
      </c>
      <c r="Q1952" s="578">
        <v>6.7</v>
      </c>
      <c r="R1952" s="579">
        <v>0.34183673469387799</v>
      </c>
      <c r="S1952" s="577" t="str">
        <f t="shared" si="272"/>
        <v/>
      </c>
      <c r="T1952" s="580">
        <f t="shared" si="273"/>
        <v>1</v>
      </c>
      <c r="U1952" s="580">
        <f t="shared" si="274"/>
        <v>0</v>
      </c>
      <c r="V1952" s="580">
        <f t="shared" si="275"/>
        <v>0</v>
      </c>
      <c r="W1952" s="580">
        <f t="shared" si="276"/>
        <v>1</v>
      </c>
      <c r="X1952" s="581" t="str">
        <f t="shared" si="277"/>
        <v>NO</v>
      </c>
      <c r="Y1952" s="582" t="str">
        <f t="shared" si="278"/>
        <v>NO</v>
      </c>
    </row>
    <row r="1953" spans="1:25" x14ac:dyDescent="0.25">
      <c r="A1953" s="572" t="s">
        <v>1132</v>
      </c>
      <c r="B1953" s="573" t="s">
        <v>1269</v>
      </c>
      <c r="C1953" s="617">
        <v>623.02</v>
      </c>
      <c r="D1953" s="617">
        <v>22089062302</v>
      </c>
      <c r="E1953" s="574" t="s">
        <v>904</v>
      </c>
      <c r="F1953" s="583">
        <v>0</v>
      </c>
      <c r="G1953" s="573" t="s">
        <v>902</v>
      </c>
      <c r="H1953" s="576">
        <v>152900</v>
      </c>
      <c r="I1953" s="576">
        <v>226600</v>
      </c>
      <c r="J1953" s="577">
        <v>1.4820143884892101</v>
      </c>
      <c r="K1953" s="577" t="b">
        <f t="shared" si="270"/>
        <v>1</v>
      </c>
      <c r="L1953" s="576">
        <v>46710</v>
      </c>
      <c r="M1953" s="576">
        <v>88783</v>
      </c>
      <c r="N1953" s="577">
        <v>1.90072789552558</v>
      </c>
      <c r="O1953" s="577" t="str">
        <f t="shared" si="271"/>
        <v/>
      </c>
      <c r="P1953" s="578">
        <v>19.600000000000001</v>
      </c>
      <c r="Q1953" s="578">
        <v>6.7</v>
      </c>
      <c r="R1953" s="579">
        <v>0.34183673469387799</v>
      </c>
      <c r="S1953" s="577" t="str">
        <f t="shared" si="272"/>
        <v/>
      </c>
      <c r="T1953" s="580">
        <f t="shared" si="273"/>
        <v>1</v>
      </c>
      <c r="U1953" s="580">
        <f t="shared" si="274"/>
        <v>0</v>
      </c>
      <c r="V1953" s="580">
        <f t="shared" si="275"/>
        <v>0</v>
      </c>
      <c r="W1953" s="580">
        <f t="shared" si="276"/>
        <v>1</v>
      </c>
      <c r="X1953" s="581" t="str">
        <f t="shared" si="277"/>
        <v>NO</v>
      </c>
      <c r="Y1953" s="582" t="str">
        <f t="shared" si="278"/>
        <v>NO</v>
      </c>
    </row>
    <row r="1954" spans="1:25" x14ac:dyDescent="0.25">
      <c r="A1954" s="572" t="s">
        <v>1132</v>
      </c>
      <c r="B1954" s="573" t="s">
        <v>1270</v>
      </c>
      <c r="C1954" s="617">
        <v>624</v>
      </c>
      <c r="D1954" s="617">
        <v>22089062400</v>
      </c>
      <c r="E1954" s="574" t="s">
        <v>904</v>
      </c>
      <c r="F1954" s="583">
        <v>0</v>
      </c>
      <c r="G1954" s="573" t="s">
        <v>902</v>
      </c>
      <c r="H1954" s="576">
        <v>152900</v>
      </c>
      <c r="I1954" s="576">
        <v>108500</v>
      </c>
      <c r="J1954" s="577">
        <v>0.709614126880314</v>
      </c>
      <c r="K1954" s="577" t="b">
        <f t="shared" si="270"/>
        <v>1</v>
      </c>
      <c r="L1954" s="576">
        <v>46710</v>
      </c>
      <c r="M1954" s="576">
        <v>27179</v>
      </c>
      <c r="N1954" s="577">
        <v>0.58186683793620197</v>
      </c>
      <c r="O1954" s="577" t="b">
        <f t="shared" si="271"/>
        <v>1</v>
      </c>
      <c r="P1954" s="578">
        <v>19.600000000000001</v>
      </c>
      <c r="Q1954" s="578">
        <v>29.8</v>
      </c>
      <c r="R1954" s="579">
        <v>1.5204081632653099</v>
      </c>
      <c r="S1954" s="577" t="b">
        <f t="shared" si="272"/>
        <v>1</v>
      </c>
      <c r="T1954" s="580">
        <f t="shared" si="273"/>
        <v>1</v>
      </c>
      <c r="U1954" s="580">
        <f t="shared" si="274"/>
        <v>1</v>
      </c>
      <c r="V1954" s="580">
        <f t="shared" si="275"/>
        <v>1</v>
      </c>
      <c r="W1954" s="580">
        <f t="shared" si="276"/>
        <v>3</v>
      </c>
      <c r="X1954" s="581" t="str">
        <f t="shared" si="277"/>
        <v>NO</v>
      </c>
      <c r="Y1954" s="582" t="str">
        <f t="shared" si="278"/>
        <v>NO</v>
      </c>
    </row>
    <row r="1955" spans="1:25" x14ac:dyDescent="0.25">
      <c r="A1955" s="572" t="s">
        <v>1132</v>
      </c>
      <c r="B1955" s="573" t="s">
        <v>1269</v>
      </c>
      <c r="C1955" s="617">
        <v>624</v>
      </c>
      <c r="D1955" s="617">
        <v>22089062400</v>
      </c>
      <c r="E1955" s="574" t="s">
        <v>904</v>
      </c>
      <c r="F1955" s="583">
        <v>0</v>
      </c>
      <c r="G1955" s="573" t="s">
        <v>902</v>
      </c>
      <c r="H1955" s="576">
        <v>152900</v>
      </c>
      <c r="I1955" s="576">
        <v>226600</v>
      </c>
      <c r="J1955" s="577">
        <v>1.4820143884892101</v>
      </c>
      <c r="K1955" s="577" t="b">
        <f t="shared" si="270"/>
        <v>1</v>
      </c>
      <c r="L1955" s="576">
        <v>46710</v>
      </c>
      <c r="M1955" s="576">
        <v>88783</v>
      </c>
      <c r="N1955" s="577">
        <v>1.90072789552558</v>
      </c>
      <c r="O1955" s="577" t="str">
        <f t="shared" si="271"/>
        <v/>
      </c>
      <c r="P1955" s="578">
        <v>19.600000000000001</v>
      </c>
      <c r="Q1955" s="578">
        <v>6.7</v>
      </c>
      <c r="R1955" s="579">
        <v>0.34183673469387799</v>
      </c>
      <c r="S1955" s="577" t="str">
        <f t="shared" si="272"/>
        <v/>
      </c>
      <c r="T1955" s="580">
        <f t="shared" si="273"/>
        <v>1</v>
      </c>
      <c r="U1955" s="580">
        <f t="shared" si="274"/>
        <v>0</v>
      </c>
      <c r="V1955" s="580">
        <f t="shared" si="275"/>
        <v>0</v>
      </c>
      <c r="W1955" s="580">
        <f t="shared" si="276"/>
        <v>1</v>
      </c>
      <c r="X1955" s="581" t="str">
        <f t="shared" si="277"/>
        <v>NO</v>
      </c>
      <c r="Y1955" s="582" t="str">
        <f t="shared" si="278"/>
        <v>NO</v>
      </c>
    </row>
    <row r="1956" spans="1:25" x14ac:dyDescent="0.25">
      <c r="A1956" s="572" t="s">
        <v>1132</v>
      </c>
      <c r="B1956" s="573" t="s">
        <v>1271</v>
      </c>
      <c r="C1956" s="617">
        <v>624</v>
      </c>
      <c r="D1956" s="617">
        <v>22089062400</v>
      </c>
      <c r="E1956" s="574" t="s">
        <v>904</v>
      </c>
      <c r="F1956" s="583">
        <v>0</v>
      </c>
      <c r="G1956" s="573" t="s">
        <v>902</v>
      </c>
      <c r="H1956" s="576">
        <v>152900</v>
      </c>
      <c r="I1956" s="576">
        <v>157500</v>
      </c>
      <c r="J1956" s="577">
        <v>1.0300850228907801</v>
      </c>
      <c r="K1956" s="577" t="b">
        <f t="shared" si="270"/>
        <v>1</v>
      </c>
      <c r="L1956" s="576">
        <v>46710</v>
      </c>
      <c r="M1956" s="576">
        <v>66763</v>
      </c>
      <c r="N1956" s="577">
        <v>1.4293084992506999</v>
      </c>
      <c r="O1956" s="577" t="str">
        <f t="shared" si="271"/>
        <v/>
      </c>
      <c r="P1956" s="578">
        <v>19.600000000000001</v>
      </c>
      <c r="Q1956" s="578">
        <v>7.7</v>
      </c>
      <c r="R1956" s="579">
        <v>0.39285714285714302</v>
      </c>
      <c r="S1956" s="577" t="str">
        <f t="shared" si="272"/>
        <v/>
      </c>
      <c r="T1956" s="580">
        <f t="shared" si="273"/>
        <v>1</v>
      </c>
      <c r="U1956" s="580">
        <f t="shared" si="274"/>
        <v>0</v>
      </c>
      <c r="V1956" s="580">
        <f t="shared" si="275"/>
        <v>0</v>
      </c>
      <c r="W1956" s="580">
        <f t="shared" si="276"/>
        <v>1</v>
      </c>
      <c r="X1956" s="581" t="str">
        <f t="shared" si="277"/>
        <v>NO</v>
      </c>
      <c r="Y1956" s="582" t="str">
        <f t="shared" si="278"/>
        <v>NO</v>
      </c>
    </row>
    <row r="1957" spans="1:25" x14ac:dyDescent="0.25">
      <c r="A1957" s="572" t="s">
        <v>1132</v>
      </c>
      <c r="B1957" s="573" t="s">
        <v>1268</v>
      </c>
      <c r="C1957" s="617">
        <v>624</v>
      </c>
      <c r="D1957" s="617">
        <v>22089062400</v>
      </c>
      <c r="E1957" s="574" t="s">
        <v>904</v>
      </c>
      <c r="F1957" s="583">
        <v>0</v>
      </c>
      <c r="G1957" s="573" t="s">
        <v>902</v>
      </c>
      <c r="H1957" s="576">
        <v>152900</v>
      </c>
      <c r="I1957" s="576">
        <v>0</v>
      </c>
      <c r="J1957" s="577">
        <v>0</v>
      </c>
      <c r="K1957" s="577" t="str">
        <f t="shared" si="270"/>
        <v/>
      </c>
      <c r="L1957" s="576">
        <v>46710</v>
      </c>
      <c r="M1957" s="576">
        <v>0</v>
      </c>
      <c r="N1957" s="577">
        <v>0</v>
      </c>
      <c r="O1957" s="577" t="b">
        <f t="shared" si="271"/>
        <v>1</v>
      </c>
      <c r="P1957" s="578">
        <v>19.600000000000001</v>
      </c>
      <c r="Q1957" s="578">
        <v>0</v>
      </c>
      <c r="R1957" s="579">
        <v>0</v>
      </c>
      <c r="S1957" s="577" t="str">
        <f t="shared" si="272"/>
        <v/>
      </c>
      <c r="T1957" s="580">
        <f t="shared" si="273"/>
        <v>0</v>
      </c>
      <c r="U1957" s="580">
        <f t="shared" si="274"/>
        <v>1</v>
      </c>
      <c r="V1957" s="580">
        <f t="shared" si="275"/>
        <v>0</v>
      </c>
      <c r="W1957" s="580">
        <f t="shared" si="276"/>
        <v>1</v>
      </c>
      <c r="X1957" s="581" t="str">
        <f t="shared" si="277"/>
        <v>NO</v>
      </c>
      <c r="Y1957" s="582" t="str">
        <f t="shared" si="278"/>
        <v>NO</v>
      </c>
    </row>
    <row r="1958" spans="1:25" x14ac:dyDescent="0.25">
      <c r="A1958" s="572" t="s">
        <v>1132</v>
      </c>
      <c r="B1958" s="573" t="s">
        <v>1271</v>
      </c>
      <c r="C1958" s="617">
        <v>625</v>
      </c>
      <c r="D1958" s="617">
        <v>22089062500</v>
      </c>
      <c r="E1958" s="574" t="s">
        <v>904</v>
      </c>
      <c r="F1958" s="583">
        <v>0</v>
      </c>
      <c r="G1958" s="573" t="s">
        <v>902</v>
      </c>
      <c r="H1958" s="576">
        <v>152900</v>
      </c>
      <c r="I1958" s="576">
        <v>157500</v>
      </c>
      <c r="J1958" s="577">
        <v>1.0300850228907801</v>
      </c>
      <c r="K1958" s="577" t="b">
        <f t="shared" si="270"/>
        <v>1</v>
      </c>
      <c r="L1958" s="576">
        <v>46710</v>
      </c>
      <c r="M1958" s="576">
        <v>66763</v>
      </c>
      <c r="N1958" s="577">
        <v>1.4293084992506999</v>
      </c>
      <c r="O1958" s="577" t="str">
        <f t="shared" si="271"/>
        <v/>
      </c>
      <c r="P1958" s="578">
        <v>19.600000000000001</v>
      </c>
      <c r="Q1958" s="578">
        <v>7.7</v>
      </c>
      <c r="R1958" s="579">
        <v>0.39285714285714302</v>
      </c>
      <c r="S1958" s="577" t="str">
        <f t="shared" si="272"/>
        <v/>
      </c>
      <c r="T1958" s="580">
        <f t="shared" si="273"/>
        <v>1</v>
      </c>
      <c r="U1958" s="580">
        <f t="shared" si="274"/>
        <v>0</v>
      </c>
      <c r="V1958" s="580">
        <f t="shared" si="275"/>
        <v>0</v>
      </c>
      <c r="W1958" s="580">
        <f t="shared" si="276"/>
        <v>1</v>
      </c>
      <c r="X1958" s="581" t="str">
        <f t="shared" si="277"/>
        <v>NO</v>
      </c>
      <c r="Y1958" s="582" t="str">
        <f t="shared" si="278"/>
        <v>NO</v>
      </c>
    </row>
    <row r="1959" spans="1:25" x14ac:dyDescent="0.25">
      <c r="A1959" s="572" t="s">
        <v>1132</v>
      </c>
      <c r="B1959" s="573" t="s">
        <v>1272</v>
      </c>
      <c r="C1959" s="617">
        <v>627</v>
      </c>
      <c r="D1959" s="617">
        <v>22089062700</v>
      </c>
      <c r="E1959" s="574" t="s">
        <v>904</v>
      </c>
      <c r="F1959" s="583">
        <v>0</v>
      </c>
      <c r="G1959" s="573" t="s">
        <v>902</v>
      </c>
      <c r="H1959" s="576">
        <v>152900</v>
      </c>
      <c r="I1959" s="576">
        <v>187000</v>
      </c>
      <c r="J1959" s="577">
        <v>1.22302158273381</v>
      </c>
      <c r="K1959" s="577" t="b">
        <f t="shared" si="270"/>
        <v>1</v>
      </c>
      <c r="L1959" s="576">
        <v>46710</v>
      </c>
      <c r="M1959" s="576">
        <v>72630</v>
      </c>
      <c r="N1959" s="577">
        <v>1.55491329479769</v>
      </c>
      <c r="O1959" s="577" t="str">
        <f t="shared" si="271"/>
        <v/>
      </c>
      <c r="P1959" s="578">
        <v>19.600000000000001</v>
      </c>
      <c r="Q1959" s="578">
        <v>8</v>
      </c>
      <c r="R1959" s="579">
        <v>0.40816326530612201</v>
      </c>
      <c r="S1959" s="577" t="str">
        <f t="shared" si="272"/>
        <v/>
      </c>
      <c r="T1959" s="580">
        <f t="shared" si="273"/>
        <v>1</v>
      </c>
      <c r="U1959" s="580">
        <f t="shared" si="274"/>
        <v>0</v>
      </c>
      <c r="V1959" s="580">
        <f t="shared" si="275"/>
        <v>0</v>
      </c>
      <c r="W1959" s="580">
        <f t="shared" si="276"/>
        <v>1</v>
      </c>
      <c r="X1959" s="581" t="str">
        <f t="shared" si="277"/>
        <v>NO</v>
      </c>
      <c r="Y1959" s="582" t="str">
        <f t="shared" si="278"/>
        <v>NO</v>
      </c>
    </row>
    <row r="1960" spans="1:25" x14ac:dyDescent="0.25">
      <c r="A1960" s="572" t="s">
        <v>1132</v>
      </c>
      <c r="B1960" s="573" t="s">
        <v>1273</v>
      </c>
      <c r="C1960" s="617">
        <v>627</v>
      </c>
      <c r="D1960" s="617">
        <v>22089062700</v>
      </c>
      <c r="E1960" s="574" t="s">
        <v>904</v>
      </c>
      <c r="F1960" s="583">
        <v>0</v>
      </c>
      <c r="G1960" s="573" t="s">
        <v>902</v>
      </c>
      <c r="H1960" s="576">
        <v>152900</v>
      </c>
      <c r="I1960" s="576">
        <v>193800</v>
      </c>
      <c r="J1960" s="577">
        <v>1.26749509483322</v>
      </c>
      <c r="K1960" s="577" t="b">
        <f t="shared" si="270"/>
        <v>1</v>
      </c>
      <c r="L1960" s="576">
        <v>46710</v>
      </c>
      <c r="M1960" s="576">
        <v>72632</v>
      </c>
      <c r="N1960" s="577">
        <v>1.5549561121815501</v>
      </c>
      <c r="O1960" s="577" t="str">
        <f t="shared" si="271"/>
        <v/>
      </c>
      <c r="P1960" s="578">
        <v>19.600000000000001</v>
      </c>
      <c r="Q1960" s="578">
        <v>10.9</v>
      </c>
      <c r="R1960" s="579">
        <v>0.55612244897959195</v>
      </c>
      <c r="S1960" s="577" t="str">
        <f t="shared" si="272"/>
        <v/>
      </c>
      <c r="T1960" s="580">
        <f t="shared" si="273"/>
        <v>1</v>
      </c>
      <c r="U1960" s="580">
        <f t="shared" si="274"/>
        <v>0</v>
      </c>
      <c r="V1960" s="580">
        <f t="shared" si="275"/>
        <v>0</v>
      </c>
      <c r="W1960" s="580">
        <f t="shared" si="276"/>
        <v>1</v>
      </c>
      <c r="X1960" s="581" t="str">
        <f t="shared" si="277"/>
        <v>NO</v>
      </c>
      <c r="Y1960" s="582" t="str">
        <f t="shared" si="278"/>
        <v>NO</v>
      </c>
    </row>
    <row r="1961" spans="1:25" x14ac:dyDescent="0.25">
      <c r="A1961" s="572" t="s">
        <v>1132</v>
      </c>
      <c r="B1961" s="573" t="s">
        <v>1274</v>
      </c>
      <c r="C1961" s="617">
        <v>628</v>
      </c>
      <c r="D1961" s="617">
        <v>22089062800</v>
      </c>
      <c r="E1961" s="574" t="s">
        <v>904</v>
      </c>
      <c r="F1961" s="583">
        <v>0</v>
      </c>
      <c r="G1961" s="573" t="s">
        <v>902</v>
      </c>
      <c r="H1961" s="576">
        <v>152900</v>
      </c>
      <c r="I1961" s="576">
        <v>153700</v>
      </c>
      <c r="J1961" s="577">
        <v>1.0052321778940501</v>
      </c>
      <c r="K1961" s="577" t="b">
        <f t="shared" si="270"/>
        <v>1</v>
      </c>
      <c r="L1961" s="576">
        <v>46710</v>
      </c>
      <c r="M1961" s="576">
        <v>36250</v>
      </c>
      <c r="N1961" s="577">
        <v>0.77606508242346395</v>
      </c>
      <c r="O1961" s="577" t="str">
        <f t="shared" si="271"/>
        <v/>
      </c>
      <c r="P1961" s="578">
        <v>19.600000000000001</v>
      </c>
      <c r="Q1961" s="578">
        <v>31.2</v>
      </c>
      <c r="R1961" s="579">
        <v>1.59183673469388</v>
      </c>
      <c r="S1961" s="577" t="b">
        <f t="shared" si="272"/>
        <v>1</v>
      </c>
      <c r="T1961" s="580">
        <f t="shared" si="273"/>
        <v>1</v>
      </c>
      <c r="U1961" s="580">
        <f t="shared" si="274"/>
        <v>0</v>
      </c>
      <c r="V1961" s="580">
        <f t="shared" si="275"/>
        <v>1</v>
      </c>
      <c r="W1961" s="580">
        <f t="shared" si="276"/>
        <v>2</v>
      </c>
      <c r="X1961" s="581" t="str">
        <f t="shared" si="277"/>
        <v>NO</v>
      </c>
      <c r="Y1961" s="582" t="str">
        <f t="shared" si="278"/>
        <v>NO</v>
      </c>
    </row>
    <row r="1962" spans="1:25" x14ac:dyDescent="0.25">
      <c r="A1962" s="572" t="s">
        <v>1132</v>
      </c>
      <c r="B1962" s="573" t="s">
        <v>1273</v>
      </c>
      <c r="C1962" s="617">
        <v>628</v>
      </c>
      <c r="D1962" s="617">
        <v>22089062800</v>
      </c>
      <c r="E1962" s="574" t="s">
        <v>904</v>
      </c>
      <c r="F1962" s="583">
        <v>0</v>
      </c>
      <c r="G1962" s="573" t="s">
        <v>902</v>
      </c>
      <c r="H1962" s="576">
        <v>152900</v>
      </c>
      <c r="I1962" s="576">
        <v>193800</v>
      </c>
      <c r="J1962" s="577">
        <v>1.26749509483322</v>
      </c>
      <c r="K1962" s="577" t="b">
        <f t="shared" si="270"/>
        <v>1</v>
      </c>
      <c r="L1962" s="576">
        <v>46710</v>
      </c>
      <c r="M1962" s="576">
        <v>72632</v>
      </c>
      <c r="N1962" s="577">
        <v>1.5549561121815501</v>
      </c>
      <c r="O1962" s="577" t="str">
        <f t="shared" si="271"/>
        <v/>
      </c>
      <c r="P1962" s="578">
        <v>19.600000000000001</v>
      </c>
      <c r="Q1962" s="578">
        <v>10.9</v>
      </c>
      <c r="R1962" s="579">
        <v>0.55612244897959195</v>
      </c>
      <c r="S1962" s="577" t="str">
        <f t="shared" si="272"/>
        <v/>
      </c>
      <c r="T1962" s="580">
        <f t="shared" si="273"/>
        <v>1</v>
      </c>
      <c r="U1962" s="580">
        <f t="shared" si="274"/>
        <v>0</v>
      </c>
      <c r="V1962" s="580">
        <f t="shared" si="275"/>
        <v>0</v>
      </c>
      <c r="W1962" s="580">
        <f t="shared" si="276"/>
        <v>1</v>
      </c>
      <c r="X1962" s="581" t="str">
        <f t="shared" si="277"/>
        <v>NO</v>
      </c>
      <c r="Y1962" s="582" t="str">
        <f t="shared" si="278"/>
        <v>NO</v>
      </c>
    </row>
    <row r="1963" spans="1:25" x14ac:dyDescent="0.25">
      <c r="A1963" s="572" t="s">
        <v>1132</v>
      </c>
      <c r="B1963" s="573" t="s">
        <v>1133</v>
      </c>
      <c r="C1963" s="617">
        <v>629</v>
      </c>
      <c r="D1963" s="617">
        <v>22089062900</v>
      </c>
      <c r="E1963" s="574" t="s">
        <v>904</v>
      </c>
      <c r="F1963" s="583">
        <v>0</v>
      </c>
      <c r="G1963" s="573" t="s">
        <v>902</v>
      </c>
      <c r="H1963" s="576">
        <v>152900</v>
      </c>
      <c r="I1963" s="576">
        <v>154000</v>
      </c>
      <c r="J1963" s="577">
        <v>1.0071942446043201</v>
      </c>
      <c r="K1963" s="577" t="b">
        <f t="shared" si="270"/>
        <v>1</v>
      </c>
      <c r="L1963" s="576">
        <v>46710</v>
      </c>
      <c r="M1963" s="576">
        <v>72955</v>
      </c>
      <c r="N1963" s="577">
        <v>1.56187111967459</v>
      </c>
      <c r="O1963" s="577" t="str">
        <f t="shared" si="271"/>
        <v/>
      </c>
      <c r="P1963" s="578">
        <v>19.600000000000001</v>
      </c>
      <c r="Q1963" s="578">
        <v>9.4</v>
      </c>
      <c r="R1963" s="579">
        <v>0.47959183673469402</v>
      </c>
      <c r="S1963" s="577" t="str">
        <f t="shared" si="272"/>
        <v/>
      </c>
      <c r="T1963" s="580">
        <f t="shared" si="273"/>
        <v>1</v>
      </c>
      <c r="U1963" s="580">
        <f t="shared" si="274"/>
        <v>0</v>
      </c>
      <c r="V1963" s="580">
        <f t="shared" si="275"/>
        <v>0</v>
      </c>
      <c r="W1963" s="580">
        <f t="shared" si="276"/>
        <v>1</v>
      </c>
      <c r="X1963" s="581" t="str">
        <f t="shared" si="277"/>
        <v>NO</v>
      </c>
      <c r="Y1963" s="582" t="str">
        <f t="shared" si="278"/>
        <v>NO</v>
      </c>
    </row>
    <row r="1964" spans="1:25" x14ac:dyDescent="0.25">
      <c r="A1964" s="572" t="s">
        <v>1132</v>
      </c>
      <c r="B1964" s="573" t="s">
        <v>1273</v>
      </c>
      <c r="C1964" s="617">
        <v>629</v>
      </c>
      <c r="D1964" s="617">
        <v>22089062900</v>
      </c>
      <c r="E1964" s="574" t="s">
        <v>904</v>
      </c>
      <c r="F1964" s="583">
        <v>0</v>
      </c>
      <c r="G1964" s="573" t="s">
        <v>902</v>
      </c>
      <c r="H1964" s="576">
        <v>152900</v>
      </c>
      <c r="I1964" s="576">
        <v>193800</v>
      </c>
      <c r="J1964" s="577">
        <v>1.26749509483322</v>
      </c>
      <c r="K1964" s="577" t="b">
        <f t="shared" si="270"/>
        <v>1</v>
      </c>
      <c r="L1964" s="576">
        <v>46710</v>
      </c>
      <c r="M1964" s="576">
        <v>72632</v>
      </c>
      <c r="N1964" s="577">
        <v>1.5549561121815501</v>
      </c>
      <c r="O1964" s="577" t="str">
        <f t="shared" si="271"/>
        <v/>
      </c>
      <c r="P1964" s="578">
        <v>19.600000000000001</v>
      </c>
      <c r="Q1964" s="578">
        <v>10.9</v>
      </c>
      <c r="R1964" s="579">
        <v>0.55612244897959195</v>
      </c>
      <c r="S1964" s="577" t="str">
        <f t="shared" si="272"/>
        <v/>
      </c>
      <c r="T1964" s="580">
        <f t="shared" si="273"/>
        <v>1</v>
      </c>
      <c r="U1964" s="580">
        <f t="shared" si="274"/>
        <v>0</v>
      </c>
      <c r="V1964" s="580">
        <f t="shared" si="275"/>
        <v>0</v>
      </c>
      <c r="W1964" s="580">
        <f t="shared" si="276"/>
        <v>1</v>
      </c>
      <c r="X1964" s="581" t="str">
        <f t="shared" si="277"/>
        <v>NO</v>
      </c>
      <c r="Y1964" s="582" t="str">
        <f t="shared" si="278"/>
        <v>NO</v>
      </c>
    </row>
    <row r="1965" spans="1:25" x14ac:dyDescent="0.25">
      <c r="A1965" s="572" t="s">
        <v>1132</v>
      </c>
      <c r="B1965" s="573" t="s">
        <v>1133</v>
      </c>
      <c r="C1965" s="617">
        <v>630</v>
      </c>
      <c r="D1965" s="617">
        <v>22089063000</v>
      </c>
      <c r="E1965" s="574" t="s">
        <v>904</v>
      </c>
      <c r="F1965" s="583">
        <v>0</v>
      </c>
      <c r="G1965" s="573" t="s">
        <v>902</v>
      </c>
      <c r="H1965" s="576">
        <v>152900</v>
      </c>
      <c r="I1965" s="576">
        <v>154000</v>
      </c>
      <c r="J1965" s="577">
        <v>1.0071942446043201</v>
      </c>
      <c r="K1965" s="577" t="b">
        <f t="shared" si="270"/>
        <v>1</v>
      </c>
      <c r="L1965" s="576">
        <v>46710</v>
      </c>
      <c r="M1965" s="576">
        <v>72955</v>
      </c>
      <c r="N1965" s="577">
        <v>1.56187111967459</v>
      </c>
      <c r="O1965" s="577" t="str">
        <f t="shared" si="271"/>
        <v/>
      </c>
      <c r="P1965" s="578">
        <v>19.600000000000001</v>
      </c>
      <c r="Q1965" s="578">
        <v>9.4</v>
      </c>
      <c r="R1965" s="579">
        <v>0.47959183673469402</v>
      </c>
      <c r="S1965" s="577" t="str">
        <f t="shared" si="272"/>
        <v/>
      </c>
      <c r="T1965" s="580">
        <f t="shared" si="273"/>
        <v>1</v>
      </c>
      <c r="U1965" s="580">
        <f t="shared" si="274"/>
        <v>0</v>
      </c>
      <c r="V1965" s="580">
        <f t="shared" si="275"/>
        <v>0</v>
      </c>
      <c r="W1965" s="580">
        <f t="shared" si="276"/>
        <v>1</v>
      </c>
      <c r="X1965" s="581" t="str">
        <f t="shared" si="277"/>
        <v>NO</v>
      </c>
      <c r="Y1965" s="582" t="str">
        <f t="shared" si="278"/>
        <v>NO</v>
      </c>
    </row>
    <row r="1966" spans="1:25" x14ac:dyDescent="0.25">
      <c r="A1966" s="572" t="s">
        <v>1132</v>
      </c>
      <c r="B1966" s="573" t="s">
        <v>1273</v>
      </c>
      <c r="C1966" s="617">
        <v>631</v>
      </c>
      <c r="D1966" s="617">
        <v>22089063100</v>
      </c>
      <c r="E1966" s="574" t="s">
        <v>904</v>
      </c>
      <c r="F1966" s="583">
        <v>0</v>
      </c>
      <c r="G1966" s="573" t="s">
        <v>902</v>
      </c>
      <c r="H1966" s="576">
        <v>152900</v>
      </c>
      <c r="I1966" s="576">
        <v>193800</v>
      </c>
      <c r="J1966" s="577">
        <v>1.26749509483322</v>
      </c>
      <c r="K1966" s="577" t="b">
        <f t="shared" si="270"/>
        <v>1</v>
      </c>
      <c r="L1966" s="576">
        <v>46710</v>
      </c>
      <c r="M1966" s="576">
        <v>72632</v>
      </c>
      <c r="N1966" s="577">
        <v>1.5549561121815501</v>
      </c>
      <c r="O1966" s="577" t="str">
        <f t="shared" si="271"/>
        <v/>
      </c>
      <c r="P1966" s="578">
        <v>19.600000000000001</v>
      </c>
      <c r="Q1966" s="578">
        <v>10.9</v>
      </c>
      <c r="R1966" s="579">
        <v>0.55612244897959195</v>
      </c>
      <c r="S1966" s="577" t="str">
        <f t="shared" si="272"/>
        <v/>
      </c>
      <c r="T1966" s="580">
        <f t="shared" si="273"/>
        <v>1</v>
      </c>
      <c r="U1966" s="580">
        <f t="shared" si="274"/>
        <v>0</v>
      </c>
      <c r="V1966" s="580">
        <f t="shared" si="275"/>
        <v>0</v>
      </c>
      <c r="W1966" s="580">
        <f t="shared" si="276"/>
        <v>1</v>
      </c>
      <c r="X1966" s="581" t="str">
        <f t="shared" si="277"/>
        <v>NO</v>
      </c>
      <c r="Y1966" s="582" t="str">
        <f t="shared" si="278"/>
        <v>NO</v>
      </c>
    </row>
    <row r="1967" spans="1:25" x14ac:dyDescent="0.25">
      <c r="A1967" s="572" t="s">
        <v>1132</v>
      </c>
      <c r="B1967" s="573" t="s">
        <v>1274</v>
      </c>
      <c r="C1967" s="617">
        <v>632</v>
      </c>
      <c r="D1967" s="617">
        <v>22089063200</v>
      </c>
      <c r="E1967" s="574" t="s">
        <v>904</v>
      </c>
      <c r="F1967" s="583">
        <v>0</v>
      </c>
      <c r="G1967" s="573" t="s">
        <v>902</v>
      </c>
      <c r="H1967" s="576">
        <v>152900</v>
      </c>
      <c r="I1967" s="576">
        <v>153700</v>
      </c>
      <c r="J1967" s="577">
        <v>1.0052321778940501</v>
      </c>
      <c r="K1967" s="577" t="b">
        <f t="shared" si="270"/>
        <v>1</v>
      </c>
      <c r="L1967" s="576">
        <v>46710</v>
      </c>
      <c r="M1967" s="576">
        <v>36250</v>
      </c>
      <c r="N1967" s="577">
        <v>0.77606508242346395</v>
      </c>
      <c r="O1967" s="577" t="str">
        <f t="shared" si="271"/>
        <v/>
      </c>
      <c r="P1967" s="578">
        <v>19.600000000000001</v>
      </c>
      <c r="Q1967" s="578">
        <v>31.2</v>
      </c>
      <c r="R1967" s="579">
        <v>1.59183673469388</v>
      </c>
      <c r="S1967" s="577" t="b">
        <f t="shared" si="272"/>
        <v>1</v>
      </c>
      <c r="T1967" s="580">
        <f t="shared" si="273"/>
        <v>1</v>
      </c>
      <c r="U1967" s="580">
        <f t="shared" si="274"/>
        <v>0</v>
      </c>
      <c r="V1967" s="580">
        <f t="shared" si="275"/>
        <v>1</v>
      </c>
      <c r="W1967" s="580">
        <f t="shared" si="276"/>
        <v>2</v>
      </c>
      <c r="X1967" s="581" t="str">
        <f t="shared" si="277"/>
        <v>NO</v>
      </c>
      <c r="Y1967" s="582" t="str">
        <f t="shared" si="278"/>
        <v>NO</v>
      </c>
    </row>
    <row r="1968" spans="1:25" ht="30" x14ac:dyDescent="0.25">
      <c r="A1968" s="572" t="s">
        <v>283</v>
      </c>
      <c r="B1968" s="573" t="s">
        <v>1146</v>
      </c>
      <c r="C1968" s="617">
        <v>632</v>
      </c>
      <c r="D1968" s="617">
        <v>22089063200</v>
      </c>
      <c r="E1968" s="574" t="s">
        <v>904</v>
      </c>
      <c r="F1968" s="583">
        <v>0</v>
      </c>
      <c r="G1968" s="573" t="s">
        <v>902</v>
      </c>
      <c r="H1968" s="576">
        <v>152900</v>
      </c>
      <c r="I1968" s="576">
        <v>115300</v>
      </c>
      <c r="J1968" s="577">
        <v>0.75408763897972497</v>
      </c>
      <c r="K1968" s="577" t="b">
        <f t="shared" si="270"/>
        <v>1</v>
      </c>
      <c r="L1968" s="576">
        <v>46710</v>
      </c>
      <c r="M1968" s="576">
        <v>41176</v>
      </c>
      <c r="N1968" s="577">
        <v>0.88152429886533901</v>
      </c>
      <c r="O1968" s="577" t="str">
        <f t="shared" si="271"/>
        <v/>
      </c>
      <c r="P1968" s="578">
        <v>19.600000000000001</v>
      </c>
      <c r="Q1968" s="578">
        <v>6</v>
      </c>
      <c r="R1968" s="579">
        <v>0.30612244897959201</v>
      </c>
      <c r="S1968" s="577" t="str">
        <f t="shared" si="272"/>
        <v/>
      </c>
      <c r="T1968" s="580">
        <f t="shared" si="273"/>
        <v>1</v>
      </c>
      <c r="U1968" s="580">
        <f t="shared" si="274"/>
        <v>0</v>
      </c>
      <c r="V1968" s="580">
        <f t="shared" si="275"/>
        <v>0</v>
      </c>
      <c r="W1968" s="580">
        <f t="shared" si="276"/>
        <v>1</v>
      </c>
      <c r="X1968" s="581" t="str">
        <f t="shared" si="277"/>
        <v>NO</v>
      </c>
      <c r="Y1968" s="582" t="str">
        <f t="shared" si="278"/>
        <v>NO</v>
      </c>
    </row>
    <row r="1969" spans="1:25" x14ac:dyDescent="0.25">
      <c r="A1969" s="572" t="s">
        <v>1132</v>
      </c>
      <c r="B1969" s="573" t="s">
        <v>1275</v>
      </c>
      <c r="C1969" s="617">
        <v>632</v>
      </c>
      <c r="D1969" s="617">
        <v>22089063200</v>
      </c>
      <c r="E1969" s="574" t="s">
        <v>904</v>
      </c>
      <c r="F1969" s="583">
        <v>0</v>
      </c>
      <c r="G1969" s="573" t="s">
        <v>902</v>
      </c>
      <c r="H1969" s="576">
        <v>152900</v>
      </c>
      <c r="I1969" s="576">
        <v>155500</v>
      </c>
      <c r="J1969" s="577">
        <v>1.01700457815566</v>
      </c>
      <c r="K1969" s="577" t="b">
        <f t="shared" si="270"/>
        <v>1</v>
      </c>
      <c r="L1969" s="576">
        <v>46710</v>
      </c>
      <c r="M1969" s="576">
        <v>75441</v>
      </c>
      <c r="N1969" s="577">
        <v>1.6150931278098899</v>
      </c>
      <c r="O1969" s="577" t="str">
        <f t="shared" si="271"/>
        <v/>
      </c>
      <c r="P1969" s="578">
        <v>19.600000000000001</v>
      </c>
      <c r="Q1969" s="578">
        <v>7.1</v>
      </c>
      <c r="R1969" s="579">
        <v>0.36224489795918402</v>
      </c>
      <c r="S1969" s="577" t="str">
        <f t="shared" si="272"/>
        <v/>
      </c>
      <c r="T1969" s="580">
        <f t="shared" si="273"/>
        <v>1</v>
      </c>
      <c r="U1969" s="580">
        <f t="shared" si="274"/>
        <v>0</v>
      </c>
      <c r="V1969" s="580">
        <f t="shared" si="275"/>
        <v>0</v>
      </c>
      <c r="W1969" s="580">
        <f t="shared" si="276"/>
        <v>1</v>
      </c>
      <c r="X1969" s="581" t="str">
        <f t="shared" si="277"/>
        <v>NO</v>
      </c>
      <c r="Y1969" s="582" t="str">
        <f t="shared" si="278"/>
        <v>NO</v>
      </c>
    </row>
    <row r="1970" spans="1:25" x14ac:dyDescent="0.25">
      <c r="A1970" s="572" t="s">
        <v>307</v>
      </c>
      <c r="B1970" s="573" t="s">
        <v>1276</v>
      </c>
      <c r="C1970" s="617">
        <v>9511</v>
      </c>
      <c r="D1970" s="617">
        <v>22091951100</v>
      </c>
      <c r="E1970" s="584" t="s">
        <v>904</v>
      </c>
      <c r="F1970" s="583">
        <v>0</v>
      </c>
      <c r="G1970" s="573" t="s">
        <v>902</v>
      </c>
      <c r="H1970" s="576">
        <v>152900</v>
      </c>
      <c r="I1970" s="576">
        <v>77400</v>
      </c>
      <c r="J1970" s="577">
        <v>0.50621321124918295</v>
      </c>
      <c r="K1970" s="577" t="b">
        <f t="shared" si="270"/>
        <v>1</v>
      </c>
      <c r="L1970" s="576">
        <v>46710</v>
      </c>
      <c r="M1970" s="576">
        <v>22891</v>
      </c>
      <c r="N1970" s="577">
        <v>0.49006636694498001</v>
      </c>
      <c r="O1970" s="577" t="b">
        <f t="shared" si="271"/>
        <v>1</v>
      </c>
      <c r="P1970" s="578">
        <v>19.600000000000001</v>
      </c>
      <c r="Q1970" s="578">
        <v>50</v>
      </c>
      <c r="R1970" s="579">
        <v>2.5510204081632701</v>
      </c>
      <c r="S1970" s="577" t="b">
        <f t="shared" si="272"/>
        <v>1</v>
      </c>
      <c r="T1970" s="580">
        <f t="shared" si="273"/>
        <v>1</v>
      </c>
      <c r="U1970" s="580">
        <f t="shared" si="274"/>
        <v>1</v>
      </c>
      <c r="V1970" s="580">
        <f t="shared" si="275"/>
        <v>1</v>
      </c>
      <c r="W1970" s="580">
        <f t="shared" si="276"/>
        <v>3</v>
      </c>
      <c r="X1970" s="581" t="str">
        <f t="shared" si="277"/>
        <v>NO</v>
      </c>
      <c r="Y1970" s="582" t="str">
        <f t="shared" si="278"/>
        <v>NO</v>
      </c>
    </row>
    <row r="1971" spans="1:25" x14ac:dyDescent="0.25">
      <c r="A1971" s="572" t="s">
        <v>1172</v>
      </c>
      <c r="B1971" s="573" t="s">
        <v>1277</v>
      </c>
      <c r="C1971" s="617">
        <v>9511</v>
      </c>
      <c r="D1971" s="617">
        <v>22091951100</v>
      </c>
      <c r="E1971" s="584" t="s">
        <v>904</v>
      </c>
      <c r="F1971" s="583">
        <v>0</v>
      </c>
      <c r="G1971" s="573" t="s">
        <v>902</v>
      </c>
      <c r="H1971" s="576">
        <v>152900</v>
      </c>
      <c r="I1971" s="576">
        <v>103600</v>
      </c>
      <c r="J1971" s="577">
        <v>0.67756703727926704</v>
      </c>
      <c r="K1971" s="577" t="b">
        <f t="shared" si="270"/>
        <v>1</v>
      </c>
      <c r="L1971" s="576">
        <v>46710</v>
      </c>
      <c r="M1971" s="576">
        <v>34792</v>
      </c>
      <c r="N1971" s="577">
        <v>0.74485120959109397</v>
      </c>
      <c r="O1971" s="577" t="str">
        <f t="shared" si="271"/>
        <v/>
      </c>
      <c r="P1971" s="578">
        <v>19.600000000000001</v>
      </c>
      <c r="Q1971" s="578">
        <v>25.5</v>
      </c>
      <c r="R1971" s="579">
        <v>1.3010204081632699</v>
      </c>
      <c r="S1971" s="577" t="str">
        <f t="shared" si="272"/>
        <v/>
      </c>
      <c r="T1971" s="580">
        <f t="shared" si="273"/>
        <v>1</v>
      </c>
      <c r="U1971" s="580">
        <f t="shared" si="274"/>
        <v>0</v>
      </c>
      <c r="V1971" s="580">
        <f t="shared" si="275"/>
        <v>0</v>
      </c>
      <c r="W1971" s="580">
        <f t="shared" si="276"/>
        <v>1</v>
      </c>
      <c r="X1971" s="581" t="str">
        <f t="shared" si="277"/>
        <v>NO</v>
      </c>
      <c r="Y1971" s="582" t="str">
        <f t="shared" si="278"/>
        <v>NO</v>
      </c>
    </row>
    <row r="1972" spans="1:25" ht="30" x14ac:dyDescent="0.25">
      <c r="A1972" s="572" t="s">
        <v>286</v>
      </c>
      <c r="B1972" s="573" t="s">
        <v>1174</v>
      </c>
      <c r="C1972" s="617">
        <v>9512</v>
      </c>
      <c r="D1972" s="617">
        <v>22091951200</v>
      </c>
      <c r="E1972" s="574" t="s">
        <v>904</v>
      </c>
      <c r="F1972" s="583">
        <v>0</v>
      </c>
      <c r="G1972" s="573" t="s">
        <v>902</v>
      </c>
      <c r="H1972" s="576">
        <v>152900</v>
      </c>
      <c r="I1972" s="576">
        <v>145000</v>
      </c>
      <c r="J1972" s="577">
        <v>0.94833224329627197</v>
      </c>
      <c r="K1972" s="577" t="b">
        <f t="shared" si="270"/>
        <v>1</v>
      </c>
      <c r="L1972" s="576">
        <v>46710</v>
      </c>
      <c r="M1972" s="576">
        <v>52649</v>
      </c>
      <c r="N1972" s="577">
        <v>1.1271462213658701</v>
      </c>
      <c r="O1972" s="577" t="str">
        <f t="shared" si="271"/>
        <v/>
      </c>
      <c r="P1972" s="578">
        <v>19.600000000000001</v>
      </c>
      <c r="Q1972" s="578">
        <v>14.2</v>
      </c>
      <c r="R1972" s="579">
        <v>0.72448979591836704</v>
      </c>
      <c r="S1972" s="577" t="str">
        <f t="shared" si="272"/>
        <v/>
      </c>
      <c r="T1972" s="580">
        <f t="shared" si="273"/>
        <v>1</v>
      </c>
      <c r="U1972" s="580">
        <f t="shared" si="274"/>
        <v>0</v>
      </c>
      <c r="V1972" s="580">
        <f t="shared" si="275"/>
        <v>0</v>
      </c>
      <c r="W1972" s="580">
        <f t="shared" si="276"/>
        <v>1</v>
      </c>
      <c r="X1972" s="581" t="str">
        <f t="shared" si="277"/>
        <v>NO</v>
      </c>
      <c r="Y1972" s="582" t="str">
        <f t="shared" si="278"/>
        <v>NO</v>
      </c>
    </row>
    <row r="1973" spans="1:25" x14ac:dyDescent="0.25">
      <c r="A1973" s="572" t="s">
        <v>286</v>
      </c>
      <c r="B1973" s="573" t="s">
        <v>1169</v>
      </c>
      <c r="C1973" s="617">
        <v>9512</v>
      </c>
      <c r="D1973" s="617">
        <v>22091951200</v>
      </c>
      <c r="E1973" s="574" t="s">
        <v>904</v>
      </c>
      <c r="F1973" s="583">
        <v>0</v>
      </c>
      <c r="G1973" s="573" t="s">
        <v>902</v>
      </c>
      <c r="H1973" s="576">
        <v>152900</v>
      </c>
      <c r="I1973" s="576">
        <v>0</v>
      </c>
      <c r="J1973" s="577">
        <v>0</v>
      </c>
      <c r="K1973" s="577" t="str">
        <f t="shared" si="270"/>
        <v/>
      </c>
      <c r="L1973" s="576">
        <v>46710</v>
      </c>
      <c r="M1973" s="576">
        <v>0</v>
      </c>
      <c r="N1973" s="577">
        <v>0</v>
      </c>
      <c r="O1973" s="577" t="b">
        <f t="shared" si="271"/>
        <v>1</v>
      </c>
      <c r="P1973" s="578">
        <v>19.600000000000001</v>
      </c>
      <c r="Q1973" s="578">
        <v>0</v>
      </c>
      <c r="R1973" s="579">
        <v>0</v>
      </c>
      <c r="S1973" s="577" t="str">
        <f t="shared" si="272"/>
        <v/>
      </c>
      <c r="T1973" s="580">
        <f t="shared" si="273"/>
        <v>0</v>
      </c>
      <c r="U1973" s="580">
        <f t="shared" si="274"/>
        <v>1</v>
      </c>
      <c r="V1973" s="580">
        <f t="shared" si="275"/>
        <v>0</v>
      </c>
      <c r="W1973" s="580">
        <f t="shared" si="276"/>
        <v>1</v>
      </c>
      <c r="X1973" s="581" t="str">
        <f t="shared" si="277"/>
        <v>NO</v>
      </c>
      <c r="Y1973" s="582" t="str">
        <f t="shared" si="278"/>
        <v>NO</v>
      </c>
    </row>
    <row r="1974" spans="1:25" x14ac:dyDescent="0.25">
      <c r="A1974" s="572" t="s">
        <v>307</v>
      </c>
      <c r="B1974" s="573" t="s">
        <v>1166</v>
      </c>
      <c r="C1974" s="617">
        <v>9512</v>
      </c>
      <c r="D1974" s="617">
        <v>22091951200</v>
      </c>
      <c r="E1974" s="574" t="s">
        <v>904</v>
      </c>
      <c r="F1974" s="583">
        <v>0</v>
      </c>
      <c r="G1974" s="573" t="s">
        <v>902</v>
      </c>
      <c r="H1974" s="576">
        <v>152900</v>
      </c>
      <c r="I1974" s="576">
        <v>96600</v>
      </c>
      <c r="J1974" s="577">
        <v>0.63178548070634399</v>
      </c>
      <c r="K1974" s="577" t="b">
        <f t="shared" si="270"/>
        <v>1</v>
      </c>
      <c r="L1974" s="576">
        <v>46710</v>
      </c>
      <c r="M1974" s="576">
        <v>35679</v>
      </c>
      <c r="N1974" s="577">
        <v>0.763840719332049</v>
      </c>
      <c r="O1974" s="577" t="str">
        <f t="shared" si="271"/>
        <v/>
      </c>
      <c r="P1974" s="578">
        <v>19.600000000000001</v>
      </c>
      <c r="Q1974" s="578">
        <v>41</v>
      </c>
      <c r="R1974" s="579">
        <v>2.0918367346938802</v>
      </c>
      <c r="S1974" s="577" t="b">
        <f t="shared" si="272"/>
        <v>1</v>
      </c>
      <c r="T1974" s="580">
        <f t="shared" si="273"/>
        <v>1</v>
      </c>
      <c r="U1974" s="580">
        <f t="shared" si="274"/>
        <v>0</v>
      </c>
      <c r="V1974" s="580">
        <f t="shared" si="275"/>
        <v>1</v>
      </c>
      <c r="W1974" s="580">
        <f t="shared" si="276"/>
        <v>2</v>
      </c>
      <c r="X1974" s="581" t="str">
        <f t="shared" si="277"/>
        <v>NO</v>
      </c>
      <c r="Y1974" s="582" t="str">
        <f t="shared" si="278"/>
        <v>NO</v>
      </c>
    </row>
    <row r="1975" spans="1:25" x14ac:dyDescent="0.25">
      <c r="A1975" s="572" t="s">
        <v>307</v>
      </c>
      <c r="B1975" s="573" t="s">
        <v>1171</v>
      </c>
      <c r="C1975" s="617">
        <v>9512</v>
      </c>
      <c r="D1975" s="617">
        <v>22091951200</v>
      </c>
      <c r="E1975" s="574" t="s">
        <v>904</v>
      </c>
      <c r="F1975" s="583">
        <v>0</v>
      </c>
      <c r="G1975" s="573" t="s">
        <v>902</v>
      </c>
      <c r="H1975" s="576">
        <v>152900</v>
      </c>
      <c r="I1975" s="576">
        <v>0</v>
      </c>
      <c r="J1975" s="577">
        <v>0</v>
      </c>
      <c r="K1975" s="577" t="str">
        <f t="shared" si="270"/>
        <v/>
      </c>
      <c r="L1975" s="576">
        <v>46710</v>
      </c>
      <c r="M1975" s="576">
        <v>0</v>
      </c>
      <c r="N1975" s="577">
        <v>0</v>
      </c>
      <c r="O1975" s="577" t="b">
        <f t="shared" si="271"/>
        <v>1</v>
      </c>
      <c r="P1975" s="578">
        <v>19.600000000000001</v>
      </c>
      <c r="Q1975" s="578">
        <v>0</v>
      </c>
      <c r="R1975" s="579">
        <v>0</v>
      </c>
      <c r="S1975" s="577" t="str">
        <f t="shared" si="272"/>
        <v/>
      </c>
      <c r="T1975" s="580">
        <f t="shared" si="273"/>
        <v>0</v>
      </c>
      <c r="U1975" s="580">
        <f t="shared" si="274"/>
        <v>1</v>
      </c>
      <c r="V1975" s="580">
        <f t="shared" si="275"/>
        <v>0</v>
      </c>
      <c r="W1975" s="580">
        <f t="shared" si="276"/>
        <v>1</v>
      </c>
      <c r="X1975" s="581" t="str">
        <f t="shared" si="277"/>
        <v>NO</v>
      </c>
      <c r="Y1975" s="582" t="str">
        <f t="shared" si="278"/>
        <v>NO</v>
      </c>
    </row>
    <row r="1976" spans="1:25" x14ac:dyDescent="0.25">
      <c r="A1976" s="572" t="s">
        <v>307</v>
      </c>
      <c r="B1976" s="573" t="s">
        <v>1278</v>
      </c>
      <c r="C1976" s="617">
        <v>9512</v>
      </c>
      <c r="D1976" s="617">
        <v>22091951200</v>
      </c>
      <c r="E1976" s="574" t="s">
        <v>904</v>
      </c>
      <c r="F1976" s="583">
        <v>0</v>
      </c>
      <c r="G1976" s="573" t="s">
        <v>902</v>
      </c>
      <c r="H1976" s="576">
        <v>152900</v>
      </c>
      <c r="I1976" s="576">
        <v>0</v>
      </c>
      <c r="J1976" s="577">
        <v>0</v>
      </c>
      <c r="K1976" s="577" t="str">
        <f t="shared" si="270"/>
        <v/>
      </c>
      <c r="L1976" s="576">
        <v>46710</v>
      </c>
      <c r="M1976" s="576">
        <v>0</v>
      </c>
      <c r="N1976" s="577">
        <v>0</v>
      </c>
      <c r="O1976" s="577" t="b">
        <f t="shared" si="271"/>
        <v>1</v>
      </c>
      <c r="P1976" s="578">
        <v>19.600000000000001</v>
      </c>
      <c r="Q1976" s="578">
        <v>0</v>
      </c>
      <c r="R1976" s="579">
        <v>0</v>
      </c>
      <c r="S1976" s="577" t="str">
        <f t="shared" si="272"/>
        <v/>
      </c>
      <c r="T1976" s="580">
        <f t="shared" si="273"/>
        <v>0</v>
      </c>
      <c r="U1976" s="580">
        <f t="shared" si="274"/>
        <v>1</v>
      </c>
      <c r="V1976" s="580">
        <f t="shared" si="275"/>
        <v>0</v>
      </c>
      <c r="W1976" s="580">
        <f t="shared" si="276"/>
        <v>1</v>
      </c>
      <c r="X1976" s="581" t="str">
        <f t="shared" si="277"/>
        <v>NO</v>
      </c>
      <c r="Y1976" s="582" t="str">
        <f t="shared" si="278"/>
        <v>NO</v>
      </c>
    </row>
    <row r="1977" spans="1:25" x14ac:dyDescent="0.25">
      <c r="A1977" s="572" t="s">
        <v>1172</v>
      </c>
      <c r="B1977" s="592" t="s">
        <v>1277</v>
      </c>
      <c r="C1977" s="617">
        <v>9512</v>
      </c>
      <c r="D1977" s="617">
        <v>22091951200</v>
      </c>
      <c r="E1977" s="584" t="s">
        <v>901</v>
      </c>
      <c r="F1977" s="590">
        <v>1</v>
      </c>
      <c r="G1977" s="573" t="s">
        <v>902</v>
      </c>
      <c r="H1977" s="576">
        <v>152900</v>
      </c>
      <c r="I1977" s="576">
        <v>103600</v>
      </c>
      <c r="J1977" s="577">
        <v>0.67756703727926704</v>
      </c>
      <c r="K1977" s="577" t="b">
        <f t="shared" si="270"/>
        <v>1</v>
      </c>
      <c r="L1977" s="576">
        <v>46710</v>
      </c>
      <c r="M1977" s="576">
        <v>34792</v>
      </c>
      <c r="N1977" s="577">
        <v>0.74485120959109397</v>
      </c>
      <c r="O1977" s="577" t="str">
        <f t="shared" si="271"/>
        <v/>
      </c>
      <c r="P1977" s="578">
        <v>19.600000000000001</v>
      </c>
      <c r="Q1977" s="578">
        <v>25.5</v>
      </c>
      <c r="R1977" s="579">
        <v>1.3010204081632699</v>
      </c>
      <c r="S1977" s="577" t="str">
        <f t="shared" si="272"/>
        <v/>
      </c>
      <c r="T1977" s="580">
        <f t="shared" si="273"/>
        <v>1</v>
      </c>
      <c r="U1977" s="580">
        <f t="shared" si="274"/>
        <v>0</v>
      </c>
      <c r="V1977" s="580">
        <f t="shared" si="275"/>
        <v>0</v>
      </c>
      <c r="W1977" s="580">
        <f t="shared" si="276"/>
        <v>1</v>
      </c>
      <c r="X1977" s="581" t="str">
        <f t="shared" si="277"/>
        <v>NO</v>
      </c>
      <c r="Y1977" s="582" t="str">
        <f t="shared" si="278"/>
        <v>NO</v>
      </c>
    </row>
    <row r="1978" spans="1:25" x14ac:dyDescent="0.25">
      <c r="A1978" s="572" t="s">
        <v>1172</v>
      </c>
      <c r="B1978" s="573" t="s">
        <v>1173</v>
      </c>
      <c r="C1978" s="617">
        <v>9512</v>
      </c>
      <c r="D1978" s="617">
        <v>22091951200</v>
      </c>
      <c r="E1978" s="584" t="s">
        <v>901</v>
      </c>
      <c r="F1978" s="590">
        <v>1</v>
      </c>
      <c r="G1978" s="573" t="s">
        <v>902</v>
      </c>
      <c r="H1978" s="576">
        <v>152900</v>
      </c>
      <c r="I1978" s="576">
        <v>0</v>
      </c>
      <c r="J1978" s="577">
        <v>0</v>
      </c>
      <c r="K1978" s="577" t="str">
        <f t="shared" si="270"/>
        <v/>
      </c>
      <c r="L1978" s="576">
        <v>46710</v>
      </c>
      <c r="M1978" s="576">
        <v>0</v>
      </c>
      <c r="N1978" s="577">
        <v>0</v>
      </c>
      <c r="O1978" s="577" t="b">
        <f t="shared" si="271"/>
        <v>1</v>
      </c>
      <c r="P1978" s="578">
        <v>19.600000000000001</v>
      </c>
      <c r="Q1978" s="578">
        <v>0</v>
      </c>
      <c r="R1978" s="579">
        <v>0</v>
      </c>
      <c r="S1978" s="577" t="str">
        <f t="shared" si="272"/>
        <v/>
      </c>
      <c r="T1978" s="580">
        <f t="shared" si="273"/>
        <v>0</v>
      </c>
      <c r="U1978" s="580">
        <f t="shared" si="274"/>
        <v>1</v>
      </c>
      <c r="V1978" s="580">
        <f t="shared" si="275"/>
        <v>0</v>
      </c>
      <c r="W1978" s="580">
        <f t="shared" si="276"/>
        <v>1</v>
      </c>
      <c r="X1978" s="581" t="str">
        <f t="shared" si="277"/>
        <v>NO</v>
      </c>
      <c r="Y1978" s="582" t="str">
        <f t="shared" si="278"/>
        <v>NO</v>
      </c>
    </row>
    <row r="1979" spans="1:25" x14ac:dyDescent="0.25">
      <c r="A1979" s="572" t="s">
        <v>1279</v>
      </c>
      <c r="B1979" s="573" t="s">
        <v>1280</v>
      </c>
      <c r="C1979" s="617">
        <v>401</v>
      </c>
      <c r="D1979" s="617">
        <v>22093040100</v>
      </c>
      <c r="E1979" s="574" t="s">
        <v>904</v>
      </c>
      <c r="F1979" s="583">
        <v>0</v>
      </c>
      <c r="G1979" s="573" t="s">
        <v>902</v>
      </c>
      <c r="H1979" s="576">
        <v>152900</v>
      </c>
      <c r="I1979" s="576">
        <v>144800</v>
      </c>
      <c r="J1979" s="577">
        <v>0.94702419882276001</v>
      </c>
      <c r="K1979" s="577" t="b">
        <f t="shared" si="270"/>
        <v>1</v>
      </c>
      <c r="L1979" s="576">
        <v>46710</v>
      </c>
      <c r="M1979" s="576">
        <v>48871</v>
      </c>
      <c r="N1979" s="577">
        <v>1.0462641832584001</v>
      </c>
      <c r="O1979" s="577" t="str">
        <f t="shared" si="271"/>
        <v/>
      </c>
      <c r="P1979" s="578">
        <v>19.600000000000001</v>
      </c>
      <c r="Q1979" s="578">
        <v>22.3</v>
      </c>
      <c r="R1979" s="579">
        <v>1.1377551020408201</v>
      </c>
      <c r="S1979" s="577" t="str">
        <f t="shared" si="272"/>
        <v/>
      </c>
      <c r="T1979" s="580">
        <f t="shared" si="273"/>
        <v>1</v>
      </c>
      <c r="U1979" s="580">
        <f t="shared" si="274"/>
        <v>0</v>
      </c>
      <c r="V1979" s="580">
        <f t="shared" si="275"/>
        <v>0</v>
      </c>
      <c r="W1979" s="580">
        <f t="shared" si="276"/>
        <v>1</v>
      </c>
      <c r="X1979" s="581" t="str">
        <f t="shared" si="277"/>
        <v>NO</v>
      </c>
      <c r="Y1979" s="582" t="str">
        <f t="shared" si="278"/>
        <v>NO</v>
      </c>
    </row>
    <row r="1980" spans="1:25" x14ac:dyDescent="0.25">
      <c r="A1980" s="572" t="s">
        <v>1279</v>
      </c>
      <c r="B1980" s="573" t="s">
        <v>1281</v>
      </c>
      <c r="C1980" s="617">
        <v>401</v>
      </c>
      <c r="D1980" s="617">
        <v>22093040100</v>
      </c>
      <c r="E1980" s="574" t="s">
        <v>904</v>
      </c>
      <c r="F1980" s="583">
        <v>0</v>
      </c>
      <c r="G1980" s="573" t="s">
        <v>902</v>
      </c>
      <c r="H1980" s="576">
        <v>152900</v>
      </c>
      <c r="I1980" s="576">
        <v>126000</v>
      </c>
      <c r="J1980" s="577">
        <v>0.824068018312623</v>
      </c>
      <c r="K1980" s="577" t="b">
        <f t="shared" si="270"/>
        <v>1</v>
      </c>
      <c r="L1980" s="576">
        <v>46710</v>
      </c>
      <c r="M1980" s="576">
        <v>49926</v>
      </c>
      <c r="N1980" s="577">
        <v>1.0688503532434199</v>
      </c>
      <c r="O1980" s="577" t="str">
        <f t="shared" si="271"/>
        <v/>
      </c>
      <c r="P1980" s="578">
        <v>19.600000000000001</v>
      </c>
      <c r="Q1980" s="578">
        <v>10.1</v>
      </c>
      <c r="R1980" s="579">
        <v>0.51530612244898</v>
      </c>
      <c r="S1980" s="577" t="str">
        <f t="shared" si="272"/>
        <v/>
      </c>
      <c r="T1980" s="580">
        <f t="shared" si="273"/>
        <v>1</v>
      </c>
      <c r="U1980" s="580">
        <f t="shared" si="274"/>
        <v>0</v>
      </c>
      <c r="V1980" s="580">
        <f t="shared" si="275"/>
        <v>0</v>
      </c>
      <c r="W1980" s="580">
        <f t="shared" si="276"/>
        <v>1</v>
      </c>
      <c r="X1980" s="581" t="str">
        <f t="shared" si="277"/>
        <v>NO</v>
      </c>
      <c r="Y1980" s="582" t="str">
        <f t="shared" si="278"/>
        <v>NO</v>
      </c>
    </row>
    <row r="1981" spans="1:25" x14ac:dyDescent="0.25">
      <c r="A1981" s="572" t="s">
        <v>1279</v>
      </c>
      <c r="B1981" s="573" t="s">
        <v>1280</v>
      </c>
      <c r="C1981" s="617">
        <v>402</v>
      </c>
      <c r="D1981" s="617">
        <v>22093040200</v>
      </c>
      <c r="E1981" s="574" t="s">
        <v>904</v>
      </c>
      <c r="F1981" s="583">
        <v>0</v>
      </c>
      <c r="G1981" s="573" t="s">
        <v>902</v>
      </c>
      <c r="H1981" s="576">
        <v>152900</v>
      </c>
      <c r="I1981" s="576">
        <v>144800</v>
      </c>
      <c r="J1981" s="577">
        <v>0.94702419882276001</v>
      </c>
      <c r="K1981" s="577" t="b">
        <f t="shared" si="270"/>
        <v>1</v>
      </c>
      <c r="L1981" s="576">
        <v>46710</v>
      </c>
      <c r="M1981" s="576">
        <v>48871</v>
      </c>
      <c r="N1981" s="577">
        <v>1.0462641832584001</v>
      </c>
      <c r="O1981" s="577" t="str">
        <f t="shared" si="271"/>
        <v/>
      </c>
      <c r="P1981" s="578">
        <v>19.600000000000001</v>
      </c>
      <c r="Q1981" s="578">
        <v>22.3</v>
      </c>
      <c r="R1981" s="579">
        <v>1.1377551020408201</v>
      </c>
      <c r="S1981" s="577" t="str">
        <f t="shared" si="272"/>
        <v/>
      </c>
      <c r="T1981" s="580">
        <f t="shared" si="273"/>
        <v>1</v>
      </c>
      <c r="U1981" s="580">
        <f t="shared" si="274"/>
        <v>0</v>
      </c>
      <c r="V1981" s="580">
        <f t="shared" si="275"/>
        <v>0</v>
      </c>
      <c r="W1981" s="580">
        <f t="shared" si="276"/>
        <v>1</v>
      </c>
      <c r="X1981" s="581" t="str">
        <f t="shared" si="277"/>
        <v>NO</v>
      </c>
      <c r="Y1981" s="582" t="str">
        <f t="shared" si="278"/>
        <v>NO</v>
      </c>
    </row>
    <row r="1982" spans="1:25" x14ac:dyDescent="0.25">
      <c r="A1982" s="572" t="s">
        <v>1279</v>
      </c>
      <c r="B1982" s="573" t="s">
        <v>1281</v>
      </c>
      <c r="C1982" s="617">
        <v>402</v>
      </c>
      <c r="D1982" s="617">
        <v>22093040200</v>
      </c>
      <c r="E1982" s="574" t="s">
        <v>904</v>
      </c>
      <c r="F1982" s="583">
        <v>0</v>
      </c>
      <c r="G1982" s="573" t="s">
        <v>902</v>
      </c>
      <c r="H1982" s="576">
        <v>152900</v>
      </c>
      <c r="I1982" s="576">
        <v>126000</v>
      </c>
      <c r="J1982" s="577">
        <v>0.824068018312623</v>
      </c>
      <c r="K1982" s="577" t="b">
        <f t="shared" si="270"/>
        <v>1</v>
      </c>
      <c r="L1982" s="576">
        <v>46710</v>
      </c>
      <c r="M1982" s="576">
        <v>49926</v>
      </c>
      <c r="N1982" s="577">
        <v>1.0688503532434199</v>
      </c>
      <c r="O1982" s="577" t="str">
        <f t="shared" si="271"/>
        <v/>
      </c>
      <c r="P1982" s="578">
        <v>19.600000000000001</v>
      </c>
      <c r="Q1982" s="578">
        <v>10.1</v>
      </c>
      <c r="R1982" s="579">
        <v>0.51530612244898</v>
      </c>
      <c r="S1982" s="577" t="str">
        <f t="shared" si="272"/>
        <v/>
      </c>
      <c r="T1982" s="580">
        <f t="shared" si="273"/>
        <v>1</v>
      </c>
      <c r="U1982" s="580">
        <f t="shared" si="274"/>
        <v>0</v>
      </c>
      <c r="V1982" s="580">
        <f t="shared" si="275"/>
        <v>0</v>
      </c>
      <c r="W1982" s="580">
        <f t="shared" si="276"/>
        <v>1</v>
      </c>
      <c r="X1982" s="581" t="str">
        <f t="shared" si="277"/>
        <v>NO</v>
      </c>
      <c r="Y1982" s="582" t="str">
        <f t="shared" si="278"/>
        <v>NO</v>
      </c>
    </row>
    <row r="1983" spans="1:25" x14ac:dyDescent="0.25">
      <c r="A1983" s="572" t="s">
        <v>1279</v>
      </c>
      <c r="B1983" s="573" t="s">
        <v>1281</v>
      </c>
      <c r="C1983" s="617">
        <v>403</v>
      </c>
      <c r="D1983" s="617">
        <v>22093040300</v>
      </c>
      <c r="E1983" s="574" t="s">
        <v>904</v>
      </c>
      <c r="F1983" s="583">
        <v>0</v>
      </c>
      <c r="G1983" s="573" t="s">
        <v>902</v>
      </c>
      <c r="H1983" s="576">
        <v>152900</v>
      </c>
      <c r="I1983" s="576">
        <v>126000</v>
      </c>
      <c r="J1983" s="577">
        <v>0.824068018312623</v>
      </c>
      <c r="K1983" s="577" t="b">
        <f t="shared" si="270"/>
        <v>1</v>
      </c>
      <c r="L1983" s="576">
        <v>46710</v>
      </c>
      <c r="M1983" s="576">
        <v>49926</v>
      </c>
      <c r="N1983" s="577">
        <v>1.0688503532434199</v>
      </c>
      <c r="O1983" s="577" t="str">
        <f t="shared" si="271"/>
        <v/>
      </c>
      <c r="P1983" s="578">
        <v>19.600000000000001</v>
      </c>
      <c r="Q1983" s="578">
        <v>10.1</v>
      </c>
      <c r="R1983" s="579">
        <v>0.51530612244898</v>
      </c>
      <c r="S1983" s="577" t="str">
        <f t="shared" si="272"/>
        <v/>
      </c>
      <c r="T1983" s="580">
        <f t="shared" si="273"/>
        <v>1</v>
      </c>
      <c r="U1983" s="580">
        <f t="shared" si="274"/>
        <v>0</v>
      </c>
      <c r="V1983" s="580">
        <f t="shared" si="275"/>
        <v>0</v>
      </c>
      <c r="W1983" s="580">
        <f t="shared" si="276"/>
        <v>1</v>
      </c>
      <c r="X1983" s="581" t="str">
        <f t="shared" si="277"/>
        <v>NO</v>
      </c>
      <c r="Y1983" s="582" t="str">
        <f t="shared" si="278"/>
        <v>NO</v>
      </c>
    </row>
    <row r="1984" spans="1:25" x14ac:dyDescent="0.25">
      <c r="A1984" s="572" t="s">
        <v>1279</v>
      </c>
      <c r="B1984" s="573" t="s">
        <v>1282</v>
      </c>
      <c r="C1984" s="617">
        <v>403</v>
      </c>
      <c r="D1984" s="617">
        <v>22093040300</v>
      </c>
      <c r="E1984" s="574" t="s">
        <v>904</v>
      </c>
      <c r="F1984" s="583">
        <v>0</v>
      </c>
      <c r="G1984" s="573" t="s">
        <v>902</v>
      </c>
      <c r="H1984" s="576">
        <v>152900</v>
      </c>
      <c r="I1984" s="576">
        <v>213200</v>
      </c>
      <c r="J1984" s="577">
        <v>1.3943754087639</v>
      </c>
      <c r="K1984" s="577" t="b">
        <f t="shared" si="270"/>
        <v>1</v>
      </c>
      <c r="L1984" s="576">
        <v>46710</v>
      </c>
      <c r="M1984" s="576">
        <v>72721</v>
      </c>
      <c r="N1984" s="577">
        <v>1.5568614857632199</v>
      </c>
      <c r="O1984" s="577" t="str">
        <f t="shared" si="271"/>
        <v/>
      </c>
      <c r="P1984" s="578">
        <v>19.600000000000001</v>
      </c>
      <c r="Q1984" s="578">
        <v>3</v>
      </c>
      <c r="R1984" s="579">
        <v>0.15306122448979601</v>
      </c>
      <c r="S1984" s="577" t="str">
        <f t="shared" si="272"/>
        <v/>
      </c>
      <c r="T1984" s="580">
        <f t="shared" si="273"/>
        <v>1</v>
      </c>
      <c r="U1984" s="580">
        <f t="shared" si="274"/>
        <v>0</v>
      </c>
      <c r="V1984" s="580">
        <f t="shared" si="275"/>
        <v>0</v>
      </c>
      <c r="W1984" s="580">
        <f t="shared" si="276"/>
        <v>1</v>
      </c>
      <c r="X1984" s="581" t="str">
        <f t="shared" si="277"/>
        <v>NO</v>
      </c>
      <c r="Y1984" s="582" t="str">
        <f t="shared" si="278"/>
        <v>NO</v>
      </c>
    </row>
    <row r="1985" spans="1:25" x14ac:dyDescent="0.25">
      <c r="A1985" s="572" t="s">
        <v>1279</v>
      </c>
      <c r="B1985" s="573" t="s">
        <v>1283</v>
      </c>
      <c r="C1985" s="617">
        <v>404</v>
      </c>
      <c r="D1985" s="617">
        <v>22093040400</v>
      </c>
      <c r="E1985" s="574" t="s">
        <v>904</v>
      </c>
      <c r="F1985" s="583">
        <v>0</v>
      </c>
      <c r="G1985" s="573" t="s">
        <v>902</v>
      </c>
      <c r="H1985" s="576">
        <v>152900</v>
      </c>
      <c r="I1985" s="576">
        <v>133300</v>
      </c>
      <c r="J1985" s="577">
        <v>0.87181164159581404</v>
      </c>
      <c r="K1985" s="577" t="b">
        <f t="shared" si="270"/>
        <v>1</v>
      </c>
      <c r="L1985" s="576">
        <v>46710</v>
      </c>
      <c r="M1985" s="580"/>
      <c r="N1985" s="580"/>
      <c r="O1985" s="577" t="b">
        <f t="shared" si="271"/>
        <v>1</v>
      </c>
      <c r="P1985" s="578">
        <v>19.600000000000001</v>
      </c>
      <c r="Q1985" s="578">
        <v>19.600000000000001</v>
      </c>
      <c r="R1985" s="579">
        <v>1</v>
      </c>
      <c r="S1985" s="577" t="str">
        <f t="shared" si="272"/>
        <v/>
      </c>
      <c r="T1985" s="580">
        <f t="shared" si="273"/>
        <v>1</v>
      </c>
      <c r="U1985" s="580">
        <f t="shared" si="274"/>
        <v>1</v>
      </c>
      <c r="V1985" s="580">
        <f t="shared" si="275"/>
        <v>0</v>
      </c>
      <c r="W1985" s="580">
        <f t="shared" si="276"/>
        <v>2</v>
      </c>
      <c r="X1985" s="581" t="str">
        <f t="shared" si="277"/>
        <v>NO</v>
      </c>
      <c r="Y1985" s="582" t="str">
        <f t="shared" si="278"/>
        <v>NO</v>
      </c>
    </row>
    <row r="1986" spans="1:25" x14ac:dyDescent="0.25">
      <c r="A1986" s="572" t="s">
        <v>1279</v>
      </c>
      <c r="B1986" s="573" t="s">
        <v>1284</v>
      </c>
      <c r="C1986" s="617">
        <v>404</v>
      </c>
      <c r="D1986" s="617">
        <v>22093040400</v>
      </c>
      <c r="E1986" s="574" t="s">
        <v>904</v>
      </c>
      <c r="F1986" s="583">
        <v>0</v>
      </c>
      <c r="G1986" s="573" t="s">
        <v>902</v>
      </c>
      <c r="H1986" s="576">
        <v>152900</v>
      </c>
      <c r="I1986" s="576">
        <v>304100</v>
      </c>
      <c r="J1986" s="577">
        <v>1.9888816219751499</v>
      </c>
      <c r="K1986" s="577" t="b">
        <f t="shared" si="270"/>
        <v>1</v>
      </c>
      <c r="L1986" s="576">
        <v>46710</v>
      </c>
      <c r="M1986" s="576">
        <v>92143</v>
      </c>
      <c r="N1986" s="577">
        <v>1.97266110040677</v>
      </c>
      <c r="O1986" s="577" t="str">
        <f t="shared" si="271"/>
        <v/>
      </c>
      <c r="P1986" s="578">
        <v>19.600000000000001</v>
      </c>
      <c r="Q1986" s="578">
        <v>0</v>
      </c>
      <c r="R1986" s="579">
        <v>0</v>
      </c>
      <c r="S1986" s="577" t="str">
        <f t="shared" si="272"/>
        <v/>
      </c>
      <c r="T1986" s="580">
        <f t="shared" si="273"/>
        <v>1</v>
      </c>
      <c r="U1986" s="580">
        <f t="shared" si="274"/>
        <v>0</v>
      </c>
      <c r="V1986" s="580">
        <f t="shared" si="275"/>
        <v>0</v>
      </c>
      <c r="W1986" s="580">
        <f t="shared" si="276"/>
        <v>1</v>
      </c>
      <c r="X1986" s="581" t="str">
        <f t="shared" si="277"/>
        <v>NO</v>
      </c>
      <c r="Y1986" s="582" t="str">
        <f t="shared" si="278"/>
        <v>NO</v>
      </c>
    </row>
    <row r="1987" spans="1:25" x14ac:dyDescent="0.25">
      <c r="A1987" s="572" t="s">
        <v>1279</v>
      </c>
      <c r="B1987" s="573" t="s">
        <v>1282</v>
      </c>
      <c r="C1987" s="617">
        <v>404</v>
      </c>
      <c r="D1987" s="617">
        <v>22093040400</v>
      </c>
      <c r="E1987" s="574" t="s">
        <v>904</v>
      </c>
      <c r="F1987" s="583">
        <v>0</v>
      </c>
      <c r="G1987" s="573" t="s">
        <v>902</v>
      </c>
      <c r="H1987" s="576">
        <v>152900</v>
      </c>
      <c r="I1987" s="576">
        <v>213200</v>
      </c>
      <c r="J1987" s="577">
        <v>1.3943754087639</v>
      </c>
      <c r="K1987" s="577" t="b">
        <f t="shared" ref="K1987:K2050" si="279">IF(J1987&gt;=50%,TRUE,"")</f>
        <v>1</v>
      </c>
      <c r="L1987" s="576">
        <v>46710</v>
      </c>
      <c r="M1987" s="576">
        <v>72721</v>
      </c>
      <c r="N1987" s="577">
        <v>1.5568614857632199</v>
      </c>
      <c r="O1987" s="577" t="str">
        <f t="shared" ref="O1987:O2050" si="280">IF(N1987&lt;=65%,TRUE,"")</f>
        <v/>
      </c>
      <c r="P1987" s="578">
        <v>19.600000000000001</v>
      </c>
      <c r="Q1987" s="578">
        <v>3</v>
      </c>
      <c r="R1987" s="579">
        <v>0.15306122448979601</v>
      </c>
      <c r="S1987" s="577" t="str">
        <f t="shared" ref="S1987:S2050" si="281">IF(R1987&gt;=1.5,TRUE,"")</f>
        <v/>
      </c>
      <c r="T1987" s="580">
        <f t="shared" ref="T1987:T2050" si="282">IF(K1987=TRUE,1,0)</f>
        <v>1</v>
      </c>
      <c r="U1987" s="580">
        <f t="shared" ref="U1987:U2050" si="283">IF(O1987=TRUE,1,0)</f>
        <v>0</v>
      </c>
      <c r="V1987" s="580">
        <f t="shared" ref="V1987:V2050" si="284">IF(S1987=TRUE,1,0)</f>
        <v>0</v>
      </c>
      <c r="W1987" s="580">
        <f t="shared" ref="W1987:W2050" si="285">SUM(T1987:V1987)</f>
        <v>1</v>
      </c>
      <c r="X1987" s="581" t="str">
        <f t="shared" ref="X1987:X2050" si="286">IF(AND(E1987="TRUE",W1987&gt;1),"YES","NO")</f>
        <v>NO</v>
      </c>
      <c r="Y1987" s="582" t="str">
        <f t="shared" ref="Y1987:Y2050" si="287">IF(AND(F1987=1,W1987&gt;1), "YES","NO")</f>
        <v>NO</v>
      </c>
    </row>
    <row r="1988" spans="1:25" x14ac:dyDescent="0.25">
      <c r="A1988" s="572" t="s">
        <v>1279</v>
      </c>
      <c r="B1988" s="573" t="s">
        <v>1285</v>
      </c>
      <c r="C1988" s="617">
        <v>404</v>
      </c>
      <c r="D1988" s="617">
        <v>22093040400</v>
      </c>
      <c r="E1988" s="574" t="s">
        <v>904</v>
      </c>
      <c r="F1988" s="583">
        <v>0</v>
      </c>
      <c r="G1988" s="573" t="s">
        <v>902</v>
      </c>
      <c r="H1988" s="576">
        <v>152900</v>
      </c>
      <c r="I1988" s="576">
        <v>0</v>
      </c>
      <c r="J1988" s="577">
        <v>0</v>
      </c>
      <c r="K1988" s="577" t="str">
        <f t="shared" si="279"/>
        <v/>
      </c>
      <c r="L1988" s="576">
        <v>46710</v>
      </c>
      <c r="M1988" s="576">
        <v>0</v>
      </c>
      <c r="N1988" s="577">
        <v>0</v>
      </c>
      <c r="O1988" s="577" t="b">
        <f t="shared" si="280"/>
        <v>1</v>
      </c>
      <c r="P1988" s="578">
        <v>19.600000000000001</v>
      </c>
      <c r="Q1988" s="578">
        <v>0</v>
      </c>
      <c r="R1988" s="579">
        <v>0</v>
      </c>
      <c r="S1988" s="577" t="str">
        <f t="shared" si="281"/>
        <v/>
      </c>
      <c r="T1988" s="580">
        <f t="shared" si="282"/>
        <v>0</v>
      </c>
      <c r="U1988" s="580">
        <f t="shared" si="283"/>
        <v>1</v>
      </c>
      <c r="V1988" s="580">
        <f t="shared" si="284"/>
        <v>0</v>
      </c>
      <c r="W1988" s="580">
        <f t="shared" si="285"/>
        <v>1</v>
      </c>
      <c r="X1988" s="581" t="str">
        <f t="shared" si="286"/>
        <v>NO</v>
      </c>
      <c r="Y1988" s="582" t="str">
        <f t="shared" si="287"/>
        <v>NO</v>
      </c>
    </row>
    <row r="1989" spans="1:25" ht="30" x14ac:dyDescent="0.25">
      <c r="A1989" s="572" t="s">
        <v>257</v>
      </c>
      <c r="B1989" s="592" t="s">
        <v>941</v>
      </c>
      <c r="C1989" s="617">
        <v>405</v>
      </c>
      <c r="D1989" s="617">
        <v>22093040500</v>
      </c>
      <c r="E1989" s="574" t="s">
        <v>901</v>
      </c>
      <c r="F1989" s="587">
        <v>1</v>
      </c>
      <c r="G1989" s="573" t="s">
        <v>902</v>
      </c>
      <c r="H1989" s="576">
        <v>152900</v>
      </c>
      <c r="I1989" s="576">
        <v>108700</v>
      </c>
      <c r="J1989" s="577">
        <v>0.71092217135382596</v>
      </c>
      <c r="K1989" s="577" t="b">
        <f t="shared" si="279"/>
        <v>1</v>
      </c>
      <c r="L1989" s="576">
        <v>46710</v>
      </c>
      <c r="M1989" s="576">
        <v>34197</v>
      </c>
      <c r="N1989" s="577">
        <v>0.732113037893385</v>
      </c>
      <c r="O1989" s="577" t="str">
        <f t="shared" si="280"/>
        <v/>
      </c>
      <c r="P1989" s="578">
        <v>19.600000000000001</v>
      </c>
      <c r="Q1989" s="578">
        <v>31.5</v>
      </c>
      <c r="R1989" s="579">
        <v>1.6071428571428601</v>
      </c>
      <c r="S1989" s="577" t="b">
        <f t="shared" si="281"/>
        <v>1</v>
      </c>
      <c r="T1989" s="580">
        <f t="shared" si="282"/>
        <v>1</v>
      </c>
      <c r="U1989" s="580">
        <f t="shared" si="283"/>
        <v>0</v>
      </c>
      <c r="V1989" s="580">
        <f t="shared" si="284"/>
        <v>1</v>
      </c>
      <c r="W1989" s="580">
        <f t="shared" si="285"/>
        <v>2</v>
      </c>
      <c r="X1989" s="588" t="str">
        <f t="shared" si="286"/>
        <v>YES</v>
      </c>
      <c r="Y1989" s="589" t="str">
        <f t="shared" si="287"/>
        <v>YES</v>
      </c>
    </row>
    <row r="1990" spans="1:25" x14ac:dyDescent="0.25">
      <c r="A1990" s="572" t="s">
        <v>1279</v>
      </c>
      <c r="B1990" s="573" t="s">
        <v>1286</v>
      </c>
      <c r="C1990" s="617">
        <v>405</v>
      </c>
      <c r="D1990" s="617">
        <v>22093040500</v>
      </c>
      <c r="E1990" s="574" t="s">
        <v>901</v>
      </c>
      <c r="F1990" s="583">
        <v>0</v>
      </c>
      <c r="G1990" s="573" t="s">
        <v>902</v>
      </c>
      <c r="H1990" s="576">
        <v>152900</v>
      </c>
      <c r="I1990" s="576">
        <v>0</v>
      </c>
      <c r="J1990" s="577">
        <v>0</v>
      </c>
      <c r="K1990" s="577" t="str">
        <f t="shared" si="279"/>
        <v/>
      </c>
      <c r="L1990" s="576">
        <v>46710</v>
      </c>
      <c r="M1990" s="576">
        <v>0</v>
      </c>
      <c r="N1990" s="577">
        <v>0</v>
      </c>
      <c r="O1990" s="577" t="b">
        <f t="shared" si="280"/>
        <v>1</v>
      </c>
      <c r="P1990" s="578">
        <v>19.600000000000001</v>
      </c>
      <c r="Q1990" s="578">
        <v>0</v>
      </c>
      <c r="R1990" s="579">
        <v>0</v>
      </c>
      <c r="S1990" s="577" t="str">
        <f t="shared" si="281"/>
        <v/>
      </c>
      <c r="T1990" s="580">
        <f t="shared" si="282"/>
        <v>0</v>
      </c>
      <c r="U1990" s="580">
        <f t="shared" si="283"/>
        <v>1</v>
      </c>
      <c r="V1990" s="580">
        <f t="shared" si="284"/>
        <v>0</v>
      </c>
      <c r="W1990" s="580">
        <f t="shared" si="285"/>
        <v>1</v>
      </c>
      <c r="X1990" s="581" t="str">
        <f t="shared" si="286"/>
        <v>NO</v>
      </c>
      <c r="Y1990" s="582" t="str">
        <f t="shared" si="287"/>
        <v>NO</v>
      </c>
    </row>
    <row r="1991" spans="1:25" x14ac:dyDescent="0.25">
      <c r="A1991" s="572" t="s">
        <v>1279</v>
      </c>
      <c r="B1991" s="573" t="s">
        <v>1287</v>
      </c>
      <c r="C1991" s="617">
        <v>405</v>
      </c>
      <c r="D1991" s="617">
        <v>22093040500</v>
      </c>
      <c r="E1991" s="574" t="s">
        <v>901</v>
      </c>
      <c r="F1991" s="583">
        <v>0</v>
      </c>
      <c r="G1991" s="573" t="s">
        <v>902</v>
      </c>
      <c r="H1991" s="576">
        <v>152900</v>
      </c>
      <c r="I1991" s="576">
        <v>0</v>
      </c>
      <c r="J1991" s="577">
        <v>0</v>
      </c>
      <c r="K1991" s="577" t="str">
        <f t="shared" si="279"/>
        <v/>
      </c>
      <c r="L1991" s="576">
        <v>46710</v>
      </c>
      <c r="M1991" s="576">
        <v>0</v>
      </c>
      <c r="N1991" s="577">
        <v>0</v>
      </c>
      <c r="O1991" s="577" t="b">
        <f t="shared" si="280"/>
        <v>1</v>
      </c>
      <c r="P1991" s="578">
        <v>19.600000000000001</v>
      </c>
      <c r="Q1991" s="578">
        <v>0</v>
      </c>
      <c r="R1991" s="579">
        <v>0</v>
      </c>
      <c r="S1991" s="577" t="str">
        <f t="shared" si="281"/>
        <v/>
      </c>
      <c r="T1991" s="580">
        <f t="shared" si="282"/>
        <v>0</v>
      </c>
      <c r="U1991" s="580">
        <f t="shared" si="283"/>
        <v>1</v>
      </c>
      <c r="V1991" s="580">
        <f t="shared" si="284"/>
        <v>0</v>
      </c>
      <c r="W1991" s="580">
        <f t="shared" si="285"/>
        <v>1</v>
      </c>
      <c r="X1991" s="581" t="str">
        <f t="shared" si="286"/>
        <v>NO</v>
      </c>
      <c r="Y1991" s="582" t="str">
        <f t="shared" si="287"/>
        <v>NO</v>
      </c>
    </row>
    <row r="1992" spans="1:25" x14ac:dyDescent="0.25">
      <c r="A1992" s="572" t="s">
        <v>1279</v>
      </c>
      <c r="B1992" s="573" t="s">
        <v>1287</v>
      </c>
      <c r="C1992" s="617">
        <v>406</v>
      </c>
      <c r="D1992" s="617">
        <v>22093040600</v>
      </c>
      <c r="E1992" s="574" t="s">
        <v>904</v>
      </c>
      <c r="F1992" s="583">
        <v>0</v>
      </c>
      <c r="G1992" s="573" t="s">
        <v>902</v>
      </c>
      <c r="H1992" s="576">
        <v>152900</v>
      </c>
      <c r="I1992" s="576">
        <v>0</v>
      </c>
      <c r="J1992" s="577">
        <v>0</v>
      </c>
      <c r="K1992" s="577" t="str">
        <f t="shared" si="279"/>
        <v/>
      </c>
      <c r="L1992" s="576">
        <v>46710</v>
      </c>
      <c r="M1992" s="576">
        <v>0</v>
      </c>
      <c r="N1992" s="577">
        <v>0</v>
      </c>
      <c r="O1992" s="577" t="b">
        <f t="shared" si="280"/>
        <v>1</v>
      </c>
      <c r="P1992" s="578">
        <v>19.600000000000001</v>
      </c>
      <c r="Q1992" s="578">
        <v>0</v>
      </c>
      <c r="R1992" s="579">
        <v>0</v>
      </c>
      <c r="S1992" s="577" t="str">
        <f t="shared" si="281"/>
        <v/>
      </c>
      <c r="T1992" s="580">
        <f t="shared" si="282"/>
        <v>0</v>
      </c>
      <c r="U1992" s="580">
        <f t="shared" si="283"/>
        <v>1</v>
      </c>
      <c r="V1992" s="580">
        <f t="shared" si="284"/>
        <v>0</v>
      </c>
      <c r="W1992" s="580">
        <f t="shared" si="285"/>
        <v>1</v>
      </c>
      <c r="X1992" s="581" t="str">
        <f t="shared" si="286"/>
        <v>NO</v>
      </c>
      <c r="Y1992" s="582" t="str">
        <f t="shared" si="287"/>
        <v>NO</v>
      </c>
    </row>
    <row r="1993" spans="1:25" x14ac:dyDescent="0.25">
      <c r="A1993" s="572" t="s">
        <v>1279</v>
      </c>
      <c r="B1993" s="573" t="s">
        <v>1287</v>
      </c>
      <c r="C1993" s="617">
        <v>407</v>
      </c>
      <c r="D1993" s="617">
        <v>22093040700</v>
      </c>
      <c r="E1993" s="574" t="s">
        <v>904</v>
      </c>
      <c r="F1993" s="583">
        <v>0</v>
      </c>
      <c r="G1993" s="573" t="s">
        <v>902</v>
      </c>
      <c r="H1993" s="576">
        <v>152900</v>
      </c>
      <c r="I1993" s="576">
        <v>0</v>
      </c>
      <c r="J1993" s="577">
        <v>0</v>
      </c>
      <c r="K1993" s="577" t="str">
        <f t="shared" si="279"/>
        <v/>
      </c>
      <c r="L1993" s="576">
        <v>46710</v>
      </c>
      <c r="M1993" s="576">
        <v>0</v>
      </c>
      <c r="N1993" s="577">
        <v>0</v>
      </c>
      <c r="O1993" s="577" t="b">
        <f t="shared" si="280"/>
        <v>1</v>
      </c>
      <c r="P1993" s="578">
        <v>19.600000000000001</v>
      </c>
      <c r="Q1993" s="578">
        <v>0</v>
      </c>
      <c r="R1993" s="579">
        <v>0</v>
      </c>
      <c r="S1993" s="577" t="str">
        <f t="shared" si="281"/>
        <v/>
      </c>
      <c r="T1993" s="580">
        <f t="shared" si="282"/>
        <v>0</v>
      </c>
      <c r="U1993" s="580">
        <f t="shared" si="283"/>
        <v>1</v>
      </c>
      <c r="V1993" s="580">
        <f t="shared" si="284"/>
        <v>0</v>
      </c>
      <c r="W1993" s="580">
        <f t="shared" si="285"/>
        <v>1</v>
      </c>
      <c r="X1993" s="581" t="str">
        <f t="shared" si="286"/>
        <v>NO</v>
      </c>
      <c r="Y1993" s="582" t="str">
        <f t="shared" si="287"/>
        <v>NO</v>
      </c>
    </row>
    <row r="1994" spans="1:25" ht="30" x14ac:dyDescent="0.25">
      <c r="A1994" s="572" t="s">
        <v>1266</v>
      </c>
      <c r="B1994" s="573" t="s">
        <v>1267</v>
      </c>
      <c r="C1994" s="617">
        <v>701</v>
      </c>
      <c r="D1994" s="617">
        <v>22095070100</v>
      </c>
      <c r="E1994" s="574" t="s">
        <v>904</v>
      </c>
      <c r="F1994" s="583">
        <v>0</v>
      </c>
      <c r="G1994" s="573" t="s">
        <v>902</v>
      </c>
      <c r="H1994" s="576">
        <v>152900</v>
      </c>
      <c r="I1994" s="576">
        <v>0</v>
      </c>
      <c r="J1994" s="577">
        <v>0</v>
      </c>
      <c r="K1994" s="577" t="str">
        <f t="shared" si="279"/>
        <v/>
      </c>
      <c r="L1994" s="576">
        <v>46710</v>
      </c>
      <c r="M1994" s="576">
        <v>0</v>
      </c>
      <c r="N1994" s="577">
        <v>0</v>
      </c>
      <c r="O1994" s="577" t="b">
        <f t="shared" si="280"/>
        <v>1</v>
      </c>
      <c r="P1994" s="578">
        <v>19.600000000000001</v>
      </c>
      <c r="Q1994" s="578">
        <v>0</v>
      </c>
      <c r="R1994" s="579">
        <v>0</v>
      </c>
      <c r="S1994" s="577" t="str">
        <f t="shared" si="281"/>
        <v/>
      </c>
      <c r="T1994" s="580">
        <f t="shared" si="282"/>
        <v>0</v>
      </c>
      <c r="U1994" s="580">
        <f t="shared" si="283"/>
        <v>1</v>
      </c>
      <c r="V1994" s="580">
        <f t="shared" si="284"/>
        <v>0</v>
      </c>
      <c r="W1994" s="580">
        <f t="shared" si="285"/>
        <v>1</v>
      </c>
      <c r="X1994" s="581" t="str">
        <f t="shared" si="286"/>
        <v>NO</v>
      </c>
      <c r="Y1994" s="582" t="str">
        <f t="shared" si="287"/>
        <v>NO</v>
      </c>
    </row>
    <row r="1995" spans="1:25" ht="30" x14ac:dyDescent="0.25">
      <c r="A1995" s="572" t="s">
        <v>1266</v>
      </c>
      <c r="B1995" s="573" t="s">
        <v>1267</v>
      </c>
      <c r="C1995" s="617">
        <v>701</v>
      </c>
      <c r="D1995" s="617">
        <v>22095070100</v>
      </c>
      <c r="E1995" s="574" t="s">
        <v>904</v>
      </c>
      <c r="F1995" s="583">
        <v>0</v>
      </c>
      <c r="G1995" s="573" t="s">
        <v>902</v>
      </c>
      <c r="H1995" s="576">
        <v>152900</v>
      </c>
      <c r="I1995" s="576">
        <v>0</v>
      </c>
      <c r="J1995" s="577">
        <v>0</v>
      </c>
      <c r="K1995" s="577" t="str">
        <f t="shared" si="279"/>
        <v/>
      </c>
      <c r="L1995" s="576">
        <v>46710</v>
      </c>
      <c r="M1995" s="576">
        <v>0</v>
      </c>
      <c r="N1995" s="577">
        <v>0</v>
      </c>
      <c r="O1995" s="577" t="b">
        <f t="shared" si="280"/>
        <v>1</v>
      </c>
      <c r="P1995" s="578">
        <v>19.600000000000001</v>
      </c>
      <c r="Q1995" s="578">
        <v>0</v>
      </c>
      <c r="R1995" s="579">
        <v>0</v>
      </c>
      <c r="S1995" s="577" t="str">
        <f t="shared" si="281"/>
        <v/>
      </c>
      <c r="T1995" s="580">
        <f t="shared" si="282"/>
        <v>0</v>
      </c>
      <c r="U1995" s="580">
        <f t="shared" si="283"/>
        <v>1</v>
      </c>
      <c r="V1995" s="580">
        <f t="shared" si="284"/>
        <v>0</v>
      </c>
      <c r="W1995" s="580">
        <f t="shared" si="285"/>
        <v>1</v>
      </c>
      <c r="X1995" s="581" t="str">
        <f t="shared" si="286"/>
        <v>NO</v>
      </c>
      <c r="Y1995" s="582" t="str">
        <f t="shared" si="287"/>
        <v>NO</v>
      </c>
    </row>
    <row r="1996" spans="1:25" ht="30" x14ac:dyDescent="0.25">
      <c r="A1996" s="572" t="s">
        <v>1266</v>
      </c>
      <c r="B1996" s="573" t="s">
        <v>1267</v>
      </c>
      <c r="C1996" s="617">
        <v>701</v>
      </c>
      <c r="D1996" s="617">
        <v>22095070100</v>
      </c>
      <c r="E1996" s="574" t="s">
        <v>904</v>
      </c>
      <c r="F1996" s="583">
        <v>0</v>
      </c>
      <c r="G1996" s="573" t="s">
        <v>902</v>
      </c>
      <c r="H1996" s="576">
        <v>152900</v>
      </c>
      <c r="I1996" s="576">
        <v>0</v>
      </c>
      <c r="J1996" s="577">
        <v>0</v>
      </c>
      <c r="K1996" s="577" t="str">
        <f t="shared" si="279"/>
        <v/>
      </c>
      <c r="L1996" s="576">
        <v>46710</v>
      </c>
      <c r="M1996" s="576">
        <v>0</v>
      </c>
      <c r="N1996" s="577">
        <v>0</v>
      </c>
      <c r="O1996" s="577" t="b">
        <f t="shared" si="280"/>
        <v>1</v>
      </c>
      <c r="P1996" s="578">
        <v>19.600000000000001</v>
      </c>
      <c r="Q1996" s="578">
        <v>0</v>
      </c>
      <c r="R1996" s="579">
        <v>0</v>
      </c>
      <c r="S1996" s="577" t="str">
        <f t="shared" si="281"/>
        <v/>
      </c>
      <c r="T1996" s="580">
        <f t="shared" si="282"/>
        <v>0</v>
      </c>
      <c r="U1996" s="580">
        <f t="shared" si="283"/>
        <v>1</v>
      </c>
      <c r="V1996" s="580">
        <f t="shared" si="284"/>
        <v>0</v>
      </c>
      <c r="W1996" s="580">
        <f t="shared" si="285"/>
        <v>1</v>
      </c>
      <c r="X1996" s="581" t="str">
        <f t="shared" si="286"/>
        <v>NO</v>
      </c>
      <c r="Y1996" s="582" t="str">
        <f t="shared" si="287"/>
        <v>NO</v>
      </c>
    </row>
    <row r="1997" spans="1:25" ht="30" x14ac:dyDescent="0.25">
      <c r="A1997" s="572" t="s">
        <v>1266</v>
      </c>
      <c r="B1997" s="573" t="s">
        <v>1267</v>
      </c>
      <c r="C1997" s="617">
        <v>701</v>
      </c>
      <c r="D1997" s="617">
        <v>22095070100</v>
      </c>
      <c r="E1997" s="574" t="s">
        <v>904</v>
      </c>
      <c r="F1997" s="583">
        <v>0</v>
      </c>
      <c r="G1997" s="573" t="s">
        <v>902</v>
      </c>
      <c r="H1997" s="576">
        <v>152900</v>
      </c>
      <c r="I1997" s="576">
        <v>0</v>
      </c>
      <c r="J1997" s="577">
        <v>0</v>
      </c>
      <c r="K1997" s="577" t="str">
        <f t="shared" si="279"/>
        <v/>
      </c>
      <c r="L1997" s="576">
        <v>46710</v>
      </c>
      <c r="M1997" s="576">
        <v>0</v>
      </c>
      <c r="N1997" s="577">
        <v>0</v>
      </c>
      <c r="O1997" s="577" t="b">
        <f t="shared" si="280"/>
        <v>1</v>
      </c>
      <c r="P1997" s="578">
        <v>19.600000000000001</v>
      </c>
      <c r="Q1997" s="578">
        <v>0</v>
      </c>
      <c r="R1997" s="579">
        <v>0</v>
      </c>
      <c r="S1997" s="577" t="str">
        <f t="shared" si="281"/>
        <v/>
      </c>
      <c r="T1997" s="580">
        <f t="shared" si="282"/>
        <v>0</v>
      </c>
      <c r="U1997" s="580">
        <f t="shared" si="283"/>
        <v>1</v>
      </c>
      <c r="V1997" s="580">
        <f t="shared" si="284"/>
        <v>0</v>
      </c>
      <c r="W1997" s="580">
        <f t="shared" si="285"/>
        <v>1</v>
      </c>
      <c r="X1997" s="581" t="str">
        <f t="shared" si="286"/>
        <v>NO</v>
      </c>
      <c r="Y1997" s="582" t="str">
        <f t="shared" si="287"/>
        <v>NO</v>
      </c>
    </row>
    <row r="1998" spans="1:25" ht="30" x14ac:dyDescent="0.25">
      <c r="A1998" s="572" t="s">
        <v>1266</v>
      </c>
      <c r="B1998" s="573" t="s">
        <v>1267</v>
      </c>
      <c r="C1998" s="617">
        <v>702</v>
      </c>
      <c r="D1998" s="617">
        <v>22095070200</v>
      </c>
      <c r="E1998" s="574" t="s">
        <v>904</v>
      </c>
      <c r="F1998" s="583">
        <v>0</v>
      </c>
      <c r="G1998" s="573" t="s">
        <v>902</v>
      </c>
      <c r="H1998" s="576">
        <v>152900</v>
      </c>
      <c r="I1998" s="576">
        <v>0</v>
      </c>
      <c r="J1998" s="577">
        <v>0</v>
      </c>
      <c r="K1998" s="577" t="str">
        <f t="shared" si="279"/>
        <v/>
      </c>
      <c r="L1998" s="576">
        <v>46710</v>
      </c>
      <c r="M1998" s="576">
        <v>0</v>
      </c>
      <c r="N1998" s="577">
        <v>0</v>
      </c>
      <c r="O1998" s="577" t="b">
        <f t="shared" si="280"/>
        <v>1</v>
      </c>
      <c r="P1998" s="578">
        <v>19.600000000000001</v>
      </c>
      <c r="Q1998" s="578">
        <v>0</v>
      </c>
      <c r="R1998" s="579">
        <v>0</v>
      </c>
      <c r="S1998" s="577" t="str">
        <f t="shared" si="281"/>
        <v/>
      </c>
      <c r="T1998" s="580">
        <f t="shared" si="282"/>
        <v>0</v>
      </c>
      <c r="U1998" s="580">
        <f t="shared" si="283"/>
        <v>1</v>
      </c>
      <c r="V1998" s="580">
        <f t="shared" si="284"/>
        <v>0</v>
      </c>
      <c r="W1998" s="580">
        <f t="shared" si="285"/>
        <v>1</v>
      </c>
      <c r="X1998" s="581" t="str">
        <f t="shared" si="286"/>
        <v>NO</v>
      </c>
      <c r="Y1998" s="582" t="str">
        <f t="shared" si="287"/>
        <v>NO</v>
      </c>
    </row>
    <row r="1999" spans="1:25" ht="30" x14ac:dyDescent="0.25">
      <c r="A1999" s="572" t="s">
        <v>1266</v>
      </c>
      <c r="B1999" s="573" t="s">
        <v>1267</v>
      </c>
      <c r="C1999" s="617">
        <v>702</v>
      </c>
      <c r="D1999" s="617">
        <v>22095070200</v>
      </c>
      <c r="E1999" s="574" t="s">
        <v>904</v>
      </c>
      <c r="F1999" s="583">
        <v>0</v>
      </c>
      <c r="G1999" s="573" t="s">
        <v>902</v>
      </c>
      <c r="H1999" s="576">
        <v>152900</v>
      </c>
      <c r="I1999" s="576">
        <v>0</v>
      </c>
      <c r="J1999" s="577">
        <v>0</v>
      </c>
      <c r="K1999" s="577" t="str">
        <f t="shared" si="279"/>
        <v/>
      </c>
      <c r="L1999" s="576">
        <v>46710</v>
      </c>
      <c r="M1999" s="576">
        <v>0</v>
      </c>
      <c r="N1999" s="577">
        <v>0</v>
      </c>
      <c r="O1999" s="577" t="b">
        <f t="shared" si="280"/>
        <v>1</v>
      </c>
      <c r="P1999" s="578">
        <v>19.600000000000001</v>
      </c>
      <c r="Q1999" s="578">
        <v>0</v>
      </c>
      <c r="R1999" s="579">
        <v>0</v>
      </c>
      <c r="S1999" s="577" t="str">
        <f t="shared" si="281"/>
        <v/>
      </c>
      <c r="T1999" s="580">
        <f t="shared" si="282"/>
        <v>0</v>
      </c>
      <c r="U1999" s="580">
        <f t="shared" si="283"/>
        <v>1</v>
      </c>
      <c r="V1999" s="580">
        <f t="shared" si="284"/>
        <v>0</v>
      </c>
      <c r="W1999" s="580">
        <f t="shared" si="285"/>
        <v>1</v>
      </c>
      <c r="X1999" s="581" t="str">
        <f t="shared" si="286"/>
        <v>NO</v>
      </c>
      <c r="Y1999" s="582" t="str">
        <f t="shared" si="287"/>
        <v>NO</v>
      </c>
    </row>
    <row r="2000" spans="1:25" ht="30" x14ac:dyDescent="0.25">
      <c r="A2000" s="572" t="s">
        <v>1266</v>
      </c>
      <c r="B2000" s="573" t="s">
        <v>1267</v>
      </c>
      <c r="C2000" s="617">
        <v>702</v>
      </c>
      <c r="D2000" s="617">
        <v>22095070200</v>
      </c>
      <c r="E2000" s="574" t="s">
        <v>904</v>
      </c>
      <c r="F2000" s="583">
        <v>0</v>
      </c>
      <c r="G2000" s="573" t="s">
        <v>902</v>
      </c>
      <c r="H2000" s="576">
        <v>152900</v>
      </c>
      <c r="I2000" s="576">
        <v>0</v>
      </c>
      <c r="J2000" s="577">
        <v>0</v>
      </c>
      <c r="K2000" s="577" t="str">
        <f t="shared" si="279"/>
        <v/>
      </c>
      <c r="L2000" s="576">
        <v>46710</v>
      </c>
      <c r="M2000" s="576">
        <v>0</v>
      </c>
      <c r="N2000" s="577">
        <v>0</v>
      </c>
      <c r="O2000" s="577" t="b">
        <f t="shared" si="280"/>
        <v>1</v>
      </c>
      <c r="P2000" s="578">
        <v>19.600000000000001</v>
      </c>
      <c r="Q2000" s="578">
        <v>0</v>
      </c>
      <c r="R2000" s="579">
        <v>0</v>
      </c>
      <c r="S2000" s="577" t="str">
        <f t="shared" si="281"/>
        <v/>
      </c>
      <c r="T2000" s="580">
        <f t="shared" si="282"/>
        <v>0</v>
      </c>
      <c r="U2000" s="580">
        <f t="shared" si="283"/>
        <v>1</v>
      </c>
      <c r="V2000" s="580">
        <f t="shared" si="284"/>
        <v>0</v>
      </c>
      <c r="W2000" s="580">
        <f t="shared" si="285"/>
        <v>1</v>
      </c>
      <c r="X2000" s="581" t="str">
        <f t="shared" si="286"/>
        <v>NO</v>
      </c>
      <c r="Y2000" s="582" t="str">
        <f t="shared" si="287"/>
        <v>NO</v>
      </c>
    </row>
    <row r="2001" spans="1:25" ht="30" x14ac:dyDescent="0.25">
      <c r="A2001" s="572" t="s">
        <v>1266</v>
      </c>
      <c r="B2001" s="573" t="s">
        <v>1267</v>
      </c>
      <c r="C2001" s="617">
        <v>702</v>
      </c>
      <c r="D2001" s="617">
        <v>22095070200</v>
      </c>
      <c r="E2001" s="574" t="s">
        <v>904</v>
      </c>
      <c r="F2001" s="583">
        <v>0</v>
      </c>
      <c r="G2001" s="573" t="s">
        <v>902</v>
      </c>
      <c r="H2001" s="576">
        <v>152900</v>
      </c>
      <c r="I2001" s="576">
        <v>0</v>
      </c>
      <c r="J2001" s="577">
        <v>0</v>
      </c>
      <c r="K2001" s="577" t="str">
        <f t="shared" si="279"/>
        <v/>
      </c>
      <c r="L2001" s="576">
        <v>46710</v>
      </c>
      <c r="M2001" s="576">
        <v>0</v>
      </c>
      <c r="N2001" s="577">
        <v>0</v>
      </c>
      <c r="O2001" s="577" t="b">
        <f t="shared" si="280"/>
        <v>1</v>
      </c>
      <c r="P2001" s="578">
        <v>19.600000000000001</v>
      </c>
      <c r="Q2001" s="578">
        <v>0</v>
      </c>
      <c r="R2001" s="579">
        <v>0</v>
      </c>
      <c r="S2001" s="577" t="str">
        <f t="shared" si="281"/>
        <v/>
      </c>
      <c r="T2001" s="580">
        <f t="shared" si="282"/>
        <v>0</v>
      </c>
      <c r="U2001" s="580">
        <f t="shared" si="283"/>
        <v>1</v>
      </c>
      <c r="V2001" s="580">
        <f t="shared" si="284"/>
        <v>0</v>
      </c>
      <c r="W2001" s="580">
        <f t="shared" si="285"/>
        <v>1</v>
      </c>
      <c r="X2001" s="581" t="str">
        <f t="shared" si="286"/>
        <v>NO</v>
      </c>
      <c r="Y2001" s="582" t="str">
        <f t="shared" si="287"/>
        <v>NO</v>
      </c>
    </row>
    <row r="2002" spans="1:25" ht="30" x14ac:dyDescent="0.25">
      <c r="A2002" s="572" t="s">
        <v>1266</v>
      </c>
      <c r="B2002" s="573" t="s">
        <v>1267</v>
      </c>
      <c r="C2002" s="617">
        <v>703</v>
      </c>
      <c r="D2002" s="617">
        <v>22095070300</v>
      </c>
      <c r="E2002" s="584" t="s">
        <v>904</v>
      </c>
      <c r="F2002" s="585">
        <v>0</v>
      </c>
      <c r="G2002" s="573" t="s">
        <v>902</v>
      </c>
      <c r="H2002" s="576">
        <v>152900</v>
      </c>
      <c r="I2002" s="576">
        <v>0</v>
      </c>
      <c r="J2002" s="577">
        <v>0</v>
      </c>
      <c r="K2002" s="577" t="str">
        <f t="shared" si="279"/>
        <v/>
      </c>
      <c r="L2002" s="576">
        <v>46710</v>
      </c>
      <c r="M2002" s="576">
        <v>0</v>
      </c>
      <c r="N2002" s="577">
        <v>0</v>
      </c>
      <c r="O2002" s="577" t="b">
        <f t="shared" si="280"/>
        <v>1</v>
      </c>
      <c r="P2002" s="578">
        <v>19.600000000000001</v>
      </c>
      <c r="Q2002" s="578">
        <v>0</v>
      </c>
      <c r="R2002" s="579">
        <v>0</v>
      </c>
      <c r="S2002" s="577" t="str">
        <f t="shared" si="281"/>
        <v/>
      </c>
      <c r="T2002" s="580">
        <f t="shared" si="282"/>
        <v>0</v>
      </c>
      <c r="U2002" s="580">
        <f t="shared" si="283"/>
        <v>1</v>
      </c>
      <c r="V2002" s="580">
        <f t="shared" si="284"/>
        <v>0</v>
      </c>
      <c r="W2002" s="580">
        <f t="shared" si="285"/>
        <v>1</v>
      </c>
      <c r="X2002" s="581" t="str">
        <f t="shared" si="286"/>
        <v>NO</v>
      </c>
      <c r="Y2002" s="582" t="str">
        <f t="shared" si="287"/>
        <v>NO</v>
      </c>
    </row>
    <row r="2003" spans="1:25" ht="30" x14ac:dyDescent="0.25">
      <c r="A2003" s="572" t="s">
        <v>1266</v>
      </c>
      <c r="B2003" s="573" t="s">
        <v>1267</v>
      </c>
      <c r="C2003" s="617">
        <v>703</v>
      </c>
      <c r="D2003" s="617">
        <v>22095070300</v>
      </c>
      <c r="E2003" s="584" t="s">
        <v>904</v>
      </c>
      <c r="F2003" s="585">
        <v>0</v>
      </c>
      <c r="G2003" s="573" t="s">
        <v>902</v>
      </c>
      <c r="H2003" s="576">
        <v>152900</v>
      </c>
      <c r="I2003" s="576">
        <v>0</v>
      </c>
      <c r="J2003" s="577">
        <v>0</v>
      </c>
      <c r="K2003" s="577" t="str">
        <f t="shared" si="279"/>
        <v/>
      </c>
      <c r="L2003" s="576">
        <v>46710</v>
      </c>
      <c r="M2003" s="576">
        <v>0</v>
      </c>
      <c r="N2003" s="577">
        <v>0</v>
      </c>
      <c r="O2003" s="577" t="b">
        <f t="shared" si="280"/>
        <v>1</v>
      </c>
      <c r="P2003" s="578">
        <v>19.600000000000001</v>
      </c>
      <c r="Q2003" s="578">
        <v>0</v>
      </c>
      <c r="R2003" s="579">
        <v>0</v>
      </c>
      <c r="S2003" s="577" t="str">
        <f t="shared" si="281"/>
        <v/>
      </c>
      <c r="T2003" s="580">
        <f t="shared" si="282"/>
        <v>0</v>
      </c>
      <c r="U2003" s="580">
        <f t="shared" si="283"/>
        <v>1</v>
      </c>
      <c r="V2003" s="580">
        <f t="shared" si="284"/>
        <v>0</v>
      </c>
      <c r="W2003" s="580">
        <f t="shared" si="285"/>
        <v>1</v>
      </c>
      <c r="X2003" s="581" t="str">
        <f t="shared" si="286"/>
        <v>NO</v>
      </c>
      <c r="Y2003" s="582" t="str">
        <f t="shared" si="287"/>
        <v>NO</v>
      </c>
    </row>
    <row r="2004" spans="1:25" ht="30" x14ac:dyDescent="0.25">
      <c r="A2004" s="572" t="s">
        <v>1266</v>
      </c>
      <c r="B2004" s="573" t="s">
        <v>1267</v>
      </c>
      <c r="C2004" s="617">
        <v>703</v>
      </c>
      <c r="D2004" s="617">
        <v>22095070300</v>
      </c>
      <c r="E2004" s="574" t="s">
        <v>904</v>
      </c>
      <c r="F2004" s="583">
        <v>0</v>
      </c>
      <c r="G2004" s="573" t="s">
        <v>902</v>
      </c>
      <c r="H2004" s="576">
        <v>152900</v>
      </c>
      <c r="I2004" s="576">
        <v>0</v>
      </c>
      <c r="J2004" s="577">
        <v>0</v>
      </c>
      <c r="K2004" s="577" t="str">
        <f t="shared" si="279"/>
        <v/>
      </c>
      <c r="L2004" s="576">
        <v>46710</v>
      </c>
      <c r="M2004" s="576">
        <v>0</v>
      </c>
      <c r="N2004" s="577">
        <v>0</v>
      </c>
      <c r="O2004" s="577" t="b">
        <f t="shared" si="280"/>
        <v>1</v>
      </c>
      <c r="P2004" s="578">
        <v>19.600000000000001</v>
      </c>
      <c r="Q2004" s="578">
        <v>0</v>
      </c>
      <c r="R2004" s="579">
        <v>0</v>
      </c>
      <c r="S2004" s="577" t="str">
        <f t="shared" si="281"/>
        <v/>
      </c>
      <c r="T2004" s="580">
        <f t="shared" si="282"/>
        <v>0</v>
      </c>
      <c r="U2004" s="580">
        <f t="shared" si="283"/>
        <v>1</v>
      </c>
      <c r="V2004" s="580">
        <f t="shared" si="284"/>
        <v>0</v>
      </c>
      <c r="W2004" s="580">
        <f t="shared" si="285"/>
        <v>1</v>
      </c>
      <c r="X2004" s="581" t="str">
        <f t="shared" si="286"/>
        <v>NO</v>
      </c>
      <c r="Y2004" s="582" t="str">
        <f t="shared" si="287"/>
        <v>NO</v>
      </c>
    </row>
    <row r="2005" spans="1:25" ht="30" x14ac:dyDescent="0.25">
      <c r="A2005" s="572" t="s">
        <v>1266</v>
      </c>
      <c r="B2005" s="573" t="s">
        <v>1267</v>
      </c>
      <c r="C2005" s="617">
        <v>703</v>
      </c>
      <c r="D2005" s="617">
        <v>22095070300</v>
      </c>
      <c r="E2005" s="574" t="s">
        <v>904</v>
      </c>
      <c r="F2005" s="583">
        <v>0</v>
      </c>
      <c r="G2005" s="573" t="s">
        <v>902</v>
      </c>
      <c r="H2005" s="576">
        <v>152900</v>
      </c>
      <c r="I2005" s="576">
        <v>0</v>
      </c>
      <c r="J2005" s="577">
        <v>0</v>
      </c>
      <c r="K2005" s="577" t="str">
        <f t="shared" si="279"/>
        <v/>
      </c>
      <c r="L2005" s="576">
        <v>46710</v>
      </c>
      <c r="M2005" s="576">
        <v>0</v>
      </c>
      <c r="N2005" s="577">
        <v>0</v>
      </c>
      <c r="O2005" s="577" t="b">
        <f t="shared" si="280"/>
        <v>1</v>
      </c>
      <c r="P2005" s="578">
        <v>19.600000000000001</v>
      </c>
      <c r="Q2005" s="578">
        <v>0</v>
      </c>
      <c r="R2005" s="579">
        <v>0</v>
      </c>
      <c r="S2005" s="577" t="str">
        <f t="shared" si="281"/>
        <v/>
      </c>
      <c r="T2005" s="580">
        <f t="shared" si="282"/>
        <v>0</v>
      </c>
      <c r="U2005" s="580">
        <f t="shared" si="283"/>
        <v>1</v>
      </c>
      <c r="V2005" s="580">
        <f t="shared" si="284"/>
        <v>0</v>
      </c>
      <c r="W2005" s="580">
        <f t="shared" si="285"/>
        <v>1</v>
      </c>
      <c r="X2005" s="581" t="str">
        <f t="shared" si="286"/>
        <v>NO</v>
      </c>
      <c r="Y2005" s="582" t="str">
        <f t="shared" si="287"/>
        <v>NO</v>
      </c>
    </row>
    <row r="2006" spans="1:25" ht="30" x14ac:dyDescent="0.25">
      <c r="A2006" s="572" t="s">
        <v>1266</v>
      </c>
      <c r="B2006" s="573" t="s">
        <v>1267</v>
      </c>
      <c r="C2006" s="617">
        <v>703</v>
      </c>
      <c r="D2006" s="617">
        <v>22095070300</v>
      </c>
      <c r="E2006" s="574" t="s">
        <v>904</v>
      </c>
      <c r="F2006" s="583">
        <v>0</v>
      </c>
      <c r="G2006" s="573" t="s">
        <v>902</v>
      </c>
      <c r="H2006" s="576">
        <v>152900</v>
      </c>
      <c r="I2006" s="576">
        <v>0</v>
      </c>
      <c r="J2006" s="577">
        <v>0</v>
      </c>
      <c r="K2006" s="577" t="str">
        <f t="shared" si="279"/>
        <v/>
      </c>
      <c r="L2006" s="576">
        <v>46710</v>
      </c>
      <c r="M2006" s="576">
        <v>0</v>
      </c>
      <c r="N2006" s="577">
        <v>0</v>
      </c>
      <c r="O2006" s="577" t="b">
        <f t="shared" si="280"/>
        <v>1</v>
      </c>
      <c r="P2006" s="578">
        <v>19.600000000000001</v>
      </c>
      <c r="Q2006" s="578">
        <v>0</v>
      </c>
      <c r="R2006" s="579">
        <v>0</v>
      </c>
      <c r="S2006" s="577" t="str">
        <f t="shared" si="281"/>
        <v/>
      </c>
      <c r="T2006" s="580">
        <f t="shared" si="282"/>
        <v>0</v>
      </c>
      <c r="U2006" s="580">
        <f t="shared" si="283"/>
        <v>1</v>
      </c>
      <c r="V2006" s="580">
        <f t="shared" si="284"/>
        <v>0</v>
      </c>
      <c r="W2006" s="580">
        <f t="shared" si="285"/>
        <v>1</v>
      </c>
      <c r="X2006" s="581" t="str">
        <f t="shared" si="286"/>
        <v>NO</v>
      </c>
      <c r="Y2006" s="582" t="str">
        <f t="shared" si="287"/>
        <v>NO</v>
      </c>
    </row>
    <row r="2007" spans="1:25" ht="30" x14ac:dyDescent="0.25">
      <c r="A2007" s="572" t="s">
        <v>1266</v>
      </c>
      <c r="B2007" s="573" t="s">
        <v>1267</v>
      </c>
      <c r="C2007" s="617">
        <v>703</v>
      </c>
      <c r="D2007" s="617">
        <v>22095070300</v>
      </c>
      <c r="E2007" s="574" t="s">
        <v>904</v>
      </c>
      <c r="F2007" s="583">
        <v>0</v>
      </c>
      <c r="G2007" s="573" t="s">
        <v>902</v>
      </c>
      <c r="H2007" s="576">
        <v>152900</v>
      </c>
      <c r="I2007" s="576">
        <v>0</v>
      </c>
      <c r="J2007" s="577">
        <v>0</v>
      </c>
      <c r="K2007" s="577" t="str">
        <f t="shared" si="279"/>
        <v/>
      </c>
      <c r="L2007" s="576">
        <v>46710</v>
      </c>
      <c r="M2007" s="576">
        <v>0</v>
      </c>
      <c r="N2007" s="577">
        <v>0</v>
      </c>
      <c r="O2007" s="577" t="b">
        <f t="shared" si="280"/>
        <v>1</v>
      </c>
      <c r="P2007" s="578">
        <v>19.600000000000001</v>
      </c>
      <c r="Q2007" s="578">
        <v>0</v>
      </c>
      <c r="R2007" s="579">
        <v>0</v>
      </c>
      <c r="S2007" s="577" t="str">
        <f t="shared" si="281"/>
        <v/>
      </c>
      <c r="T2007" s="580">
        <f t="shared" si="282"/>
        <v>0</v>
      </c>
      <c r="U2007" s="580">
        <f t="shared" si="283"/>
        <v>1</v>
      </c>
      <c r="V2007" s="580">
        <f t="shared" si="284"/>
        <v>0</v>
      </c>
      <c r="W2007" s="580">
        <f t="shared" si="285"/>
        <v>1</v>
      </c>
      <c r="X2007" s="581" t="str">
        <f t="shared" si="286"/>
        <v>NO</v>
      </c>
      <c r="Y2007" s="582" t="str">
        <f t="shared" si="287"/>
        <v>NO</v>
      </c>
    </row>
    <row r="2008" spans="1:25" ht="30" x14ac:dyDescent="0.25">
      <c r="A2008" s="572" t="s">
        <v>1266</v>
      </c>
      <c r="B2008" s="573" t="s">
        <v>1267</v>
      </c>
      <c r="C2008" s="617">
        <v>703</v>
      </c>
      <c r="D2008" s="617">
        <v>22095070300</v>
      </c>
      <c r="E2008" s="574" t="s">
        <v>904</v>
      </c>
      <c r="F2008" s="583">
        <v>0</v>
      </c>
      <c r="G2008" s="573" t="s">
        <v>902</v>
      </c>
      <c r="H2008" s="576">
        <v>152900</v>
      </c>
      <c r="I2008" s="576">
        <v>0</v>
      </c>
      <c r="J2008" s="577">
        <v>0</v>
      </c>
      <c r="K2008" s="577" t="str">
        <f t="shared" si="279"/>
        <v/>
      </c>
      <c r="L2008" s="576">
        <v>46710</v>
      </c>
      <c r="M2008" s="576">
        <v>0</v>
      </c>
      <c r="N2008" s="577">
        <v>0</v>
      </c>
      <c r="O2008" s="577" t="b">
        <f t="shared" si="280"/>
        <v>1</v>
      </c>
      <c r="P2008" s="578">
        <v>19.600000000000001</v>
      </c>
      <c r="Q2008" s="578">
        <v>0</v>
      </c>
      <c r="R2008" s="579">
        <v>0</v>
      </c>
      <c r="S2008" s="577" t="str">
        <f t="shared" si="281"/>
        <v/>
      </c>
      <c r="T2008" s="580">
        <f t="shared" si="282"/>
        <v>0</v>
      </c>
      <c r="U2008" s="580">
        <f t="shared" si="283"/>
        <v>1</v>
      </c>
      <c r="V2008" s="580">
        <f t="shared" si="284"/>
        <v>0</v>
      </c>
      <c r="W2008" s="580">
        <f t="shared" si="285"/>
        <v>1</v>
      </c>
      <c r="X2008" s="581" t="str">
        <f t="shared" si="286"/>
        <v>NO</v>
      </c>
      <c r="Y2008" s="582" t="str">
        <f t="shared" si="287"/>
        <v>NO</v>
      </c>
    </row>
    <row r="2009" spans="1:25" ht="30" x14ac:dyDescent="0.25">
      <c r="A2009" s="572" t="s">
        <v>1266</v>
      </c>
      <c r="B2009" s="573" t="s">
        <v>1267</v>
      </c>
      <c r="C2009" s="617">
        <v>703</v>
      </c>
      <c r="D2009" s="617">
        <v>22095070300</v>
      </c>
      <c r="E2009" s="574" t="s">
        <v>904</v>
      </c>
      <c r="F2009" s="583">
        <v>0</v>
      </c>
      <c r="G2009" s="573" t="s">
        <v>902</v>
      </c>
      <c r="H2009" s="576">
        <v>152900</v>
      </c>
      <c r="I2009" s="576">
        <v>0</v>
      </c>
      <c r="J2009" s="577">
        <v>0</v>
      </c>
      <c r="K2009" s="577" t="str">
        <f t="shared" si="279"/>
        <v/>
      </c>
      <c r="L2009" s="576">
        <v>46710</v>
      </c>
      <c r="M2009" s="576">
        <v>0</v>
      </c>
      <c r="N2009" s="577">
        <v>0</v>
      </c>
      <c r="O2009" s="577" t="b">
        <f t="shared" si="280"/>
        <v>1</v>
      </c>
      <c r="P2009" s="578">
        <v>19.600000000000001</v>
      </c>
      <c r="Q2009" s="578">
        <v>0</v>
      </c>
      <c r="R2009" s="579">
        <v>0</v>
      </c>
      <c r="S2009" s="577" t="str">
        <f t="shared" si="281"/>
        <v/>
      </c>
      <c r="T2009" s="580">
        <f t="shared" si="282"/>
        <v>0</v>
      </c>
      <c r="U2009" s="580">
        <f t="shared" si="283"/>
        <v>1</v>
      </c>
      <c r="V2009" s="580">
        <f t="shared" si="284"/>
        <v>0</v>
      </c>
      <c r="W2009" s="580">
        <f t="shared" si="285"/>
        <v>1</v>
      </c>
      <c r="X2009" s="581" t="str">
        <f t="shared" si="286"/>
        <v>NO</v>
      </c>
      <c r="Y2009" s="582" t="str">
        <f t="shared" si="287"/>
        <v>NO</v>
      </c>
    </row>
    <row r="2010" spans="1:25" ht="30" x14ac:dyDescent="0.25">
      <c r="A2010" s="572" t="s">
        <v>1266</v>
      </c>
      <c r="B2010" s="573" t="s">
        <v>1267</v>
      </c>
      <c r="C2010" s="617">
        <v>704</v>
      </c>
      <c r="D2010" s="617">
        <v>22095070400</v>
      </c>
      <c r="E2010" s="574" t="s">
        <v>904</v>
      </c>
      <c r="F2010" s="583">
        <v>0</v>
      </c>
      <c r="G2010" s="573" t="s">
        <v>902</v>
      </c>
      <c r="H2010" s="576">
        <v>152900</v>
      </c>
      <c r="I2010" s="576">
        <v>0</v>
      </c>
      <c r="J2010" s="577">
        <v>0</v>
      </c>
      <c r="K2010" s="577" t="str">
        <f t="shared" si="279"/>
        <v/>
      </c>
      <c r="L2010" s="576">
        <v>46710</v>
      </c>
      <c r="M2010" s="576">
        <v>0</v>
      </c>
      <c r="N2010" s="577">
        <v>0</v>
      </c>
      <c r="O2010" s="577" t="b">
        <f t="shared" si="280"/>
        <v>1</v>
      </c>
      <c r="P2010" s="578">
        <v>19.600000000000001</v>
      </c>
      <c r="Q2010" s="578">
        <v>0</v>
      </c>
      <c r="R2010" s="579">
        <v>0</v>
      </c>
      <c r="S2010" s="577" t="str">
        <f t="shared" si="281"/>
        <v/>
      </c>
      <c r="T2010" s="580">
        <f t="shared" si="282"/>
        <v>0</v>
      </c>
      <c r="U2010" s="580">
        <f t="shared" si="283"/>
        <v>1</v>
      </c>
      <c r="V2010" s="580">
        <f t="shared" si="284"/>
        <v>0</v>
      </c>
      <c r="W2010" s="580">
        <f t="shared" si="285"/>
        <v>1</v>
      </c>
      <c r="X2010" s="581" t="str">
        <f t="shared" si="286"/>
        <v>NO</v>
      </c>
      <c r="Y2010" s="582" t="str">
        <f t="shared" si="287"/>
        <v>NO</v>
      </c>
    </row>
    <row r="2011" spans="1:25" ht="30" x14ac:dyDescent="0.25">
      <c r="A2011" s="572" t="s">
        <v>1266</v>
      </c>
      <c r="B2011" s="573" t="s">
        <v>1267</v>
      </c>
      <c r="C2011" s="617">
        <v>704</v>
      </c>
      <c r="D2011" s="617">
        <v>22095070400</v>
      </c>
      <c r="E2011" s="574" t="s">
        <v>904</v>
      </c>
      <c r="F2011" s="583">
        <v>0</v>
      </c>
      <c r="G2011" s="573" t="s">
        <v>902</v>
      </c>
      <c r="H2011" s="576">
        <v>152900</v>
      </c>
      <c r="I2011" s="576">
        <v>0</v>
      </c>
      <c r="J2011" s="577">
        <v>0</v>
      </c>
      <c r="K2011" s="577" t="str">
        <f t="shared" si="279"/>
        <v/>
      </c>
      <c r="L2011" s="576">
        <v>46710</v>
      </c>
      <c r="M2011" s="576">
        <v>0</v>
      </c>
      <c r="N2011" s="577">
        <v>0</v>
      </c>
      <c r="O2011" s="577" t="b">
        <f t="shared" si="280"/>
        <v>1</v>
      </c>
      <c r="P2011" s="578">
        <v>19.600000000000001</v>
      </c>
      <c r="Q2011" s="578">
        <v>0</v>
      </c>
      <c r="R2011" s="579">
        <v>0</v>
      </c>
      <c r="S2011" s="577" t="str">
        <f t="shared" si="281"/>
        <v/>
      </c>
      <c r="T2011" s="580">
        <f t="shared" si="282"/>
        <v>0</v>
      </c>
      <c r="U2011" s="580">
        <f t="shared" si="283"/>
        <v>1</v>
      </c>
      <c r="V2011" s="580">
        <f t="shared" si="284"/>
        <v>0</v>
      </c>
      <c r="W2011" s="580">
        <f t="shared" si="285"/>
        <v>1</v>
      </c>
      <c r="X2011" s="581" t="str">
        <f t="shared" si="286"/>
        <v>NO</v>
      </c>
      <c r="Y2011" s="582" t="str">
        <f t="shared" si="287"/>
        <v>NO</v>
      </c>
    </row>
    <row r="2012" spans="1:25" ht="30" x14ac:dyDescent="0.25">
      <c r="A2012" s="572" t="s">
        <v>1266</v>
      </c>
      <c r="B2012" s="573" t="s">
        <v>1267</v>
      </c>
      <c r="C2012" s="617">
        <v>704</v>
      </c>
      <c r="D2012" s="617">
        <v>22095070400</v>
      </c>
      <c r="E2012" s="584" t="s">
        <v>904</v>
      </c>
      <c r="F2012" s="585">
        <v>0</v>
      </c>
      <c r="G2012" s="573" t="s">
        <v>902</v>
      </c>
      <c r="H2012" s="576">
        <v>152900</v>
      </c>
      <c r="I2012" s="576">
        <v>0</v>
      </c>
      <c r="J2012" s="577">
        <v>0</v>
      </c>
      <c r="K2012" s="577" t="str">
        <f t="shared" si="279"/>
        <v/>
      </c>
      <c r="L2012" s="576">
        <v>46710</v>
      </c>
      <c r="M2012" s="576">
        <v>0</v>
      </c>
      <c r="N2012" s="577">
        <v>0</v>
      </c>
      <c r="O2012" s="577" t="b">
        <f t="shared" si="280"/>
        <v>1</v>
      </c>
      <c r="P2012" s="578">
        <v>19.600000000000001</v>
      </c>
      <c r="Q2012" s="578">
        <v>0</v>
      </c>
      <c r="R2012" s="579">
        <v>0</v>
      </c>
      <c r="S2012" s="577" t="str">
        <f t="shared" si="281"/>
        <v/>
      </c>
      <c r="T2012" s="580">
        <f t="shared" si="282"/>
        <v>0</v>
      </c>
      <c r="U2012" s="580">
        <f t="shared" si="283"/>
        <v>1</v>
      </c>
      <c r="V2012" s="580">
        <f t="shared" si="284"/>
        <v>0</v>
      </c>
      <c r="W2012" s="580">
        <f t="shared" si="285"/>
        <v>1</v>
      </c>
      <c r="X2012" s="581" t="str">
        <f t="shared" si="286"/>
        <v>NO</v>
      </c>
      <c r="Y2012" s="582" t="str">
        <f t="shared" si="287"/>
        <v>NO</v>
      </c>
    </row>
    <row r="2013" spans="1:25" ht="30" x14ac:dyDescent="0.25">
      <c r="A2013" s="572" t="s">
        <v>1266</v>
      </c>
      <c r="B2013" s="573" t="s">
        <v>1267</v>
      </c>
      <c r="C2013" s="617">
        <v>704</v>
      </c>
      <c r="D2013" s="617">
        <v>22095070400</v>
      </c>
      <c r="E2013" s="574" t="s">
        <v>904</v>
      </c>
      <c r="F2013" s="583">
        <v>0</v>
      </c>
      <c r="G2013" s="573" t="s">
        <v>902</v>
      </c>
      <c r="H2013" s="576">
        <v>152900</v>
      </c>
      <c r="I2013" s="576">
        <v>0</v>
      </c>
      <c r="J2013" s="577">
        <v>0</v>
      </c>
      <c r="K2013" s="577" t="str">
        <f t="shared" si="279"/>
        <v/>
      </c>
      <c r="L2013" s="576">
        <v>46710</v>
      </c>
      <c r="M2013" s="576">
        <v>0</v>
      </c>
      <c r="N2013" s="577">
        <v>0</v>
      </c>
      <c r="O2013" s="577" t="b">
        <f t="shared" si="280"/>
        <v>1</v>
      </c>
      <c r="P2013" s="578">
        <v>19.600000000000001</v>
      </c>
      <c r="Q2013" s="578">
        <v>0</v>
      </c>
      <c r="R2013" s="579">
        <v>0</v>
      </c>
      <c r="S2013" s="577" t="str">
        <f t="shared" si="281"/>
        <v/>
      </c>
      <c r="T2013" s="580">
        <f t="shared" si="282"/>
        <v>0</v>
      </c>
      <c r="U2013" s="580">
        <f t="shared" si="283"/>
        <v>1</v>
      </c>
      <c r="V2013" s="580">
        <f t="shared" si="284"/>
        <v>0</v>
      </c>
      <c r="W2013" s="580">
        <f t="shared" si="285"/>
        <v>1</v>
      </c>
      <c r="X2013" s="581" t="str">
        <f t="shared" si="286"/>
        <v>NO</v>
      </c>
      <c r="Y2013" s="582" t="str">
        <f t="shared" si="287"/>
        <v>NO</v>
      </c>
    </row>
    <row r="2014" spans="1:25" ht="30" x14ac:dyDescent="0.25">
      <c r="A2014" s="572" t="s">
        <v>1266</v>
      </c>
      <c r="B2014" s="573" t="s">
        <v>1267</v>
      </c>
      <c r="C2014" s="617">
        <v>705</v>
      </c>
      <c r="D2014" s="617">
        <v>22095070500</v>
      </c>
      <c r="E2014" s="574" t="s">
        <v>904</v>
      </c>
      <c r="F2014" s="583">
        <v>0</v>
      </c>
      <c r="G2014" s="573" t="s">
        <v>902</v>
      </c>
      <c r="H2014" s="576">
        <v>152900</v>
      </c>
      <c r="I2014" s="576">
        <v>0</v>
      </c>
      <c r="J2014" s="577">
        <v>0</v>
      </c>
      <c r="K2014" s="577" t="str">
        <f t="shared" si="279"/>
        <v/>
      </c>
      <c r="L2014" s="576">
        <v>46710</v>
      </c>
      <c r="M2014" s="576">
        <v>0</v>
      </c>
      <c r="N2014" s="577">
        <v>0</v>
      </c>
      <c r="O2014" s="577" t="b">
        <f t="shared" si="280"/>
        <v>1</v>
      </c>
      <c r="P2014" s="578">
        <v>19.600000000000001</v>
      </c>
      <c r="Q2014" s="578">
        <v>0</v>
      </c>
      <c r="R2014" s="579">
        <v>0</v>
      </c>
      <c r="S2014" s="577" t="str">
        <f t="shared" si="281"/>
        <v/>
      </c>
      <c r="T2014" s="580">
        <f t="shared" si="282"/>
        <v>0</v>
      </c>
      <c r="U2014" s="580">
        <f t="shared" si="283"/>
        <v>1</v>
      </c>
      <c r="V2014" s="580">
        <f t="shared" si="284"/>
        <v>0</v>
      </c>
      <c r="W2014" s="580">
        <f t="shared" si="285"/>
        <v>1</v>
      </c>
      <c r="X2014" s="581" t="str">
        <f t="shared" si="286"/>
        <v>NO</v>
      </c>
      <c r="Y2014" s="582" t="str">
        <f t="shared" si="287"/>
        <v>NO</v>
      </c>
    </row>
    <row r="2015" spans="1:25" ht="30" x14ac:dyDescent="0.25">
      <c r="A2015" s="572" t="s">
        <v>1266</v>
      </c>
      <c r="B2015" s="573" t="s">
        <v>1267</v>
      </c>
      <c r="C2015" s="617">
        <v>705</v>
      </c>
      <c r="D2015" s="617">
        <v>22095070500</v>
      </c>
      <c r="E2015" s="574" t="s">
        <v>904</v>
      </c>
      <c r="F2015" s="583">
        <v>0</v>
      </c>
      <c r="G2015" s="573" t="s">
        <v>902</v>
      </c>
      <c r="H2015" s="576">
        <v>152900</v>
      </c>
      <c r="I2015" s="576">
        <v>0</v>
      </c>
      <c r="J2015" s="577">
        <v>0</v>
      </c>
      <c r="K2015" s="577" t="str">
        <f t="shared" si="279"/>
        <v/>
      </c>
      <c r="L2015" s="576">
        <v>46710</v>
      </c>
      <c r="M2015" s="576">
        <v>0</v>
      </c>
      <c r="N2015" s="577">
        <v>0</v>
      </c>
      <c r="O2015" s="577" t="b">
        <f t="shared" si="280"/>
        <v>1</v>
      </c>
      <c r="P2015" s="578">
        <v>19.600000000000001</v>
      </c>
      <c r="Q2015" s="578">
        <v>0</v>
      </c>
      <c r="R2015" s="579">
        <v>0</v>
      </c>
      <c r="S2015" s="577" t="str">
        <f t="shared" si="281"/>
        <v/>
      </c>
      <c r="T2015" s="580">
        <f t="shared" si="282"/>
        <v>0</v>
      </c>
      <c r="U2015" s="580">
        <f t="shared" si="283"/>
        <v>1</v>
      </c>
      <c r="V2015" s="580">
        <f t="shared" si="284"/>
        <v>0</v>
      </c>
      <c r="W2015" s="580">
        <f t="shared" si="285"/>
        <v>1</v>
      </c>
      <c r="X2015" s="581" t="str">
        <f t="shared" si="286"/>
        <v>NO</v>
      </c>
      <c r="Y2015" s="582" t="str">
        <f t="shared" si="287"/>
        <v>NO</v>
      </c>
    </row>
    <row r="2016" spans="1:25" ht="30" x14ac:dyDescent="0.25">
      <c r="A2016" s="572" t="s">
        <v>1266</v>
      </c>
      <c r="B2016" s="573" t="s">
        <v>1267</v>
      </c>
      <c r="C2016" s="617">
        <v>705</v>
      </c>
      <c r="D2016" s="617">
        <v>22095070500</v>
      </c>
      <c r="E2016" s="574" t="s">
        <v>904</v>
      </c>
      <c r="F2016" s="583">
        <v>0</v>
      </c>
      <c r="G2016" s="573" t="s">
        <v>902</v>
      </c>
      <c r="H2016" s="576">
        <v>152900</v>
      </c>
      <c r="I2016" s="576">
        <v>0</v>
      </c>
      <c r="J2016" s="577">
        <v>0</v>
      </c>
      <c r="K2016" s="577" t="str">
        <f t="shared" si="279"/>
        <v/>
      </c>
      <c r="L2016" s="576">
        <v>46710</v>
      </c>
      <c r="M2016" s="576">
        <v>0</v>
      </c>
      <c r="N2016" s="577">
        <v>0</v>
      </c>
      <c r="O2016" s="577" t="b">
        <f t="shared" si="280"/>
        <v>1</v>
      </c>
      <c r="P2016" s="578">
        <v>19.600000000000001</v>
      </c>
      <c r="Q2016" s="578">
        <v>0</v>
      </c>
      <c r="R2016" s="579">
        <v>0</v>
      </c>
      <c r="S2016" s="577" t="str">
        <f t="shared" si="281"/>
        <v/>
      </c>
      <c r="T2016" s="580">
        <f t="shared" si="282"/>
        <v>0</v>
      </c>
      <c r="U2016" s="580">
        <f t="shared" si="283"/>
        <v>1</v>
      </c>
      <c r="V2016" s="580">
        <f t="shared" si="284"/>
        <v>0</v>
      </c>
      <c r="W2016" s="580">
        <f t="shared" si="285"/>
        <v>1</v>
      </c>
      <c r="X2016" s="581" t="str">
        <f t="shared" si="286"/>
        <v>NO</v>
      </c>
      <c r="Y2016" s="582" t="str">
        <f t="shared" si="287"/>
        <v>NO</v>
      </c>
    </row>
    <row r="2017" spans="1:25" ht="30" x14ac:dyDescent="0.25">
      <c r="A2017" s="572" t="s">
        <v>1266</v>
      </c>
      <c r="B2017" s="573" t="s">
        <v>1267</v>
      </c>
      <c r="C2017" s="617">
        <v>705</v>
      </c>
      <c r="D2017" s="617">
        <v>22095070500</v>
      </c>
      <c r="E2017" s="574" t="s">
        <v>904</v>
      </c>
      <c r="F2017" s="583">
        <v>0</v>
      </c>
      <c r="G2017" s="573" t="s">
        <v>902</v>
      </c>
      <c r="H2017" s="576">
        <v>152900</v>
      </c>
      <c r="I2017" s="576">
        <v>0</v>
      </c>
      <c r="J2017" s="577">
        <v>0</v>
      </c>
      <c r="K2017" s="577" t="str">
        <f t="shared" si="279"/>
        <v/>
      </c>
      <c r="L2017" s="576">
        <v>46710</v>
      </c>
      <c r="M2017" s="576">
        <v>0</v>
      </c>
      <c r="N2017" s="577">
        <v>0</v>
      </c>
      <c r="O2017" s="577" t="b">
        <f t="shared" si="280"/>
        <v>1</v>
      </c>
      <c r="P2017" s="578">
        <v>19.600000000000001</v>
      </c>
      <c r="Q2017" s="578">
        <v>0</v>
      </c>
      <c r="R2017" s="579">
        <v>0</v>
      </c>
      <c r="S2017" s="577" t="str">
        <f t="shared" si="281"/>
        <v/>
      </c>
      <c r="T2017" s="580">
        <f t="shared" si="282"/>
        <v>0</v>
      </c>
      <c r="U2017" s="580">
        <f t="shared" si="283"/>
        <v>1</v>
      </c>
      <c r="V2017" s="580">
        <f t="shared" si="284"/>
        <v>0</v>
      </c>
      <c r="W2017" s="580">
        <f t="shared" si="285"/>
        <v>1</v>
      </c>
      <c r="X2017" s="581" t="str">
        <f t="shared" si="286"/>
        <v>NO</v>
      </c>
      <c r="Y2017" s="582" t="str">
        <f t="shared" si="287"/>
        <v>NO</v>
      </c>
    </row>
    <row r="2018" spans="1:25" ht="30" x14ac:dyDescent="0.25">
      <c r="A2018" s="572" t="s">
        <v>1266</v>
      </c>
      <c r="B2018" s="573" t="s">
        <v>1288</v>
      </c>
      <c r="C2018" s="617">
        <v>705</v>
      </c>
      <c r="D2018" s="617">
        <v>22095070500</v>
      </c>
      <c r="E2018" s="574" t="s">
        <v>904</v>
      </c>
      <c r="F2018" s="583">
        <v>0</v>
      </c>
      <c r="G2018" s="573" t="s">
        <v>902</v>
      </c>
      <c r="H2018" s="576">
        <v>152900</v>
      </c>
      <c r="I2018" s="576">
        <v>121000</v>
      </c>
      <c r="J2018" s="577">
        <v>0.79136690647482</v>
      </c>
      <c r="K2018" s="577" t="b">
        <f t="shared" si="279"/>
        <v>1</v>
      </c>
      <c r="L2018" s="576">
        <v>46710</v>
      </c>
      <c r="M2018" s="576">
        <v>48300</v>
      </c>
      <c r="N2018" s="577">
        <v>1.03403982016699</v>
      </c>
      <c r="O2018" s="577" t="str">
        <f t="shared" si="280"/>
        <v/>
      </c>
      <c r="P2018" s="578">
        <v>19.600000000000001</v>
      </c>
      <c r="Q2018" s="578">
        <v>20.100000000000001</v>
      </c>
      <c r="R2018" s="579">
        <v>1.02551020408163</v>
      </c>
      <c r="S2018" s="577" t="str">
        <f t="shared" si="281"/>
        <v/>
      </c>
      <c r="T2018" s="580">
        <f t="shared" si="282"/>
        <v>1</v>
      </c>
      <c r="U2018" s="580">
        <f t="shared" si="283"/>
        <v>0</v>
      </c>
      <c r="V2018" s="580">
        <f t="shared" si="284"/>
        <v>0</v>
      </c>
      <c r="W2018" s="580">
        <f t="shared" si="285"/>
        <v>1</v>
      </c>
      <c r="X2018" s="581" t="str">
        <f t="shared" si="286"/>
        <v>NO</v>
      </c>
      <c r="Y2018" s="582" t="str">
        <f t="shared" si="287"/>
        <v>NO</v>
      </c>
    </row>
    <row r="2019" spans="1:25" ht="30" x14ac:dyDescent="0.25">
      <c r="A2019" s="572" t="s">
        <v>1266</v>
      </c>
      <c r="B2019" s="592" t="s">
        <v>1289</v>
      </c>
      <c r="C2019" s="617">
        <v>706</v>
      </c>
      <c r="D2019" s="617">
        <v>22095070600</v>
      </c>
      <c r="E2019" s="584" t="s">
        <v>901</v>
      </c>
      <c r="F2019" s="587">
        <v>1</v>
      </c>
      <c r="G2019" s="573" t="s">
        <v>902</v>
      </c>
      <c r="H2019" s="576">
        <v>152900</v>
      </c>
      <c r="I2019" s="576">
        <v>121200</v>
      </c>
      <c r="J2019" s="577">
        <v>0.79267495094833196</v>
      </c>
      <c r="K2019" s="577" t="b">
        <f t="shared" si="279"/>
        <v>1</v>
      </c>
      <c r="L2019" s="576">
        <v>46710</v>
      </c>
      <c r="M2019" s="576">
        <v>44469</v>
      </c>
      <c r="N2019" s="577">
        <v>0.95202312138728296</v>
      </c>
      <c r="O2019" s="577" t="str">
        <f t="shared" si="280"/>
        <v/>
      </c>
      <c r="P2019" s="578">
        <v>19.600000000000001</v>
      </c>
      <c r="Q2019" s="578">
        <v>31.9</v>
      </c>
      <c r="R2019" s="579">
        <v>1.62755102040816</v>
      </c>
      <c r="S2019" s="577" t="b">
        <f t="shared" si="281"/>
        <v>1</v>
      </c>
      <c r="T2019" s="580">
        <f t="shared" si="282"/>
        <v>1</v>
      </c>
      <c r="U2019" s="580">
        <f t="shared" si="283"/>
        <v>0</v>
      </c>
      <c r="V2019" s="580">
        <f t="shared" si="284"/>
        <v>1</v>
      </c>
      <c r="W2019" s="580">
        <f t="shared" si="285"/>
        <v>2</v>
      </c>
      <c r="X2019" s="588" t="str">
        <f t="shared" si="286"/>
        <v>YES</v>
      </c>
      <c r="Y2019" s="589" t="str">
        <f t="shared" si="287"/>
        <v>YES</v>
      </c>
    </row>
    <row r="2020" spans="1:25" ht="30" x14ac:dyDescent="0.25">
      <c r="A2020" s="572" t="s">
        <v>1266</v>
      </c>
      <c r="B2020" s="592" t="s">
        <v>1290</v>
      </c>
      <c r="C2020" s="617">
        <v>706</v>
      </c>
      <c r="D2020" s="617">
        <v>22095070600</v>
      </c>
      <c r="E2020" s="584" t="s">
        <v>901</v>
      </c>
      <c r="F2020" s="587">
        <v>1</v>
      </c>
      <c r="G2020" s="573" t="s">
        <v>902</v>
      </c>
      <c r="H2020" s="576">
        <v>152900</v>
      </c>
      <c r="I2020" s="576">
        <v>0</v>
      </c>
      <c r="J2020" s="577">
        <v>0</v>
      </c>
      <c r="K2020" s="577" t="str">
        <f t="shared" si="279"/>
        <v/>
      </c>
      <c r="L2020" s="576">
        <v>46710</v>
      </c>
      <c r="M2020" s="576">
        <v>0</v>
      </c>
      <c r="N2020" s="577">
        <v>0</v>
      </c>
      <c r="O2020" s="577" t="b">
        <f t="shared" si="280"/>
        <v>1</v>
      </c>
      <c r="P2020" s="578">
        <v>19.600000000000001</v>
      </c>
      <c r="Q2020" s="578">
        <v>0</v>
      </c>
      <c r="R2020" s="579">
        <v>0</v>
      </c>
      <c r="S2020" s="577" t="str">
        <f t="shared" si="281"/>
        <v/>
      </c>
      <c r="T2020" s="580">
        <f t="shared" si="282"/>
        <v>0</v>
      </c>
      <c r="U2020" s="580">
        <f t="shared" si="283"/>
        <v>1</v>
      </c>
      <c r="V2020" s="580">
        <f t="shared" si="284"/>
        <v>0</v>
      </c>
      <c r="W2020" s="580">
        <f t="shared" si="285"/>
        <v>1</v>
      </c>
      <c r="X2020" s="581" t="str">
        <f t="shared" si="286"/>
        <v>NO</v>
      </c>
      <c r="Y2020" s="582" t="str">
        <f t="shared" si="287"/>
        <v>NO</v>
      </c>
    </row>
    <row r="2021" spans="1:25" ht="30" x14ac:dyDescent="0.25">
      <c r="A2021" s="572" t="s">
        <v>1266</v>
      </c>
      <c r="B2021" s="592" t="s">
        <v>1288</v>
      </c>
      <c r="C2021" s="617">
        <v>706</v>
      </c>
      <c r="D2021" s="617">
        <v>22095070600</v>
      </c>
      <c r="E2021" s="584" t="s">
        <v>904</v>
      </c>
      <c r="F2021" s="585">
        <v>0</v>
      </c>
      <c r="G2021" s="573" t="s">
        <v>902</v>
      </c>
      <c r="H2021" s="576">
        <v>152900</v>
      </c>
      <c r="I2021" s="576">
        <v>121000</v>
      </c>
      <c r="J2021" s="577">
        <v>0.79136690647482</v>
      </c>
      <c r="K2021" s="577" t="b">
        <f t="shared" si="279"/>
        <v>1</v>
      </c>
      <c r="L2021" s="576">
        <v>46710</v>
      </c>
      <c r="M2021" s="576">
        <v>48300</v>
      </c>
      <c r="N2021" s="577">
        <v>1.03403982016699</v>
      </c>
      <c r="O2021" s="577" t="str">
        <f t="shared" si="280"/>
        <v/>
      </c>
      <c r="P2021" s="578">
        <v>19.600000000000001</v>
      </c>
      <c r="Q2021" s="578">
        <v>20.100000000000001</v>
      </c>
      <c r="R2021" s="579">
        <v>1.02551020408163</v>
      </c>
      <c r="S2021" s="577" t="str">
        <f t="shared" si="281"/>
        <v/>
      </c>
      <c r="T2021" s="580">
        <f t="shared" si="282"/>
        <v>1</v>
      </c>
      <c r="U2021" s="580">
        <f t="shared" si="283"/>
        <v>0</v>
      </c>
      <c r="V2021" s="580">
        <f t="shared" si="284"/>
        <v>0</v>
      </c>
      <c r="W2021" s="580">
        <f t="shared" si="285"/>
        <v>1</v>
      </c>
      <c r="X2021" s="581" t="str">
        <f t="shared" si="286"/>
        <v>NO</v>
      </c>
      <c r="Y2021" s="582" t="str">
        <f t="shared" si="287"/>
        <v>NO</v>
      </c>
    </row>
    <row r="2022" spans="1:25" ht="30" x14ac:dyDescent="0.25">
      <c r="A2022" s="572" t="s">
        <v>1266</v>
      </c>
      <c r="B2022" s="573" t="s">
        <v>1289</v>
      </c>
      <c r="C2022" s="617">
        <v>707</v>
      </c>
      <c r="D2022" s="617">
        <v>22095070700</v>
      </c>
      <c r="E2022" s="574" t="s">
        <v>904</v>
      </c>
      <c r="F2022" s="583">
        <v>0</v>
      </c>
      <c r="G2022" s="573" t="s">
        <v>902</v>
      </c>
      <c r="H2022" s="576">
        <v>152900</v>
      </c>
      <c r="I2022" s="576">
        <v>121200</v>
      </c>
      <c r="J2022" s="577">
        <v>0.79267495094833196</v>
      </c>
      <c r="K2022" s="577" t="b">
        <f t="shared" si="279"/>
        <v>1</v>
      </c>
      <c r="L2022" s="576">
        <v>46710</v>
      </c>
      <c r="M2022" s="576">
        <v>44469</v>
      </c>
      <c r="N2022" s="577">
        <v>0.95202312138728296</v>
      </c>
      <c r="O2022" s="577" t="str">
        <f t="shared" si="280"/>
        <v/>
      </c>
      <c r="P2022" s="578">
        <v>19.600000000000001</v>
      </c>
      <c r="Q2022" s="578">
        <v>31.9</v>
      </c>
      <c r="R2022" s="579">
        <v>1.62755102040816</v>
      </c>
      <c r="S2022" s="577" t="b">
        <f t="shared" si="281"/>
        <v>1</v>
      </c>
      <c r="T2022" s="580">
        <f t="shared" si="282"/>
        <v>1</v>
      </c>
      <c r="U2022" s="580">
        <f t="shared" si="283"/>
        <v>0</v>
      </c>
      <c r="V2022" s="580">
        <f t="shared" si="284"/>
        <v>1</v>
      </c>
      <c r="W2022" s="580">
        <f t="shared" si="285"/>
        <v>2</v>
      </c>
      <c r="X2022" s="581" t="str">
        <f t="shared" si="286"/>
        <v>NO</v>
      </c>
      <c r="Y2022" s="582" t="str">
        <f t="shared" si="287"/>
        <v>NO</v>
      </c>
    </row>
    <row r="2023" spans="1:25" ht="30" x14ac:dyDescent="0.25">
      <c r="A2023" s="572" t="s">
        <v>1266</v>
      </c>
      <c r="B2023" s="573" t="s">
        <v>1288</v>
      </c>
      <c r="C2023" s="617">
        <v>707</v>
      </c>
      <c r="D2023" s="617">
        <v>22095070700</v>
      </c>
      <c r="E2023" s="574" t="s">
        <v>904</v>
      </c>
      <c r="F2023" s="583">
        <v>0</v>
      </c>
      <c r="G2023" s="573" t="s">
        <v>902</v>
      </c>
      <c r="H2023" s="576">
        <v>152900</v>
      </c>
      <c r="I2023" s="576">
        <v>121000</v>
      </c>
      <c r="J2023" s="577">
        <v>0.79136690647482</v>
      </c>
      <c r="K2023" s="577" t="b">
        <f t="shared" si="279"/>
        <v>1</v>
      </c>
      <c r="L2023" s="576">
        <v>46710</v>
      </c>
      <c r="M2023" s="576">
        <v>48300</v>
      </c>
      <c r="N2023" s="577">
        <v>1.03403982016699</v>
      </c>
      <c r="O2023" s="577" t="str">
        <f t="shared" si="280"/>
        <v/>
      </c>
      <c r="P2023" s="578">
        <v>19.600000000000001</v>
      </c>
      <c r="Q2023" s="578">
        <v>20.100000000000001</v>
      </c>
      <c r="R2023" s="579">
        <v>1.02551020408163</v>
      </c>
      <c r="S2023" s="577" t="str">
        <f t="shared" si="281"/>
        <v/>
      </c>
      <c r="T2023" s="580">
        <f t="shared" si="282"/>
        <v>1</v>
      </c>
      <c r="U2023" s="580">
        <f t="shared" si="283"/>
        <v>0</v>
      </c>
      <c r="V2023" s="580">
        <f t="shared" si="284"/>
        <v>0</v>
      </c>
      <c r="W2023" s="580">
        <f t="shared" si="285"/>
        <v>1</v>
      </c>
      <c r="X2023" s="581" t="str">
        <f t="shared" si="286"/>
        <v>NO</v>
      </c>
      <c r="Y2023" s="582" t="str">
        <f t="shared" si="287"/>
        <v>NO</v>
      </c>
    </row>
    <row r="2024" spans="1:25" ht="30" x14ac:dyDescent="0.25">
      <c r="A2024" s="572" t="s">
        <v>1266</v>
      </c>
      <c r="B2024" s="573" t="s">
        <v>1288</v>
      </c>
      <c r="C2024" s="617">
        <v>708</v>
      </c>
      <c r="D2024" s="617">
        <v>22095070800</v>
      </c>
      <c r="E2024" s="584" t="s">
        <v>904</v>
      </c>
      <c r="F2024" s="585">
        <v>0</v>
      </c>
      <c r="G2024" s="573" t="s">
        <v>902</v>
      </c>
      <c r="H2024" s="576">
        <v>152900</v>
      </c>
      <c r="I2024" s="576">
        <v>121000</v>
      </c>
      <c r="J2024" s="577">
        <v>0.79136690647482</v>
      </c>
      <c r="K2024" s="577" t="b">
        <f t="shared" si="279"/>
        <v>1</v>
      </c>
      <c r="L2024" s="576">
        <v>46710</v>
      </c>
      <c r="M2024" s="576">
        <v>48300</v>
      </c>
      <c r="N2024" s="577">
        <v>1.03403982016699</v>
      </c>
      <c r="O2024" s="577" t="str">
        <f t="shared" si="280"/>
        <v/>
      </c>
      <c r="P2024" s="578">
        <v>19.600000000000001</v>
      </c>
      <c r="Q2024" s="578">
        <v>20.100000000000001</v>
      </c>
      <c r="R2024" s="579">
        <v>1.02551020408163</v>
      </c>
      <c r="S2024" s="577" t="str">
        <f t="shared" si="281"/>
        <v/>
      </c>
      <c r="T2024" s="580">
        <f t="shared" si="282"/>
        <v>1</v>
      </c>
      <c r="U2024" s="580">
        <f t="shared" si="283"/>
        <v>0</v>
      </c>
      <c r="V2024" s="580">
        <f t="shared" si="284"/>
        <v>0</v>
      </c>
      <c r="W2024" s="580">
        <f t="shared" si="285"/>
        <v>1</v>
      </c>
      <c r="X2024" s="581" t="str">
        <f t="shared" si="286"/>
        <v>NO</v>
      </c>
      <c r="Y2024" s="582" t="str">
        <f t="shared" si="287"/>
        <v>NO</v>
      </c>
    </row>
    <row r="2025" spans="1:25" ht="30" x14ac:dyDescent="0.25">
      <c r="A2025" s="572" t="s">
        <v>1266</v>
      </c>
      <c r="B2025" s="573" t="s">
        <v>1267</v>
      </c>
      <c r="C2025" s="617">
        <v>709</v>
      </c>
      <c r="D2025" s="617">
        <v>22095070900</v>
      </c>
      <c r="E2025" s="584" t="s">
        <v>904</v>
      </c>
      <c r="F2025" s="585">
        <v>0</v>
      </c>
      <c r="G2025" s="573" t="s">
        <v>902</v>
      </c>
      <c r="H2025" s="576">
        <v>152900</v>
      </c>
      <c r="I2025" s="576">
        <v>0</v>
      </c>
      <c r="J2025" s="577">
        <v>0</v>
      </c>
      <c r="K2025" s="577" t="str">
        <f t="shared" si="279"/>
        <v/>
      </c>
      <c r="L2025" s="576">
        <v>46710</v>
      </c>
      <c r="M2025" s="576">
        <v>0</v>
      </c>
      <c r="N2025" s="577">
        <v>0</v>
      </c>
      <c r="O2025" s="577" t="b">
        <f t="shared" si="280"/>
        <v>1</v>
      </c>
      <c r="P2025" s="578">
        <v>19.600000000000001</v>
      </c>
      <c r="Q2025" s="578">
        <v>0</v>
      </c>
      <c r="R2025" s="579">
        <v>0</v>
      </c>
      <c r="S2025" s="577" t="str">
        <f t="shared" si="281"/>
        <v/>
      </c>
      <c r="T2025" s="580">
        <f t="shared" si="282"/>
        <v>0</v>
      </c>
      <c r="U2025" s="580">
        <f t="shared" si="283"/>
        <v>1</v>
      </c>
      <c r="V2025" s="580">
        <f t="shared" si="284"/>
        <v>0</v>
      </c>
      <c r="W2025" s="580">
        <f t="shared" si="285"/>
        <v>1</v>
      </c>
      <c r="X2025" s="581" t="str">
        <f t="shared" si="286"/>
        <v>NO</v>
      </c>
      <c r="Y2025" s="582" t="str">
        <f t="shared" si="287"/>
        <v>NO</v>
      </c>
    </row>
    <row r="2026" spans="1:25" ht="30" x14ac:dyDescent="0.25">
      <c r="A2026" s="572" t="s">
        <v>1266</v>
      </c>
      <c r="B2026" s="573" t="s">
        <v>1267</v>
      </c>
      <c r="C2026" s="617">
        <v>709</v>
      </c>
      <c r="D2026" s="617">
        <v>22095070900</v>
      </c>
      <c r="E2026" s="584" t="s">
        <v>904</v>
      </c>
      <c r="F2026" s="585">
        <v>0</v>
      </c>
      <c r="G2026" s="573" t="s">
        <v>902</v>
      </c>
      <c r="H2026" s="576">
        <v>152900</v>
      </c>
      <c r="I2026" s="576">
        <v>0</v>
      </c>
      <c r="J2026" s="577">
        <v>0</v>
      </c>
      <c r="K2026" s="577" t="str">
        <f t="shared" si="279"/>
        <v/>
      </c>
      <c r="L2026" s="576">
        <v>46710</v>
      </c>
      <c r="M2026" s="576">
        <v>0</v>
      </c>
      <c r="N2026" s="577">
        <v>0</v>
      </c>
      <c r="O2026" s="577" t="b">
        <f t="shared" si="280"/>
        <v>1</v>
      </c>
      <c r="P2026" s="578">
        <v>19.600000000000001</v>
      </c>
      <c r="Q2026" s="578">
        <v>0</v>
      </c>
      <c r="R2026" s="579">
        <v>0</v>
      </c>
      <c r="S2026" s="577" t="str">
        <f t="shared" si="281"/>
        <v/>
      </c>
      <c r="T2026" s="580">
        <f t="shared" si="282"/>
        <v>0</v>
      </c>
      <c r="U2026" s="580">
        <f t="shared" si="283"/>
        <v>1</v>
      </c>
      <c r="V2026" s="580">
        <f t="shared" si="284"/>
        <v>0</v>
      </c>
      <c r="W2026" s="580">
        <f t="shared" si="285"/>
        <v>1</v>
      </c>
      <c r="X2026" s="581" t="str">
        <f t="shared" si="286"/>
        <v>NO</v>
      </c>
      <c r="Y2026" s="582" t="str">
        <f t="shared" si="287"/>
        <v>NO</v>
      </c>
    </row>
    <row r="2027" spans="1:25" ht="30" x14ac:dyDescent="0.25">
      <c r="A2027" s="572" t="s">
        <v>1266</v>
      </c>
      <c r="B2027" s="573" t="s">
        <v>1267</v>
      </c>
      <c r="C2027" s="617">
        <v>709</v>
      </c>
      <c r="D2027" s="617">
        <v>22095070900</v>
      </c>
      <c r="E2027" s="584" t="s">
        <v>904</v>
      </c>
      <c r="F2027" s="585">
        <v>0</v>
      </c>
      <c r="G2027" s="573" t="s">
        <v>902</v>
      </c>
      <c r="H2027" s="576">
        <v>152900</v>
      </c>
      <c r="I2027" s="576">
        <v>0</v>
      </c>
      <c r="J2027" s="577">
        <v>0</v>
      </c>
      <c r="K2027" s="577" t="str">
        <f t="shared" si="279"/>
        <v/>
      </c>
      <c r="L2027" s="576">
        <v>46710</v>
      </c>
      <c r="M2027" s="576">
        <v>0</v>
      </c>
      <c r="N2027" s="577">
        <v>0</v>
      </c>
      <c r="O2027" s="577" t="b">
        <f t="shared" si="280"/>
        <v>1</v>
      </c>
      <c r="P2027" s="578">
        <v>19.600000000000001</v>
      </c>
      <c r="Q2027" s="578">
        <v>0</v>
      </c>
      <c r="R2027" s="579">
        <v>0</v>
      </c>
      <c r="S2027" s="577" t="str">
        <f t="shared" si="281"/>
        <v/>
      </c>
      <c r="T2027" s="580">
        <f t="shared" si="282"/>
        <v>0</v>
      </c>
      <c r="U2027" s="580">
        <f t="shared" si="283"/>
        <v>1</v>
      </c>
      <c r="V2027" s="580">
        <f t="shared" si="284"/>
        <v>0</v>
      </c>
      <c r="W2027" s="580">
        <f t="shared" si="285"/>
        <v>1</v>
      </c>
      <c r="X2027" s="581" t="str">
        <f t="shared" si="286"/>
        <v>NO</v>
      </c>
      <c r="Y2027" s="582" t="str">
        <f t="shared" si="287"/>
        <v>NO</v>
      </c>
    </row>
    <row r="2028" spans="1:25" ht="30" x14ac:dyDescent="0.25">
      <c r="A2028" s="572" t="s">
        <v>1266</v>
      </c>
      <c r="B2028" s="573" t="s">
        <v>1267</v>
      </c>
      <c r="C2028" s="617">
        <v>709</v>
      </c>
      <c r="D2028" s="617">
        <v>22095070900</v>
      </c>
      <c r="E2028" s="584" t="s">
        <v>904</v>
      </c>
      <c r="F2028" s="585">
        <v>0</v>
      </c>
      <c r="G2028" s="573" t="s">
        <v>902</v>
      </c>
      <c r="H2028" s="576">
        <v>152900</v>
      </c>
      <c r="I2028" s="576">
        <v>0</v>
      </c>
      <c r="J2028" s="577">
        <v>0</v>
      </c>
      <c r="K2028" s="577" t="str">
        <f t="shared" si="279"/>
        <v/>
      </c>
      <c r="L2028" s="576">
        <v>46710</v>
      </c>
      <c r="M2028" s="576">
        <v>0</v>
      </c>
      <c r="N2028" s="577">
        <v>0</v>
      </c>
      <c r="O2028" s="577" t="b">
        <f t="shared" si="280"/>
        <v>1</v>
      </c>
      <c r="P2028" s="578">
        <v>19.600000000000001</v>
      </c>
      <c r="Q2028" s="578">
        <v>0</v>
      </c>
      <c r="R2028" s="579">
        <v>0</v>
      </c>
      <c r="S2028" s="577" t="str">
        <f t="shared" si="281"/>
        <v/>
      </c>
      <c r="T2028" s="580">
        <f t="shared" si="282"/>
        <v>0</v>
      </c>
      <c r="U2028" s="580">
        <f t="shared" si="283"/>
        <v>1</v>
      </c>
      <c r="V2028" s="580">
        <f t="shared" si="284"/>
        <v>0</v>
      </c>
      <c r="W2028" s="580">
        <f t="shared" si="285"/>
        <v>1</v>
      </c>
      <c r="X2028" s="581" t="str">
        <f t="shared" si="286"/>
        <v>NO</v>
      </c>
      <c r="Y2028" s="582" t="str">
        <f t="shared" si="287"/>
        <v>NO</v>
      </c>
    </row>
    <row r="2029" spans="1:25" ht="30" x14ac:dyDescent="0.25">
      <c r="A2029" s="572" t="s">
        <v>1266</v>
      </c>
      <c r="B2029" s="573" t="s">
        <v>1288</v>
      </c>
      <c r="C2029" s="617">
        <v>709</v>
      </c>
      <c r="D2029" s="617">
        <v>22095070900</v>
      </c>
      <c r="E2029" s="584" t="s">
        <v>904</v>
      </c>
      <c r="F2029" s="585">
        <v>0</v>
      </c>
      <c r="G2029" s="573" t="s">
        <v>902</v>
      </c>
      <c r="H2029" s="576">
        <v>152900</v>
      </c>
      <c r="I2029" s="576">
        <v>121000</v>
      </c>
      <c r="J2029" s="577">
        <v>0.79136690647482</v>
      </c>
      <c r="K2029" s="577" t="b">
        <f t="shared" si="279"/>
        <v>1</v>
      </c>
      <c r="L2029" s="576">
        <v>46710</v>
      </c>
      <c r="M2029" s="576">
        <v>48300</v>
      </c>
      <c r="N2029" s="577">
        <v>1.03403982016699</v>
      </c>
      <c r="O2029" s="577" t="str">
        <f t="shared" si="280"/>
        <v/>
      </c>
      <c r="P2029" s="578">
        <v>19.600000000000001</v>
      </c>
      <c r="Q2029" s="578">
        <v>20.100000000000001</v>
      </c>
      <c r="R2029" s="579">
        <v>1.02551020408163</v>
      </c>
      <c r="S2029" s="577" t="str">
        <f t="shared" si="281"/>
        <v/>
      </c>
      <c r="T2029" s="580">
        <f t="shared" si="282"/>
        <v>1</v>
      </c>
      <c r="U2029" s="580">
        <f t="shared" si="283"/>
        <v>0</v>
      </c>
      <c r="V2029" s="580">
        <f t="shared" si="284"/>
        <v>0</v>
      </c>
      <c r="W2029" s="580">
        <f t="shared" si="285"/>
        <v>1</v>
      </c>
      <c r="X2029" s="581" t="str">
        <f t="shared" si="286"/>
        <v>NO</v>
      </c>
      <c r="Y2029" s="582" t="str">
        <f t="shared" si="287"/>
        <v>NO</v>
      </c>
    </row>
    <row r="2030" spans="1:25" ht="30" x14ac:dyDescent="0.25">
      <c r="A2030" s="572" t="s">
        <v>1266</v>
      </c>
      <c r="B2030" s="573" t="s">
        <v>1267</v>
      </c>
      <c r="C2030" s="617">
        <v>710</v>
      </c>
      <c r="D2030" s="617">
        <v>22095071000</v>
      </c>
      <c r="E2030" s="574" t="s">
        <v>904</v>
      </c>
      <c r="F2030" s="583">
        <v>0</v>
      </c>
      <c r="G2030" s="573" t="s">
        <v>902</v>
      </c>
      <c r="H2030" s="576">
        <v>152900</v>
      </c>
      <c r="I2030" s="576">
        <v>0</v>
      </c>
      <c r="J2030" s="577">
        <v>0</v>
      </c>
      <c r="K2030" s="577" t="str">
        <f t="shared" si="279"/>
        <v/>
      </c>
      <c r="L2030" s="576">
        <v>46710</v>
      </c>
      <c r="M2030" s="576">
        <v>0</v>
      </c>
      <c r="N2030" s="577">
        <v>0</v>
      </c>
      <c r="O2030" s="577" t="b">
        <f t="shared" si="280"/>
        <v>1</v>
      </c>
      <c r="P2030" s="578">
        <v>19.600000000000001</v>
      </c>
      <c r="Q2030" s="578">
        <v>0</v>
      </c>
      <c r="R2030" s="579">
        <v>0</v>
      </c>
      <c r="S2030" s="577" t="str">
        <f t="shared" si="281"/>
        <v/>
      </c>
      <c r="T2030" s="580">
        <f t="shared" si="282"/>
        <v>0</v>
      </c>
      <c r="U2030" s="580">
        <f t="shared" si="283"/>
        <v>1</v>
      </c>
      <c r="V2030" s="580">
        <f t="shared" si="284"/>
        <v>0</v>
      </c>
      <c r="W2030" s="580">
        <f t="shared" si="285"/>
        <v>1</v>
      </c>
      <c r="X2030" s="581" t="str">
        <f t="shared" si="286"/>
        <v>NO</v>
      </c>
      <c r="Y2030" s="582" t="str">
        <f t="shared" si="287"/>
        <v>NO</v>
      </c>
    </row>
    <row r="2031" spans="1:25" ht="30" x14ac:dyDescent="0.25">
      <c r="A2031" s="572" t="s">
        <v>1266</v>
      </c>
      <c r="B2031" s="573" t="s">
        <v>1267</v>
      </c>
      <c r="C2031" s="617">
        <v>710</v>
      </c>
      <c r="D2031" s="617">
        <v>22095071000</v>
      </c>
      <c r="E2031" s="574" t="s">
        <v>904</v>
      </c>
      <c r="F2031" s="583">
        <v>0</v>
      </c>
      <c r="G2031" s="573" t="s">
        <v>902</v>
      </c>
      <c r="H2031" s="576">
        <v>152900</v>
      </c>
      <c r="I2031" s="576">
        <v>0</v>
      </c>
      <c r="J2031" s="577">
        <v>0</v>
      </c>
      <c r="K2031" s="577" t="str">
        <f t="shared" si="279"/>
        <v/>
      </c>
      <c r="L2031" s="576">
        <v>46710</v>
      </c>
      <c r="M2031" s="576">
        <v>0</v>
      </c>
      <c r="N2031" s="577">
        <v>0</v>
      </c>
      <c r="O2031" s="577" t="b">
        <f t="shared" si="280"/>
        <v>1</v>
      </c>
      <c r="P2031" s="578">
        <v>19.600000000000001</v>
      </c>
      <c r="Q2031" s="578">
        <v>0</v>
      </c>
      <c r="R2031" s="579">
        <v>0</v>
      </c>
      <c r="S2031" s="577" t="str">
        <f t="shared" si="281"/>
        <v/>
      </c>
      <c r="T2031" s="580">
        <f t="shared" si="282"/>
        <v>0</v>
      </c>
      <c r="U2031" s="580">
        <f t="shared" si="283"/>
        <v>1</v>
      </c>
      <c r="V2031" s="580">
        <f t="shared" si="284"/>
        <v>0</v>
      </c>
      <c r="W2031" s="580">
        <f t="shared" si="285"/>
        <v>1</v>
      </c>
      <c r="X2031" s="581" t="str">
        <f t="shared" si="286"/>
        <v>NO</v>
      </c>
      <c r="Y2031" s="582" t="str">
        <f t="shared" si="287"/>
        <v>NO</v>
      </c>
    </row>
    <row r="2032" spans="1:25" ht="30" x14ac:dyDescent="0.25">
      <c r="A2032" s="572" t="s">
        <v>1266</v>
      </c>
      <c r="B2032" s="573" t="s">
        <v>1267</v>
      </c>
      <c r="C2032" s="617">
        <v>710</v>
      </c>
      <c r="D2032" s="617">
        <v>22095071000</v>
      </c>
      <c r="E2032" s="574" t="s">
        <v>904</v>
      </c>
      <c r="F2032" s="583">
        <v>0</v>
      </c>
      <c r="G2032" s="573" t="s">
        <v>902</v>
      </c>
      <c r="H2032" s="576">
        <v>152900</v>
      </c>
      <c r="I2032" s="576">
        <v>0</v>
      </c>
      <c r="J2032" s="577">
        <v>0</v>
      </c>
      <c r="K2032" s="577" t="str">
        <f t="shared" si="279"/>
        <v/>
      </c>
      <c r="L2032" s="576">
        <v>46710</v>
      </c>
      <c r="M2032" s="576">
        <v>0</v>
      </c>
      <c r="N2032" s="577">
        <v>0</v>
      </c>
      <c r="O2032" s="577" t="b">
        <f t="shared" si="280"/>
        <v>1</v>
      </c>
      <c r="P2032" s="578">
        <v>19.600000000000001</v>
      </c>
      <c r="Q2032" s="578">
        <v>0</v>
      </c>
      <c r="R2032" s="579">
        <v>0</v>
      </c>
      <c r="S2032" s="577" t="str">
        <f t="shared" si="281"/>
        <v/>
      </c>
      <c r="T2032" s="580">
        <f t="shared" si="282"/>
        <v>0</v>
      </c>
      <c r="U2032" s="580">
        <f t="shared" si="283"/>
        <v>1</v>
      </c>
      <c r="V2032" s="580">
        <f t="shared" si="284"/>
        <v>0</v>
      </c>
      <c r="W2032" s="580">
        <f t="shared" si="285"/>
        <v>1</v>
      </c>
      <c r="X2032" s="581" t="str">
        <f t="shared" si="286"/>
        <v>NO</v>
      </c>
      <c r="Y2032" s="582" t="str">
        <f t="shared" si="287"/>
        <v>NO</v>
      </c>
    </row>
    <row r="2033" spans="1:25" ht="30" x14ac:dyDescent="0.25">
      <c r="A2033" s="572" t="s">
        <v>1266</v>
      </c>
      <c r="B2033" s="573" t="s">
        <v>1267</v>
      </c>
      <c r="C2033" s="617">
        <v>710</v>
      </c>
      <c r="D2033" s="617">
        <v>22095071000</v>
      </c>
      <c r="E2033" s="574" t="s">
        <v>904</v>
      </c>
      <c r="F2033" s="583">
        <v>0</v>
      </c>
      <c r="G2033" s="573" t="s">
        <v>902</v>
      </c>
      <c r="H2033" s="576">
        <v>152900</v>
      </c>
      <c r="I2033" s="576">
        <v>0</v>
      </c>
      <c r="J2033" s="577">
        <v>0</v>
      </c>
      <c r="K2033" s="577" t="str">
        <f t="shared" si="279"/>
        <v/>
      </c>
      <c r="L2033" s="576">
        <v>46710</v>
      </c>
      <c r="M2033" s="576">
        <v>0</v>
      </c>
      <c r="N2033" s="577">
        <v>0</v>
      </c>
      <c r="O2033" s="577" t="b">
        <f t="shared" si="280"/>
        <v>1</v>
      </c>
      <c r="P2033" s="578">
        <v>19.600000000000001</v>
      </c>
      <c r="Q2033" s="578">
        <v>0</v>
      </c>
      <c r="R2033" s="579">
        <v>0</v>
      </c>
      <c r="S2033" s="577" t="str">
        <f t="shared" si="281"/>
        <v/>
      </c>
      <c r="T2033" s="580">
        <f t="shared" si="282"/>
        <v>0</v>
      </c>
      <c r="U2033" s="580">
        <f t="shared" si="283"/>
        <v>1</v>
      </c>
      <c r="V2033" s="580">
        <f t="shared" si="284"/>
        <v>0</v>
      </c>
      <c r="W2033" s="580">
        <f t="shared" si="285"/>
        <v>1</v>
      </c>
      <c r="X2033" s="581" t="str">
        <f t="shared" si="286"/>
        <v>NO</v>
      </c>
      <c r="Y2033" s="582" t="str">
        <f t="shared" si="287"/>
        <v>NO</v>
      </c>
    </row>
    <row r="2034" spans="1:25" x14ac:dyDescent="0.25">
      <c r="A2034" s="572" t="s">
        <v>1279</v>
      </c>
      <c r="B2034" s="573" t="s">
        <v>1287</v>
      </c>
      <c r="C2034" s="617">
        <v>711</v>
      </c>
      <c r="D2034" s="617">
        <v>22095071100</v>
      </c>
      <c r="E2034" s="574" t="s">
        <v>904</v>
      </c>
      <c r="F2034" s="583">
        <v>0</v>
      </c>
      <c r="G2034" s="573" t="s">
        <v>902</v>
      </c>
      <c r="H2034" s="576">
        <v>152900</v>
      </c>
      <c r="I2034" s="576">
        <v>0</v>
      </c>
      <c r="J2034" s="577">
        <v>0</v>
      </c>
      <c r="K2034" s="577" t="str">
        <f t="shared" si="279"/>
        <v/>
      </c>
      <c r="L2034" s="576">
        <v>46710</v>
      </c>
      <c r="M2034" s="576">
        <v>0</v>
      </c>
      <c r="N2034" s="577">
        <v>0</v>
      </c>
      <c r="O2034" s="577" t="b">
        <f t="shared" si="280"/>
        <v>1</v>
      </c>
      <c r="P2034" s="578">
        <v>19.600000000000001</v>
      </c>
      <c r="Q2034" s="578">
        <v>0</v>
      </c>
      <c r="R2034" s="579">
        <v>0</v>
      </c>
      <c r="S2034" s="577" t="str">
        <f t="shared" si="281"/>
        <v/>
      </c>
      <c r="T2034" s="580">
        <f t="shared" si="282"/>
        <v>0</v>
      </c>
      <c r="U2034" s="580">
        <f t="shared" si="283"/>
        <v>1</v>
      </c>
      <c r="V2034" s="580">
        <f t="shared" si="284"/>
        <v>0</v>
      </c>
      <c r="W2034" s="580">
        <f t="shared" si="285"/>
        <v>1</v>
      </c>
      <c r="X2034" s="581" t="str">
        <f t="shared" si="286"/>
        <v>NO</v>
      </c>
      <c r="Y2034" s="582" t="str">
        <f t="shared" si="287"/>
        <v>NO</v>
      </c>
    </row>
    <row r="2035" spans="1:25" ht="30" x14ac:dyDescent="0.25">
      <c r="A2035" s="572" t="s">
        <v>1266</v>
      </c>
      <c r="B2035" s="573" t="s">
        <v>1291</v>
      </c>
      <c r="C2035" s="617">
        <v>711</v>
      </c>
      <c r="D2035" s="617">
        <v>22095071100</v>
      </c>
      <c r="E2035" s="574" t="s">
        <v>904</v>
      </c>
      <c r="F2035" s="583">
        <v>0</v>
      </c>
      <c r="G2035" s="573" t="s">
        <v>902</v>
      </c>
      <c r="H2035" s="576">
        <v>152900</v>
      </c>
      <c r="I2035" s="576">
        <v>99900</v>
      </c>
      <c r="J2035" s="577">
        <v>0.65336821451929405</v>
      </c>
      <c r="K2035" s="577" t="b">
        <f t="shared" si="279"/>
        <v>1</v>
      </c>
      <c r="L2035" s="576">
        <v>46710</v>
      </c>
      <c r="M2035" s="576">
        <v>45558</v>
      </c>
      <c r="N2035" s="577">
        <v>0.97533718689788096</v>
      </c>
      <c r="O2035" s="577" t="str">
        <f t="shared" si="280"/>
        <v/>
      </c>
      <c r="P2035" s="578">
        <v>19.600000000000001</v>
      </c>
      <c r="Q2035" s="578">
        <v>29.4</v>
      </c>
      <c r="R2035" s="579">
        <v>1.5</v>
      </c>
      <c r="S2035" s="577" t="b">
        <f t="shared" si="281"/>
        <v>1</v>
      </c>
      <c r="T2035" s="580">
        <f t="shared" si="282"/>
        <v>1</v>
      </c>
      <c r="U2035" s="580">
        <f t="shared" si="283"/>
        <v>0</v>
      </c>
      <c r="V2035" s="580">
        <f t="shared" si="284"/>
        <v>1</v>
      </c>
      <c r="W2035" s="580">
        <f t="shared" si="285"/>
        <v>2</v>
      </c>
      <c r="X2035" s="581" t="str">
        <f t="shared" si="286"/>
        <v>NO</v>
      </c>
      <c r="Y2035" s="582" t="str">
        <f t="shared" si="287"/>
        <v>NO</v>
      </c>
    </row>
    <row r="2036" spans="1:25" x14ac:dyDescent="0.25">
      <c r="A2036" s="572" t="s">
        <v>259</v>
      </c>
      <c r="B2036" s="573" t="s">
        <v>962</v>
      </c>
      <c r="C2036" s="617">
        <v>9601</v>
      </c>
      <c r="D2036" s="617">
        <v>22097960100</v>
      </c>
      <c r="E2036" s="574" t="s">
        <v>904</v>
      </c>
      <c r="F2036" s="583">
        <v>0</v>
      </c>
      <c r="G2036" s="573" t="s">
        <v>902</v>
      </c>
      <c r="H2036" s="576">
        <v>152900</v>
      </c>
      <c r="I2036" s="576">
        <v>114600</v>
      </c>
      <c r="J2036" s="577">
        <v>0.74950948332243295</v>
      </c>
      <c r="K2036" s="577" t="b">
        <f t="shared" si="279"/>
        <v>1</v>
      </c>
      <c r="L2036" s="576">
        <v>46710</v>
      </c>
      <c r="M2036" s="576">
        <v>34375</v>
      </c>
      <c r="N2036" s="577">
        <v>0.73592378505673295</v>
      </c>
      <c r="O2036" s="577" t="str">
        <f t="shared" si="280"/>
        <v/>
      </c>
      <c r="P2036" s="578">
        <v>19.600000000000001</v>
      </c>
      <c r="Q2036" s="578">
        <v>19</v>
      </c>
      <c r="R2036" s="579">
        <v>0.969387755102041</v>
      </c>
      <c r="S2036" s="577" t="str">
        <f t="shared" si="281"/>
        <v/>
      </c>
      <c r="T2036" s="580">
        <f t="shared" si="282"/>
        <v>1</v>
      </c>
      <c r="U2036" s="580">
        <f t="shared" si="283"/>
        <v>0</v>
      </c>
      <c r="V2036" s="580">
        <f t="shared" si="284"/>
        <v>0</v>
      </c>
      <c r="W2036" s="580">
        <f t="shared" si="285"/>
        <v>1</v>
      </c>
      <c r="X2036" s="581" t="str">
        <f t="shared" si="286"/>
        <v>NO</v>
      </c>
      <c r="Y2036" s="582" t="str">
        <f t="shared" si="287"/>
        <v>NO</v>
      </c>
    </row>
    <row r="2037" spans="1:25" x14ac:dyDescent="0.25">
      <c r="A2037" s="572" t="s">
        <v>966</v>
      </c>
      <c r="B2037" s="573" t="s">
        <v>967</v>
      </c>
      <c r="C2037" s="617">
        <v>9601</v>
      </c>
      <c r="D2037" s="617">
        <v>22097960100</v>
      </c>
      <c r="E2037" s="584" t="s">
        <v>901</v>
      </c>
      <c r="F2037" s="585">
        <v>1</v>
      </c>
      <c r="G2037" s="573" t="s">
        <v>902</v>
      </c>
      <c r="H2037" s="576">
        <v>152900</v>
      </c>
      <c r="I2037" s="576">
        <v>0</v>
      </c>
      <c r="J2037" s="577">
        <v>0</v>
      </c>
      <c r="K2037" s="577" t="str">
        <f t="shared" si="279"/>
        <v/>
      </c>
      <c r="L2037" s="576">
        <v>46710</v>
      </c>
      <c r="M2037" s="576">
        <v>0</v>
      </c>
      <c r="N2037" s="577">
        <v>0</v>
      </c>
      <c r="O2037" s="577" t="b">
        <f t="shared" si="280"/>
        <v>1</v>
      </c>
      <c r="P2037" s="578">
        <v>19.600000000000001</v>
      </c>
      <c r="Q2037" s="578">
        <v>0</v>
      </c>
      <c r="R2037" s="579">
        <v>0</v>
      </c>
      <c r="S2037" s="577" t="str">
        <f t="shared" si="281"/>
        <v/>
      </c>
      <c r="T2037" s="580">
        <f t="shared" si="282"/>
        <v>0</v>
      </c>
      <c r="U2037" s="580">
        <f t="shared" si="283"/>
        <v>1</v>
      </c>
      <c r="V2037" s="580">
        <f t="shared" si="284"/>
        <v>0</v>
      </c>
      <c r="W2037" s="580">
        <f t="shared" si="285"/>
        <v>1</v>
      </c>
      <c r="X2037" s="581" t="str">
        <f t="shared" si="286"/>
        <v>NO</v>
      </c>
      <c r="Y2037" s="582" t="str">
        <f t="shared" si="287"/>
        <v>NO</v>
      </c>
    </row>
    <row r="2038" spans="1:25" x14ac:dyDescent="0.25">
      <c r="A2038" s="572" t="s">
        <v>966</v>
      </c>
      <c r="B2038" s="592" t="s">
        <v>1292</v>
      </c>
      <c r="C2038" s="617">
        <v>9601</v>
      </c>
      <c r="D2038" s="617">
        <v>22097960100</v>
      </c>
      <c r="E2038" s="584" t="s">
        <v>901</v>
      </c>
      <c r="F2038" s="585">
        <v>1</v>
      </c>
      <c r="G2038" s="573" t="s">
        <v>902</v>
      </c>
      <c r="H2038" s="576">
        <v>152900</v>
      </c>
      <c r="I2038" s="576">
        <v>75000</v>
      </c>
      <c r="J2038" s="577">
        <v>0.49051667756703698</v>
      </c>
      <c r="K2038" s="577" t="str">
        <f t="shared" si="279"/>
        <v/>
      </c>
      <c r="L2038" s="576">
        <v>46710</v>
      </c>
      <c r="M2038" s="576">
        <v>30938</v>
      </c>
      <c r="N2038" s="577">
        <v>0.66234211089702399</v>
      </c>
      <c r="O2038" s="577" t="str">
        <f t="shared" si="280"/>
        <v/>
      </c>
      <c r="P2038" s="578">
        <v>19.600000000000001</v>
      </c>
      <c r="Q2038" s="578">
        <v>5.7</v>
      </c>
      <c r="R2038" s="579">
        <v>0.29081632653061201</v>
      </c>
      <c r="S2038" s="577" t="str">
        <f t="shared" si="281"/>
        <v/>
      </c>
      <c r="T2038" s="580">
        <f t="shared" si="282"/>
        <v>0</v>
      </c>
      <c r="U2038" s="580">
        <f t="shared" si="283"/>
        <v>0</v>
      </c>
      <c r="V2038" s="580">
        <f t="shared" si="284"/>
        <v>0</v>
      </c>
      <c r="W2038" s="580">
        <f t="shared" si="285"/>
        <v>0</v>
      </c>
      <c r="X2038" s="581" t="str">
        <f t="shared" si="286"/>
        <v>NO</v>
      </c>
      <c r="Y2038" s="582" t="str">
        <f t="shared" si="287"/>
        <v>NO</v>
      </c>
    </row>
    <row r="2039" spans="1:25" x14ac:dyDescent="0.25">
      <c r="A2039" s="572" t="s">
        <v>966</v>
      </c>
      <c r="B2039" s="573" t="s">
        <v>970</v>
      </c>
      <c r="C2039" s="617">
        <v>9601</v>
      </c>
      <c r="D2039" s="617">
        <v>22097960100</v>
      </c>
      <c r="E2039" s="584" t="s">
        <v>901</v>
      </c>
      <c r="F2039" s="585">
        <v>1</v>
      </c>
      <c r="G2039" s="573" t="s">
        <v>902</v>
      </c>
      <c r="H2039" s="576">
        <v>152900</v>
      </c>
      <c r="I2039" s="576">
        <v>59100</v>
      </c>
      <c r="J2039" s="577">
        <v>0.386527141922825</v>
      </c>
      <c r="K2039" s="577" t="str">
        <f t="shared" si="279"/>
        <v/>
      </c>
      <c r="L2039" s="576">
        <v>46710</v>
      </c>
      <c r="M2039" s="576">
        <v>22500</v>
      </c>
      <c r="N2039" s="577">
        <v>0.48169556840077099</v>
      </c>
      <c r="O2039" s="577" t="b">
        <f t="shared" si="280"/>
        <v>1</v>
      </c>
      <c r="P2039" s="578">
        <v>19.600000000000001</v>
      </c>
      <c r="Q2039" s="578">
        <v>37</v>
      </c>
      <c r="R2039" s="579">
        <v>1.8877551020408201</v>
      </c>
      <c r="S2039" s="577" t="b">
        <f t="shared" si="281"/>
        <v>1</v>
      </c>
      <c r="T2039" s="580">
        <f t="shared" si="282"/>
        <v>0</v>
      </c>
      <c r="U2039" s="580">
        <f t="shared" si="283"/>
        <v>1</v>
      </c>
      <c r="V2039" s="580">
        <f t="shared" si="284"/>
        <v>1</v>
      </c>
      <c r="W2039" s="580">
        <f t="shared" si="285"/>
        <v>2</v>
      </c>
      <c r="X2039" s="588" t="str">
        <f t="shared" si="286"/>
        <v>YES</v>
      </c>
      <c r="Y2039" s="589" t="str">
        <f t="shared" si="287"/>
        <v>YES</v>
      </c>
    </row>
    <row r="2040" spans="1:25" x14ac:dyDescent="0.25">
      <c r="A2040" s="572" t="s">
        <v>966</v>
      </c>
      <c r="B2040" s="573" t="s">
        <v>313</v>
      </c>
      <c r="C2040" s="617">
        <v>9601</v>
      </c>
      <c r="D2040" s="617">
        <v>22097960100</v>
      </c>
      <c r="E2040" s="574" t="s">
        <v>904</v>
      </c>
      <c r="F2040" s="583">
        <v>0</v>
      </c>
      <c r="G2040" s="573" t="s">
        <v>902</v>
      </c>
      <c r="H2040" s="576">
        <v>152900</v>
      </c>
      <c r="I2040" s="576">
        <v>110900</v>
      </c>
      <c r="J2040" s="577">
        <v>0.72531066056245896</v>
      </c>
      <c r="K2040" s="577" t="b">
        <f t="shared" si="279"/>
        <v>1</v>
      </c>
      <c r="L2040" s="576">
        <v>46710</v>
      </c>
      <c r="M2040" s="576">
        <v>21250</v>
      </c>
      <c r="N2040" s="577">
        <v>0.45493470348961701</v>
      </c>
      <c r="O2040" s="577" t="b">
        <f t="shared" si="280"/>
        <v>1</v>
      </c>
      <c r="P2040" s="578">
        <v>19.600000000000001</v>
      </c>
      <c r="Q2040" s="578">
        <v>44.7</v>
      </c>
      <c r="R2040" s="579">
        <v>2.2806122448979602</v>
      </c>
      <c r="S2040" s="577" t="b">
        <f t="shared" si="281"/>
        <v>1</v>
      </c>
      <c r="T2040" s="580">
        <f t="shared" si="282"/>
        <v>1</v>
      </c>
      <c r="U2040" s="580">
        <f t="shared" si="283"/>
        <v>1</v>
      </c>
      <c r="V2040" s="580">
        <f t="shared" si="284"/>
        <v>1</v>
      </c>
      <c r="W2040" s="580">
        <f t="shared" si="285"/>
        <v>3</v>
      </c>
      <c r="X2040" s="581" t="str">
        <f t="shared" si="286"/>
        <v>NO</v>
      </c>
      <c r="Y2040" s="582" t="str">
        <f t="shared" si="287"/>
        <v>NO</v>
      </c>
    </row>
    <row r="2041" spans="1:25" x14ac:dyDescent="0.25">
      <c r="A2041" s="572" t="s">
        <v>259</v>
      </c>
      <c r="B2041" s="573" t="s">
        <v>960</v>
      </c>
      <c r="C2041" s="617">
        <v>9602</v>
      </c>
      <c r="D2041" s="617">
        <v>22097960200</v>
      </c>
      <c r="E2041" s="574" t="s">
        <v>904</v>
      </c>
      <c r="F2041" s="583">
        <v>0</v>
      </c>
      <c r="G2041" s="573" t="s">
        <v>902</v>
      </c>
      <c r="H2041" s="576">
        <v>152900</v>
      </c>
      <c r="I2041" s="576">
        <v>66500</v>
      </c>
      <c r="J2041" s="577">
        <v>0.43492478744277302</v>
      </c>
      <c r="K2041" s="577" t="str">
        <f t="shared" si="279"/>
        <v/>
      </c>
      <c r="L2041" s="576">
        <v>46710</v>
      </c>
      <c r="M2041" s="576">
        <v>26161</v>
      </c>
      <c r="N2041" s="577">
        <v>0.56007278955255801</v>
      </c>
      <c r="O2041" s="577" t="b">
        <f t="shared" si="280"/>
        <v>1</v>
      </c>
      <c r="P2041" s="578">
        <v>19.600000000000001</v>
      </c>
      <c r="Q2041" s="578">
        <v>25.1</v>
      </c>
      <c r="R2041" s="579">
        <v>1.28061224489796</v>
      </c>
      <c r="S2041" s="577" t="str">
        <f t="shared" si="281"/>
        <v/>
      </c>
      <c r="T2041" s="580">
        <f t="shared" si="282"/>
        <v>0</v>
      </c>
      <c r="U2041" s="580">
        <f t="shared" si="283"/>
        <v>1</v>
      </c>
      <c r="V2041" s="580">
        <f t="shared" si="284"/>
        <v>0</v>
      </c>
      <c r="W2041" s="580">
        <f t="shared" si="285"/>
        <v>1</v>
      </c>
      <c r="X2041" s="581" t="str">
        <f t="shared" si="286"/>
        <v>NO</v>
      </c>
      <c r="Y2041" s="582" t="str">
        <f t="shared" si="287"/>
        <v>NO</v>
      </c>
    </row>
    <row r="2042" spans="1:25" x14ac:dyDescent="0.25">
      <c r="A2042" s="572" t="s">
        <v>966</v>
      </c>
      <c r="B2042" s="573" t="s">
        <v>1083</v>
      </c>
      <c r="C2042" s="617">
        <v>9602</v>
      </c>
      <c r="D2042" s="617">
        <v>22097960200</v>
      </c>
      <c r="E2042" s="574" t="s">
        <v>904</v>
      </c>
      <c r="F2042" s="583">
        <v>0</v>
      </c>
      <c r="G2042" s="573" t="s">
        <v>902</v>
      </c>
      <c r="H2042" s="576">
        <v>152900</v>
      </c>
      <c r="I2042" s="576">
        <v>94100</v>
      </c>
      <c r="J2042" s="577">
        <v>0.61543492478744299</v>
      </c>
      <c r="K2042" s="577" t="b">
        <f t="shared" si="279"/>
        <v>1</v>
      </c>
      <c r="L2042" s="576">
        <v>46710</v>
      </c>
      <c r="M2042" s="576">
        <v>20005</v>
      </c>
      <c r="N2042" s="577">
        <v>0.42828088203810699</v>
      </c>
      <c r="O2042" s="577" t="b">
        <f t="shared" si="280"/>
        <v>1</v>
      </c>
      <c r="P2042" s="578">
        <v>19.600000000000001</v>
      </c>
      <c r="Q2042" s="578">
        <v>45.3</v>
      </c>
      <c r="R2042" s="579">
        <v>2.31122448979592</v>
      </c>
      <c r="S2042" s="577" t="b">
        <f t="shared" si="281"/>
        <v>1</v>
      </c>
      <c r="T2042" s="580">
        <f t="shared" si="282"/>
        <v>1</v>
      </c>
      <c r="U2042" s="580">
        <f t="shared" si="283"/>
        <v>1</v>
      </c>
      <c r="V2042" s="580">
        <f t="shared" si="284"/>
        <v>1</v>
      </c>
      <c r="W2042" s="580">
        <f t="shared" si="285"/>
        <v>3</v>
      </c>
      <c r="X2042" s="581" t="str">
        <f t="shared" si="286"/>
        <v>NO</v>
      </c>
      <c r="Y2042" s="582" t="str">
        <f t="shared" si="287"/>
        <v>NO</v>
      </c>
    </row>
    <row r="2043" spans="1:25" x14ac:dyDescent="0.25">
      <c r="A2043" s="572" t="s">
        <v>966</v>
      </c>
      <c r="B2043" s="573" t="s">
        <v>313</v>
      </c>
      <c r="C2043" s="617">
        <v>9602</v>
      </c>
      <c r="D2043" s="617">
        <v>22097960200</v>
      </c>
      <c r="E2043" s="574" t="s">
        <v>904</v>
      </c>
      <c r="F2043" s="583">
        <v>0</v>
      </c>
      <c r="G2043" s="573" t="s">
        <v>902</v>
      </c>
      <c r="H2043" s="576">
        <v>152900</v>
      </c>
      <c r="I2043" s="576">
        <v>110900</v>
      </c>
      <c r="J2043" s="577">
        <v>0.72531066056245896</v>
      </c>
      <c r="K2043" s="577" t="b">
        <f t="shared" si="279"/>
        <v>1</v>
      </c>
      <c r="L2043" s="576">
        <v>46710</v>
      </c>
      <c r="M2043" s="576">
        <v>21250</v>
      </c>
      <c r="N2043" s="577">
        <v>0.45493470348961701</v>
      </c>
      <c r="O2043" s="577" t="b">
        <f t="shared" si="280"/>
        <v>1</v>
      </c>
      <c r="P2043" s="578">
        <v>19.600000000000001</v>
      </c>
      <c r="Q2043" s="578">
        <v>44.7</v>
      </c>
      <c r="R2043" s="579">
        <v>2.2806122448979602</v>
      </c>
      <c r="S2043" s="577" t="b">
        <f t="shared" si="281"/>
        <v>1</v>
      </c>
      <c r="T2043" s="580">
        <f t="shared" si="282"/>
        <v>1</v>
      </c>
      <c r="U2043" s="580">
        <f t="shared" si="283"/>
        <v>1</v>
      </c>
      <c r="V2043" s="580">
        <f t="shared" si="284"/>
        <v>1</v>
      </c>
      <c r="W2043" s="580">
        <f t="shared" si="285"/>
        <v>3</v>
      </c>
      <c r="X2043" s="581" t="str">
        <f t="shared" si="286"/>
        <v>NO</v>
      </c>
      <c r="Y2043" s="582" t="str">
        <f t="shared" si="287"/>
        <v>NO</v>
      </c>
    </row>
    <row r="2044" spans="1:25" x14ac:dyDescent="0.25">
      <c r="A2044" s="572" t="s">
        <v>966</v>
      </c>
      <c r="B2044" s="573" t="s">
        <v>1293</v>
      </c>
      <c r="C2044" s="617">
        <v>9603</v>
      </c>
      <c r="D2044" s="617">
        <v>22097960300</v>
      </c>
      <c r="E2044" s="584" t="s">
        <v>904</v>
      </c>
      <c r="F2044" s="590">
        <v>0</v>
      </c>
      <c r="G2044" s="573" t="s">
        <v>902</v>
      </c>
      <c r="H2044" s="576">
        <v>152900</v>
      </c>
      <c r="I2044" s="576">
        <v>0</v>
      </c>
      <c r="J2044" s="577">
        <v>0</v>
      </c>
      <c r="K2044" s="577" t="str">
        <f t="shared" si="279"/>
        <v/>
      </c>
      <c r="L2044" s="576">
        <v>46710</v>
      </c>
      <c r="M2044" s="576">
        <v>0</v>
      </c>
      <c r="N2044" s="577">
        <v>0</v>
      </c>
      <c r="O2044" s="577" t="b">
        <f t="shared" si="280"/>
        <v>1</v>
      </c>
      <c r="P2044" s="578">
        <v>19.600000000000001</v>
      </c>
      <c r="Q2044" s="578">
        <v>0</v>
      </c>
      <c r="R2044" s="579">
        <v>0</v>
      </c>
      <c r="S2044" s="577" t="str">
        <f t="shared" si="281"/>
        <v/>
      </c>
      <c r="T2044" s="580">
        <f t="shared" si="282"/>
        <v>0</v>
      </c>
      <c r="U2044" s="580">
        <f t="shared" si="283"/>
        <v>1</v>
      </c>
      <c r="V2044" s="580">
        <f t="shared" si="284"/>
        <v>0</v>
      </c>
      <c r="W2044" s="580">
        <f t="shared" si="285"/>
        <v>1</v>
      </c>
      <c r="X2044" s="581" t="str">
        <f t="shared" si="286"/>
        <v>NO</v>
      </c>
      <c r="Y2044" s="582" t="str">
        <f t="shared" si="287"/>
        <v>NO</v>
      </c>
    </row>
    <row r="2045" spans="1:25" x14ac:dyDescent="0.25">
      <c r="A2045" s="572" t="s">
        <v>966</v>
      </c>
      <c r="B2045" s="573" t="s">
        <v>1292</v>
      </c>
      <c r="C2045" s="617">
        <v>9603</v>
      </c>
      <c r="D2045" s="617">
        <v>22097960300</v>
      </c>
      <c r="E2045" s="584" t="s">
        <v>904</v>
      </c>
      <c r="F2045" s="590">
        <v>0</v>
      </c>
      <c r="G2045" s="573" t="s">
        <v>902</v>
      </c>
      <c r="H2045" s="576">
        <v>152900</v>
      </c>
      <c r="I2045" s="576">
        <v>75000</v>
      </c>
      <c r="J2045" s="577">
        <v>0.49051667756703698</v>
      </c>
      <c r="K2045" s="577" t="str">
        <f t="shared" si="279"/>
        <v/>
      </c>
      <c r="L2045" s="576">
        <v>46710</v>
      </c>
      <c r="M2045" s="576">
        <v>30938</v>
      </c>
      <c r="N2045" s="577">
        <v>0.66234211089702399</v>
      </c>
      <c r="O2045" s="577" t="str">
        <f t="shared" si="280"/>
        <v/>
      </c>
      <c r="P2045" s="578">
        <v>19.600000000000001</v>
      </c>
      <c r="Q2045" s="578">
        <v>5.7</v>
      </c>
      <c r="R2045" s="579">
        <v>0.29081632653061201</v>
      </c>
      <c r="S2045" s="577" t="str">
        <f t="shared" si="281"/>
        <v/>
      </c>
      <c r="T2045" s="580">
        <f t="shared" si="282"/>
        <v>0</v>
      </c>
      <c r="U2045" s="580">
        <f t="shared" si="283"/>
        <v>0</v>
      </c>
      <c r="V2045" s="580">
        <f t="shared" si="284"/>
        <v>0</v>
      </c>
      <c r="W2045" s="580">
        <f t="shared" si="285"/>
        <v>0</v>
      </c>
      <c r="X2045" s="581" t="str">
        <f t="shared" si="286"/>
        <v>NO</v>
      </c>
      <c r="Y2045" s="582" t="str">
        <f t="shared" si="287"/>
        <v>NO</v>
      </c>
    </row>
    <row r="2046" spans="1:25" x14ac:dyDescent="0.25">
      <c r="A2046" s="572" t="s">
        <v>966</v>
      </c>
      <c r="B2046" s="573" t="s">
        <v>313</v>
      </c>
      <c r="C2046" s="617">
        <v>9603</v>
      </c>
      <c r="D2046" s="617">
        <v>22097960300</v>
      </c>
      <c r="E2046" s="574" t="s">
        <v>904</v>
      </c>
      <c r="F2046" s="583">
        <v>0</v>
      </c>
      <c r="G2046" s="573" t="s">
        <v>902</v>
      </c>
      <c r="H2046" s="576">
        <v>152900</v>
      </c>
      <c r="I2046" s="576">
        <v>110900</v>
      </c>
      <c r="J2046" s="577">
        <v>0.72531066056245896</v>
      </c>
      <c r="K2046" s="577" t="b">
        <f t="shared" si="279"/>
        <v>1</v>
      </c>
      <c r="L2046" s="576">
        <v>46710</v>
      </c>
      <c r="M2046" s="576">
        <v>21250</v>
      </c>
      <c r="N2046" s="577">
        <v>0.45493470348961701</v>
      </c>
      <c r="O2046" s="577" t="b">
        <f t="shared" si="280"/>
        <v>1</v>
      </c>
      <c r="P2046" s="578">
        <v>19.600000000000001</v>
      </c>
      <c r="Q2046" s="578">
        <v>44.7</v>
      </c>
      <c r="R2046" s="579">
        <v>2.2806122448979602</v>
      </c>
      <c r="S2046" s="577" t="b">
        <f t="shared" si="281"/>
        <v>1</v>
      </c>
      <c r="T2046" s="580">
        <f t="shared" si="282"/>
        <v>1</v>
      </c>
      <c r="U2046" s="580">
        <f t="shared" si="283"/>
        <v>1</v>
      </c>
      <c r="V2046" s="580">
        <f t="shared" si="284"/>
        <v>1</v>
      </c>
      <c r="W2046" s="580">
        <f t="shared" si="285"/>
        <v>3</v>
      </c>
      <c r="X2046" s="581" t="str">
        <f t="shared" si="286"/>
        <v>NO</v>
      </c>
      <c r="Y2046" s="582" t="str">
        <f t="shared" si="287"/>
        <v>NO</v>
      </c>
    </row>
    <row r="2047" spans="1:25" x14ac:dyDescent="0.25">
      <c r="A2047" s="572" t="s">
        <v>966</v>
      </c>
      <c r="B2047" s="592" t="s">
        <v>1294</v>
      </c>
      <c r="C2047" s="617">
        <v>9603</v>
      </c>
      <c r="D2047" s="617">
        <v>22097960300</v>
      </c>
      <c r="E2047" s="584" t="s">
        <v>904</v>
      </c>
      <c r="F2047" s="590">
        <v>0</v>
      </c>
      <c r="G2047" s="573" t="s">
        <v>902</v>
      </c>
      <c r="H2047" s="576">
        <v>152900</v>
      </c>
      <c r="I2047" s="576">
        <v>77800</v>
      </c>
      <c r="J2047" s="577">
        <v>0.50882930019620698</v>
      </c>
      <c r="K2047" s="577" t="b">
        <f t="shared" si="279"/>
        <v>1</v>
      </c>
      <c r="L2047" s="576">
        <v>46710</v>
      </c>
      <c r="M2047" s="576">
        <v>23938</v>
      </c>
      <c r="N2047" s="577">
        <v>0.51248126739456201</v>
      </c>
      <c r="O2047" s="577" t="b">
        <f t="shared" si="280"/>
        <v>1</v>
      </c>
      <c r="P2047" s="578">
        <v>19.600000000000001</v>
      </c>
      <c r="Q2047" s="578">
        <v>42.2</v>
      </c>
      <c r="R2047" s="579">
        <v>2.1530612244898002</v>
      </c>
      <c r="S2047" s="577" t="b">
        <f t="shared" si="281"/>
        <v>1</v>
      </c>
      <c r="T2047" s="580">
        <f t="shared" si="282"/>
        <v>1</v>
      </c>
      <c r="U2047" s="580">
        <f t="shared" si="283"/>
        <v>1</v>
      </c>
      <c r="V2047" s="580">
        <f t="shared" si="284"/>
        <v>1</v>
      </c>
      <c r="W2047" s="580">
        <f t="shared" si="285"/>
        <v>3</v>
      </c>
      <c r="X2047" s="581" t="str">
        <f t="shared" si="286"/>
        <v>NO</v>
      </c>
      <c r="Y2047" s="586" t="str">
        <f t="shared" si="287"/>
        <v>NO</v>
      </c>
    </row>
    <row r="2048" spans="1:25" x14ac:dyDescent="0.25">
      <c r="A2048" s="572" t="s">
        <v>966</v>
      </c>
      <c r="B2048" s="573" t="s">
        <v>1292</v>
      </c>
      <c r="C2048" s="617">
        <v>9604</v>
      </c>
      <c r="D2048" s="617">
        <v>22097960400</v>
      </c>
      <c r="E2048" s="574" t="s">
        <v>904</v>
      </c>
      <c r="F2048" s="583">
        <v>0</v>
      </c>
      <c r="G2048" s="573" t="s">
        <v>902</v>
      </c>
      <c r="H2048" s="576">
        <v>152900</v>
      </c>
      <c r="I2048" s="576">
        <v>75000</v>
      </c>
      <c r="J2048" s="577">
        <v>0.49051667756703698</v>
      </c>
      <c r="K2048" s="577" t="str">
        <f t="shared" si="279"/>
        <v/>
      </c>
      <c r="L2048" s="576">
        <v>46710</v>
      </c>
      <c r="M2048" s="576">
        <v>30938</v>
      </c>
      <c r="N2048" s="577">
        <v>0.66234211089702399</v>
      </c>
      <c r="O2048" s="577" t="str">
        <f t="shared" si="280"/>
        <v/>
      </c>
      <c r="P2048" s="578">
        <v>19.600000000000001</v>
      </c>
      <c r="Q2048" s="578">
        <v>5.7</v>
      </c>
      <c r="R2048" s="579">
        <v>0.29081632653061201</v>
      </c>
      <c r="S2048" s="577" t="str">
        <f t="shared" si="281"/>
        <v/>
      </c>
      <c r="T2048" s="580">
        <f t="shared" si="282"/>
        <v>0</v>
      </c>
      <c r="U2048" s="580">
        <f t="shared" si="283"/>
        <v>0</v>
      </c>
      <c r="V2048" s="580">
        <f t="shared" si="284"/>
        <v>0</v>
      </c>
      <c r="W2048" s="580">
        <f t="shared" si="285"/>
        <v>0</v>
      </c>
      <c r="X2048" s="581" t="str">
        <f t="shared" si="286"/>
        <v>NO</v>
      </c>
      <c r="Y2048" s="582" t="str">
        <f t="shared" si="287"/>
        <v>NO</v>
      </c>
    </row>
    <row r="2049" spans="1:25" x14ac:dyDescent="0.25">
      <c r="A2049" s="572" t="s">
        <v>966</v>
      </c>
      <c r="B2049" s="573" t="s">
        <v>1295</v>
      </c>
      <c r="C2049" s="617">
        <v>9604</v>
      </c>
      <c r="D2049" s="617">
        <v>22097960400</v>
      </c>
      <c r="E2049" s="574" t="s">
        <v>904</v>
      </c>
      <c r="F2049" s="583">
        <v>0</v>
      </c>
      <c r="G2049" s="573" t="s">
        <v>902</v>
      </c>
      <c r="H2049" s="576">
        <v>152900</v>
      </c>
      <c r="I2049" s="576">
        <v>64100</v>
      </c>
      <c r="J2049" s="577">
        <v>0.419228253760628</v>
      </c>
      <c r="K2049" s="577" t="str">
        <f t="shared" si="279"/>
        <v/>
      </c>
      <c r="L2049" s="576">
        <v>46710</v>
      </c>
      <c r="M2049" s="576">
        <v>17076</v>
      </c>
      <c r="N2049" s="577">
        <v>0.365574823378292</v>
      </c>
      <c r="O2049" s="577" t="b">
        <f t="shared" si="280"/>
        <v>1</v>
      </c>
      <c r="P2049" s="578">
        <v>19.600000000000001</v>
      </c>
      <c r="Q2049" s="578">
        <v>41.2</v>
      </c>
      <c r="R2049" s="579">
        <v>2.1020408163265301</v>
      </c>
      <c r="S2049" s="577" t="b">
        <f t="shared" si="281"/>
        <v>1</v>
      </c>
      <c r="T2049" s="580">
        <f t="shared" si="282"/>
        <v>0</v>
      </c>
      <c r="U2049" s="580">
        <f t="shared" si="283"/>
        <v>1</v>
      </c>
      <c r="V2049" s="580">
        <f t="shared" si="284"/>
        <v>1</v>
      </c>
      <c r="W2049" s="580">
        <f t="shared" si="285"/>
        <v>2</v>
      </c>
      <c r="X2049" s="581" t="str">
        <f t="shared" si="286"/>
        <v>NO</v>
      </c>
      <c r="Y2049" s="582" t="str">
        <f t="shared" si="287"/>
        <v>NO</v>
      </c>
    </row>
    <row r="2050" spans="1:25" x14ac:dyDescent="0.25">
      <c r="A2050" s="572" t="s">
        <v>966</v>
      </c>
      <c r="B2050" s="573" t="s">
        <v>970</v>
      </c>
      <c r="C2050" s="617">
        <v>9604</v>
      </c>
      <c r="D2050" s="617">
        <v>22097960400</v>
      </c>
      <c r="E2050" s="574" t="s">
        <v>904</v>
      </c>
      <c r="F2050" s="583">
        <v>0</v>
      </c>
      <c r="G2050" s="573" t="s">
        <v>902</v>
      </c>
      <c r="H2050" s="576">
        <v>152900</v>
      </c>
      <c r="I2050" s="576">
        <v>59100</v>
      </c>
      <c r="J2050" s="577">
        <v>0.386527141922825</v>
      </c>
      <c r="K2050" s="577" t="str">
        <f t="shared" si="279"/>
        <v/>
      </c>
      <c r="L2050" s="576">
        <v>46710</v>
      </c>
      <c r="M2050" s="576">
        <v>22500</v>
      </c>
      <c r="N2050" s="577">
        <v>0.48169556840077099</v>
      </c>
      <c r="O2050" s="577" t="b">
        <f t="shared" si="280"/>
        <v>1</v>
      </c>
      <c r="P2050" s="578">
        <v>19.600000000000001</v>
      </c>
      <c r="Q2050" s="578">
        <v>37</v>
      </c>
      <c r="R2050" s="579">
        <v>1.8877551020408201</v>
      </c>
      <c r="S2050" s="577" t="b">
        <f t="shared" si="281"/>
        <v>1</v>
      </c>
      <c r="T2050" s="580">
        <f t="shared" si="282"/>
        <v>0</v>
      </c>
      <c r="U2050" s="580">
        <f t="shared" si="283"/>
        <v>1</v>
      </c>
      <c r="V2050" s="580">
        <f t="shared" si="284"/>
        <v>1</v>
      </c>
      <c r="W2050" s="580">
        <f t="shared" si="285"/>
        <v>2</v>
      </c>
      <c r="X2050" s="581" t="str">
        <f t="shared" si="286"/>
        <v>NO</v>
      </c>
      <c r="Y2050" s="582" t="str">
        <f t="shared" si="287"/>
        <v>NO</v>
      </c>
    </row>
    <row r="2051" spans="1:25" x14ac:dyDescent="0.25">
      <c r="A2051" s="572" t="s">
        <v>966</v>
      </c>
      <c r="B2051" s="573" t="s">
        <v>1294</v>
      </c>
      <c r="C2051" s="617">
        <v>9604</v>
      </c>
      <c r="D2051" s="617">
        <v>22097960400</v>
      </c>
      <c r="E2051" s="584" t="s">
        <v>904</v>
      </c>
      <c r="F2051" s="590">
        <v>0</v>
      </c>
      <c r="G2051" s="573" t="s">
        <v>902</v>
      </c>
      <c r="H2051" s="576">
        <v>152900</v>
      </c>
      <c r="I2051" s="576">
        <v>77800</v>
      </c>
      <c r="J2051" s="577">
        <v>0.50882930019620698</v>
      </c>
      <c r="K2051" s="577" t="b">
        <f t="shared" ref="K2051:K2114" si="288">IF(J2051&gt;=50%,TRUE,"")</f>
        <v>1</v>
      </c>
      <c r="L2051" s="576">
        <v>46710</v>
      </c>
      <c r="M2051" s="576">
        <v>23938</v>
      </c>
      <c r="N2051" s="577">
        <v>0.51248126739456201</v>
      </c>
      <c r="O2051" s="577" t="b">
        <f t="shared" ref="O2051:O2114" si="289">IF(N2051&lt;=65%,TRUE,"")</f>
        <v>1</v>
      </c>
      <c r="P2051" s="578">
        <v>19.600000000000001</v>
      </c>
      <c r="Q2051" s="578">
        <v>42.2</v>
      </c>
      <c r="R2051" s="579">
        <v>2.1530612244898002</v>
      </c>
      <c r="S2051" s="577" t="b">
        <f t="shared" ref="S2051:S2114" si="290">IF(R2051&gt;=1.5,TRUE,"")</f>
        <v>1</v>
      </c>
      <c r="T2051" s="580">
        <f t="shared" ref="T2051:T2114" si="291">IF(K2051=TRUE,1,0)</f>
        <v>1</v>
      </c>
      <c r="U2051" s="580">
        <f t="shared" ref="U2051:U2114" si="292">IF(O2051=TRUE,1,0)</f>
        <v>1</v>
      </c>
      <c r="V2051" s="580">
        <f t="shared" ref="V2051:V2114" si="293">IF(S2051=TRUE,1,0)</f>
        <v>1</v>
      </c>
      <c r="W2051" s="580">
        <f t="shared" ref="W2051:W2114" si="294">SUM(T2051:V2051)</f>
        <v>3</v>
      </c>
      <c r="X2051" s="581" t="str">
        <f t="shared" ref="X2051:X2114" si="295">IF(AND(E2051="TRUE",W2051&gt;1),"YES","NO")</f>
        <v>NO</v>
      </c>
      <c r="Y2051" s="586" t="str">
        <f t="shared" ref="Y2051:Y2114" si="296">IF(AND(F2051=1,W2051&gt;1), "YES","NO")</f>
        <v>NO</v>
      </c>
    </row>
    <row r="2052" spans="1:25" x14ac:dyDescent="0.25">
      <c r="A2052" s="572" t="s">
        <v>966</v>
      </c>
      <c r="B2052" s="573" t="s">
        <v>1296</v>
      </c>
      <c r="C2052" s="617">
        <v>9605</v>
      </c>
      <c r="D2052" s="617">
        <v>22097960500</v>
      </c>
      <c r="E2052" s="574" t="s">
        <v>904</v>
      </c>
      <c r="F2052" s="583">
        <v>0</v>
      </c>
      <c r="G2052" s="573" t="s">
        <v>902</v>
      </c>
      <c r="H2052" s="576">
        <v>152900</v>
      </c>
      <c r="I2052" s="576">
        <v>85500</v>
      </c>
      <c r="J2052" s="577">
        <v>0.55918901242642205</v>
      </c>
      <c r="K2052" s="577" t="b">
        <f t="shared" si="288"/>
        <v>1</v>
      </c>
      <c r="L2052" s="576">
        <v>46710</v>
      </c>
      <c r="M2052" s="576">
        <v>36731</v>
      </c>
      <c r="N2052" s="577">
        <v>0.78636266324127602</v>
      </c>
      <c r="O2052" s="577" t="str">
        <f t="shared" si="289"/>
        <v/>
      </c>
      <c r="P2052" s="578">
        <v>19.600000000000001</v>
      </c>
      <c r="Q2052" s="578">
        <v>22.5</v>
      </c>
      <c r="R2052" s="579">
        <v>1.1479591836734699</v>
      </c>
      <c r="S2052" s="577" t="str">
        <f t="shared" si="290"/>
        <v/>
      </c>
      <c r="T2052" s="580">
        <f t="shared" si="291"/>
        <v>1</v>
      </c>
      <c r="U2052" s="580">
        <f t="shared" si="292"/>
        <v>0</v>
      </c>
      <c r="V2052" s="580">
        <f t="shared" si="293"/>
        <v>0</v>
      </c>
      <c r="W2052" s="580">
        <f t="shared" si="294"/>
        <v>1</v>
      </c>
      <c r="X2052" s="581" t="str">
        <f t="shared" si="295"/>
        <v>NO</v>
      </c>
      <c r="Y2052" s="582" t="str">
        <f t="shared" si="296"/>
        <v>NO</v>
      </c>
    </row>
    <row r="2053" spans="1:25" x14ac:dyDescent="0.25">
      <c r="A2053" s="572" t="s">
        <v>966</v>
      </c>
      <c r="B2053" s="573" t="s">
        <v>1083</v>
      </c>
      <c r="C2053" s="617">
        <v>9605</v>
      </c>
      <c r="D2053" s="617">
        <v>22097960500</v>
      </c>
      <c r="E2053" s="574" t="s">
        <v>904</v>
      </c>
      <c r="F2053" s="583">
        <v>0</v>
      </c>
      <c r="G2053" s="573" t="s">
        <v>902</v>
      </c>
      <c r="H2053" s="576">
        <v>152900</v>
      </c>
      <c r="I2053" s="576">
        <v>94100</v>
      </c>
      <c r="J2053" s="577">
        <v>0.61543492478744299</v>
      </c>
      <c r="K2053" s="577" t="b">
        <f t="shared" si="288"/>
        <v>1</v>
      </c>
      <c r="L2053" s="576">
        <v>46710</v>
      </c>
      <c r="M2053" s="576">
        <v>20005</v>
      </c>
      <c r="N2053" s="577">
        <v>0.42828088203810699</v>
      </c>
      <c r="O2053" s="577" t="b">
        <f t="shared" si="289"/>
        <v>1</v>
      </c>
      <c r="P2053" s="578">
        <v>19.600000000000001</v>
      </c>
      <c r="Q2053" s="578">
        <v>45.3</v>
      </c>
      <c r="R2053" s="579">
        <v>2.31122448979592</v>
      </c>
      <c r="S2053" s="577" t="b">
        <f t="shared" si="290"/>
        <v>1</v>
      </c>
      <c r="T2053" s="580">
        <f t="shared" si="291"/>
        <v>1</v>
      </c>
      <c r="U2053" s="580">
        <f t="shared" si="292"/>
        <v>1</v>
      </c>
      <c r="V2053" s="580">
        <f t="shared" si="293"/>
        <v>1</v>
      </c>
      <c r="W2053" s="580">
        <f t="shared" si="294"/>
        <v>3</v>
      </c>
      <c r="X2053" s="581" t="str">
        <f t="shared" si="295"/>
        <v>NO</v>
      </c>
      <c r="Y2053" s="582" t="str">
        <f t="shared" si="296"/>
        <v>NO</v>
      </c>
    </row>
    <row r="2054" spans="1:25" x14ac:dyDescent="0.25">
      <c r="A2054" s="572" t="s">
        <v>966</v>
      </c>
      <c r="B2054" s="573" t="s">
        <v>1294</v>
      </c>
      <c r="C2054" s="617">
        <v>9605</v>
      </c>
      <c r="D2054" s="617">
        <v>22097960500</v>
      </c>
      <c r="E2054" s="574" t="s">
        <v>904</v>
      </c>
      <c r="F2054" s="583">
        <v>0</v>
      </c>
      <c r="G2054" s="573" t="s">
        <v>902</v>
      </c>
      <c r="H2054" s="576">
        <v>152900</v>
      </c>
      <c r="I2054" s="576">
        <v>77800</v>
      </c>
      <c r="J2054" s="577">
        <v>0.50882930019620698</v>
      </c>
      <c r="K2054" s="577" t="b">
        <f t="shared" si="288"/>
        <v>1</v>
      </c>
      <c r="L2054" s="576">
        <v>46710</v>
      </c>
      <c r="M2054" s="576">
        <v>23938</v>
      </c>
      <c r="N2054" s="577">
        <v>0.51248126739456201</v>
      </c>
      <c r="O2054" s="577" t="b">
        <f t="shared" si="289"/>
        <v>1</v>
      </c>
      <c r="P2054" s="578">
        <v>19.600000000000001</v>
      </c>
      <c r="Q2054" s="578">
        <v>42.2</v>
      </c>
      <c r="R2054" s="579">
        <v>2.1530612244898002</v>
      </c>
      <c r="S2054" s="577" t="b">
        <f t="shared" si="290"/>
        <v>1</v>
      </c>
      <c r="T2054" s="580">
        <f t="shared" si="291"/>
        <v>1</v>
      </c>
      <c r="U2054" s="580">
        <f t="shared" si="292"/>
        <v>1</v>
      </c>
      <c r="V2054" s="580">
        <f t="shared" si="293"/>
        <v>1</v>
      </c>
      <c r="W2054" s="580">
        <f t="shared" si="294"/>
        <v>3</v>
      </c>
      <c r="X2054" s="581" t="str">
        <f t="shared" si="295"/>
        <v>NO</v>
      </c>
      <c r="Y2054" s="582" t="str">
        <f t="shared" si="296"/>
        <v>NO</v>
      </c>
    </row>
    <row r="2055" spans="1:25" x14ac:dyDescent="0.25">
      <c r="A2055" s="572" t="s">
        <v>966</v>
      </c>
      <c r="B2055" s="573" t="s">
        <v>1083</v>
      </c>
      <c r="C2055" s="617">
        <v>9606</v>
      </c>
      <c r="D2055" s="617">
        <v>22097960600</v>
      </c>
      <c r="E2055" s="584" t="s">
        <v>901</v>
      </c>
      <c r="F2055" s="585">
        <v>1</v>
      </c>
      <c r="G2055" s="573" t="s">
        <v>902</v>
      </c>
      <c r="H2055" s="576">
        <v>152900</v>
      </c>
      <c r="I2055" s="576">
        <v>94100</v>
      </c>
      <c r="J2055" s="577">
        <v>0.61543492478744299</v>
      </c>
      <c r="K2055" s="577" t="b">
        <f t="shared" si="288"/>
        <v>1</v>
      </c>
      <c r="L2055" s="576">
        <v>46710</v>
      </c>
      <c r="M2055" s="576">
        <v>20005</v>
      </c>
      <c r="N2055" s="577">
        <v>0.42828088203810699</v>
      </c>
      <c r="O2055" s="577" t="b">
        <f t="shared" si="289"/>
        <v>1</v>
      </c>
      <c r="P2055" s="578">
        <v>19.600000000000001</v>
      </c>
      <c r="Q2055" s="578">
        <v>45.3</v>
      </c>
      <c r="R2055" s="579">
        <v>2.31122448979592</v>
      </c>
      <c r="S2055" s="577" t="b">
        <f t="shared" si="290"/>
        <v>1</v>
      </c>
      <c r="T2055" s="580">
        <f t="shared" si="291"/>
        <v>1</v>
      </c>
      <c r="U2055" s="580">
        <f t="shared" si="292"/>
        <v>1</v>
      </c>
      <c r="V2055" s="580">
        <f t="shared" si="293"/>
        <v>1</v>
      </c>
      <c r="W2055" s="580">
        <f t="shared" si="294"/>
        <v>3</v>
      </c>
      <c r="X2055" s="588" t="str">
        <f t="shared" si="295"/>
        <v>YES</v>
      </c>
      <c r="Y2055" s="589" t="str">
        <f t="shared" si="296"/>
        <v>YES</v>
      </c>
    </row>
    <row r="2056" spans="1:25" x14ac:dyDescent="0.25">
      <c r="A2056" s="572" t="s">
        <v>966</v>
      </c>
      <c r="B2056" s="573" t="s">
        <v>1294</v>
      </c>
      <c r="C2056" s="617">
        <v>9606</v>
      </c>
      <c r="D2056" s="617">
        <v>22097960600</v>
      </c>
      <c r="E2056" s="584" t="s">
        <v>901</v>
      </c>
      <c r="F2056" s="585">
        <v>1</v>
      </c>
      <c r="G2056" s="573" t="s">
        <v>902</v>
      </c>
      <c r="H2056" s="576">
        <v>152900</v>
      </c>
      <c r="I2056" s="576">
        <v>77800</v>
      </c>
      <c r="J2056" s="577">
        <v>0.50882930019620698</v>
      </c>
      <c r="K2056" s="577" t="b">
        <f t="shared" si="288"/>
        <v>1</v>
      </c>
      <c r="L2056" s="576">
        <v>46710</v>
      </c>
      <c r="M2056" s="576">
        <v>23938</v>
      </c>
      <c r="N2056" s="577">
        <v>0.51248126739456201</v>
      </c>
      <c r="O2056" s="577" t="b">
        <f t="shared" si="289"/>
        <v>1</v>
      </c>
      <c r="P2056" s="578">
        <v>19.600000000000001</v>
      </c>
      <c r="Q2056" s="578">
        <v>42.2</v>
      </c>
      <c r="R2056" s="579">
        <v>2.1530612244898002</v>
      </c>
      <c r="S2056" s="577" t="b">
        <f t="shared" si="290"/>
        <v>1</v>
      </c>
      <c r="T2056" s="580">
        <f t="shared" si="291"/>
        <v>1</v>
      </c>
      <c r="U2056" s="580">
        <f t="shared" si="292"/>
        <v>1</v>
      </c>
      <c r="V2056" s="580">
        <f t="shared" si="293"/>
        <v>1</v>
      </c>
      <c r="W2056" s="580">
        <f t="shared" si="294"/>
        <v>3</v>
      </c>
      <c r="X2056" s="588" t="str">
        <f t="shared" si="295"/>
        <v>YES</v>
      </c>
      <c r="Y2056" s="589" t="str">
        <f t="shared" si="296"/>
        <v>YES</v>
      </c>
    </row>
    <row r="2057" spans="1:25" x14ac:dyDescent="0.25">
      <c r="A2057" s="572" t="s">
        <v>966</v>
      </c>
      <c r="B2057" s="573" t="s">
        <v>313</v>
      </c>
      <c r="C2057" s="617">
        <v>9606</v>
      </c>
      <c r="D2057" s="617">
        <v>22097960600</v>
      </c>
      <c r="E2057" s="584" t="s">
        <v>901</v>
      </c>
      <c r="F2057" s="585">
        <v>1</v>
      </c>
      <c r="G2057" s="573" t="s">
        <v>902</v>
      </c>
      <c r="H2057" s="576">
        <v>152900</v>
      </c>
      <c r="I2057" s="576">
        <v>110900</v>
      </c>
      <c r="J2057" s="577">
        <v>0.72531066056245896</v>
      </c>
      <c r="K2057" s="577" t="b">
        <f t="shared" si="288"/>
        <v>1</v>
      </c>
      <c r="L2057" s="576">
        <v>46710</v>
      </c>
      <c r="M2057" s="576">
        <v>21250</v>
      </c>
      <c r="N2057" s="577">
        <v>0.45493470348961701</v>
      </c>
      <c r="O2057" s="577" t="b">
        <f t="shared" si="289"/>
        <v>1</v>
      </c>
      <c r="P2057" s="578">
        <v>19.600000000000001</v>
      </c>
      <c r="Q2057" s="578">
        <v>44.7</v>
      </c>
      <c r="R2057" s="579">
        <v>2.2806122448979602</v>
      </c>
      <c r="S2057" s="577" t="b">
        <f t="shared" si="290"/>
        <v>1</v>
      </c>
      <c r="T2057" s="580">
        <f t="shared" si="291"/>
        <v>1</v>
      </c>
      <c r="U2057" s="580">
        <f t="shared" si="292"/>
        <v>1</v>
      </c>
      <c r="V2057" s="580">
        <f t="shared" si="293"/>
        <v>1</v>
      </c>
      <c r="W2057" s="580">
        <f t="shared" si="294"/>
        <v>3</v>
      </c>
      <c r="X2057" s="588" t="str">
        <f t="shared" si="295"/>
        <v>YES</v>
      </c>
      <c r="Y2057" s="589" t="str">
        <f t="shared" si="296"/>
        <v>YES</v>
      </c>
    </row>
    <row r="2058" spans="1:25" x14ac:dyDescent="0.25">
      <c r="A2058" s="572" t="s">
        <v>274</v>
      </c>
      <c r="B2058" s="573" t="s">
        <v>1078</v>
      </c>
      <c r="C2058" s="617">
        <v>9606</v>
      </c>
      <c r="D2058" s="617">
        <v>22097960600</v>
      </c>
      <c r="E2058" s="574" t="s">
        <v>904</v>
      </c>
      <c r="F2058" s="583">
        <v>0</v>
      </c>
      <c r="G2058" s="573" t="s">
        <v>902</v>
      </c>
      <c r="H2058" s="576">
        <v>152900</v>
      </c>
      <c r="I2058" s="576">
        <v>86900</v>
      </c>
      <c r="J2058" s="577">
        <v>0.56834532374100699</v>
      </c>
      <c r="K2058" s="577" t="b">
        <f t="shared" si="288"/>
        <v>1</v>
      </c>
      <c r="L2058" s="576">
        <v>46710</v>
      </c>
      <c r="M2058" s="576">
        <v>19716</v>
      </c>
      <c r="N2058" s="577">
        <v>0.42209377007064902</v>
      </c>
      <c r="O2058" s="577" t="b">
        <f t="shared" si="289"/>
        <v>1</v>
      </c>
      <c r="P2058" s="578">
        <v>19.600000000000001</v>
      </c>
      <c r="Q2058" s="578">
        <v>35.5</v>
      </c>
      <c r="R2058" s="579">
        <v>1.81122448979592</v>
      </c>
      <c r="S2058" s="577" t="b">
        <f t="shared" si="290"/>
        <v>1</v>
      </c>
      <c r="T2058" s="580">
        <f t="shared" si="291"/>
        <v>1</v>
      </c>
      <c r="U2058" s="580">
        <f t="shared" si="292"/>
        <v>1</v>
      </c>
      <c r="V2058" s="580">
        <f t="shared" si="293"/>
        <v>1</v>
      </c>
      <c r="W2058" s="580">
        <f t="shared" si="294"/>
        <v>3</v>
      </c>
      <c r="X2058" s="581" t="str">
        <f t="shared" si="295"/>
        <v>NO</v>
      </c>
      <c r="Y2058" s="582" t="str">
        <f t="shared" si="296"/>
        <v>NO</v>
      </c>
    </row>
    <row r="2059" spans="1:25" x14ac:dyDescent="0.25">
      <c r="A2059" s="572" t="s">
        <v>255</v>
      </c>
      <c r="B2059" s="573" t="s">
        <v>900</v>
      </c>
      <c r="C2059" s="617">
        <v>9607</v>
      </c>
      <c r="D2059" s="617">
        <v>22097960700</v>
      </c>
      <c r="E2059" s="574" t="s">
        <v>904</v>
      </c>
      <c r="F2059" s="583">
        <v>0</v>
      </c>
      <c r="G2059" s="573" t="s">
        <v>902</v>
      </c>
      <c r="H2059" s="576">
        <v>152900</v>
      </c>
      <c r="I2059" s="576">
        <v>75900</v>
      </c>
      <c r="J2059" s="577">
        <v>0.49640287769784203</v>
      </c>
      <c r="K2059" s="577" t="str">
        <f t="shared" si="288"/>
        <v/>
      </c>
      <c r="L2059" s="576">
        <v>46710</v>
      </c>
      <c r="M2059" s="576">
        <v>32452</v>
      </c>
      <c r="N2059" s="577">
        <v>0.69475487047741402</v>
      </c>
      <c r="O2059" s="577" t="str">
        <f t="shared" si="289"/>
        <v/>
      </c>
      <c r="P2059" s="578">
        <v>19.600000000000001</v>
      </c>
      <c r="Q2059" s="578">
        <v>32.5</v>
      </c>
      <c r="R2059" s="579">
        <v>1.65816326530612</v>
      </c>
      <c r="S2059" s="577" t="b">
        <f t="shared" si="290"/>
        <v>1</v>
      </c>
      <c r="T2059" s="580">
        <f t="shared" si="291"/>
        <v>0</v>
      </c>
      <c r="U2059" s="580">
        <f t="shared" si="292"/>
        <v>0</v>
      </c>
      <c r="V2059" s="580">
        <f t="shared" si="293"/>
        <v>1</v>
      </c>
      <c r="W2059" s="580">
        <f t="shared" si="294"/>
        <v>1</v>
      </c>
      <c r="X2059" s="581" t="str">
        <f t="shared" si="295"/>
        <v>NO</v>
      </c>
      <c r="Y2059" s="582" t="str">
        <f t="shared" si="296"/>
        <v>NO</v>
      </c>
    </row>
    <row r="2060" spans="1:25" x14ac:dyDescent="0.25">
      <c r="A2060" s="572" t="s">
        <v>966</v>
      </c>
      <c r="B2060" s="573" t="s">
        <v>1297</v>
      </c>
      <c r="C2060" s="617">
        <v>9607</v>
      </c>
      <c r="D2060" s="617">
        <v>22097960700</v>
      </c>
      <c r="E2060" s="574" t="s">
        <v>904</v>
      </c>
      <c r="F2060" s="583">
        <v>0</v>
      </c>
      <c r="G2060" s="573" t="s">
        <v>902</v>
      </c>
      <c r="H2060" s="576">
        <v>152900</v>
      </c>
      <c r="I2060" s="576">
        <v>101300</v>
      </c>
      <c r="J2060" s="577">
        <v>0.662524525833878</v>
      </c>
      <c r="K2060" s="577" t="b">
        <f t="shared" si="288"/>
        <v>1</v>
      </c>
      <c r="L2060" s="576">
        <v>46710</v>
      </c>
      <c r="M2060" s="576">
        <v>42500</v>
      </c>
      <c r="N2060" s="577">
        <v>0.90986940697923402</v>
      </c>
      <c r="O2060" s="577" t="str">
        <f t="shared" si="289"/>
        <v/>
      </c>
      <c r="P2060" s="578">
        <v>19.600000000000001</v>
      </c>
      <c r="Q2060" s="578">
        <v>16.600000000000001</v>
      </c>
      <c r="R2060" s="579">
        <v>0.84693877551020402</v>
      </c>
      <c r="S2060" s="577" t="str">
        <f t="shared" si="290"/>
        <v/>
      </c>
      <c r="T2060" s="580">
        <f t="shared" si="291"/>
        <v>1</v>
      </c>
      <c r="U2060" s="580">
        <f t="shared" si="292"/>
        <v>0</v>
      </c>
      <c r="V2060" s="580">
        <f t="shared" si="293"/>
        <v>0</v>
      </c>
      <c r="W2060" s="580">
        <f t="shared" si="294"/>
        <v>1</v>
      </c>
      <c r="X2060" s="581" t="str">
        <f t="shared" si="295"/>
        <v>NO</v>
      </c>
      <c r="Y2060" s="582" t="str">
        <f t="shared" si="296"/>
        <v>NO</v>
      </c>
    </row>
    <row r="2061" spans="1:25" x14ac:dyDescent="0.25">
      <c r="A2061" s="572" t="s">
        <v>966</v>
      </c>
      <c r="B2061" s="573" t="s">
        <v>1083</v>
      </c>
      <c r="C2061" s="617">
        <v>9607</v>
      </c>
      <c r="D2061" s="617">
        <v>22097960700</v>
      </c>
      <c r="E2061" s="574" t="s">
        <v>904</v>
      </c>
      <c r="F2061" s="583">
        <v>0</v>
      </c>
      <c r="G2061" s="573" t="s">
        <v>902</v>
      </c>
      <c r="H2061" s="576">
        <v>152900</v>
      </c>
      <c r="I2061" s="576">
        <v>94100</v>
      </c>
      <c r="J2061" s="577">
        <v>0.61543492478744299</v>
      </c>
      <c r="K2061" s="577" t="b">
        <f t="shared" si="288"/>
        <v>1</v>
      </c>
      <c r="L2061" s="576">
        <v>46710</v>
      </c>
      <c r="M2061" s="576">
        <v>20005</v>
      </c>
      <c r="N2061" s="577">
        <v>0.42828088203810699</v>
      </c>
      <c r="O2061" s="577" t="b">
        <f t="shared" si="289"/>
        <v>1</v>
      </c>
      <c r="P2061" s="578">
        <v>19.600000000000001</v>
      </c>
      <c r="Q2061" s="578">
        <v>45.3</v>
      </c>
      <c r="R2061" s="579">
        <v>2.31122448979592</v>
      </c>
      <c r="S2061" s="577" t="b">
        <f t="shared" si="290"/>
        <v>1</v>
      </c>
      <c r="T2061" s="580">
        <f t="shared" si="291"/>
        <v>1</v>
      </c>
      <c r="U2061" s="580">
        <f t="shared" si="292"/>
        <v>1</v>
      </c>
      <c r="V2061" s="580">
        <f t="shared" si="293"/>
        <v>1</v>
      </c>
      <c r="W2061" s="580">
        <f t="shared" si="294"/>
        <v>3</v>
      </c>
      <c r="X2061" s="581" t="str">
        <f t="shared" si="295"/>
        <v>NO</v>
      </c>
      <c r="Y2061" s="582" t="str">
        <f t="shared" si="296"/>
        <v>NO</v>
      </c>
    </row>
    <row r="2062" spans="1:25" x14ac:dyDescent="0.25">
      <c r="A2062" s="572" t="s">
        <v>274</v>
      </c>
      <c r="B2062" s="573" t="s">
        <v>1078</v>
      </c>
      <c r="C2062" s="617">
        <v>9607</v>
      </c>
      <c r="D2062" s="617">
        <v>22097960700</v>
      </c>
      <c r="E2062" s="574" t="s">
        <v>904</v>
      </c>
      <c r="F2062" s="583">
        <v>0</v>
      </c>
      <c r="G2062" s="573" t="s">
        <v>902</v>
      </c>
      <c r="H2062" s="576">
        <v>152900</v>
      </c>
      <c r="I2062" s="576">
        <v>86900</v>
      </c>
      <c r="J2062" s="577">
        <v>0.56834532374100699</v>
      </c>
      <c r="K2062" s="577" t="b">
        <f t="shared" si="288"/>
        <v>1</v>
      </c>
      <c r="L2062" s="576">
        <v>46710</v>
      </c>
      <c r="M2062" s="576">
        <v>19716</v>
      </c>
      <c r="N2062" s="577">
        <v>0.42209377007064902</v>
      </c>
      <c r="O2062" s="577" t="b">
        <f t="shared" si="289"/>
        <v>1</v>
      </c>
      <c r="P2062" s="578">
        <v>19.600000000000001</v>
      </c>
      <c r="Q2062" s="578">
        <v>35.5</v>
      </c>
      <c r="R2062" s="579">
        <v>1.81122448979592</v>
      </c>
      <c r="S2062" s="577" t="b">
        <f t="shared" si="290"/>
        <v>1</v>
      </c>
      <c r="T2062" s="580">
        <f t="shared" si="291"/>
        <v>1</v>
      </c>
      <c r="U2062" s="580">
        <f t="shared" si="292"/>
        <v>1</v>
      </c>
      <c r="V2062" s="580">
        <f t="shared" si="293"/>
        <v>1</v>
      </c>
      <c r="W2062" s="580">
        <f t="shared" si="294"/>
        <v>3</v>
      </c>
      <c r="X2062" s="581" t="str">
        <f t="shared" si="295"/>
        <v>NO</v>
      </c>
      <c r="Y2062" s="582" t="str">
        <f t="shared" si="296"/>
        <v>NO</v>
      </c>
    </row>
    <row r="2063" spans="1:25" x14ac:dyDescent="0.25">
      <c r="A2063" s="572" t="s">
        <v>255</v>
      </c>
      <c r="B2063" s="573" t="s">
        <v>900</v>
      </c>
      <c r="C2063" s="617">
        <v>9608</v>
      </c>
      <c r="D2063" s="617">
        <v>22097960800</v>
      </c>
      <c r="E2063" s="574" t="s">
        <v>904</v>
      </c>
      <c r="F2063" s="583">
        <v>0</v>
      </c>
      <c r="G2063" s="573" t="s">
        <v>902</v>
      </c>
      <c r="H2063" s="576">
        <v>152900</v>
      </c>
      <c r="I2063" s="576">
        <v>75900</v>
      </c>
      <c r="J2063" s="577">
        <v>0.49640287769784203</v>
      </c>
      <c r="K2063" s="577" t="str">
        <f t="shared" si="288"/>
        <v/>
      </c>
      <c r="L2063" s="576">
        <v>46710</v>
      </c>
      <c r="M2063" s="576">
        <v>32452</v>
      </c>
      <c r="N2063" s="577">
        <v>0.69475487047741402</v>
      </c>
      <c r="O2063" s="577" t="str">
        <f t="shared" si="289"/>
        <v/>
      </c>
      <c r="P2063" s="578">
        <v>19.600000000000001</v>
      </c>
      <c r="Q2063" s="578">
        <v>32.5</v>
      </c>
      <c r="R2063" s="579">
        <v>1.65816326530612</v>
      </c>
      <c r="S2063" s="577" t="b">
        <f t="shared" si="290"/>
        <v>1</v>
      </c>
      <c r="T2063" s="580">
        <f t="shared" si="291"/>
        <v>0</v>
      </c>
      <c r="U2063" s="580">
        <f t="shared" si="292"/>
        <v>0</v>
      </c>
      <c r="V2063" s="580">
        <f t="shared" si="293"/>
        <v>1</v>
      </c>
      <c r="W2063" s="580">
        <f t="shared" si="294"/>
        <v>1</v>
      </c>
      <c r="X2063" s="581" t="str">
        <f t="shared" si="295"/>
        <v>NO</v>
      </c>
      <c r="Y2063" s="582" t="str">
        <f t="shared" si="296"/>
        <v>NO</v>
      </c>
    </row>
    <row r="2064" spans="1:25" x14ac:dyDescent="0.25">
      <c r="A2064" s="572" t="s">
        <v>255</v>
      </c>
      <c r="B2064" s="573" t="s">
        <v>907</v>
      </c>
      <c r="C2064" s="617">
        <v>9608</v>
      </c>
      <c r="D2064" s="617">
        <v>22097960800</v>
      </c>
      <c r="E2064" s="574" t="s">
        <v>904</v>
      </c>
      <c r="F2064" s="583">
        <v>0</v>
      </c>
      <c r="G2064" s="573" t="s">
        <v>902</v>
      </c>
      <c r="H2064" s="576">
        <v>152900</v>
      </c>
      <c r="I2064" s="576">
        <v>97100</v>
      </c>
      <c r="J2064" s="577">
        <v>0.63505559189012395</v>
      </c>
      <c r="K2064" s="577" t="b">
        <f t="shared" si="288"/>
        <v>1</v>
      </c>
      <c r="L2064" s="576">
        <v>46710</v>
      </c>
      <c r="M2064" s="576">
        <v>29189</v>
      </c>
      <c r="N2064" s="577">
        <v>0.62489830871333796</v>
      </c>
      <c r="O2064" s="577" t="b">
        <f t="shared" si="289"/>
        <v>1</v>
      </c>
      <c r="P2064" s="578">
        <v>19.600000000000001</v>
      </c>
      <c r="Q2064" s="578">
        <v>30.5</v>
      </c>
      <c r="R2064" s="579">
        <v>1.55612244897959</v>
      </c>
      <c r="S2064" s="577" t="b">
        <f t="shared" si="290"/>
        <v>1</v>
      </c>
      <c r="T2064" s="580">
        <f t="shared" si="291"/>
        <v>1</v>
      </c>
      <c r="U2064" s="580">
        <f t="shared" si="292"/>
        <v>1</v>
      </c>
      <c r="V2064" s="580">
        <f t="shared" si="293"/>
        <v>1</v>
      </c>
      <c r="W2064" s="580">
        <f t="shared" si="294"/>
        <v>3</v>
      </c>
      <c r="X2064" s="581" t="str">
        <f t="shared" si="295"/>
        <v>NO</v>
      </c>
      <c r="Y2064" s="582" t="str">
        <f t="shared" si="296"/>
        <v>NO</v>
      </c>
    </row>
    <row r="2065" spans="1:25" x14ac:dyDescent="0.25">
      <c r="A2065" s="572" t="s">
        <v>274</v>
      </c>
      <c r="B2065" s="573" t="s">
        <v>1078</v>
      </c>
      <c r="C2065" s="617">
        <v>9608</v>
      </c>
      <c r="D2065" s="617">
        <v>22097960800</v>
      </c>
      <c r="E2065" s="574" t="s">
        <v>904</v>
      </c>
      <c r="F2065" s="583">
        <v>0</v>
      </c>
      <c r="G2065" s="573" t="s">
        <v>902</v>
      </c>
      <c r="H2065" s="576">
        <v>152900</v>
      </c>
      <c r="I2065" s="576">
        <v>86900</v>
      </c>
      <c r="J2065" s="577">
        <v>0.56834532374100699</v>
      </c>
      <c r="K2065" s="577" t="b">
        <f t="shared" si="288"/>
        <v>1</v>
      </c>
      <c r="L2065" s="576">
        <v>46710</v>
      </c>
      <c r="M2065" s="576">
        <v>19716</v>
      </c>
      <c r="N2065" s="577">
        <v>0.42209377007064902</v>
      </c>
      <c r="O2065" s="577" t="b">
        <f t="shared" si="289"/>
        <v>1</v>
      </c>
      <c r="P2065" s="578">
        <v>19.600000000000001</v>
      </c>
      <c r="Q2065" s="578">
        <v>35.5</v>
      </c>
      <c r="R2065" s="579">
        <v>1.81122448979592</v>
      </c>
      <c r="S2065" s="577" t="b">
        <f t="shared" si="290"/>
        <v>1</v>
      </c>
      <c r="T2065" s="580">
        <f t="shared" si="291"/>
        <v>1</v>
      </c>
      <c r="U2065" s="580">
        <f t="shared" si="292"/>
        <v>1</v>
      </c>
      <c r="V2065" s="580">
        <f t="shared" si="293"/>
        <v>1</v>
      </c>
      <c r="W2065" s="580">
        <f t="shared" si="294"/>
        <v>3</v>
      </c>
      <c r="X2065" s="581" t="str">
        <f t="shared" si="295"/>
        <v>NO</v>
      </c>
      <c r="Y2065" s="582" t="str">
        <f t="shared" si="296"/>
        <v>NO</v>
      </c>
    </row>
    <row r="2066" spans="1:25" x14ac:dyDescent="0.25">
      <c r="A2066" s="572" t="s">
        <v>255</v>
      </c>
      <c r="B2066" s="573" t="s">
        <v>907</v>
      </c>
      <c r="C2066" s="617">
        <v>9609</v>
      </c>
      <c r="D2066" s="617">
        <v>22097960900</v>
      </c>
      <c r="E2066" s="574" t="s">
        <v>904</v>
      </c>
      <c r="F2066" s="583">
        <v>0</v>
      </c>
      <c r="G2066" s="573" t="s">
        <v>902</v>
      </c>
      <c r="H2066" s="576">
        <v>152900</v>
      </c>
      <c r="I2066" s="576">
        <v>97100</v>
      </c>
      <c r="J2066" s="577">
        <v>0.63505559189012395</v>
      </c>
      <c r="K2066" s="577" t="b">
        <f t="shared" si="288"/>
        <v>1</v>
      </c>
      <c r="L2066" s="576">
        <v>46710</v>
      </c>
      <c r="M2066" s="576">
        <v>29189</v>
      </c>
      <c r="N2066" s="577">
        <v>0.62489830871333796</v>
      </c>
      <c r="O2066" s="577" t="b">
        <f t="shared" si="289"/>
        <v>1</v>
      </c>
      <c r="P2066" s="578">
        <v>19.600000000000001</v>
      </c>
      <c r="Q2066" s="578">
        <v>30.5</v>
      </c>
      <c r="R2066" s="579">
        <v>1.55612244897959</v>
      </c>
      <c r="S2066" s="577" t="b">
        <f t="shared" si="290"/>
        <v>1</v>
      </c>
      <c r="T2066" s="580">
        <f t="shared" si="291"/>
        <v>1</v>
      </c>
      <c r="U2066" s="580">
        <f t="shared" si="292"/>
        <v>1</v>
      </c>
      <c r="V2066" s="580">
        <f t="shared" si="293"/>
        <v>1</v>
      </c>
      <c r="W2066" s="580">
        <f t="shared" si="294"/>
        <v>3</v>
      </c>
      <c r="X2066" s="581" t="str">
        <f t="shared" si="295"/>
        <v>NO</v>
      </c>
      <c r="Y2066" s="582" t="str">
        <f t="shared" si="296"/>
        <v>NO</v>
      </c>
    </row>
    <row r="2067" spans="1:25" x14ac:dyDescent="0.25">
      <c r="A2067" s="572" t="s">
        <v>255</v>
      </c>
      <c r="B2067" s="573" t="s">
        <v>907</v>
      </c>
      <c r="C2067" s="617">
        <v>9610</v>
      </c>
      <c r="D2067" s="617">
        <v>22097961000</v>
      </c>
      <c r="E2067" s="574" t="s">
        <v>904</v>
      </c>
      <c r="F2067" s="583">
        <v>0</v>
      </c>
      <c r="G2067" s="573" t="s">
        <v>902</v>
      </c>
      <c r="H2067" s="576">
        <v>152900</v>
      </c>
      <c r="I2067" s="576">
        <v>97100</v>
      </c>
      <c r="J2067" s="577">
        <v>0.63505559189012395</v>
      </c>
      <c r="K2067" s="577" t="b">
        <f t="shared" si="288"/>
        <v>1</v>
      </c>
      <c r="L2067" s="576">
        <v>46710</v>
      </c>
      <c r="M2067" s="576">
        <v>29189</v>
      </c>
      <c r="N2067" s="577">
        <v>0.62489830871333796</v>
      </c>
      <c r="O2067" s="577" t="b">
        <f t="shared" si="289"/>
        <v>1</v>
      </c>
      <c r="P2067" s="578">
        <v>19.600000000000001</v>
      </c>
      <c r="Q2067" s="578">
        <v>30.5</v>
      </c>
      <c r="R2067" s="579">
        <v>1.55612244897959</v>
      </c>
      <c r="S2067" s="577" t="b">
        <f t="shared" si="290"/>
        <v>1</v>
      </c>
      <c r="T2067" s="580">
        <f t="shared" si="291"/>
        <v>1</v>
      </c>
      <c r="U2067" s="580">
        <f t="shared" si="292"/>
        <v>1</v>
      </c>
      <c r="V2067" s="580">
        <f t="shared" si="293"/>
        <v>1</v>
      </c>
      <c r="W2067" s="580">
        <f t="shared" si="294"/>
        <v>3</v>
      </c>
      <c r="X2067" s="581" t="str">
        <f t="shared" si="295"/>
        <v>NO</v>
      </c>
      <c r="Y2067" s="582" t="str">
        <f t="shared" si="296"/>
        <v>NO</v>
      </c>
    </row>
    <row r="2068" spans="1:25" x14ac:dyDescent="0.25">
      <c r="A2068" s="572" t="s">
        <v>255</v>
      </c>
      <c r="B2068" s="573" t="s">
        <v>907</v>
      </c>
      <c r="C2068" s="617">
        <v>9611</v>
      </c>
      <c r="D2068" s="617">
        <v>22097961100</v>
      </c>
      <c r="E2068" s="574" t="s">
        <v>904</v>
      </c>
      <c r="F2068" s="583">
        <v>0</v>
      </c>
      <c r="G2068" s="573" t="s">
        <v>902</v>
      </c>
      <c r="H2068" s="576">
        <v>152900</v>
      </c>
      <c r="I2068" s="576">
        <v>97100</v>
      </c>
      <c r="J2068" s="577">
        <v>0.63505559189012395</v>
      </c>
      <c r="K2068" s="577" t="b">
        <f t="shared" si="288"/>
        <v>1</v>
      </c>
      <c r="L2068" s="576">
        <v>46710</v>
      </c>
      <c r="M2068" s="576">
        <v>29189</v>
      </c>
      <c r="N2068" s="577">
        <v>0.62489830871333796</v>
      </c>
      <c r="O2068" s="577" t="b">
        <f t="shared" si="289"/>
        <v>1</v>
      </c>
      <c r="P2068" s="578">
        <v>19.600000000000001</v>
      </c>
      <c r="Q2068" s="578">
        <v>30.5</v>
      </c>
      <c r="R2068" s="579">
        <v>1.55612244897959</v>
      </c>
      <c r="S2068" s="577" t="b">
        <f t="shared" si="290"/>
        <v>1</v>
      </c>
      <c r="T2068" s="580">
        <f t="shared" si="291"/>
        <v>1</v>
      </c>
      <c r="U2068" s="580">
        <f t="shared" si="292"/>
        <v>1</v>
      </c>
      <c r="V2068" s="580">
        <f t="shared" si="293"/>
        <v>1</v>
      </c>
      <c r="W2068" s="580">
        <f t="shared" si="294"/>
        <v>3</v>
      </c>
      <c r="X2068" s="581" t="str">
        <f t="shared" si="295"/>
        <v>NO</v>
      </c>
      <c r="Y2068" s="582" t="str">
        <f t="shared" si="296"/>
        <v>NO</v>
      </c>
    </row>
    <row r="2069" spans="1:25" x14ac:dyDescent="0.25">
      <c r="A2069" s="572" t="s">
        <v>966</v>
      </c>
      <c r="B2069" s="573" t="s">
        <v>1083</v>
      </c>
      <c r="C2069" s="617">
        <v>9612</v>
      </c>
      <c r="D2069" s="617">
        <v>22097961200</v>
      </c>
      <c r="E2069" s="574" t="s">
        <v>904</v>
      </c>
      <c r="F2069" s="583">
        <v>0</v>
      </c>
      <c r="G2069" s="573" t="s">
        <v>902</v>
      </c>
      <c r="H2069" s="576">
        <v>152900</v>
      </c>
      <c r="I2069" s="576">
        <v>94100</v>
      </c>
      <c r="J2069" s="577">
        <v>0.61543492478744299</v>
      </c>
      <c r="K2069" s="577" t="b">
        <f t="shared" si="288"/>
        <v>1</v>
      </c>
      <c r="L2069" s="576">
        <v>46710</v>
      </c>
      <c r="M2069" s="576">
        <v>20005</v>
      </c>
      <c r="N2069" s="577">
        <v>0.42828088203810699</v>
      </c>
      <c r="O2069" s="577" t="b">
        <f t="shared" si="289"/>
        <v>1</v>
      </c>
      <c r="P2069" s="578">
        <v>19.600000000000001</v>
      </c>
      <c r="Q2069" s="578">
        <v>45.3</v>
      </c>
      <c r="R2069" s="579">
        <v>2.31122448979592</v>
      </c>
      <c r="S2069" s="577" t="b">
        <f t="shared" si="290"/>
        <v>1</v>
      </c>
      <c r="T2069" s="580">
        <f t="shared" si="291"/>
        <v>1</v>
      </c>
      <c r="U2069" s="580">
        <f t="shared" si="292"/>
        <v>1</v>
      </c>
      <c r="V2069" s="580">
        <f t="shared" si="293"/>
        <v>1</v>
      </c>
      <c r="W2069" s="580">
        <f t="shared" si="294"/>
        <v>3</v>
      </c>
      <c r="X2069" s="581" t="str">
        <f t="shared" si="295"/>
        <v>NO</v>
      </c>
      <c r="Y2069" s="582" t="str">
        <f t="shared" si="296"/>
        <v>NO</v>
      </c>
    </row>
    <row r="2070" spans="1:25" x14ac:dyDescent="0.25">
      <c r="A2070" s="572" t="s">
        <v>966</v>
      </c>
      <c r="B2070" s="573" t="s">
        <v>1298</v>
      </c>
      <c r="C2070" s="617">
        <v>9612</v>
      </c>
      <c r="D2070" s="617">
        <v>22097961200</v>
      </c>
      <c r="E2070" s="574" t="s">
        <v>904</v>
      </c>
      <c r="F2070" s="583">
        <v>0</v>
      </c>
      <c r="G2070" s="573" t="s">
        <v>902</v>
      </c>
      <c r="H2070" s="576">
        <v>152900</v>
      </c>
      <c r="I2070" s="576">
        <v>147600</v>
      </c>
      <c r="J2070" s="577">
        <v>0.96533682145192901</v>
      </c>
      <c r="K2070" s="577" t="b">
        <f t="shared" si="288"/>
        <v>1</v>
      </c>
      <c r="L2070" s="576">
        <v>46710</v>
      </c>
      <c r="M2070" s="576">
        <v>34722</v>
      </c>
      <c r="N2070" s="577">
        <v>0.74335260115606905</v>
      </c>
      <c r="O2070" s="577" t="str">
        <f t="shared" si="289"/>
        <v/>
      </c>
      <c r="P2070" s="578">
        <v>19.600000000000001</v>
      </c>
      <c r="Q2070" s="578">
        <v>30.1</v>
      </c>
      <c r="R2070" s="579">
        <v>1.53571428571429</v>
      </c>
      <c r="S2070" s="577" t="b">
        <f t="shared" si="290"/>
        <v>1</v>
      </c>
      <c r="T2070" s="580">
        <f t="shared" si="291"/>
        <v>1</v>
      </c>
      <c r="U2070" s="580">
        <f t="shared" si="292"/>
        <v>0</v>
      </c>
      <c r="V2070" s="580">
        <f t="shared" si="293"/>
        <v>1</v>
      </c>
      <c r="W2070" s="580">
        <f t="shared" si="294"/>
        <v>2</v>
      </c>
      <c r="X2070" s="581" t="str">
        <f t="shared" si="295"/>
        <v>NO</v>
      </c>
      <c r="Y2070" s="582" t="str">
        <f t="shared" si="296"/>
        <v>NO</v>
      </c>
    </row>
    <row r="2071" spans="1:25" x14ac:dyDescent="0.25">
      <c r="A2071" s="572" t="s">
        <v>255</v>
      </c>
      <c r="B2071" s="573" t="s">
        <v>900</v>
      </c>
      <c r="C2071" s="617">
        <v>9612</v>
      </c>
      <c r="D2071" s="617">
        <v>22097961200</v>
      </c>
      <c r="E2071" s="574" t="s">
        <v>904</v>
      </c>
      <c r="F2071" s="583">
        <v>0</v>
      </c>
      <c r="G2071" s="573" t="s">
        <v>902</v>
      </c>
      <c r="H2071" s="576">
        <v>152900</v>
      </c>
      <c r="I2071" s="576">
        <v>75900</v>
      </c>
      <c r="J2071" s="577">
        <v>0.49640287769784203</v>
      </c>
      <c r="K2071" s="577" t="str">
        <f t="shared" si="288"/>
        <v/>
      </c>
      <c r="L2071" s="576">
        <v>46710</v>
      </c>
      <c r="M2071" s="576">
        <v>32452</v>
      </c>
      <c r="N2071" s="577">
        <v>0.69475487047741402</v>
      </c>
      <c r="O2071" s="577" t="str">
        <f t="shared" si="289"/>
        <v/>
      </c>
      <c r="P2071" s="578">
        <v>19.600000000000001</v>
      </c>
      <c r="Q2071" s="578">
        <v>32.5</v>
      </c>
      <c r="R2071" s="579">
        <v>1.65816326530612</v>
      </c>
      <c r="S2071" s="577" t="b">
        <f t="shared" si="290"/>
        <v>1</v>
      </c>
      <c r="T2071" s="580">
        <f t="shared" si="291"/>
        <v>0</v>
      </c>
      <c r="U2071" s="580">
        <f t="shared" si="292"/>
        <v>0</v>
      </c>
      <c r="V2071" s="580">
        <f t="shared" si="293"/>
        <v>1</v>
      </c>
      <c r="W2071" s="580">
        <f t="shared" si="294"/>
        <v>1</v>
      </c>
      <c r="X2071" s="581" t="str">
        <f t="shared" si="295"/>
        <v>NO</v>
      </c>
      <c r="Y2071" s="582" t="str">
        <f t="shared" si="296"/>
        <v>NO</v>
      </c>
    </row>
    <row r="2072" spans="1:25" x14ac:dyDescent="0.25">
      <c r="A2072" s="572" t="s">
        <v>966</v>
      </c>
      <c r="B2072" s="573" t="s">
        <v>1083</v>
      </c>
      <c r="C2072" s="617">
        <v>9613</v>
      </c>
      <c r="D2072" s="617">
        <v>22097961300</v>
      </c>
      <c r="E2072" s="574" t="s">
        <v>901</v>
      </c>
      <c r="F2072" s="575">
        <v>1</v>
      </c>
      <c r="G2072" s="573" t="s">
        <v>902</v>
      </c>
      <c r="H2072" s="576">
        <v>152900</v>
      </c>
      <c r="I2072" s="576">
        <v>94100</v>
      </c>
      <c r="J2072" s="577">
        <v>0.61543492478744299</v>
      </c>
      <c r="K2072" s="577" t="b">
        <f t="shared" si="288"/>
        <v>1</v>
      </c>
      <c r="L2072" s="576">
        <v>46710</v>
      </c>
      <c r="M2072" s="576">
        <v>20005</v>
      </c>
      <c r="N2072" s="577">
        <v>0.42828088203810699</v>
      </c>
      <c r="O2072" s="577" t="b">
        <f t="shared" si="289"/>
        <v>1</v>
      </c>
      <c r="P2072" s="578">
        <v>19.600000000000001</v>
      </c>
      <c r="Q2072" s="578">
        <v>45.3</v>
      </c>
      <c r="R2072" s="579">
        <v>2.31122448979592</v>
      </c>
      <c r="S2072" s="577" t="b">
        <f t="shared" si="290"/>
        <v>1</v>
      </c>
      <c r="T2072" s="580">
        <f t="shared" si="291"/>
        <v>1</v>
      </c>
      <c r="U2072" s="580">
        <f t="shared" si="292"/>
        <v>1</v>
      </c>
      <c r="V2072" s="580">
        <f t="shared" si="293"/>
        <v>1</v>
      </c>
      <c r="W2072" s="580">
        <f t="shared" si="294"/>
        <v>3</v>
      </c>
      <c r="X2072" s="588" t="str">
        <f t="shared" si="295"/>
        <v>YES</v>
      </c>
      <c r="Y2072" s="589" t="str">
        <f t="shared" si="296"/>
        <v>YES</v>
      </c>
    </row>
    <row r="2073" spans="1:25" x14ac:dyDescent="0.25">
      <c r="A2073" s="572" t="s">
        <v>966</v>
      </c>
      <c r="B2073" s="592" t="s">
        <v>1299</v>
      </c>
      <c r="C2073" s="617">
        <v>9614</v>
      </c>
      <c r="D2073" s="617">
        <v>22097961400</v>
      </c>
      <c r="E2073" s="574" t="s">
        <v>904</v>
      </c>
      <c r="F2073" s="583">
        <v>0</v>
      </c>
      <c r="G2073" s="573" t="s">
        <v>902</v>
      </c>
      <c r="H2073" s="576">
        <v>152900</v>
      </c>
      <c r="I2073" s="576">
        <v>80000</v>
      </c>
      <c r="J2073" s="577">
        <v>0.52321778940483998</v>
      </c>
      <c r="K2073" s="577" t="b">
        <f t="shared" si="288"/>
        <v>1</v>
      </c>
      <c r="L2073" s="576">
        <v>46710</v>
      </c>
      <c r="M2073" s="576">
        <v>35938</v>
      </c>
      <c r="N2073" s="577">
        <v>0.76938557054164003</v>
      </c>
      <c r="O2073" s="577" t="str">
        <f t="shared" si="289"/>
        <v/>
      </c>
      <c r="P2073" s="578">
        <v>19.600000000000001</v>
      </c>
      <c r="Q2073" s="578">
        <v>19.600000000000001</v>
      </c>
      <c r="R2073" s="579">
        <v>1</v>
      </c>
      <c r="S2073" s="577" t="str">
        <f t="shared" si="290"/>
        <v/>
      </c>
      <c r="T2073" s="580">
        <f t="shared" si="291"/>
        <v>1</v>
      </c>
      <c r="U2073" s="580">
        <f t="shared" si="292"/>
        <v>0</v>
      </c>
      <c r="V2073" s="580">
        <f t="shared" si="293"/>
        <v>0</v>
      </c>
      <c r="W2073" s="580">
        <f t="shared" si="294"/>
        <v>1</v>
      </c>
      <c r="X2073" s="581" t="str">
        <f t="shared" si="295"/>
        <v>NO</v>
      </c>
      <c r="Y2073" s="582" t="str">
        <f t="shared" si="296"/>
        <v>NO</v>
      </c>
    </row>
    <row r="2074" spans="1:25" x14ac:dyDescent="0.25">
      <c r="A2074" s="572" t="s">
        <v>966</v>
      </c>
      <c r="B2074" s="592" t="s">
        <v>1300</v>
      </c>
      <c r="C2074" s="617">
        <v>9614</v>
      </c>
      <c r="D2074" s="617">
        <v>22097961400</v>
      </c>
      <c r="E2074" s="584" t="s">
        <v>904</v>
      </c>
      <c r="F2074" s="585">
        <v>0</v>
      </c>
      <c r="G2074" s="573" t="s">
        <v>902</v>
      </c>
      <c r="H2074" s="576">
        <v>152900</v>
      </c>
      <c r="I2074" s="576">
        <v>88200</v>
      </c>
      <c r="J2074" s="577">
        <v>0.57684761281883601</v>
      </c>
      <c r="K2074" s="577" t="b">
        <f t="shared" si="288"/>
        <v>1</v>
      </c>
      <c r="L2074" s="576">
        <v>46710</v>
      </c>
      <c r="M2074" s="576">
        <v>23125</v>
      </c>
      <c r="N2074" s="577">
        <v>0.49507600085634801</v>
      </c>
      <c r="O2074" s="577" t="b">
        <f t="shared" si="289"/>
        <v>1</v>
      </c>
      <c r="P2074" s="578">
        <v>19.600000000000001</v>
      </c>
      <c r="Q2074" s="578">
        <v>27.8</v>
      </c>
      <c r="R2074" s="579">
        <v>1.4183673469387801</v>
      </c>
      <c r="S2074" s="577" t="str">
        <f t="shared" si="290"/>
        <v/>
      </c>
      <c r="T2074" s="580">
        <f t="shared" si="291"/>
        <v>1</v>
      </c>
      <c r="U2074" s="580">
        <f t="shared" si="292"/>
        <v>1</v>
      </c>
      <c r="V2074" s="580">
        <f t="shared" si="293"/>
        <v>0</v>
      </c>
      <c r="W2074" s="580">
        <f t="shared" si="294"/>
        <v>2</v>
      </c>
      <c r="X2074" s="581" t="str">
        <f t="shared" si="295"/>
        <v>NO</v>
      </c>
      <c r="Y2074" s="586" t="str">
        <f t="shared" si="296"/>
        <v>NO</v>
      </c>
    </row>
    <row r="2075" spans="1:25" x14ac:dyDescent="0.25">
      <c r="A2075" s="572" t="s">
        <v>966</v>
      </c>
      <c r="B2075" s="592" t="s">
        <v>1083</v>
      </c>
      <c r="C2075" s="617">
        <v>9614</v>
      </c>
      <c r="D2075" s="617">
        <v>22097961400</v>
      </c>
      <c r="E2075" s="584" t="s">
        <v>901</v>
      </c>
      <c r="F2075" s="585">
        <v>1</v>
      </c>
      <c r="G2075" s="573" t="s">
        <v>902</v>
      </c>
      <c r="H2075" s="576">
        <v>152900</v>
      </c>
      <c r="I2075" s="576">
        <v>94100</v>
      </c>
      <c r="J2075" s="577">
        <v>0.61543492478744299</v>
      </c>
      <c r="K2075" s="577" t="b">
        <f t="shared" si="288"/>
        <v>1</v>
      </c>
      <c r="L2075" s="576">
        <v>46710</v>
      </c>
      <c r="M2075" s="576">
        <v>20005</v>
      </c>
      <c r="N2075" s="577">
        <v>0.42828088203810699</v>
      </c>
      <c r="O2075" s="577" t="b">
        <f t="shared" si="289"/>
        <v>1</v>
      </c>
      <c r="P2075" s="578">
        <v>19.600000000000001</v>
      </c>
      <c r="Q2075" s="578">
        <v>45.3</v>
      </c>
      <c r="R2075" s="579">
        <v>2.31122448979592</v>
      </c>
      <c r="S2075" s="577" t="b">
        <f t="shared" si="290"/>
        <v>1</v>
      </c>
      <c r="T2075" s="580">
        <f t="shared" si="291"/>
        <v>1</v>
      </c>
      <c r="U2075" s="580">
        <f t="shared" si="292"/>
        <v>1</v>
      </c>
      <c r="V2075" s="580">
        <f t="shared" si="293"/>
        <v>1</v>
      </c>
      <c r="W2075" s="580">
        <f t="shared" si="294"/>
        <v>3</v>
      </c>
      <c r="X2075" s="588" t="str">
        <f t="shared" si="295"/>
        <v>YES</v>
      </c>
      <c r="Y2075" s="589" t="str">
        <f t="shared" si="296"/>
        <v>YES</v>
      </c>
    </row>
    <row r="2076" spans="1:25" x14ac:dyDescent="0.25">
      <c r="A2076" s="572" t="s">
        <v>966</v>
      </c>
      <c r="B2076" s="573" t="s">
        <v>1083</v>
      </c>
      <c r="C2076" s="617">
        <v>9614</v>
      </c>
      <c r="D2076" s="617">
        <v>22097961400</v>
      </c>
      <c r="E2076" s="584" t="s">
        <v>901</v>
      </c>
      <c r="F2076" s="585">
        <v>1</v>
      </c>
      <c r="G2076" s="573" t="s">
        <v>902</v>
      </c>
      <c r="H2076" s="576">
        <v>152900</v>
      </c>
      <c r="I2076" s="576">
        <v>94100</v>
      </c>
      <c r="J2076" s="577">
        <v>0.61543492478744299</v>
      </c>
      <c r="K2076" s="577" t="b">
        <f t="shared" si="288"/>
        <v>1</v>
      </c>
      <c r="L2076" s="576">
        <v>46710</v>
      </c>
      <c r="M2076" s="576">
        <v>20005</v>
      </c>
      <c r="N2076" s="577">
        <v>0.42828088203810699</v>
      </c>
      <c r="O2076" s="577" t="b">
        <f t="shared" si="289"/>
        <v>1</v>
      </c>
      <c r="P2076" s="578">
        <v>19.600000000000001</v>
      </c>
      <c r="Q2076" s="578">
        <v>45.3</v>
      </c>
      <c r="R2076" s="579">
        <v>2.31122448979592</v>
      </c>
      <c r="S2076" s="577" t="b">
        <f t="shared" si="290"/>
        <v>1</v>
      </c>
      <c r="T2076" s="580">
        <f t="shared" si="291"/>
        <v>1</v>
      </c>
      <c r="U2076" s="580">
        <f t="shared" si="292"/>
        <v>1</v>
      </c>
      <c r="V2076" s="580">
        <f t="shared" si="293"/>
        <v>1</v>
      </c>
      <c r="W2076" s="580">
        <f t="shared" si="294"/>
        <v>3</v>
      </c>
      <c r="X2076" s="588" t="str">
        <f t="shared" si="295"/>
        <v>YES</v>
      </c>
      <c r="Y2076" s="589" t="str">
        <f t="shared" si="296"/>
        <v>YES</v>
      </c>
    </row>
    <row r="2077" spans="1:25" x14ac:dyDescent="0.25">
      <c r="A2077" s="572" t="s">
        <v>966</v>
      </c>
      <c r="B2077" s="573" t="s">
        <v>1083</v>
      </c>
      <c r="C2077" s="617">
        <v>9615</v>
      </c>
      <c r="D2077" s="617">
        <v>22097961500</v>
      </c>
      <c r="E2077" s="574" t="s">
        <v>904</v>
      </c>
      <c r="F2077" s="583">
        <v>0</v>
      </c>
      <c r="G2077" s="573" t="s">
        <v>902</v>
      </c>
      <c r="H2077" s="576">
        <v>152900</v>
      </c>
      <c r="I2077" s="576">
        <v>94100</v>
      </c>
      <c r="J2077" s="577">
        <v>0.61543492478744299</v>
      </c>
      <c r="K2077" s="577" t="b">
        <f t="shared" si="288"/>
        <v>1</v>
      </c>
      <c r="L2077" s="576">
        <v>46710</v>
      </c>
      <c r="M2077" s="576">
        <v>20005</v>
      </c>
      <c r="N2077" s="577">
        <v>0.42828088203810699</v>
      </c>
      <c r="O2077" s="577" t="b">
        <f t="shared" si="289"/>
        <v>1</v>
      </c>
      <c r="P2077" s="578">
        <v>19.600000000000001</v>
      </c>
      <c r="Q2077" s="578">
        <v>45.3</v>
      </c>
      <c r="R2077" s="579">
        <v>2.31122448979592</v>
      </c>
      <c r="S2077" s="577" t="b">
        <f t="shared" si="290"/>
        <v>1</v>
      </c>
      <c r="T2077" s="580">
        <f t="shared" si="291"/>
        <v>1</v>
      </c>
      <c r="U2077" s="580">
        <f t="shared" si="292"/>
        <v>1</v>
      </c>
      <c r="V2077" s="580">
        <f t="shared" si="293"/>
        <v>1</v>
      </c>
      <c r="W2077" s="580">
        <f t="shared" si="294"/>
        <v>3</v>
      </c>
      <c r="X2077" s="581" t="str">
        <f t="shared" si="295"/>
        <v>NO</v>
      </c>
      <c r="Y2077" s="582" t="str">
        <f t="shared" si="296"/>
        <v>NO</v>
      </c>
    </row>
    <row r="2078" spans="1:25" x14ac:dyDescent="0.25">
      <c r="A2078" s="572" t="s">
        <v>966</v>
      </c>
      <c r="B2078" s="573" t="s">
        <v>1083</v>
      </c>
      <c r="C2078" s="617">
        <v>9616</v>
      </c>
      <c r="D2078" s="617">
        <v>22097961600</v>
      </c>
      <c r="E2078" s="584" t="s">
        <v>901</v>
      </c>
      <c r="F2078" s="585">
        <v>1</v>
      </c>
      <c r="G2078" s="573" t="s">
        <v>902</v>
      </c>
      <c r="H2078" s="576">
        <v>152900</v>
      </c>
      <c r="I2078" s="576">
        <v>94100</v>
      </c>
      <c r="J2078" s="577">
        <v>0.61543492478744299</v>
      </c>
      <c r="K2078" s="577" t="b">
        <f t="shared" si="288"/>
        <v>1</v>
      </c>
      <c r="L2078" s="576">
        <v>46710</v>
      </c>
      <c r="M2078" s="576">
        <v>20005</v>
      </c>
      <c r="N2078" s="577">
        <v>0.42828088203810699</v>
      </c>
      <c r="O2078" s="577" t="b">
        <f t="shared" si="289"/>
        <v>1</v>
      </c>
      <c r="P2078" s="578">
        <v>19.600000000000001</v>
      </c>
      <c r="Q2078" s="578">
        <v>45.3</v>
      </c>
      <c r="R2078" s="579">
        <v>2.31122448979592</v>
      </c>
      <c r="S2078" s="577" t="b">
        <f t="shared" si="290"/>
        <v>1</v>
      </c>
      <c r="T2078" s="580">
        <f t="shared" si="291"/>
        <v>1</v>
      </c>
      <c r="U2078" s="580">
        <f t="shared" si="292"/>
        <v>1</v>
      </c>
      <c r="V2078" s="580">
        <f t="shared" si="293"/>
        <v>1</v>
      </c>
      <c r="W2078" s="580">
        <f t="shared" si="294"/>
        <v>3</v>
      </c>
      <c r="X2078" s="588" t="str">
        <f t="shared" si="295"/>
        <v>YES</v>
      </c>
      <c r="Y2078" s="589" t="str">
        <f t="shared" si="296"/>
        <v>YES</v>
      </c>
    </row>
    <row r="2079" spans="1:25" x14ac:dyDescent="0.25">
      <c r="A2079" s="572" t="s">
        <v>966</v>
      </c>
      <c r="B2079" s="573" t="s">
        <v>1296</v>
      </c>
      <c r="C2079" s="617">
        <v>9617</v>
      </c>
      <c r="D2079" s="617">
        <v>22097961700</v>
      </c>
      <c r="E2079" s="574" t="s">
        <v>904</v>
      </c>
      <c r="F2079" s="583">
        <v>0</v>
      </c>
      <c r="G2079" s="573" t="s">
        <v>902</v>
      </c>
      <c r="H2079" s="576">
        <v>152900</v>
      </c>
      <c r="I2079" s="576">
        <v>85500</v>
      </c>
      <c r="J2079" s="577">
        <v>0.55918901242642205</v>
      </c>
      <c r="K2079" s="577" t="b">
        <f t="shared" si="288"/>
        <v>1</v>
      </c>
      <c r="L2079" s="576">
        <v>46710</v>
      </c>
      <c r="M2079" s="576">
        <v>36731</v>
      </c>
      <c r="N2079" s="577">
        <v>0.78636266324127602</v>
      </c>
      <c r="O2079" s="577" t="str">
        <f t="shared" si="289"/>
        <v/>
      </c>
      <c r="P2079" s="578">
        <v>19.600000000000001</v>
      </c>
      <c r="Q2079" s="578">
        <v>22.5</v>
      </c>
      <c r="R2079" s="579">
        <v>1.1479591836734699</v>
      </c>
      <c r="S2079" s="577" t="str">
        <f t="shared" si="290"/>
        <v/>
      </c>
      <c r="T2079" s="580">
        <f t="shared" si="291"/>
        <v>1</v>
      </c>
      <c r="U2079" s="580">
        <f t="shared" si="292"/>
        <v>0</v>
      </c>
      <c r="V2079" s="580">
        <f t="shared" si="293"/>
        <v>0</v>
      </c>
      <c r="W2079" s="580">
        <f t="shared" si="294"/>
        <v>1</v>
      </c>
      <c r="X2079" s="581" t="str">
        <f t="shared" si="295"/>
        <v>NO</v>
      </c>
      <c r="Y2079" s="582" t="str">
        <f t="shared" si="296"/>
        <v>NO</v>
      </c>
    </row>
    <row r="2080" spans="1:25" x14ac:dyDescent="0.25">
      <c r="A2080" s="572" t="s">
        <v>966</v>
      </c>
      <c r="B2080" s="573" t="s">
        <v>1083</v>
      </c>
      <c r="C2080" s="617">
        <v>9617</v>
      </c>
      <c r="D2080" s="617">
        <v>22097961700</v>
      </c>
      <c r="E2080" s="574" t="s">
        <v>904</v>
      </c>
      <c r="F2080" s="583">
        <v>0</v>
      </c>
      <c r="G2080" s="573" t="s">
        <v>902</v>
      </c>
      <c r="H2080" s="576">
        <v>152900</v>
      </c>
      <c r="I2080" s="576">
        <v>94100</v>
      </c>
      <c r="J2080" s="577">
        <v>0.61543492478744299</v>
      </c>
      <c r="K2080" s="577" t="b">
        <f t="shared" si="288"/>
        <v>1</v>
      </c>
      <c r="L2080" s="576">
        <v>46710</v>
      </c>
      <c r="M2080" s="576">
        <v>20005</v>
      </c>
      <c r="N2080" s="577">
        <v>0.42828088203810699</v>
      </c>
      <c r="O2080" s="577" t="b">
        <f t="shared" si="289"/>
        <v>1</v>
      </c>
      <c r="P2080" s="578">
        <v>19.600000000000001</v>
      </c>
      <c r="Q2080" s="578">
        <v>45.3</v>
      </c>
      <c r="R2080" s="579">
        <v>2.31122448979592</v>
      </c>
      <c r="S2080" s="577" t="b">
        <f t="shared" si="290"/>
        <v>1</v>
      </c>
      <c r="T2080" s="580">
        <f t="shared" si="291"/>
        <v>1</v>
      </c>
      <c r="U2080" s="580">
        <f t="shared" si="292"/>
        <v>1</v>
      </c>
      <c r="V2080" s="580">
        <f t="shared" si="293"/>
        <v>1</v>
      </c>
      <c r="W2080" s="580">
        <f t="shared" si="294"/>
        <v>3</v>
      </c>
      <c r="X2080" s="581" t="str">
        <f t="shared" si="295"/>
        <v>NO</v>
      </c>
      <c r="Y2080" s="582" t="str">
        <f t="shared" si="296"/>
        <v>NO</v>
      </c>
    </row>
    <row r="2081" spans="1:25" x14ac:dyDescent="0.25">
      <c r="A2081" s="572" t="s">
        <v>966</v>
      </c>
      <c r="B2081" s="573" t="s">
        <v>1294</v>
      </c>
      <c r="C2081" s="617">
        <v>9617</v>
      </c>
      <c r="D2081" s="617">
        <v>22097961700</v>
      </c>
      <c r="E2081" s="574" t="s">
        <v>904</v>
      </c>
      <c r="F2081" s="583">
        <v>0</v>
      </c>
      <c r="G2081" s="573" t="s">
        <v>902</v>
      </c>
      <c r="H2081" s="576">
        <v>152900</v>
      </c>
      <c r="I2081" s="576">
        <v>77800</v>
      </c>
      <c r="J2081" s="577">
        <v>0.50882930019620698</v>
      </c>
      <c r="K2081" s="577" t="b">
        <f t="shared" si="288"/>
        <v>1</v>
      </c>
      <c r="L2081" s="576">
        <v>46710</v>
      </c>
      <c r="M2081" s="576">
        <v>23938</v>
      </c>
      <c r="N2081" s="577">
        <v>0.51248126739456201</v>
      </c>
      <c r="O2081" s="577" t="b">
        <f t="shared" si="289"/>
        <v>1</v>
      </c>
      <c r="P2081" s="578">
        <v>19.600000000000001</v>
      </c>
      <c r="Q2081" s="578">
        <v>42.2</v>
      </c>
      <c r="R2081" s="579">
        <v>2.1530612244898002</v>
      </c>
      <c r="S2081" s="577" t="b">
        <f t="shared" si="290"/>
        <v>1</v>
      </c>
      <c r="T2081" s="580">
        <f t="shared" si="291"/>
        <v>1</v>
      </c>
      <c r="U2081" s="580">
        <f t="shared" si="292"/>
        <v>1</v>
      </c>
      <c r="V2081" s="580">
        <f t="shared" si="293"/>
        <v>1</v>
      </c>
      <c r="W2081" s="580">
        <f t="shared" si="294"/>
        <v>3</v>
      </c>
      <c r="X2081" s="581" t="str">
        <f t="shared" si="295"/>
        <v>NO</v>
      </c>
      <c r="Y2081" s="582" t="str">
        <f t="shared" si="296"/>
        <v>NO</v>
      </c>
    </row>
    <row r="2082" spans="1:25" x14ac:dyDescent="0.25">
      <c r="A2082" s="572" t="s">
        <v>966</v>
      </c>
      <c r="B2082" s="573" t="s">
        <v>1298</v>
      </c>
      <c r="C2082" s="617">
        <v>9617</v>
      </c>
      <c r="D2082" s="617">
        <v>22097961700</v>
      </c>
      <c r="E2082" s="574" t="s">
        <v>904</v>
      </c>
      <c r="F2082" s="583">
        <v>0</v>
      </c>
      <c r="G2082" s="573" t="s">
        <v>902</v>
      </c>
      <c r="H2082" s="576">
        <v>152900</v>
      </c>
      <c r="I2082" s="576">
        <v>147600</v>
      </c>
      <c r="J2082" s="577">
        <v>0.96533682145192901</v>
      </c>
      <c r="K2082" s="577" t="b">
        <f t="shared" si="288"/>
        <v>1</v>
      </c>
      <c r="L2082" s="576">
        <v>46710</v>
      </c>
      <c r="M2082" s="576">
        <v>34722</v>
      </c>
      <c r="N2082" s="577">
        <v>0.74335260115606905</v>
      </c>
      <c r="O2082" s="577" t="str">
        <f t="shared" si="289"/>
        <v/>
      </c>
      <c r="P2082" s="578">
        <v>19.600000000000001</v>
      </c>
      <c r="Q2082" s="578">
        <v>30.1</v>
      </c>
      <c r="R2082" s="579">
        <v>1.53571428571429</v>
      </c>
      <c r="S2082" s="577" t="b">
        <f t="shared" si="290"/>
        <v>1</v>
      </c>
      <c r="T2082" s="580">
        <f t="shared" si="291"/>
        <v>1</v>
      </c>
      <c r="U2082" s="580">
        <f t="shared" si="292"/>
        <v>0</v>
      </c>
      <c r="V2082" s="580">
        <f t="shared" si="293"/>
        <v>1</v>
      </c>
      <c r="W2082" s="580">
        <f t="shared" si="294"/>
        <v>2</v>
      </c>
      <c r="X2082" s="581" t="str">
        <f t="shared" si="295"/>
        <v>NO</v>
      </c>
      <c r="Y2082" s="582" t="str">
        <f t="shared" si="296"/>
        <v>NO</v>
      </c>
    </row>
    <row r="2083" spans="1:25" x14ac:dyDescent="0.25">
      <c r="A2083" s="572" t="s">
        <v>282</v>
      </c>
      <c r="B2083" s="573" t="s">
        <v>1140</v>
      </c>
      <c r="C2083" s="617">
        <v>9618</v>
      </c>
      <c r="D2083" s="617">
        <v>22097961800</v>
      </c>
      <c r="E2083" s="574" t="s">
        <v>904</v>
      </c>
      <c r="F2083" s="583">
        <v>0</v>
      </c>
      <c r="G2083" s="573" t="s">
        <v>902</v>
      </c>
      <c r="H2083" s="576">
        <v>152900</v>
      </c>
      <c r="I2083" s="576">
        <v>153900</v>
      </c>
      <c r="J2083" s="577">
        <v>1.0065402223675599</v>
      </c>
      <c r="K2083" s="577" t="b">
        <f t="shared" si="288"/>
        <v>1</v>
      </c>
      <c r="L2083" s="576">
        <v>46710</v>
      </c>
      <c r="M2083" s="576">
        <v>38807</v>
      </c>
      <c r="N2083" s="577">
        <v>0.83080710768571997</v>
      </c>
      <c r="O2083" s="577" t="str">
        <f t="shared" si="289"/>
        <v/>
      </c>
      <c r="P2083" s="578">
        <v>19.600000000000001</v>
      </c>
      <c r="Q2083" s="578">
        <v>17.5</v>
      </c>
      <c r="R2083" s="579">
        <v>0.89285714285714302</v>
      </c>
      <c r="S2083" s="577" t="str">
        <f t="shared" si="290"/>
        <v/>
      </c>
      <c r="T2083" s="580">
        <f t="shared" si="291"/>
        <v>1</v>
      </c>
      <c r="U2083" s="580">
        <f t="shared" si="292"/>
        <v>0</v>
      </c>
      <c r="V2083" s="580">
        <f t="shared" si="293"/>
        <v>0</v>
      </c>
      <c r="W2083" s="580">
        <f t="shared" si="294"/>
        <v>1</v>
      </c>
      <c r="X2083" s="581" t="str">
        <f t="shared" si="295"/>
        <v>NO</v>
      </c>
      <c r="Y2083" s="582" t="str">
        <f t="shared" si="296"/>
        <v>NO</v>
      </c>
    </row>
    <row r="2084" spans="1:25" x14ac:dyDescent="0.25">
      <c r="A2084" s="572" t="s">
        <v>255</v>
      </c>
      <c r="B2084" s="573" t="s">
        <v>900</v>
      </c>
      <c r="C2084" s="617">
        <v>9618</v>
      </c>
      <c r="D2084" s="617">
        <v>22097961800</v>
      </c>
      <c r="E2084" s="574" t="s">
        <v>904</v>
      </c>
      <c r="F2084" s="583">
        <v>0</v>
      </c>
      <c r="G2084" s="573" t="s">
        <v>902</v>
      </c>
      <c r="H2084" s="576">
        <v>152900</v>
      </c>
      <c r="I2084" s="576">
        <v>75900</v>
      </c>
      <c r="J2084" s="577">
        <v>0.49640287769784203</v>
      </c>
      <c r="K2084" s="577" t="str">
        <f t="shared" si="288"/>
        <v/>
      </c>
      <c r="L2084" s="576">
        <v>46710</v>
      </c>
      <c r="M2084" s="576">
        <v>32452</v>
      </c>
      <c r="N2084" s="577">
        <v>0.69475487047741402</v>
      </c>
      <c r="O2084" s="577" t="str">
        <f t="shared" si="289"/>
        <v/>
      </c>
      <c r="P2084" s="578">
        <v>19.600000000000001</v>
      </c>
      <c r="Q2084" s="578">
        <v>32.5</v>
      </c>
      <c r="R2084" s="579">
        <v>1.65816326530612</v>
      </c>
      <c r="S2084" s="577" t="b">
        <f t="shared" si="290"/>
        <v>1</v>
      </c>
      <c r="T2084" s="580">
        <f t="shared" si="291"/>
        <v>0</v>
      </c>
      <c r="U2084" s="580">
        <f t="shared" si="292"/>
        <v>0</v>
      </c>
      <c r="V2084" s="580">
        <f t="shared" si="293"/>
        <v>1</v>
      </c>
      <c r="W2084" s="580">
        <f t="shared" si="294"/>
        <v>1</v>
      </c>
      <c r="X2084" s="581" t="str">
        <f t="shared" si="295"/>
        <v>NO</v>
      </c>
      <c r="Y2084" s="582" t="str">
        <f t="shared" si="296"/>
        <v>NO</v>
      </c>
    </row>
    <row r="2085" spans="1:25" x14ac:dyDescent="0.25">
      <c r="A2085" s="572" t="s">
        <v>966</v>
      </c>
      <c r="B2085" s="573" t="s">
        <v>1296</v>
      </c>
      <c r="C2085" s="617">
        <v>9618</v>
      </c>
      <c r="D2085" s="617">
        <v>22097961800</v>
      </c>
      <c r="E2085" s="574" t="s">
        <v>904</v>
      </c>
      <c r="F2085" s="583">
        <v>0</v>
      </c>
      <c r="G2085" s="573" t="s">
        <v>902</v>
      </c>
      <c r="H2085" s="576">
        <v>152900</v>
      </c>
      <c r="I2085" s="576">
        <v>85500</v>
      </c>
      <c r="J2085" s="577">
        <v>0.55918901242642205</v>
      </c>
      <c r="K2085" s="577" t="b">
        <f t="shared" si="288"/>
        <v>1</v>
      </c>
      <c r="L2085" s="576">
        <v>46710</v>
      </c>
      <c r="M2085" s="576">
        <v>36731</v>
      </c>
      <c r="N2085" s="577">
        <v>0.78636266324127602</v>
      </c>
      <c r="O2085" s="577" t="str">
        <f t="shared" si="289"/>
        <v/>
      </c>
      <c r="P2085" s="578">
        <v>19.600000000000001</v>
      </c>
      <c r="Q2085" s="578">
        <v>22.5</v>
      </c>
      <c r="R2085" s="579">
        <v>1.1479591836734699</v>
      </c>
      <c r="S2085" s="577" t="str">
        <f t="shared" si="290"/>
        <v/>
      </c>
      <c r="T2085" s="580">
        <f t="shared" si="291"/>
        <v>1</v>
      </c>
      <c r="U2085" s="580">
        <f t="shared" si="292"/>
        <v>0</v>
      </c>
      <c r="V2085" s="580">
        <f t="shared" si="293"/>
        <v>0</v>
      </c>
      <c r="W2085" s="580">
        <f t="shared" si="294"/>
        <v>1</v>
      </c>
      <c r="X2085" s="581" t="str">
        <f t="shared" si="295"/>
        <v>NO</v>
      </c>
      <c r="Y2085" s="582" t="str">
        <f t="shared" si="296"/>
        <v>NO</v>
      </c>
    </row>
    <row r="2086" spans="1:25" x14ac:dyDescent="0.25">
      <c r="A2086" s="572" t="s">
        <v>966</v>
      </c>
      <c r="B2086" s="573" t="s">
        <v>1298</v>
      </c>
      <c r="C2086" s="617">
        <v>9618</v>
      </c>
      <c r="D2086" s="617">
        <v>22097961800</v>
      </c>
      <c r="E2086" s="574" t="s">
        <v>904</v>
      </c>
      <c r="F2086" s="583">
        <v>0</v>
      </c>
      <c r="G2086" s="573" t="s">
        <v>902</v>
      </c>
      <c r="H2086" s="576">
        <v>152900</v>
      </c>
      <c r="I2086" s="576">
        <v>147600</v>
      </c>
      <c r="J2086" s="577">
        <v>0.96533682145192901</v>
      </c>
      <c r="K2086" s="577" t="b">
        <f t="shared" si="288"/>
        <v>1</v>
      </c>
      <c r="L2086" s="576">
        <v>46710</v>
      </c>
      <c r="M2086" s="576">
        <v>34722</v>
      </c>
      <c r="N2086" s="577">
        <v>0.74335260115606905</v>
      </c>
      <c r="O2086" s="577" t="str">
        <f t="shared" si="289"/>
        <v/>
      </c>
      <c r="P2086" s="578">
        <v>19.600000000000001</v>
      </c>
      <c r="Q2086" s="578">
        <v>30.1</v>
      </c>
      <c r="R2086" s="579">
        <v>1.53571428571429</v>
      </c>
      <c r="S2086" s="577" t="b">
        <f t="shared" si="290"/>
        <v>1</v>
      </c>
      <c r="T2086" s="580">
        <f t="shared" si="291"/>
        <v>1</v>
      </c>
      <c r="U2086" s="580">
        <f t="shared" si="292"/>
        <v>0</v>
      </c>
      <c r="V2086" s="580">
        <f t="shared" si="293"/>
        <v>1</v>
      </c>
      <c r="W2086" s="580">
        <f t="shared" si="294"/>
        <v>2</v>
      </c>
      <c r="X2086" s="581" t="str">
        <f t="shared" si="295"/>
        <v>NO</v>
      </c>
      <c r="Y2086" s="582" t="str">
        <f t="shared" si="296"/>
        <v>NO</v>
      </c>
    </row>
    <row r="2087" spans="1:25" x14ac:dyDescent="0.25">
      <c r="A2087" s="572" t="s">
        <v>966</v>
      </c>
      <c r="B2087" s="573" t="s">
        <v>1296</v>
      </c>
      <c r="C2087" s="617">
        <v>9619</v>
      </c>
      <c r="D2087" s="617">
        <v>22097961900</v>
      </c>
      <c r="E2087" s="574" t="s">
        <v>904</v>
      </c>
      <c r="F2087" s="583">
        <v>0</v>
      </c>
      <c r="G2087" s="573" t="s">
        <v>902</v>
      </c>
      <c r="H2087" s="576">
        <v>152900</v>
      </c>
      <c r="I2087" s="576">
        <v>85500</v>
      </c>
      <c r="J2087" s="577">
        <v>0.55918901242642205</v>
      </c>
      <c r="K2087" s="577" t="b">
        <f t="shared" si="288"/>
        <v>1</v>
      </c>
      <c r="L2087" s="576">
        <v>46710</v>
      </c>
      <c r="M2087" s="576">
        <v>36731</v>
      </c>
      <c r="N2087" s="577">
        <v>0.78636266324127602</v>
      </c>
      <c r="O2087" s="577" t="str">
        <f t="shared" si="289"/>
        <v/>
      </c>
      <c r="P2087" s="578">
        <v>19.600000000000001</v>
      </c>
      <c r="Q2087" s="578">
        <v>22.5</v>
      </c>
      <c r="R2087" s="579">
        <v>1.1479591836734699</v>
      </c>
      <c r="S2087" s="577" t="str">
        <f t="shared" si="290"/>
        <v/>
      </c>
      <c r="T2087" s="580">
        <f t="shared" si="291"/>
        <v>1</v>
      </c>
      <c r="U2087" s="580">
        <f t="shared" si="292"/>
        <v>0</v>
      </c>
      <c r="V2087" s="580">
        <f t="shared" si="293"/>
        <v>0</v>
      </c>
      <c r="W2087" s="580">
        <f t="shared" si="294"/>
        <v>1</v>
      </c>
      <c r="X2087" s="581" t="str">
        <f t="shared" si="295"/>
        <v>NO</v>
      </c>
      <c r="Y2087" s="582" t="str">
        <f t="shared" si="296"/>
        <v>NO</v>
      </c>
    </row>
    <row r="2088" spans="1:25" x14ac:dyDescent="0.25">
      <c r="A2088" s="572" t="s">
        <v>966</v>
      </c>
      <c r="B2088" s="573" t="s">
        <v>1083</v>
      </c>
      <c r="C2088" s="617">
        <v>9619</v>
      </c>
      <c r="D2088" s="617">
        <v>22097961900</v>
      </c>
      <c r="E2088" s="574" t="s">
        <v>904</v>
      </c>
      <c r="F2088" s="583">
        <v>0</v>
      </c>
      <c r="G2088" s="573" t="s">
        <v>902</v>
      </c>
      <c r="H2088" s="576">
        <v>152900</v>
      </c>
      <c r="I2088" s="576">
        <v>94100</v>
      </c>
      <c r="J2088" s="577">
        <v>0.61543492478744299</v>
      </c>
      <c r="K2088" s="577" t="b">
        <f t="shared" si="288"/>
        <v>1</v>
      </c>
      <c r="L2088" s="576">
        <v>46710</v>
      </c>
      <c r="M2088" s="576">
        <v>20005</v>
      </c>
      <c r="N2088" s="577">
        <v>0.42828088203810699</v>
      </c>
      <c r="O2088" s="577" t="b">
        <f t="shared" si="289"/>
        <v>1</v>
      </c>
      <c r="P2088" s="578">
        <v>19.600000000000001</v>
      </c>
      <c r="Q2088" s="578">
        <v>45.3</v>
      </c>
      <c r="R2088" s="579">
        <v>2.31122448979592</v>
      </c>
      <c r="S2088" s="577" t="b">
        <f t="shared" si="290"/>
        <v>1</v>
      </c>
      <c r="T2088" s="580">
        <f t="shared" si="291"/>
        <v>1</v>
      </c>
      <c r="U2088" s="580">
        <f t="shared" si="292"/>
        <v>1</v>
      </c>
      <c r="V2088" s="580">
        <f t="shared" si="293"/>
        <v>1</v>
      </c>
      <c r="W2088" s="580">
        <f t="shared" si="294"/>
        <v>3</v>
      </c>
      <c r="X2088" s="581" t="str">
        <f t="shared" si="295"/>
        <v>NO</v>
      </c>
      <c r="Y2088" s="582" t="str">
        <f t="shared" si="296"/>
        <v>NO</v>
      </c>
    </row>
    <row r="2089" spans="1:25" x14ac:dyDescent="0.25">
      <c r="A2089" s="572" t="s">
        <v>966</v>
      </c>
      <c r="B2089" s="573" t="s">
        <v>1298</v>
      </c>
      <c r="C2089" s="617">
        <v>9619</v>
      </c>
      <c r="D2089" s="617">
        <v>22097961900</v>
      </c>
      <c r="E2089" s="574" t="s">
        <v>904</v>
      </c>
      <c r="F2089" s="583">
        <v>0</v>
      </c>
      <c r="G2089" s="573" t="s">
        <v>902</v>
      </c>
      <c r="H2089" s="576">
        <v>152900</v>
      </c>
      <c r="I2089" s="576">
        <v>147600</v>
      </c>
      <c r="J2089" s="577">
        <v>0.96533682145192901</v>
      </c>
      <c r="K2089" s="577" t="b">
        <f t="shared" si="288"/>
        <v>1</v>
      </c>
      <c r="L2089" s="576">
        <v>46710</v>
      </c>
      <c r="M2089" s="576">
        <v>34722</v>
      </c>
      <c r="N2089" s="577">
        <v>0.74335260115606905</v>
      </c>
      <c r="O2089" s="577" t="str">
        <f t="shared" si="289"/>
        <v/>
      </c>
      <c r="P2089" s="578">
        <v>19.600000000000001</v>
      </c>
      <c r="Q2089" s="578">
        <v>30.1</v>
      </c>
      <c r="R2089" s="579">
        <v>1.53571428571429</v>
      </c>
      <c r="S2089" s="577" t="b">
        <f t="shared" si="290"/>
        <v>1</v>
      </c>
      <c r="T2089" s="580">
        <f t="shared" si="291"/>
        <v>1</v>
      </c>
      <c r="U2089" s="580">
        <f t="shared" si="292"/>
        <v>0</v>
      </c>
      <c r="V2089" s="580">
        <f t="shared" si="293"/>
        <v>1</v>
      </c>
      <c r="W2089" s="580">
        <f t="shared" si="294"/>
        <v>2</v>
      </c>
      <c r="X2089" s="581" t="str">
        <f t="shared" si="295"/>
        <v>NO</v>
      </c>
      <c r="Y2089" s="582" t="str">
        <f t="shared" si="296"/>
        <v>NO</v>
      </c>
    </row>
    <row r="2090" spans="1:25" x14ac:dyDescent="0.25">
      <c r="A2090" s="572" t="s">
        <v>1103</v>
      </c>
      <c r="B2090" s="573" t="s">
        <v>1141</v>
      </c>
      <c r="C2090" s="617">
        <v>201</v>
      </c>
      <c r="D2090" s="617">
        <v>22099020100</v>
      </c>
      <c r="E2090" s="574" t="s">
        <v>904</v>
      </c>
      <c r="F2090" s="583">
        <v>0</v>
      </c>
      <c r="G2090" s="573" t="s">
        <v>902</v>
      </c>
      <c r="H2090" s="576">
        <v>152900</v>
      </c>
      <c r="I2090" s="576">
        <v>169300</v>
      </c>
      <c r="J2090" s="577">
        <v>1.1072596468279901</v>
      </c>
      <c r="K2090" s="577" t="b">
        <f t="shared" si="288"/>
        <v>1</v>
      </c>
      <c r="L2090" s="576">
        <v>46710</v>
      </c>
      <c r="M2090" s="576">
        <v>36743</v>
      </c>
      <c r="N2090" s="577">
        <v>0.78661956754442297</v>
      </c>
      <c r="O2090" s="577" t="str">
        <f t="shared" si="289"/>
        <v/>
      </c>
      <c r="P2090" s="578">
        <v>19.600000000000001</v>
      </c>
      <c r="Q2090" s="578">
        <v>25.3</v>
      </c>
      <c r="R2090" s="579">
        <v>1.2908163265306101</v>
      </c>
      <c r="S2090" s="577" t="str">
        <f t="shared" si="290"/>
        <v/>
      </c>
      <c r="T2090" s="580">
        <f t="shared" si="291"/>
        <v>1</v>
      </c>
      <c r="U2090" s="580">
        <f t="shared" si="292"/>
        <v>0</v>
      </c>
      <c r="V2090" s="580">
        <f t="shared" si="293"/>
        <v>0</v>
      </c>
      <c r="W2090" s="580">
        <f t="shared" si="294"/>
        <v>1</v>
      </c>
      <c r="X2090" s="581" t="str">
        <f t="shared" si="295"/>
        <v>NO</v>
      </c>
      <c r="Y2090" s="582" t="str">
        <f t="shared" si="296"/>
        <v>NO</v>
      </c>
    </row>
    <row r="2091" spans="1:25" ht="30" x14ac:dyDescent="0.25">
      <c r="A2091" s="572" t="s">
        <v>1103</v>
      </c>
      <c r="B2091" s="573" t="s">
        <v>1104</v>
      </c>
      <c r="C2091" s="617">
        <v>201</v>
      </c>
      <c r="D2091" s="617">
        <v>22099020100</v>
      </c>
      <c r="E2091" s="574" t="s">
        <v>904</v>
      </c>
      <c r="F2091" s="583">
        <v>0</v>
      </c>
      <c r="G2091" s="573" t="s">
        <v>902</v>
      </c>
      <c r="H2091" s="576">
        <v>152900</v>
      </c>
      <c r="I2091" s="576">
        <v>0</v>
      </c>
      <c r="J2091" s="577">
        <v>0</v>
      </c>
      <c r="K2091" s="577" t="str">
        <f t="shared" si="288"/>
        <v/>
      </c>
      <c r="L2091" s="576">
        <v>46710</v>
      </c>
      <c r="M2091" s="576">
        <v>0</v>
      </c>
      <c r="N2091" s="577">
        <v>0</v>
      </c>
      <c r="O2091" s="577" t="b">
        <f t="shared" si="289"/>
        <v>1</v>
      </c>
      <c r="P2091" s="578">
        <v>19.600000000000001</v>
      </c>
      <c r="Q2091" s="578">
        <v>0</v>
      </c>
      <c r="R2091" s="579">
        <v>0</v>
      </c>
      <c r="S2091" s="577" t="str">
        <f t="shared" si="290"/>
        <v/>
      </c>
      <c r="T2091" s="580">
        <f t="shared" si="291"/>
        <v>0</v>
      </c>
      <c r="U2091" s="580">
        <f t="shared" si="292"/>
        <v>1</v>
      </c>
      <c r="V2091" s="580">
        <f t="shared" si="293"/>
        <v>0</v>
      </c>
      <c r="W2091" s="580">
        <f t="shared" si="294"/>
        <v>1</v>
      </c>
      <c r="X2091" s="581" t="str">
        <f t="shared" si="295"/>
        <v>NO</v>
      </c>
      <c r="Y2091" s="582" t="str">
        <f t="shared" si="296"/>
        <v>NO</v>
      </c>
    </row>
    <row r="2092" spans="1:25" x14ac:dyDescent="0.25">
      <c r="A2092" s="572" t="s">
        <v>966</v>
      </c>
      <c r="B2092" s="573" t="s">
        <v>1296</v>
      </c>
      <c r="C2092" s="617">
        <v>202</v>
      </c>
      <c r="D2092" s="617">
        <v>22099020200</v>
      </c>
      <c r="E2092" s="574" t="s">
        <v>904</v>
      </c>
      <c r="F2092" s="583">
        <v>0</v>
      </c>
      <c r="G2092" s="573" t="s">
        <v>902</v>
      </c>
      <c r="H2092" s="576">
        <v>152900</v>
      </c>
      <c r="I2092" s="576">
        <v>85500</v>
      </c>
      <c r="J2092" s="577">
        <v>0.55918901242642205</v>
      </c>
      <c r="K2092" s="577" t="b">
        <f t="shared" si="288"/>
        <v>1</v>
      </c>
      <c r="L2092" s="576">
        <v>46710</v>
      </c>
      <c r="M2092" s="576">
        <v>36731</v>
      </c>
      <c r="N2092" s="577">
        <v>0.78636266324127602</v>
      </c>
      <c r="O2092" s="577" t="str">
        <f t="shared" si="289"/>
        <v/>
      </c>
      <c r="P2092" s="578">
        <v>19.600000000000001</v>
      </c>
      <c r="Q2092" s="578">
        <v>22.5</v>
      </c>
      <c r="R2092" s="579">
        <v>1.1479591836734699</v>
      </c>
      <c r="S2092" s="577" t="str">
        <f t="shared" si="290"/>
        <v/>
      </c>
      <c r="T2092" s="580">
        <f t="shared" si="291"/>
        <v>1</v>
      </c>
      <c r="U2092" s="580">
        <f t="shared" si="292"/>
        <v>0</v>
      </c>
      <c r="V2092" s="580">
        <f t="shared" si="293"/>
        <v>0</v>
      </c>
      <c r="W2092" s="580">
        <f t="shared" si="294"/>
        <v>1</v>
      </c>
      <c r="X2092" s="581" t="str">
        <f t="shared" si="295"/>
        <v>NO</v>
      </c>
      <c r="Y2092" s="582" t="str">
        <f t="shared" si="296"/>
        <v>NO</v>
      </c>
    </row>
    <row r="2093" spans="1:25" x14ac:dyDescent="0.25">
      <c r="A2093" s="572" t="s">
        <v>1103</v>
      </c>
      <c r="B2093" s="573" t="s">
        <v>1141</v>
      </c>
      <c r="C2093" s="617">
        <v>202</v>
      </c>
      <c r="D2093" s="617">
        <v>22099020200</v>
      </c>
      <c r="E2093" s="574" t="s">
        <v>904</v>
      </c>
      <c r="F2093" s="583">
        <v>0</v>
      </c>
      <c r="G2093" s="573" t="s">
        <v>902</v>
      </c>
      <c r="H2093" s="576">
        <v>152900</v>
      </c>
      <c r="I2093" s="576">
        <v>169300</v>
      </c>
      <c r="J2093" s="577">
        <v>1.1072596468279901</v>
      </c>
      <c r="K2093" s="577" t="b">
        <f t="shared" si="288"/>
        <v>1</v>
      </c>
      <c r="L2093" s="576">
        <v>46710</v>
      </c>
      <c r="M2093" s="576">
        <v>36743</v>
      </c>
      <c r="N2093" s="577">
        <v>0.78661956754442297</v>
      </c>
      <c r="O2093" s="577" t="str">
        <f t="shared" si="289"/>
        <v/>
      </c>
      <c r="P2093" s="578">
        <v>19.600000000000001</v>
      </c>
      <c r="Q2093" s="578">
        <v>25.3</v>
      </c>
      <c r="R2093" s="579">
        <v>1.2908163265306101</v>
      </c>
      <c r="S2093" s="577" t="str">
        <f t="shared" si="290"/>
        <v/>
      </c>
      <c r="T2093" s="580">
        <f t="shared" si="291"/>
        <v>1</v>
      </c>
      <c r="U2093" s="580">
        <f t="shared" si="292"/>
        <v>0</v>
      </c>
      <c r="V2093" s="580">
        <f t="shared" si="293"/>
        <v>0</v>
      </c>
      <c r="W2093" s="580">
        <f t="shared" si="294"/>
        <v>1</v>
      </c>
      <c r="X2093" s="581" t="str">
        <f t="shared" si="295"/>
        <v>NO</v>
      </c>
      <c r="Y2093" s="582" t="str">
        <f t="shared" si="296"/>
        <v>NO</v>
      </c>
    </row>
    <row r="2094" spans="1:25" x14ac:dyDescent="0.25">
      <c r="A2094" s="572" t="s">
        <v>1103</v>
      </c>
      <c r="B2094" s="573" t="s">
        <v>1301</v>
      </c>
      <c r="C2094" s="617">
        <v>202</v>
      </c>
      <c r="D2094" s="617">
        <v>22099020200</v>
      </c>
      <c r="E2094" s="574" t="s">
        <v>904</v>
      </c>
      <c r="F2094" s="583">
        <v>0</v>
      </c>
      <c r="G2094" s="573" t="s">
        <v>902</v>
      </c>
      <c r="H2094" s="576">
        <v>152900</v>
      </c>
      <c r="I2094" s="576">
        <v>102100</v>
      </c>
      <c r="J2094" s="577">
        <v>0.66775670372792695</v>
      </c>
      <c r="K2094" s="577" t="b">
        <f t="shared" si="288"/>
        <v>1</v>
      </c>
      <c r="L2094" s="576">
        <v>46710</v>
      </c>
      <c r="M2094" s="576">
        <v>51350</v>
      </c>
      <c r="N2094" s="577">
        <v>1.0993363305502</v>
      </c>
      <c r="O2094" s="577" t="str">
        <f t="shared" si="289"/>
        <v/>
      </c>
      <c r="P2094" s="578">
        <v>19.600000000000001</v>
      </c>
      <c r="Q2094" s="578">
        <v>13.3</v>
      </c>
      <c r="R2094" s="579">
        <v>0.67857142857142905</v>
      </c>
      <c r="S2094" s="577" t="str">
        <f t="shared" si="290"/>
        <v/>
      </c>
      <c r="T2094" s="580">
        <f t="shared" si="291"/>
        <v>1</v>
      </c>
      <c r="U2094" s="580">
        <f t="shared" si="292"/>
        <v>0</v>
      </c>
      <c r="V2094" s="580">
        <f t="shared" si="293"/>
        <v>0</v>
      </c>
      <c r="W2094" s="580">
        <f t="shared" si="294"/>
        <v>1</v>
      </c>
      <c r="X2094" s="581" t="str">
        <f t="shared" si="295"/>
        <v>NO</v>
      </c>
      <c r="Y2094" s="582" t="str">
        <f t="shared" si="296"/>
        <v>NO</v>
      </c>
    </row>
    <row r="2095" spans="1:25" x14ac:dyDescent="0.25">
      <c r="A2095" s="572" t="s">
        <v>1103</v>
      </c>
      <c r="B2095" s="573" t="s">
        <v>1141</v>
      </c>
      <c r="C2095" s="617">
        <v>203.01</v>
      </c>
      <c r="D2095" s="617">
        <v>22099020301</v>
      </c>
      <c r="E2095" s="574" t="s">
        <v>904</v>
      </c>
      <c r="F2095" s="583">
        <v>0</v>
      </c>
      <c r="G2095" s="573" t="s">
        <v>902</v>
      </c>
      <c r="H2095" s="576">
        <v>152900</v>
      </c>
      <c r="I2095" s="576">
        <v>169300</v>
      </c>
      <c r="J2095" s="577">
        <v>1.1072596468279901</v>
      </c>
      <c r="K2095" s="577" t="b">
        <f t="shared" si="288"/>
        <v>1</v>
      </c>
      <c r="L2095" s="576">
        <v>46710</v>
      </c>
      <c r="M2095" s="576">
        <v>36743</v>
      </c>
      <c r="N2095" s="577">
        <v>0.78661956754442297</v>
      </c>
      <c r="O2095" s="577" t="str">
        <f t="shared" si="289"/>
        <v/>
      </c>
      <c r="P2095" s="578">
        <v>19.600000000000001</v>
      </c>
      <c r="Q2095" s="578">
        <v>25.3</v>
      </c>
      <c r="R2095" s="579">
        <v>1.2908163265306101</v>
      </c>
      <c r="S2095" s="577" t="str">
        <f t="shared" si="290"/>
        <v/>
      </c>
      <c r="T2095" s="580">
        <f t="shared" si="291"/>
        <v>1</v>
      </c>
      <c r="U2095" s="580">
        <f t="shared" si="292"/>
        <v>0</v>
      </c>
      <c r="V2095" s="580">
        <f t="shared" si="293"/>
        <v>0</v>
      </c>
      <c r="W2095" s="580">
        <f t="shared" si="294"/>
        <v>1</v>
      </c>
      <c r="X2095" s="581" t="str">
        <f t="shared" si="295"/>
        <v>NO</v>
      </c>
      <c r="Y2095" s="582" t="str">
        <f t="shared" si="296"/>
        <v>NO</v>
      </c>
    </row>
    <row r="2096" spans="1:25" x14ac:dyDescent="0.25">
      <c r="A2096" s="572" t="s">
        <v>1103</v>
      </c>
      <c r="B2096" s="573" t="s">
        <v>1141</v>
      </c>
      <c r="C2096" s="617">
        <v>203.02</v>
      </c>
      <c r="D2096" s="617">
        <v>22099020302</v>
      </c>
      <c r="E2096" s="574" t="s">
        <v>904</v>
      </c>
      <c r="F2096" s="583">
        <v>0</v>
      </c>
      <c r="G2096" s="573" t="s">
        <v>902</v>
      </c>
      <c r="H2096" s="576">
        <v>152900</v>
      </c>
      <c r="I2096" s="576">
        <v>169300</v>
      </c>
      <c r="J2096" s="577">
        <v>1.1072596468279901</v>
      </c>
      <c r="K2096" s="577" t="b">
        <f t="shared" si="288"/>
        <v>1</v>
      </c>
      <c r="L2096" s="576">
        <v>46710</v>
      </c>
      <c r="M2096" s="576">
        <v>36743</v>
      </c>
      <c r="N2096" s="577">
        <v>0.78661956754442297</v>
      </c>
      <c r="O2096" s="577" t="str">
        <f t="shared" si="289"/>
        <v/>
      </c>
      <c r="P2096" s="578">
        <v>19.600000000000001</v>
      </c>
      <c r="Q2096" s="578">
        <v>25.3</v>
      </c>
      <c r="R2096" s="579">
        <v>1.2908163265306101</v>
      </c>
      <c r="S2096" s="577" t="str">
        <f t="shared" si="290"/>
        <v/>
      </c>
      <c r="T2096" s="580">
        <f t="shared" si="291"/>
        <v>1</v>
      </c>
      <c r="U2096" s="580">
        <f t="shared" si="292"/>
        <v>0</v>
      </c>
      <c r="V2096" s="580">
        <f t="shared" si="293"/>
        <v>0</v>
      </c>
      <c r="W2096" s="580">
        <f t="shared" si="294"/>
        <v>1</v>
      </c>
      <c r="X2096" s="581" t="str">
        <f t="shared" si="295"/>
        <v>NO</v>
      </c>
      <c r="Y2096" s="582" t="str">
        <f t="shared" si="296"/>
        <v>NO</v>
      </c>
    </row>
    <row r="2097" spans="1:25" ht="30" x14ac:dyDescent="0.25">
      <c r="A2097" s="572" t="s">
        <v>1103</v>
      </c>
      <c r="B2097" s="573" t="s">
        <v>1104</v>
      </c>
      <c r="C2097" s="617">
        <v>203.02</v>
      </c>
      <c r="D2097" s="617">
        <v>22099020302</v>
      </c>
      <c r="E2097" s="574" t="s">
        <v>904</v>
      </c>
      <c r="F2097" s="583">
        <v>0</v>
      </c>
      <c r="G2097" s="573" t="s">
        <v>902</v>
      </c>
      <c r="H2097" s="576">
        <v>152900</v>
      </c>
      <c r="I2097" s="576">
        <v>0</v>
      </c>
      <c r="J2097" s="577">
        <v>0</v>
      </c>
      <c r="K2097" s="577" t="str">
        <f t="shared" si="288"/>
        <v/>
      </c>
      <c r="L2097" s="576">
        <v>46710</v>
      </c>
      <c r="M2097" s="576">
        <v>0</v>
      </c>
      <c r="N2097" s="577">
        <v>0</v>
      </c>
      <c r="O2097" s="577" t="b">
        <f t="shared" si="289"/>
        <v>1</v>
      </c>
      <c r="P2097" s="578">
        <v>19.600000000000001</v>
      </c>
      <c r="Q2097" s="578">
        <v>0</v>
      </c>
      <c r="R2097" s="579">
        <v>0</v>
      </c>
      <c r="S2097" s="577" t="str">
        <f t="shared" si="290"/>
        <v/>
      </c>
      <c r="T2097" s="580">
        <f t="shared" si="291"/>
        <v>0</v>
      </c>
      <c r="U2097" s="580">
        <f t="shared" si="292"/>
        <v>1</v>
      </c>
      <c r="V2097" s="580">
        <f t="shared" si="293"/>
        <v>0</v>
      </c>
      <c r="W2097" s="580">
        <f t="shared" si="294"/>
        <v>1</v>
      </c>
      <c r="X2097" s="581" t="str">
        <f t="shared" si="295"/>
        <v>NO</v>
      </c>
      <c r="Y2097" s="582" t="str">
        <f t="shared" si="296"/>
        <v>NO</v>
      </c>
    </row>
    <row r="2098" spans="1:25" x14ac:dyDescent="0.25">
      <c r="A2098" s="572" t="s">
        <v>1103</v>
      </c>
      <c r="B2098" s="573" t="s">
        <v>1141</v>
      </c>
      <c r="C2098" s="617">
        <v>204</v>
      </c>
      <c r="D2098" s="617">
        <v>22099020400</v>
      </c>
      <c r="E2098" s="574" t="s">
        <v>904</v>
      </c>
      <c r="F2098" s="583">
        <v>0</v>
      </c>
      <c r="G2098" s="573" t="s">
        <v>902</v>
      </c>
      <c r="H2098" s="576">
        <v>152900</v>
      </c>
      <c r="I2098" s="576">
        <v>169300</v>
      </c>
      <c r="J2098" s="577">
        <v>1.1072596468279901</v>
      </c>
      <c r="K2098" s="577" t="b">
        <f t="shared" si="288"/>
        <v>1</v>
      </c>
      <c r="L2098" s="576">
        <v>46710</v>
      </c>
      <c r="M2098" s="576">
        <v>36743</v>
      </c>
      <c r="N2098" s="577">
        <v>0.78661956754442297</v>
      </c>
      <c r="O2098" s="577" t="str">
        <f t="shared" si="289"/>
        <v/>
      </c>
      <c r="P2098" s="578">
        <v>19.600000000000001</v>
      </c>
      <c r="Q2098" s="578">
        <v>25.3</v>
      </c>
      <c r="R2098" s="579">
        <v>1.2908163265306101</v>
      </c>
      <c r="S2098" s="577" t="str">
        <f t="shared" si="290"/>
        <v/>
      </c>
      <c r="T2098" s="580">
        <f t="shared" si="291"/>
        <v>1</v>
      </c>
      <c r="U2098" s="580">
        <f t="shared" si="292"/>
        <v>0</v>
      </c>
      <c r="V2098" s="580">
        <f t="shared" si="293"/>
        <v>0</v>
      </c>
      <c r="W2098" s="580">
        <f t="shared" si="294"/>
        <v>1</v>
      </c>
      <c r="X2098" s="581" t="str">
        <f t="shared" si="295"/>
        <v>NO</v>
      </c>
      <c r="Y2098" s="582" t="str">
        <f t="shared" si="296"/>
        <v>NO</v>
      </c>
    </row>
    <row r="2099" spans="1:25" ht="30" x14ac:dyDescent="0.25">
      <c r="A2099" s="572" t="s">
        <v>1103</v>
      </c>
      <c r="B2099" s="573" t="s">
        <v>1104</v>
      </c>
      <c r="C2099" s="617">
        <v>204</v>
      </c>
      <c r="D2099" s="617">
        <v>22099020400</v>
      </c>
      <c r="E2099" s="574" t="s">
        <v>904</v>
      </c>
      <c r="F2099" s="583">
        <v>0</v>
      </c>
      <c r="G2099" s="573" t="s">
        <v>902</v>
      </c>
      <c r="H2099" s="576">
        <v>152900</v>
      </c>
      <c r="I2099" s="576">
        <v>0</v>
      </c>
      <c r="J2099" s="577">
        <v>0</v>
      </c>
      <c r="K2099" s="577" t="str">
        <f t="shared" si="288"/>
        <v/>
      </c>
      <c r="L2099" s="576">
        <v>46710</v>
      </c>
      <c r="M2099" s="576">
        <v>0</v>
      </c>
      <c r="N2099" s="577">
        <v>0</v>
      </c>
      <c r="O2099" s="577" t="b">
        <f t="shared" si="289"/>
        <v>1</v>
      </c>
      <c r="P2099" s="578">
        <v>19.600000000000001</v>
      </c>
      <c r="Q2099" s="578">
        <v>0</v>
      </c>
      <c r="R2099" s="579">
        <v>0</v>
      </c>
      <c r="S2099" s="577" t="str">
        <f t="shared" si="290"/>
        <v/>
      </c>
      <c r="T2099" s="580">
        <f t="shared" si="291"/>
        <v>0</v>
      </c>
      <c r="U2099" s="580">
        <f t="shared" si="292"/>
        <v>1</v>
      </c>
      <c r="V2099" s="580">
        <f t="shared" si="293"/>
        <v>0</v>
      </c>
      <c r="W2099" s="580">
        <f t="shared" si="294"/>
        <v>1</v>
      </c>
      <c r="X2099" s="581" t="str">
        <f t="shared" si="295"/>
        <v>NO</v>
      </c>
      <c r="Y2099" s="582" t="str">
        <f t="shared" si="296"/>
        <v>NO</v>
      </c>
    </row>
    <row r="2100" spans="1:25" x14ac:dyDescent="0.25">
      <c r="A2100" s="572" t="s">
        <v>1103</v>
      </c>
      <c r="B2100" s="573" t="s">
        <v>1141</v>
      </c>
      <c r="C2100" s="617">
        <v>205.01</v>
      </c>
      <c r="D2100" s="617">
        <v>22099020501</v>
      </c>
      <c r="E2100" s="574" t="s">
        <v>901</v>
      </c>
      <c r="F2100" s="583">
        <v>0</v>
      </c>
      <c r="G2100" s="573" t="s">
        <v>902</v>
      </c>
      <c r="H2100" s="576">
        <v>152900</v>
      </c>
      <c r="I2100" s="576">
        <v>169300</v>
      </c>
      <c r="J2100" s="577">
        <v>1.1072596468279901</v>
      </c>
      <c r="K2100" s="577" t="b">
        <f t="shared" si="288"/>
        <v>1</v>
      </c>
      <c r="L2100" s="576">
        <v>46710</v>
      </c>
      <c r="M2100" s="576">
        <v>36743</v>
      </c>
      <c r="N2100" s="577">
        <v>0.78661956754442297</v>
      </c>
      <c r="O2100" s="577" t="str">
        <f t="shared" si="289"/>
        <v/>
      </c>
      <c r="P2100" s="578">
        <v>19.600000000000001</v>
      </c>
      <c r="Q2100" s="578">
        <v>25.3</v>
      </c>
      <c r="R2100" s="579">
        <v>1.2908163265306101</v>
      </c>
      <c r="S2100" s="577" t="str">
        <f t="shared" si="290"/>
        <v/>
      </c>
      <c r="T2100" s="580">
        <f t="shared" si="291"/>
        <v>1</v>
      </c>
      <c r="U2100" s="580">
        <f t="shared" si="292"/>
        <v>0</v>
      </c>
      <c r="V2100" s="580">
        <f t="shared" si="293"/>
        <v>0</v>
      </c>
      <c r="W2100" s="580">
        <f t="shared" si="294"/>
        <v>1</v>
      </c>
      <c r="X2100" s="581" t="str">
        <f t="shared" si="295"/>
        <v>NO</v>
      </c>
      <c r="Y2100" s="582" t="str">
        <f t="shared" si="296"/>
        <v>NO</v>
      </c>
    </row>
    <row r="2101" spans="1:25" ht="30" x14ac:dyDescent="0.25">
      <c r="A2101" s="572" t="s">
        <v>1103</v>
      </c>
      <c r="B2101" s="573" t="s">
        <v>1104</v>
      </c>
      <c r="C2101" s="617">
        <v>205.01</v>
      </c>
      <c r="D2101" s="617">
        <v>22099020501</v>
      </c>
      <c r="E2101" s="574" t="s">
        <v>901</v>
      </c>
      <c r="F2101" s="583">
        <v>0</v>
      </c>
      <c r="G2101" s="573" t="s">
        <v>902</v>
      </c>
      <c r="H2101" s="576">
        <v>152900</v>
      </c>
      <c r="I2101" s="576">
        <v>0</v>
      </c>
      <c r="J2101" s="577">
        <v>0</v>
      </c>
      <c r="K2101" s="577" t="str">
        <f t="shared" si="288"/>
        <v/>
      </c>
      <c r="L2101" s="576">
        <v>46710</v>
      </c>
      <c r="M2101" s="576">
        <v>0</v>
      </c>
      <c r="N2101" s="577">
        <v>0</v>
      </c>
      <c r="O2101" s="577" t="b">
        <f t="shared" si="289"/>
        <v>1</v>
      </c>
      <c r="P2101" s="578">
        <v>19.600000000000001</v>
      </c>
      <c r="Q2101" s="578">
        <v>0</v>
      </c>
      <c r="R2101" s="579">
        <v>0</v>
      </c>
      <c r="S2101" s="577" t="str">
        <f t="shared" si="290"/>
        <v/>
      </c>
      <c r="T2101" s="580">
        <f t="shared" si="291"/>
        <v>0</v>
      </c>
      <c r="U2101" s="580">
        <f t="shared" si="292"/>
        <v>1</v>
      </c>
      <c r="V2101" s="580">
        <f t="shared" si="293"/>
        <v>0</v>
      </c>
      <c r="W2101" s="580">
        <f t="shared" si="294"/>
        <v>1</v>
      </c>
      <c r="X2101" s="581" t="str">
        <f t="shared" si="295"/>
        <v>NO</v>
      </c>
      <c r="Y2101" s="582" t="str">
        <f t="shared" si="296"/>
        <v>NO</v>
      </c>
    </row>
    <row r="2102" spans="1:25" x14ac:dyDescent="0.25">
      <c r="A2102" s="572" t="s">
        <v>1103</v>
      </c>
      <c r="B2102" s="573" t="s">
        <v>1141</v>
      </c>
      <c r="C2102" s="617">
        <v>205.02</v>
      </c>
      <c r="D2102" s="617">
        <v>22099020502</v>
      </c>
      <c r="E2102" s="574" t="s">
        <v>904</v>
      </c>
      <c r="F2102" s="583">
        <v>0</v>
      </c>
      <c r="G2102" s="573" t="s">
        <v>902</v>
      </c>
      <c r="H2102" s="576">
        <v>152900</v>
      </c>
      <c r="I2102" s="576">
        <v>169300</v>
      </c>
      <c r="J2102" s="577">
        <v>1.1072596468279901</v>
      </c>
      <c r="K2102" s="577" t="b">
        <f t="shared" si="288"/>
        <v>1</v>
      </c>
      <c r="L2102" s="576">
        <v>46710</v>
      </c>
      <c r="M2102" s="576">
        <v>36743</v>
      </c>
      <c r="N2102" s="577">
        <v>0.78661956754442297</v>
      </c>
      <c r="O2102" s="577" t="str">
        <f t="shared" si="289"/>
        <v/>
      </c>
      <c r="P2102" s="578">
        <v>19.600000000000001</v>
      </c>
      <c r="Q2102" s="578">
        <v>25.3</v>
      </c>
      <c r="R2102" s="579">
        <v>1.2908163265306101</v>
      </c>
      <c r="S2102" s="577" t="str">
        <f t="shared" si="290"/>
        <v/>
      </c>
      <c r="T2102" s="580">
        <f t="shared" si="291"/>
        <v>1</v>
      </c>
      <c r="U2102" s="580">
        <f t="shared" si="292"/>
        <v>0</v>
      </c>
      <c r="V2102" s="580">
        <f t="shared" si="293"/>
        <v>0</v>
      </c>
      <c r="W2102" s="580">
        <f t="shared" si="294"/>
        <v>1</v>
      </c>
      <c r="X2102" s="581" t="str">
        <f t="shared" si="295"/>
        <v>NO</v>
      </c>
      <c r="Y2102" s="582" t="str">
        <f t="shared" si="296"/>
        <v>NO</v>
      </c>
    </row>
    <row r="2103" spans="1:25" x14ac:dyDescent="0.25">
      <c r="A2103" s="572" t="s">
        <v>277</v>
      </c>
      <c r="B2103" s="573" t="s">
        <v>1101</v>
      </c>
      <c r="C2103" s="617">
        <v>206</v>
      </c>
      <c r="D2103" s="617">
        <v>22099020600</v>
      </c>
      <c r="E2103" s="574" t="s">
        <v>904</v>
      </c>
      <c r="F2103" s="583">
        <v>0</v>
      </c>
      <c r="G2103" s="573" t="s">
        <v>902</v>
      </c>
      <c r="H2103" s="576">
        <v>152900</v>
      </c>
      <c r="I2103" s="576">
        <v>106100</v>
      </c>
      <c r="J2103" s="577">
        <v>0.69391759319816904</v>
      </c>
      <c r="K2103" s="577" t="b">
        <f t="shared" si="288"/>
        <v>1</v>
      </c>
      <c r="L2103" s="576">
        <v>46710</v>
      </c>
      <c r="M2103" s="576">
        <v>39059</v>
      </c>
      <c r="N2103" s="577">
        <v>0.83620209805180901</v>
      </c>
      <c r="O2103" s="577" t="str">
        <f t="shared" si="289"/>
        <v/>
      </c>
      <c r="P2103" s="578">
        <v>19.600000000000001</v>
      </c>
      <c r="Q2103" s="578">
        <v>24</v>
      </c>
      <c r="R2103" s="579">
        <v>1.22448979591837</v>
      </c>
      <c r="S2103" s="577" t="str">
        <f t="shared" si="290"/>
        <v/>
      </c>
      <c r="T2103" s="580">
        <f t="shared" si="291"/>
        <v>1</v>
      </c>
      <c r="U2103" s="580">
        <f t="shared" si="292"/>
        <v>0</v>
      </c>
      <c r="V2103" s="580">
        <f t="shared" si="293"/>
        <v>0</v>
      </c>
      <c r="W2103" s="580">
        <f t="shared" si="294"/>
        <v>1</v>
      </c>
      <c r="X2103" s="581" t="str">
        <f t="shared" si="295"/>
        <v>NO</v>
      </c>
      <c r="Y2103" s="582" t="str">
        <f t="shared" si="296"/>
        <v>NO</v>
      </c>
    </row>
    <row r="2104" spans="1:25" x14ac:dyDescent="0.25">
      <c r="A2104" s="572" t="s">
        <v>282</v>
      </c>
      <c r="B2104" s="573" t="s">
        <v>1105</v>
      </c>
      <c r="C2104" s="617">
        <v>206</v>
      </c>
      <c r="D2104" s="617">
        <v>22099020600</v>
      </c>
      <c r="E2104" s="574" t="s">
        <v>901</v>
      </c>
      <c r="F2104" s="575">
        <v>1</v>
      </c>
      <c r="G2104" s="573" t="s">
        <v>902</v>
      </c>
      <c r="H2104" s="576">
        <v>152900</v>
      </c>
      <c r="I2104" s="576">
        <v>203400</v>
      </c>
      <c r="J2104" s="577">
        <v>1.3302812295618101</v>
      </c>
      <c r="K2104" s="577" t="b">
        <f t="shared" si="288"/>
        <v>1</v>
      </c>
      <c r="L2104" s="576">
        <v>46710</v>
      </c>
      <c r="M2104" s="576">
        <v>72621</v>
      </c>
      <c r="N2104" s="577">
        <v>1.55472061657033</v>
      </c>
      <c r="O2104" s="577" t="str">
        <f t="shared" si="289"/>
        <v/>
      </c>
      <c r="P2104" s="578">
        <v>19.600000000000001</v>
      </c>
      <c r="Q2104" s="578">
        <v>8.5</v>
      </c>
      <c r="R2104" s="579">
        <v>0.43367346938775497</v>
      </c>
      <c r="S2104" s="577" t="str">
        <f t="shared" si="290"/>
        <v/>
      </c>
      <c r="T2104" s="580">
        <f t="shared" si="291"/>
        <v>1</v>
      </c>
      <c r="U2104" s="580">
        <f t="shared" si="292"/>
        <v>0</v>
      </c>
      <c r="V2104" s="580">
        <f t="shared" si="293"/>
        <v>0</v>
      </c>
      <c r="W2104" s="580">
        <f t="shared" si="294"/>
        <v>1</v>
      </c>
      <c r="X2104" s="581" t="str">
        <f t="shared" si="295"/>
        <v>NO</v>
      </c>
      <c r="Y2104" s="582" t="str">
        <f t="shared" si="296"/>
        <v>NO</v>
      </c>
    </row>
    <row r="2105" spans="1:25" ht="30" x14ac:dyDescent="0.25">
      <c r="A2105" s="572" t="s">
        <v>1103</v>
      </c>
      <c r="B2105" s="573" t="s">
        <v>1104</v>
      </c>
      <c r="C2105" s="617">
        <v>206</v>
      </c>
      <c r="D2105" s="617">
        <v>22099020600</v>
      </c>
      <c r="E2105" s="574" t="s">
        <v>904</v>
      </c>
      <c r="F2105" s="583">
        <v>0</v>
      </c>
      <c r="G2105" s="573" t="s">
        <v>902</v>
      </c>
      <c r="H2105" s="576">
        <v>152900</v>
      </c>
      <c r="I2105" s="576">
        <v>0</v>
      </c>
      <c r="J2105" s="577">
        <v>0</v>
      </c>
      <c r="K2105" s="577" t="str">
        <f t="shared" si="288"/>
        <v/>
      </c>
      <c r="L2105" s="576">
        <v>46710</v>
      </c>
      <c r="M2105" s="576">
        <v>0</v>
      </c>
      <c r="N2105" s="577">
        <v>0</v>
      </c>
      <c r="O2105" s="577" t="b">
        <f t="shared" si="289"/>
        <v>1</v>
      </c>
      <c r="P2105" s="578">
        <v>19.600000000000001</v>
      </c>
      <c r="Q2105" s="578">
        <v>0</v>
      </c>
      <c r="R2105" s="579">
        <v>0</v>
      </c>
      <c r="S2105" s="577" t="str">
        <f t="shared" si="290"/>
        <v/>
      </c>
      <c r="T2105" s="580">
        <f t="shared" si="291"/>
        <v>0</v>
      </c>
      <c r="U2105" s="580">
        <f t="shared" si="292"/>
        <v>1</v>
      </c>
      <c r="V2105" s="580">
        <f t="shared" si="293"/>
        <v>0</v>
      </c>
      <c r="W2105" s="580">
        <f t="shared" si="294"/>
        <v>1</v>
      </c>
      <c r="X2105" s="581" t="str">
        <f t="shared" si="295"/>
        <v>NO</v>
      </c>
      <c r="Y2105" s="582" t="str">
        <f t="shared" si="296"/>
        <v>NO</v>
      </c>
    </row>
    <row r="2106" spans="1:25" x14ac:dyDescent="0.25">
      <c r="A2106" s="572" t="s">
        <v>277</v>
      </c>
      <c r="B2106" s="573" t="s">
        <v>1101</v>
      </c>
      <c r="C2106" s="617">
        <v>208</v>
      </c>
      <c r="D2106" s="617">
        <v>22099020800</v>
      </c>
      <c r="E2106" s="584" t="s">
        <v>904</v>
      </c>
      <c r="F2106" s="590">
        <v>0</v>
      </c>
      <c r="G2106" s="573" t="s">
        <v>902</v>
      </c>
      <c r="H2106" s="576">
        <v>152900</v>
      </c>
      <c r="I2106" s="576">
        <v>106100</v>
      </c>
      <c r="J2106" s="577">
        <v>0.69391759319816904</v>
      </c>
      <c r="K2106" s="577" t="b">
        <f t="shared" si="288"/>
        <v>1</v>
      </c>
      <c r="L2106" s="576">
        <v>46710</v>
      </c>
      <c r="M2106" s="576">
        <v>39059</v>
      </c>
      <c r="N2106" s="577">
        <v>0.83620209805180901</v>
      </c>
      <c r="O2106" s="577" t="str">
        <f t="shared" si="289"/>
        <v/>
      </c>
      <c r="P2106" s="578">
        <v>19.600000000000001</v>
      </c>
      <c r="Q2106" s="578">
        <v>24</v>
      </c>
      <c r="R2106" s="579">
        <v>1.22448979591837</v>
      </c>
      <c r="S2106" s="577" t="str">
        <f t="shared" si="290"/>
        <v/>
      </c>
      <c r="T2106" s="580">
        <f t="shared" si="291"/>
        <v>1</v>
      </c>
      <c r="U2106" s="580">
        <f t="shared" si="292"/>
        <v>0</v>
      </c>
      <c r="V2106" s="580">
        <f t="shared" si="293"/>
        <v>0</v>
      </c>
      <c r="W2106" s="580">
        <f t="shared" si="294"/>
        <v>1</v>
      </c>
      <c r="X2106" s="581" t="str">
        <f t="shared" si="295"/>
        <v>NO</v>
      </c>
      <c r="Y2106" s="582" t="str">
        <f t="shared" si="296"/>
        <v>NO</v>
      </c>
    </row>
    <row r="2107" spans="1:25" ht="30" x14ac:dyDescent="0.25">
      <c r="A2107" s="572" t="s">
        <v>1103</v>
      </c>
      <c r="B2107" s="573" t="s">
        <v>1104</v>
      </c>
      <c r="C2107" s="617">
        <v>208</v>
      </c>
      <c r="D2107" s="617">
        <v>22099020800</v>
      </c>
      <c r="E2107" s="574" t="s">
        <v>904</v>
      </c>
      <c r="F2107" s="583">
        <v>0</v>
      </c>
      <c r="G2107" s="573" t="s">
        <v>902</v>
      </c>
      <c r="H2107" s="576">
        <v>152900</v>
      </c>
      <c r="I2107" s="576">
        <v>0</v>
      </c>
      <c r="J2107" s="577">
        <v>0</v>
      </c>
      <c r="K2107" s="577" t="str">
        <f t="shared" si="288"/>
        <v/>
      </c>
      <c r="L2107" s="576">
        <v>46710</v>
      </c>
      <c r="M2107" s="576">
        <v>0</v>
      </c>
      <c r="N2107" s="577">
        <v>0</v>
      </c>
      <c r="O2107" s="577" t="b">
        <f t="shared" si="289"/>
        <v>1</v>
      </c>
      <c r="P2107" s="578">
        <v>19.600000000000001</v>
      </c>
      <c r="Q2107" s="578">
        <v>0</v>
      </c>
      <c r="R2107" s="579">
        <v>0</v>
      </c>
      <c r="S2107" s="577" t="str">
        <f t="shared" si="290"/>
        <v/>
      </c>
      <c r="T2107" s="580">
        <f t="shared" si="291"/>
        <v>0</v>
      </c>
      <c r="U2107" s="580">
        <f t="shared" si="292"/>
        <v>1</v>
      </c>
      <c r="V2107" s="580">
        <f t="shared" si="293"/>
        <v>0</v>
      </c>
      <c r="W2107" s="580">
        <f t="shared" si="294"/>
        <v>1</v>
      </c>
      <c r="X2107" s="581" t="str">
        <f t="shared" si="295"/>
        <v>NO</v>
      </c>
      <c r="Y2107" s="582" t="str">
        <f t="shared" si="296"/>
        <v>NO</v>
      </c>
    </row>
    <row r="2108" spans="1:25" x14ac:dyDescent="0.25">
      <c r="A2108" s="572" t="s">
        <v>277</v>
      </c>
      <c r="B2108" s="573" t="s">
        <v>1101</v>
      </c>
      <c r="C2108" s="617">
        <v>209</v>
      </c>
      <c r="D2108" s="617">
        <v>22099020900</v>
      </c>
      <c r="E2108" s="574" t="s">
        <v>904</v>
      </c>
      <c r="F2108" s="583">
        <v>0</v>
      </c>
      <c r="G2108" s="573" t="s">
        <v>902</v>
      </c>
      <c r="H2108" s="576">
        <v>152900</v>
      </c>
      <c r="I2108" s="576">
        <v>106100</v>
      </c>
      <c r="J2108" s="577">
        <v>0.69391759319816904</v>
      </c>
      <c r="K2108" s="577" t="b">
        <f t="shared" si="288"/>
        <v>1</v>
      </c>
      <c r="L2108" s="576">
        <v>46710</v>
      </c>
      <c r="M2108" s="576">
        <v>39059</v>
      </c>
      <c r="N2108" s="577">
        <v>0.83620209805180901</v>
      </c>
      <c r="O2108" s="577" t="str">
        <f t="shared" si="289"/>
        <v/>
      </c>
      <c r="P2108" s="578">
        <v>19.600000000000001</v>
      </c>
      <c r="Q2108" s="578">
        <v>24</v>
      </c>
      <c r="R2108" s="579">
        <v>1.22448979591837</v>
      </c>
      <c r="S2108" s="577" t="str">
        <f t="shared" si="290"/>
        <v/>
      </c>
      <c r="T2108" s="580">
        <f t="shared" si="291"/>
        <v>1</v>
      </c>
      <c r="U2108" s="580">
        <f t="shared" si="292"/>
        <v>0</v>
      </c>
      <c r="V2108" s="580">
        <f t="shared" si="293"/>
        <v>0</v>
      </c>
      <c r="W2108" s="580">
        <f t="shared" si="294"/>
        <v>1</v>
      </c>
      <c r="X2108" s="581" t="str">
        <f t="shared" si="295"/>
        <v>NO</v>
      </c>
      <c r="Y2108" s="582" t="str">
        <f t="shared" si="296"/>
        <v>NO</v>
      </c>
    </row>
    <row r="2109" spans="1:25" x14ac:dyDescent="0.25">
      <c r="A2109" s="572" t="s">
        <v>1103</v>
      </c>
      <c r="B2109" s="573" t="s">
        <v>1302</v>
      </c>
      <c r="C2109" s="617">
        <v>209</v>
      </c>
      <c r="D2109" s="617">
        <v>22099020900</v>
      </c>
      <c r="E2109" s="574" t="s">
        <v>904</v>
      </c>
      <c r="F2109" s="583">
        <v>0</v>
      </c>
      <c r="G2109" s="573" t="s">
        <v>902</v>
      </c>
      <c r="H2109" s="576">
        <v>152900</v>
      </c>
      <c r="I2109" s="576">
        <v>56100</v>
      </c>
      <c r="J2109" s="577">
        <v>0.36690647482014399</v>
      </c>
      <c r="K2109" s="577" t="str">
        <f t="shared" si="288"/>
        <v/>
      </c>
      <c r="L2109" s="576">
        <v>46710</v>
      </c>
      <c r="M2109" s="576">
        <v>42241</v>
      </c>
      <c r="N2109" s="577">
        <v>0.90432455576964199</v>
      </c>
      <c r="O2109" s="577" t="str">
        <f t="shared" si="289"/>
        <v/>
      </c>
      <c r="P2109" s="578">
        <v>19.600000000000001</v>
      </c>
      <c r="Q2109" s="578">
        <v>12.9</v>
      </c>
      <c r="R2109" s="579">
        <v>0.65816326530612201</v>
      </c>
      <c r="S2109" s="577" t="str">
        <f t="shared" si="290"/>
        <v/>
      </c>
      <c r="T2109" s="580">
        <f t="shared" si="291"/>
        <v>0</v>
      </c>
      <c r="U2109" s="580">
        <f t="shared" si="292"/>
        <v>0</v>
      </c>
      <c r="V2109" s="580">
        <f t="shared" si="293"/>
        <v>0</v>
      </c>
      <c r="W2109" s="580">
        <f t="shared" si="294"/>
        <v>0</v>
      </c>
      <c r="X2109" s="581" t="str">
        <f t="shared" si="295"/>
        <v>NO</v>
      </c>
      <c r="Y2109" s="582" t="str">
        <f t="shared" si="296"/>
        <v>NO</v>
      </c>
    </row>
    <row r="2110" spans="1:25" ht="30" x14ac:dyDescent="0.25">
      <c r="A2110" s="572" t="s">
        <v>1103</v>
      </c>
      <c r="B2110" s="573" t="s">
        <v>1104</v>
      </c>
      <c r="C2110" s="617">
        <v>209</v>
      </c>
      <c r="D2110" s="617">
        <v>22099020900</v>
      </c>
      <c r="E2110" s="574" t="s">
        <v>904</v>
      </c>
      <c r="F2110" s="583">
        <v>0</v>
      </c>
      <c r="G2110" s="573" t="s">
        <v>902</v>
      </c>
      <c r="H2110" s="576">
        <v>152900</v>
      </c>
      <c r="I2110" s="576">
        <v>0</v>
      </c>
      <c r="J2110" s="577">
        <v>0</v>
      </c>
      <c r="K2110" s="577" t="str">
        <f t="shared" si="288"/>
        <v/>
      </c>
      <c r="L2110" s="576">
        <v>46710</v>
      </c>
      <c r="M2110" s="576">
        <v>0</v>
      </c>
      <c r="N2110" s="577">
        <v>0</v>
      </c>
      <c r="O2110" s="577" t="b">
        <f t="shared" si="289"/>
        <v>1</v>
      </c>
      <c r="P2110" s="578">
        <v>19.600000000000001</v>
      </c>
      <c r="Q2110" s="578">
        <v>0</v>
      </c>
      <c r="R2110" s="579">
        <v>0</v>
      </c>
      <c r="S2110" s="577" t="str">
        <f t="shared" si="290"/>
        <v/>
      </c>
      <c r="T2110" s="580">
        <f t="shared" si="291"/>
        <v>0</v>
      </c>
      <c r="U2110" s="580">
        <f t="shared" si="292"/>
        <v>1</v>
      </c>
      <c r="V2110" s="580">
        <f t="shared" si="293"/>
        <v>0</v>
      </c>
      <c r="W2110" s="580">
        <f t="shared" si="294"/>
        <v>1</v>
      </c>
      <c r="X2110" s="581" t="str">
        <f t="shared" si="295"/>
        <v>NO</v>
      </c>
      <c r="Y2110" s="582" t="str">
        <f t="shared" si="296"/>
        <v>NO</v>
      </c>
    </row>
    <row r="2111" spans="1:25" x14ac:dyDescent="0.25">
      <c r="A2111" s="572" t="s">
        <v>258</v>
      </c>
      <c r="B2111" s="573" t="s">
        <v>943</v>
      </c>
      <c r="C2111" s="617">
        <v>210</v>
      </c>
      <c r="D2111" s="617">
        <v>22099021000</v>
      </c>
      <c r="E2111" s="574" t="s">
        <v>904</v>
      </c>
      <c r="F2111" s="583">
        <v>0</v>
      </c>
      <c r="G2111" s="573" t="s">
        <v>902</v>
      </c>
      <c r="H2111" s="576">
        <v>152900</v>
      </c>
      <c r="I2111" s="576">
        <v>114700</v>
      </c>
      <c r="J2111" s="577">
        <v>0.75016350555918898</v>
      </c>
      <c r="K2111" s="577" t="b">
        <f t="shared" si="288"/>
        <v>1</v>
      </c>
      <c r="L2111" s="576">
        <v>46710</v>
      </c>
      <c r="M2111" s="576">
        <v>82646</v>
      </c>
      <c r="N2111" s="577">
        <v>1.7693427531577799</v>
      </c>
      <c r="O2111" s="577" t="str">
        <f t="shared" si="289"/>
        <v/>
      </c>
      <c r="P2111" s="578">
        <v>19.600000000000001</v>
      </c>
      <c r="Q2111" s="578">
        <v>11.2</v>
      </c>
      <c r="R2111" s="579">
        <v>0.57142857142857195</v>
      </c>
      <c r="S2111" s="577" t="str">
        <f t="shared" si="290"/>
        <v/>
      </c>
      <c r="T2111" s="580">
        <f t="shared" si="291"/>
        <v>1</v>
      </c>
      <c r="U2111" s="580">
        <f t="shared" si="292"/>
        <v>0</v>
      </c>
      <c r="V2111" s="580">
        <f t="shared" si="293"/>
        <v>0</v>
      </c>
      <c r="W2111" s="580">
        <f t="shared" si="294"/>
        <v>1</v>
      </c>
      <c r="X2111" s="581" t="str">
        <f t="shared" si="295"/>
        <v>NO</v>
      </c>
      <c r="Y2111" s="582" t="str">
        <f t="shared" si="296"/>
        <v>NO</v>
      </c>
    </row>
    <row r="2112" spans="1:25" x14ac:dyDescent="0.25">
      <c r="A2112" s="572" t="s">
        <v>949</v>
      </c>
      <c r="B2112" s="573" t="s">
        <v>950</v>
      </c>
      <c r="C2112" s="617">
        <v>210</v>
      </c>
      <c r="D2112" s="617">
        <v>22099021000</v>
      </c>
      <c r="E2112" s="584" t="s">
        <v>904</v>
      </c>
      <c r="F2112" s="590">
        <v>0</v>
      </c>
      <c r="G2112" s="573" t="s">
        <v>902</v>
      </c>
      <c r="H2112" s="576">
        <v>152900</v>
      </c>
      <c r="I2112" s="576">
        <v>131400</v>
      </c>
      <c r="J2112" s="577">
        <v>0.85938521909744903</v>
      </c>
      <c r="K2112" s="577" t="b">
        <f t="shared" si="288"/>
        <v>1</v>
      </c>
      <c r="L2112" s="576">
        <v>46710</v>
      </c>
      <c r="M2112" s="576">
        <v>42483</v>
      </c>
      <c r="N2112" s="577">
        <v>0.90950545921644199</v>
      </c>
      <c r="O2112" s="577" t="str">
        <f t="shared" si="289"/>
        <v/>
      </c>
      <c r="P2112" s="578">
        <v>19.600000000000001</v>
      </c>
      <c r="Q2112" s="578">
        <v>16.7</v>
      </c>
      <c r="R2112" s="579">
        <v>0.85204081632653095</v>
      </c>
      <c r="S2112" s="577" t="str">
        <f t="shared" si="290"/>
        <v/>
      </c>
      <c r="T2112" s="580">
        <f t="shared" si="291"/>
        <v>1</v>
      </c>
      <c r="U2112" s="580">
        <f t="shared" si="292"/>
        <v>0</v>
      </c>
      <c r="V2112" s="580">
        <f t="shared" si="293"/>
        <v>0</v>
      </c>
      <c r="W2112" s="580">
        <f t="shared" si="294"/>
        <v>1</v>
      </c>
      <c r="X2112" s="581" t="str">
        <f t="shared" si="295"/>
        <v>NO</v>
      </c>
      <c r="Y2112" s="582" t="str">
        <f t="shared" si="296"/>
        <v>NO</v>
      </c>
    </row>
    <row r="2113" spans="1:25" x14ac:dyDescent="0.25">
      <c r="A2113" s="572" t="s">
        <v>949</v>
      </c>
      <c r="B2113" s="573" t="s">
        <v>1303</v>
      </c>
      <c r="C2113" s="617">
        <v>401</v>
      </c>
      <c r="D2113" s="617">
        <v>22101040100</v>
      </c>
      <c r="E2113" s="574" t="s">
        <v>904</v>
      </c>
      <c r="F2113" s="583">
        <v>0</v>
      </c>
      <c r="G2113" s="573" t="s">
        <v>902</v>
      </c>
      <c r="H2113" s="576">
        <v>152900</v>
      </c>
      <c r="I2113" s="576">
        <v>36200</v>
      </c>
      <c r="J2113" s="577">
        <v>0.23675604970569</v>
      </c>
      <c r="K2113" s="577" t="str">
        <f t="shared" si="288"/>
        <v/>
      </c>
      <c r="L2113" s="576">
        <v>46710</v>
      </c>
      <c r="M2113" s="576">
        <v>29638</v>
      </c>
      <c r="N2113" s="577">
        <v>0.634510811389424</v>
      </c>
      <c r="O2113" s="577" t="b">
        <f t="shared" si="289"/>
        <v>1</v>
      </c>
      <c r="P2113" s="578">
        <v>19.600000000000001</v>
      </c>
      <c r="Q2113" s="578">
        <v>27.5</v>
      </c>
      <c r="R2113" s="579">
        <v>1.4030612244898</v>
      </c>
      <c r="S2113" s="577" t="str">
        <f t="shared" si="290"/>
        <v/>
      </c>
      <c r="T2113" s="580">
        <f t="shared" si="291"/>
        <v>0</v>
      </c>
      <c r="U2113" s="580">
        <f t="shared" si="292"/>
        <v>1</v>
      </c>
      <c r="V2113" s="580">
        <f t="shared" si="293"/>
        <v>0</v>
      </c>
      <c r="W2113" s="580">
        <f t="shared" si="294"/>
        <v>1</v>
      </c>
      <c r="X2113" s="581" t="str">
        <f t="shared" si="295"/>
        <v>NO</v>
      </c>
      <c r="Y2113" s="582" t="str">
        <f t="shared" si="296"/>
        <v>NO</v>
      </c>
    </row>
    <row r="2114" spans="1:25" x14ac:dyDescent="0.25">
      <c r="A2114" s="572" t="s">
        <v>949</v>
      </c>
      <c r="B2114" s="573" t="s">
        <v>950</v>
      </c>
      <c r="C2114" s="617">
        <v>401</v>
      </c>
      <c r="D2114" s="617">
        <v>22101040100</v>
      </c>
      <c r="E2114" s="574" t="s">
        <v>904</v>
      </c>
      <c r="F2114" s="583">
        <v>0</v>
      </c>
      <c r="G2114" s="573" t="s">
        <v>902</v>
      </c>
      <c r="H2114" s="576">
        <v>152900</v>
      </c>
      <c r="I2114" s="576">
        <v>131400</v>
      </c>
      <c r="J2114" s="577">
        <v>0.85938521909744903</v>
      </c>
      <c r="K2114" s="577" t="b">
        <f t="shared" si="288"/>
        <v>1</v>
      </c>
      <c r="L2114" s="576">
        <v>46710</v>
      </c>
      <c r="M2114" s="576">
        <v>42483</v>
      </c>
      <c r="N2114" s="577">
        <v>0.90950545921644199</v>
      </c>
      <c r="O2114" s="577" t="str">
        <f t="shared" si="289"/>
        <v/>
      </c>
      <c r="P2114" s="578">
        <v>19.600000000000001</v>
      </c>
      <c r="Q2114" s="578">
        <v>16.7</v>
      </c>
      <c r="R2114" s="579">
        <v>0.85204081632653095</v>
      </c>
      <c r="S2114" s="577" t="str">
        <f t="shared" si="290"/>
        <v/>
      </c>
      <c r="T2114" s="580">
        <f t="shared" si="291"/>
        <v>1</v>
      </c>
      <c r="U2114" s="580">
        <f t="shared" si="292"/>
        <v>0</v>
      </c>
      <c r="V2114" s="580">
        <f t="shared" si="293"/>
        <v>0</v>
      </c>
      <c r="W2114" s="580">
        <f t="shared" si="294"/>
        <v>1</v>
      </c>
      <c r="X2114" s="581" t="str">
        <f t="shared" si="295"/>
        <v>NO</v>
      </c>
      <c r="Y2114" s="582" t="str">
        <f t="shared" si="296"/>
        <v>NO</v>
      </c>
    </row>
    <row r="2115" spans="1:25" x14ac:dyDescent="0.25">
      <c r="A2115" s="572" t="s">
        <v>949</v>
      </c>
      <c r="B2115" s="573" t="s">
        <v>950</v>
      </c>
      <c r="C2115" s="617">
        <v>402</v>
      </c>
      <c r="D2115" s="617">
        <v>22101040200</v>
      </c>
      <c r="E2115" s="574" t="s">
        <v>904</v>
      </c>
      <c r="F2115" s="583">
        <v>0</v>
      </c>
      <c r="G2115" s="573" t="s">
        <v>902</v>
      </c>
      <c r="H2115" s="576">
        <v>152900</v>
      </c>
      <c r="I2115" s="576">
        <v>131400</v>
      </c>
      <c r="J2115" s="577">
        <v>0.85938521909744903</v>
      </c>
      <c r="K2115" s="577" t="b">
        <f t="shared" ref="K2115:K2178" si="297">IF(J2115&gt;=50%,TRUE,"")</f>
        <v>1</v>
      </c>
      <c r="L2115" s="576">
        <v>46710</v>
      </c>
      <c r="M2115" s="576">
        <v>42483</v>
      </c>
      <c r="N2115" s="577">
        <v>0.90950545921644199</v>
      </c>
      <c r="O2115" s="577" t="str">
        <f t="shared" ref="O2115:O2178" si="298">IF(N2115&lt;=65%,TRUE,"")</f>
        <v/>
      </c>
      <c r="P2115" s="578">
        <v>19.600000000000001</v>
      </c>
      <c r="Q2115" s="578">
        <v>16.7</v>
      </c>
      <c r="R2115" s="579">
        <v>0.85204081632653095</v>
      </c>
      <c r="S2115" s="577" t="str">
        <f t="shared" ref="S2115:S2178" si="299">IF(R2115&gt;=1.5,TRUE,"")</f>
        <v/>
      </c>
      <c r="T2115" s="580">
        <f t="shared" ref="T2115:T2178" si="300">IF(K2115=TRUE,1,0)</f>
        <v>1</v>
      </c>
      <c r="U2115" s="580">
        <f t="shared" ref="U2115:U2178" si="301">IF(O2115=TRUE,1,0)</f>
        <v>0</v>
      </c>
      <c r="V2115" s="580">
        <f t="shared" ref="V2115:V2178" si="302">IF(S2115=TRUE,1,0)</f>
        <v>0</v>
      </c>
      <c r="W2115" s="580">
        <f t="shared" ref="W2115:W2178" si="303">SUM(T2115:V2115)</f>
        <v>1</v>
      </c>
      <c r="X2115" s="581" t="str">
        <f t="shared" ref="X2115:X2178" si="304">IF(AND(E2115="TRUE",W2115&gt;1),"YES","NO")</f>
        <v>NO</v>
      </c>
      <c r="Y2115" s="582" t="str">
        <f t="shared" ref="Y2115:Y2178" si="305">IF(AND(F2115=1,W2115&gt;1), "YES","NO")</f>
        <v>NO</v>
      </c>
    </row>
    <row r="2116" spans="1:25" x14ac:dyDescent="0.25">
      <c r="A2116" s="572" t="s">
        <v>949</v>
      </c>
      <c r="B2116" s="573" t="s">
        <v>950</v>
      </c>
      <c r="C2116" s="617">
        <v>402</v>
      </c>
      <c r="D2116" s="617">
        <v>22101040200</v>
      </c>
      <c r="E2116" s="574" t="s">
        <v>904</v>
      </c>
      <c r="F2116" s="583">
        <v>0</v>
      </c>
      <c r="G2116" s="573" t="s">
        <v>902</v>
      </c>
      <c r="H2116" s="576">
        <v>152900</v>
      </c>
      <c r="I2116" s="576">
        <v>131400</v>
      </c>
      <c r="J2116" s="577">
        <v>0.85938521909744903</v>
      </c>
      <c r="K2116" s="577" t="b">
        <f t="shared" si="297"/>
        <v>1</v>
      </c>
      <c r="L2116" s="576">
        <v>46710</v>
      </c>
      <c r="M2116" s="576">
        <v>42483</v>
      </c>
      <c r="N2116" s="577">
        <v>0.90950545921644199</v>
      </c>
      <c r="O2116" s="577" t="str">
        <f t="shared" si="298"/>
        <v/>
      </c>
      <c r="P2116" s="578">
        <v>19.600000000000001</v>
      </c>
      <c r="Q2116" s="578">
        <v>16.7</v>
      </c>
      <c r="R2116" s="579">
        <v>0.85204081632653095</v>
      </c>
      <c r="S2116" s="577" t="str">
        <f t="shared" si="299"/>
        <v/>
      </c>
      <c r="T2116" s="580">
        <f t="shared" si="300"/>
        <v>1</v>
      </c>
      <c r="U2116" s="580">
        <f t="shared" si="301"/>
        <v>0</v>
      </c>
      <c r="V2116" s="580">
        <f t="shared" si="302"/>
        <v>0</v>
      </c>
      <c r="W2116" s="580">
        <f t="shared" si="303"/>
        <v>1</v>
      </c>
      <c r="X2116" s="581" t="str">
        <f t="shared" si="304"/>
        <v>NO</v>
      </c>
      <c r="Y2116" s="582" t="str">
        <f t="shared" si="305"/>
        <v>NO</v>
      </c>
    </row>
    <row r="2117" spans="1:25" x14ac:dyDescent="0.25">
      <c r="A2117" s="572" t="s">
        <v>949</v>
      </c>
      <c r="B2117" s="573" t="s">
        <v>950</v>
      </c>
      <c r="C2117" s="617">
        <v>403</v>
      </c>
      <c r="D2117" s="617">
        <v>22101040300</v>
      </c>
      <c r="E2117" s="574" t="s">
        <v>904</v>
      </c>
      <c r="F2117" s="583">
        <v>0</v>
      </c>
      <c r="G2117" s="573" t="s">
        <v>902</v>
      </c>
      <c r="H2117" s="576">
        <v>152900</v>
      </c>
      <c r="I2117" s="576">
        <v>131400</v>
      </c>
      <c r="J2117" s="577">
        <v>0.85938521909744903</v>
      </c>
      <c r="K2117" s="577" t="b">
        <f t="shared" si="297"/>
        <v>1</v>
      </c>
      <c r="L2117" s="576">
        <v>46710</v>
      </c>
      <c r="M2117" s="576">
        <v>42483</v>
      </c>
      <c r="N2117" s="577">
        <v>0.90950545921644199</v>
      </c>
      <c r="O2117" s="577" t="str">
        <f t="shared" si="298"/>
        <v/>
      </c>
      <c r="P2117" s="578">
        <v>19.600000000000001</v>
      </c>
      <c r="Q2117" s="578">
        <v>16.7</v>
      </c>
      <c r="R2117" s="579">
        <v>0.85204081632653095</v>
      </c>
      <c r="S2117" s="577" t="str">
        <f t="shared" si="299"/>
        <v/>
      </c>
      <c r="T2117" s="580">
        <f t="shared" si="300"/>
        <v>1</v>
      </c>
      <c r="U2117" s="580">
        <f t="shared" si="301"/>
        <v>0</v>
      </c>
      <c r="V2117" s="580">
        <f t="shared" si="302"/>
        <v>0</v>
      </c>
      <c r="W2117" s="580">
        <f t="shared" si="303"/>
        <v>1</v>
      </c>
      <c r="X2117" s="581" t="str">
        <f t="shared" si="304"/>
        <v>NO</v>
      </c>
      <c r="Y2117" s="582" t="str">
        <f t="shared" si="305"/>
        <v>NO</v>
      </c>
    </row>
    <row r="2118" spans="1:25" x14ac:dyDescent="0.25">
      <c r="A2118" s="572" t="s">
        <v>949</v>
      </c>
      <c r="B2118" s="573" t="s">
        <v>950</v>
      </c>
      <c r="C2118" s="617">
        <v>403</v>
      </c>
      <c r="D2118" s="617">
        <v>22101040300</v>
      </c>
      <c r="E2118" s="574" t="s">
        <v>904</v>
      </c>
      <c r="F2118" s="583">
        <v>0</v>
      </c>
      <c r="G2118" s="573" t="s">
        <v>902</v>
      </c>
      <c r="H2118" s="576">
        <v>152900</v>
      </c>
      <c r="I2118" s="576">
        <v>131400</v>
      </c>
      <c r="J2118" s="577">
        <v>0.85938521909744903</v>
      </c>
      <c r="K2118" s="577" t="b">
        <f t="shared" si="297"/>
        <v>1</v>
      </c>
      <c r="L2118" s="576">
        <v>46710</v>
      </c>
      <c r="M2118" s="576">
        <v>42483</v>
      </c>
      <c r="N2118" s="577">
        <v>0.90950545921644199</v>
      </c>
      <c r="O2118" s="577" t="str">
        <f t="shared" si="298"/>
        <v/>
      </c>
      <c r="P2118" s="578">
        <v>19.600000000000001</v>
      </c>
      <c r="Q2118" s="578">
        <v>16.7</v>
      </c>
      <c r="R2118" s="579">
        <v>0.85204081632653095</v>
      </c>
      <c r="S2118" s="577" t="str">
        <f t="shared" si="299"/>
        <v/>
      </c>
      <c r="T2118" s="580">
        <f t="shared" si="300"/>
        <v>1</v>
      </c>
      <c r="U2118" s="580">
        <f t="shared" si="301"/>
        <v>0</v>
      </c>
      <c r="V2118" s="580">
        <f t="shared" si="302"/>
        <v>0</v>
      </c>
      <c r="W2118" s="580">
        <f t="shared" si="303"/>
        <v>1</v>
      </c>
      <c r="X2118" s="581" t="str">
        <f t="shared" si="304"/>
        <v>NO</v>
      </c>
      <c r="Y2118" s="582" t="str">
        <f t="shared" si="305"/>
        <v>NO</v>
      </c>
    </row>
    <row r="2119" spans="1:25" x14ac:dyDescent="0.25">
      <c r="A2119" s="572" t="s">
        <v>949</v>
      </c>
      <c r="B2119" s="573" t="s">
        <v>950</v>
      </c>
      <c r="C2119" s="617">
        <v>404</v>
      </c>
      <c r="D2119" s="617">
        <v>22101040400</v>
      </c>
      <c r="E2119" s="574" t="s">
        <v>904</v>
      </c>
      <c r="F2119" s="583">
        <v>0</v>
      </c>
      <c r="G2119" s="573" t="s">
        <v>902</v>
      </c>
      <c r="H2119" s="576">
        <v>152900</v>
      </c>
      <c r="I2119" s="576">
        <v>131400</v>
      </c>
      <c r="J2119" s="577">
        <v>0.85938521909744903</v>
      </c>
      <c r="K2119" s="577" t="b">
        <f t="shared" si="297"/>
        <v>1</v>
      </c>
      <c r="L2119" s="576">
        <v>46710</v>
      </c>
      <c r="M2119" s="576">
        <v>42483</v>
      </c>
      <c r="N2119" s="577">
        <v>0.90950545921644199</v>
      </c>
      <c r="O2119" s="577" t="str">
        <f t="shared" si="298"/>
        <v/>
      </c>
      <c r="P2119" s="578">
        <v>19.600000000000001</v>
      </c>
      <c r="Q2119" s="578">
        <v>16.7</v>
      </c>
      <c r="R2119" s="579">
        <v>0.85204081632653095</v>
      </c>
      <c r="S2119" s="577" t="str">
        <f t="shared" si="299"/>
        <v/>
      </c>
      <c r="T2119" s="580">
        <f t="shared" si="300"/>
        <v>1</v>
      </c>
      <c r="U2119" s="580">
        <f t="shared" si="301"/>
        <v>0</v>
      </c>
      <c r="V2119" s="580">
        <f t="shared" si="302"/>
        <v>0</v>
      </c>
      <c r="W2119" s="580">
        <f t="shared" si="303"/>
        <v>1</v>
      </c>
      <c r="X2119" s="581" t="str">
        <f t="shared" si="304"/>
        <v>NO</v>
      </c>
      <c r="Y2119" s="582" t="str">
        <f t="shared" si="305"/>
        <v>NO</v>
      </c>
    </row>
    <row r="2120" spans="1:25" x14ac:dyDescent="0.25">
      <c r="A2120" s="572" t="s">
        <v>949</v>
      </c>
      <c r="B2120" s="573" t="s">
        <v>1304</v>
      </c>
      <c r="C2120" s="617">
        <v>405</v>
      </c>
      <c r="D2120" s="617">
        <v>22101040500</v>
      </c>
      <c r="E2120" s="574" t="s">
        <v>904</v>
      </c>
      <c r="F2120" s="583">
        <v>0</v>
      </c>
      <c r="G2120" s="573" t="s">
        <v>902</v>
      </c>
      <c r="H2120" s="576">
        <v>152900</v>
      </c>
      <c r="I2120" s="576">
        <v>108700</v>
      </c>
      <c r="J2120" s="577">
        <v>0.71092217135382596</v>
      </c>
      <c r="K2120" s="577" t="b">
        <f t="shared" si="297"/>
        <v>1</v>
      </c>
      <c r="L2120" s="576">
        <v>46710</v>
      </c>
      <c r="M2120" s="576">
        <v>42378</v>
      </c>
      <c r="N2120" s="577">
        <v>0.907257546563905</v>
      </c>
      <c r="O2120" s="577" t="str">
        <f t="shared" si="298"/>
        <v/>
      </c>
      <c r="P2120" s="578">
        <v>19.600000000000001</v>
      </c>
      <c r="Q2120" s="578">
        <v>21.3</v>
      </c>
      <c r="R2120" s="579">
        <v>1.08673469387755</v>
      </c>
      <c r="S2120" s="577" t="str">
        <f t="shared" si="299"/>
        <v/>
      </c>
      <c r="T2120" s="580">
        <f t="shared" si="300"/>
        <v>1</v>
      </c>
      <c r="U2120" s="580">
        <f t="shared" si="301"/>
        <v>0</v>
      </c>
      <c r="V2120" s="580">
        <f t="shared" si="302"/>
        <v>0</v>
      </c>
      <c r="W2120" s="580">
        <f t="shared" si="303"/>
        <v>1</v>
      </c>
      <c r="X2120" s="581" t="str">
        <f t="shared" si="304"/>
        <v>NO</v>
      </c>
      <c r="Y2120" s="582" t="str">
        <f t="shared" si="305"/>
        <v>NO</v>
      </c>
    </row>
    <row r="2121" spans="1:25" x14ac:dyDescent="0.25">
      <c r="A2121" s="572" t="s">
        <v>949</v>
      </c>
      <c r="B2121" s="573" t="s">
        <v>950</v>
      </c>
      <c r="C2121" s="617">
        <v>405</v>
      </c>
      <c r="D2121" s="617">
        <v>22101040500</v>
      </c>
      <c r="E2121" s="574" t="s">
        <v>904</v>
      </c>
      <c r="F2121" s="583">
        <v>0</v>
      </c>
      <c r="G2121" s="573" t="s">
        <v>902</v>
      </c>
      <c r="H2121" s="576">
        <v>152900</v>
      </c>
      <c r="I2121" s="576">
        <v>131400</v>
      </c>
      <c r="J2121" s="577">
        <v>0.85938521909744903</v>
      </c>
      <c r="K2121" s="577" t="b">
        <f t="shared" si="297"/>
        <v>1</v>
      </c>
      <c r="L2121" s="576">
        <v>46710</v>
      </c>
      <c r="M2121" s="576">
        <v>42483</v>
      </c>
      <c r="N2121" s="577">
        <v>0.90950545921644199</v>
      </c>
      <c r="O2121" s="577" t="str">
        <f t="shared" si="298"/>
        <v/>
      </c>
      <c r="P2121" s="578">
        <v>19.600000000000001</v>
      </c>
      <c r="Q2121" s="578">
        <v>16.7</v>
      </c>
      <c r="R2121" s="579">
        <v>0.85204081632653095</v>
      </c>
      <c r="S2121" s="577" t="str">
        <f t="shared" si="299"/>
        <v/>
      </c>
      <c r="T2121" s="580">
        <f t="shared" si="300"/>
        <v>1</v>
      </c>
      <c r="U2121" s="580">
        <f t="shared" si="301"/>
        <v>0</v>
      </c>
      <c r="V2121" s="580">
        <f t="shared" si="302"/>
        <v>0</v>
      </c>
      <c r="W2121" s="580">
        <f t="shared" si="303"/>
        <v>1</v>
      </c>
      <c r="X2121" s="581" t="str">
        <f t="shared" si="304"/>
        <v>NO</v>
      </c>
      <c r="Y2121" s="582" t="str">
        <f t="shared" si="305"/>
        <v>NO</v>
      </c>
    </row>
    <row r="2122" spans="1:25" x14ac:dyDescent="0.25">
      <c r="A2122" s="572" t="s">
        <v>949</v>
      </c>
      <c r="B2122" s="573" t="s">
        <v>950</v>
      </c>
      <c r="C2122" s="617">
        <v>406</v>
      </c>
      <c r="D2122" s="617">
        <v>22101040600</v>
      </c>
      <c r="E2122" s="574" t="s">
        <v>904</v>
      </c>
      <c r="F2122" s="583">
        <v>0</v>
      </c>
      <c r="G2122" s="573" t="s">
        <v>902</v>
      </c>
      <c r="H2122" s="576">
        <v>152900</v>
      </c>
      <c r="I2122" s="576">
        <v>131400</v>
      </c>
      <c r="J2122" s="577">
        <v>0.85938521909744903</v>
      </c>
      <c r="K2122" s="577" t="b">
        <f t="shared" si="297"/>
        <v>1</v>
      </c>
      <c r="L2122" s="576">
        <v>46710</v>
      </c>
      <c r="M2122" s="576">
        <v>42483</v>
      </c>
      <c r="N2122" s="577">
        <v>0.90950545921644199</v>
      </c>
      <c r="O2122" s="577" t="str">
        <f t="shared" si="298"/>
        <v/>
      </c>
      <c r="P2122" s="578">
        <v>19.600000000000001</v>
      </c>
      <c r="Q2122" s="578">
        <v>16.7</v>
      </c>
      <c r="R2122" s="579">
        <v>0.85204081632653095</v>
      </c>
      <c r="S2122" s="577" t="str">
        <f t="shared" si="299"/>
        <v/>
      </c>
      <c r="T2122" s="580">
        <f t="shared" si="300"/>
        <v>1</v>
      </c>
      <c r="U2122" s="580">
        <f t="shared" si="301"/>
        <v>0</v>
      </c>
      <c r="V2122" s="580">
        <f t="shared" si="302"/>
        <v>0</v>
      </c>
      <c r="W2122" s="580">
        <f t="shared" si="303"/>
        <v>1</v>
      </c>
      <c r="X2122" s="581" t="str">
        <f t="shared" si="304"/>
        <v>NO</v>
      </c>
      <c r="Y2122" s="582" t="str">
        <f t="shared" si="305"/>
        <v>NO</v>
      </c>
    </row>
    <row r="2123" spans="1:25" x14ac:dyDescent="0.25">
      <c r="A2123" s="572" t="s">
        <v>949</v>
      </c>
      <c r="B2123" s="573" t="s">
        <v>1305</v>
      </c>
      <c r="C2123" s="617">
        <v>406</v>
      </c>
      <c r="D2123" s="617">
        <v>22101040600</v>
      </c>
      <c r="E2123" s="574" t="s">
        <v>904</v>
      </c>
      <c r="F2123" s="583">
        <v>0</v>
      </c>
      <c r="G2123" s="573" t="s">
        <v>902</v>
      </c>
      <c r="H2123" s="576">
        <v>152900</v>
      </c>
      <c r="I2123" s="576">
        <v>100500</v>
      </c>
      <c r="J2123" s="577">
        <v>0.65729234793983005</v>
      </c>
      <c r="K2123" s="577" t="b">
        <f t="shared" si="297"/>
        <v>1</v>
      </c>
      <c r="L2123" s="576">
        <v>46710</v>
      </c>
      <c r="M2123" s="576">
        <v>45676</v>
      </c>
      <c r="N2123" s="577">
        <v>0.97786341254549303</v>
      </c>
      <c r="O2123" s="577" t="str">
        <f t="shared" si="298"/>
        <v/>
      </c>
      <c r="P2123" s="578">
        <v>19.600000000000001</v>
      </c>
      <c r="Q2123" s="578">
        <v>17.100000000000001</v>
      </c>
      <c r="R2123" s="579">
        <v>0.87244897959183698</v>
      </c>
      <c r="S2123" s="577" t="str">
        <f t="shared" si="299"/>
        <v/>
      </c>
      <c r="T2123" s="580">
        <f t="shared" si="300"/>
        <v>1</v>
      </c>
      <c r="U2123" s="580">
        <f t="shared" si="301"/>
        <v>0</v>
      </c>
      <c r="V2123" s="580">
        <f t="shared" si="302"/>
        <v>0</v>
      </c>
      <c r="W2123" s="580">
        <f t="shared" si="303"/>
        <v>1</v>
      </c>
      <c r="X2123" s="581" t="str">
        <f t="shared" si="304"/>
        <v>NO</v>
      </c>
      <c r="Y2123" s="582" t="str">
        <f t="shared" si="305"/>
        <v>NO</v>
      </c>
    </row>
    <row r="2124" spans="1:25" x14ac:dyDescent="0.25">
      <c r="A2124" s="572" t="s">
        <v>949</v>
      </c>
      <c r="B2124" s="573" t="s">
        <v>1305</v>
      </c>
      <c r="C2124" s="617">
        <v>407</v>
      </c>
      <c r="D2124" s="617">
        <v>22101040700</v>
      </c>
      <c r="E2124" s="574" t="s">
        <v>904</v>
      </c>
      <c r="F2124" s="583">
        <v>0</v>
      </c>
      <c r="G2124" s="573" t="s">
        <v>902</v>
      </c>
      <c r="H2124" s="576">
        <v>152900</v>
      </c>
      <c r="I2124" s="576">
        <v>100500</v>
      </c>
      <c r="J2124" s="577">
        <v>0.65729234793983005</v>
      </c>
      <c r="K2124" s="577" t="b">
        <f t="shared" si="297"/>
        <v>1</v>
      </c>
      <c r="L2124" s="576">
        <v>46710</v>
      </c>
      <c r="M2124" s="576">
        <v>45676</v>
      </c>
      <c r="N2124" s="577">
        <v>0.97786341254549303</v>
      </c>
      <c r="O2124" s="577" t="str">
        <f t="shared" si="298"/>
        <v/>
      </c>
      <c r="P2124" s="578">
        <v>19.600000000000001</v>
      </c>
      <c r="Q2124" s="578">
        <v>17.100000000000001</v>
      </c>
      <c r="R2124" s="579">
        <v>0.87244897959183698</v>
      </c>
      <c r="S2124" s="577" t="str">
        <f t="shared" si="299"/>
        <v/>
      </c>
      <c r="T2124" s="580">
        <f t="shared" si="300"/>
        <v>1</v>
      </c>
      <c r="U2124" s="580">
        <f t="shared" si="301"/>
        <v>0</v>
      </c>
      <c r="V2124" s="580">
        <f t="shared" si="302"/>
        <v>0</v>
      </c>
      <c r="W2124" s="580">
        <f t="shared" si="303"/>
        <v>1</v>
      </c>
      <c r="X2124" s="581" t="str">
        <f t="shared" si="304"/>
        <v>NO</v>
      </c>
      <c r="Y2124" s="582" t="str">
        <f t="shared" si="305"/>
        <v>NO</v>
      </c>
    </row>
    <row r="2125" spans="1:25" x14ac:dyDescent="0.25">
      <c r="A2125" s="572" t="s">
        <v>949</v>
      </c>
      <c r="B2125" s="573" t="s">
        <v>1305</v>
      </c>
      <c r="C2125" s="617">
        <v>408</v>
      </c>
      <c r="D2125" s="617">
        <v>22101040800</v>
      </c>
      <c r="E2125" s="574" t="s">
        <v>904</v>
      </c>
      <c r="F2125" s="583">
        <v>0</v>
      </c>
      <c r="G2125" s="573" t="s">
        <v>902</v>
      </c>
      <c r="H2125" s="576">
        <v>152900</v>
      </c>
      <c r="I2125" s="576">
        <v>100500</v>
      </c>
      <c r="J2125" s="577">
        <v>0.65729234793983005</v>
      </c>
      <c r="K2125" s="577" t="b">
        <f t="shared" si="297"/>
        <v>1</v>
      </c>
      <c r="L2125" s="576">
        <v>46710</v>
      </c>
      <c r="M2125" s="576">
        <v>45676</v>
      </c>
      <c r="N2125" s="577">
        <v>0.97786341254549303</v>
      </c>
      <c r="O2125" s="577" t="str">
        <f t="shared" si="298"/>
        <v/>
      </c>
      <c r="P2125" s="578">
        <v>19.600000000000001</v>
      </c>
      <c r="Q2125" s="578">
        <v>17.100000000000001</v>
      </c>
      <c r="R2125" s="579">
        <v>0.87244897959183698</v>
      </c>
      <c r="S2125" s="577" t="str">
        <f t="shared" si="299"/>
        <v/>
      </c>
      <c r="T2125" s="580">
        <f t="shared" si="300"/>
        <v>1</v>
      </c>
      <c r="U2125" s="580">
        <f t="shared" si="301"/>
        <v>0</v>
      </c>
      <c r="V2125" s="580">
        <f t="shared" si="302"/>
        <v>0</v>
      </c>
      <c r="W2125" s="580">
        <f t="shared" si="303"/>
        <v>1</v>
      </c>
      <c r="X2125" s="581" t="str">
        <f t="shared" si="304"/>
        <v>NO</v>
      </c>
      <c r="Y2125" s="582" t="str">
        <f t="shared" si="305"/>
        <v>NO</v>
      </c>
    </row>
    <row r="2126" spans="1:25" x14ac:dyDescent="0.25">
      <c r="A2126" s="572" t="s">
        <v>949</v>
      </c>
      <c r="B2126" s="573" t="s">
        <v>275</v>
      </c>
      <c r="C2126" s="617">
        <v>409</v>
      </c>
      <c r="D2126" s="617">
        <v>22101040900</v>
      </c>
      <c r="E2126" s="574" t="s">
        <v>904</v>
      </c>
      <c r="F2126" s="583">
        <v>0</v>
      </c>
      <c r="G2126" s="573" t="s">
        <v>902</v>
      </c>
      <c r="H2126" s="576">
        <v>152900</v>
      </c>
      <c r="I2126" s="576">
        <v>77000</v>
      </c>
      <c r="J2126" s="577">
        <v>0.50359712230215803</v>
      </c>
      <c r="K2126" s="577" t="b">
        <f t="shared" si="297"/>
        <v>1</v>
      </c>
      <c r="L2126" s="576">
        <v>46710</v>
      </c>
      <c r="M2126" s="576">
        <v>37850</v>
      </c>
      <c r="N2126" s="577">
        <v>0.81031898950974102</v>
      </c>
      <c r="O2126" s="577" t="str">
        <f t="shared" si="298"/>
        <v/>
      </c>
      <c r="P2126" s="578">
        <v>19.600000000000001</v>
      </c>
      <c r="Q2126" s="578">
        <v>24.4</v>
      </c>
      <c r="R2126" s="579">
        <v>1.24489795918367</v>
      </c>
      <c r="S2126" s="577" t="str">
        <f t="shared" si="299"/>
        <v/>
      </c>
      <c r="T2126" s="580">
        <f t="shared" si="300"/>
        <v>1</v>
      </c>
      <c r="U2126" s="580">
        <f t="shared" si="301"/>
        <v>0</v>
      </c>
      <c r="V2126" s="580">
        <f t="shared" si="302"/>
        <v>0</v>
      </c>
      <c r="W2126" s="580">
        <f t="shared" si="303"/>
        <v>1</v>
      </c>
      <c r="X2126" s="581" t="str">
        <f t="shared" si="304"/>
        <v>NO</v>
      </c>
      <c r="Y2126" s="582" t="str">
        <f t="shared" si="305"/>
        <v>NO</v>
      </c>
    </row>
    <row r="2127" spans="1:25" x14ac:dyDescent="0.25">
      <c r="A2127" s="572" t="s">
        <v>949</v>
      </c>
      <c r="B2127" s="573" t="s">
        <v>1306</v>
      </c>
      <c r="C2127" s="617">
        <v>409</v>
      </c>
      <c r="D2127" s="617">
        <v>22101040900</v>
      </c>
      <c r="E2127" s="584" t="s">
        <v>904</v>
      </c>
      <c r="F2127" s="590">
        <v>0</v>
      </c>
      <c r="G2127" s="573" t="s">
        <v>902</v>
      </c>
      <c r="H2127" s="576">
        <v>152900</v>
      </c>
      <c r="I2127" s="576">
        <v>0</v>
      </c>
      <c r="J2127" s="577">
        <v>0</v>
      </c>
      <c r="K2127" s="577" t="str">
        <f t="shared" si="297"/>
        <v/>
      </c>
      <c r="L2127" s="576">
        <v>46710</v>
      </c>
      <c r="M2127" s="576">
        <v>0</v>
      </c>
      <c r="N2127" s="577">
        <v>0</v>
      </c>
      <c r="O2127" s="577" t="b">
        <f t="shared" si="298"/>
        <v>1</v>
      </c>
      <c r="P2127" s="578">
        <v>19.600000000000001</v>
      </c>
      <c r="Q2127" s="578">
        <v>0</v>
      </c>
      <c r="R2127" s="579">
        <v>0</v>
      </c>
      <c r="S2127" s="577" t="str">
        <f t="shared" si="299"/>
        <v/>
      </c>
      <c r="T2127" s="580">
        <f t="shared" si="300"/>
        <v>0</v>
      </c>
      <c r="U2127" s="580">
        <f t="shared" si="301"/>
        <v>1</v>
      </c>
      <c r="V2127" s="580">
        <f t="shared" si="302"/>
        <v>0</v>
      </c>
      <c r="W2127" s="580">
        <f t="shared" si="303"/>
        <v>1</v>
      </c>
      <c r="X2127" s="581" t="str">
        <f t="shared" si="304"/>
        <v>NO</v>
      </c>
      <c r="Y2127" s="582" t="str">
        <f t="shared" si="305"/>
        <v>NO</v>
      </c>
    </row>
    <row r="2128" spans="1:25" x14ac:dyDescent="0.25">
      <c r="A2128" s="572" t="s">
        <v>277</v>
      </c>
      <c r="B2128" s="573" t="s">
        <v>1100</v>
      </c>
      <c r="C2128" s="617">
        <v>410</v>
      </c>
      <c r="D2128" s="617">
        <v>22101041000</v>
      </c>
      <c r="E2128" s="574" t="s">
        <v>904</v>
      </c>
      <c r="F2128" s="583">
        <v>0</v>
      </c>
      <c r="G2128" s="573" t="s">
        <v>902</v>
      </c>
      <c r="H2128" s="576">
        <v>152900</v>
      </c>
      <c r="I2128" s="576">
        <v>73100</v>
      </c>
      <c r="J2128" s="577">
        <v>0.47809025506867198</v>
      </c>
      <c r="K2128" s="577" t="str">
        <f t="shared" si="297"/>
        <v/>
      </c>
      <c r="L2128" s="576">
        <v>46710</v>
      </c>
      <c r="M2128" s="576">
        <v>29533</v>
      </c>
      <c r="N2128" s="577">
        <v>0.63226289873688701</v>
      </c>
      <c r="O2128" s="577" t="b">
        <f t="shared" si="298"/>
        <v>1</v>
      </c>
      <c r="P2128" s="578">
        <v>19.600000000000001</v>
      </c>
      <c r="Q2128" s="578">
        <v>27.7</v>
      </c>
      <c r="R2128" s="579">
        <v>1.41326530612245</v>
      </c>
      <c r="S2128" s="577" t="str">
        <f t="shared" si="299"/>
        <v/>
      </c>
      <c r="T2128" s="580">
        <f t="shared" si="300"/>
        <v>0</v>
      </c>
      <c r="U2128" s="580">
        <f t="shared" si="301"/>
        <v>1</v>
      </c>
      <c r="V2128" s="580">
        <f t="shared" si="302"/>
        <v>0</v>
      </c>
      <c r="W2128" s="580">
        <f t="shared" si="303"/>
        <v>1</v>
      </c>
      <c r="X2128" s="581" t="str">
        <f t="shared" si="304"/>
        <v>NO</v>
      </c>
      <c r="Y2128" s="582" t="str">
        <f t="shared" si="305"/>
        <v>NO</v>
      </c>
    </row>
    <row r="2129" spans="1:25" x14ac:dyDescent="0.25">
      <c r="A2129" s="572" t="s">
        <v>949</v>
      </c>
      <c r="B2129" s="573" t="s">
        <v>1307</v>
      </c>
      <c r="C2129" s="617">
        <v>410</v>
      </c>
      <c r="D2129" s="617">
        <v>22101041000</v>
      </c>
      <c r="E2129" s="574" t="s">
        <v>904</v>
      </c>
      <c r="F2129" s="583">
        <v>0</v>
      </c>
      <c r="G2129" s="573" t="s">
        <v>902</v>
      </c>
      <c r="H2129" s="576">
        <v>152900</v>
      </c>
      <c r="I2129" s="576">
        <v>58800</v>
      </c>
      <c r="J2129" s="577">
        <v>0.38456507521255701</v>
      </c>
      <c r="K2129" s="577" t="str">
        <f t="shared" si="297"/>
        <v/>
      </c>
      <c r="L2129" s="576">
        <v>46710</v>
      </c>
      <c r="M2129" s="576">
        <v>38333</v>
      </c>
      <c r="N2129" s="577">
        <v>0.820659387711411</v>
      </c>
      <c r="O2129" s="577" t="str">
        <f t="shared" si="298"/>
        <v/>
      </c>
      <c r="P2129" s="578">
        <v>19.600000000000001</v>
      </c>
      <c r="Q2129" s="578">
        <v>22.1</v>
      </c>
      <c r="R2129" s="579">
        <v>1.12755102040816</v>
      </c>
      <c r="S2129" s="577" t="str">
        <f t="shared" si="299"/>
        <v/>
      </c>
      <c r="T2129" s="580">
        <f t="shared" si="300"/>
        <v>0</v>
      </c>
      <c r="U2129" s="580">
        <f t="shared" si="301"/>
        <v>0</v>
      </c>
      <c r="V2129" s="580">
        <f t="shared" si="302"/>
        <v>0</v>
      </c>
      <c r="W2129" s="580">
        <f t="shared" si="303"/>
        <v>0</v>
      </c>
      <c r="X2129" s="581" t="str">
        <f t="shared" si="304"/>
        <v>NO</v>
      </c>
      <c r="Y2129" s="582" t="str">
        <f t="shared" si="305"/>
        <v>NO</v>
      </c>
    </row>
    <row r="2130" spans="1:25" x14ac:dyDescent="0.25">
      <c r="A2130" s="572" t="s">
        <v>949</v>
      </c>
      <c r="B2130" s="573" t="s">
        <v>1308</v>
      </c>
      <c r="C2130" s="617">
        <v>410</v>
      </c>
      <c r="D2130" s="617">
        <v>22101041000</v>
      </c>
      <c r="E2130" s="574" t="s">
        <v>904</v>
      </c>
      <c r="F2130" s="583">
        <v>0</v>
      </c>
      <c r="G2130" s="573" t="s">
        <v>902</v>
      </c>
      <c r="H2130" s="576">
        <v>152900</v>
      </c>
      <c r="I2130" s="576">
        <v>90000</v>
      </c>
      <c r="J2130" s="577">
        <v>0.58862001308044498</v>
      </c>
      <c r="K2130" s="577" t="b">
        <f t="shared" si="297"/>
        <v>1</v>
      </c>
      <c r="L2130" s="576">
        <v>46710</v>
      </c>
      <c r="M2130" s="576">
        <v>37470</v>
      </c>
      <c r="N2130" s="577">
        <v>0.80218368657674999</v>
      </c>
      <c r="O2130" s="577" t="str">
        <f t="shared" si="298"/>
        <v/>
      </c>
      <c r="P2130" s="578">
        <v>19.600000000000001</v>
      </c>
      <c r="Q2130" s="578">
        <v>11.5</v>
      </c>
      <c r="R2130" s="579">
        <v>0.58673469387755095</v>
      </c>
      <c r="S2130" s="577" t="str">
        <f t="shared" si="299"/>
        <v/>
      </c>
      <c r="T2130" s="580">
        <f t="shared" si="300"/>
        <v>1</v>
      </c>
      <c r="U2130" s="580">
        <f t="shared" si="301"/>
        <v>0</v>
      </c>
      <c r="V2130" s="580">
        <f t="shared" si="302"/>
        <v>0</v>
      </c>
      <c r="W2130" s="580">
        <f t="shared" si="303"/>
        <v>1</v>
      </c>
      <c r="X2130" s="581" t="str">
        <f t="shared" si="304"/>
        <v>NO</v>
      </c>
      <c r="Y2130" s="582" t="str">
        <f t="shared" si="305"/>
        <v>NO</v>
      </c>
    </row>
    <row r="2131" spans="1:25" x14ac:dyDescent="0.25">
      <c r="A2131" s="572" t="s">
        <v>949</v>
      </c>
      <c r="B2131" s="573" t="s">
        <v>275</v>
      </c>
      <c r="C2131" s="617">
        <v>410</v>
      </c>
      <c r="D2131" s="617">
        <v>22101041000</v>
      </c>
      <c r="E2131" s="574" t="s">
        <v>904</v>
      </c>
      <c r="F2131" s="583">
        <v>0</v>
      </c>
      <c r="G2131" s="573" t="s">
        <v>902</v>
      </c>
      <c r="H2131" s="576">
        <v>152900</v>
      </c>
      <c r="I2131" s="576">
        <v>77000</v>
      </c>
      <c r="J2131" s="577">
        <v>0.50359712230215803</v>
      </c>
      <c r="K2131" s="577" t="b">
        <f t="shared" si="297"/>
        <v>1</v>
      </c>
      <c r="L2131" s="576">
        <v>46710</v>
      </c>
      <c r="M2131" s="576">
        <v>37850</v>
      </c>
      <c r="N2131" s="577">
        <v>0.81031898950974102</v>
      </c>
      <c r="O2131" s="577" t="str">
        <f t="shared" si="298"/>
        <v/>
      </c>
      <c r="P2131" s="578">
        <v>19.600000000000001</v>
      </c>
      <c r="Q2131" s="578">
        <v>24.4</v>
      </c>
      <c r="R2131" s="579">
        <v>1.24489795918367</v>
      </c>
      <c r="S2131" s="577" t="str">
        <f t="shared" si="299"/>
        <v/>
      </c>
      <c r="T2131" s="580">
        <f t="shared" si="300"/>
        <v>1</v>
      </c>
      <c r="U2131" s="580">
        <f t="shared" si="301"/>
        <v>0</v>
      </c>
      <c r="V2131" s="580">
        <f t="shared" si="302"/>
        <v>0</v>
      </c>
      <c r="W2131" s="580">
        <f t="shared" si="303"/>
        <v>1</v>
      </c>
      <c r="X2131" s="581" t="str">
        <f t="shared" si="304"/>
        <v>NO</v>
      </c>
      <c r="Y2131" s="582" t="str">
        <f t="shared" si="305"/>
        <v>NO</v>
      </c>
    </row>
    <row r="2132" spans="1:25" x14ac:dyDescent="0.25">
      <c r="A2132" s="572" t="s">
        <v>277</v>
      </c>
      <c r="B2132" s="573" t="s">
        <v>1100</v>
      </c>
      <c r="C2132" s="617">
        <v>411</v>
      </c>
      <c r="D2132" s="617">
        <v>22101041100</v>
      </c>
      <c r="E2132" s="574" t="s">
        <v>904</v>
      </c>
      <c r="F2132" s="583">
        <v>0</v>
      </c>
      <c r="G2132" s="573" t="s">
        <v>902</v>
      </c>
      <c r="H2132" s="576">
        <v>152900</v>
      </c>
      <c r="I2132" s="576">
        <v>73100</v>
      </c>
      <c r="J2132" s="577">
        <v>0.47809025506867198</v>
      </c>
      <c r="K2132" s="577" t="str">
        <f t="shared" si="297"/>
        <v/>
      </c>
      <c r="L2132" s="576">
        <v>46710</v>
      </c>
      <c r="M2132" s="576">
        <v>29533</v>
      </c>
      <c r="N2132" s="577">
        <v>0.63226289873688701</v>
      </c>
      <c r="O2132" s="577" t="b">
        <f t="shared" si="298"/>
        <v>1</v>
      </c>
      <c r="P2132" s="578">
        <v>19.600000000000001</v>
      </c>
      <c r="Q2132" s="578">
        <v>27.7</v>
      </c>
      <c r="R2132" s="579">
        <v>1.41326530612245</v>
      </c>
      <c r="S2132" s="577" t="str">
        <f t="shared" si="299"/>
        <v/>
      </c>
      <c r="T2132" s="580">
        <f t="shared" si="300"/>
        <v>0</v>
      </c>
      <c r="U2132" s="580">
        <f t="shared" si="301"/>
        <v>1</v>
      </c>
      <c r="V2132" s="580">
        <f t="shared" si="302"/>
        <v>0</v>
      </c>
      <c r="W2132" s="580">
        <f t="shared" si="303"/>
        <v>1</v>
      </c>
      <c r="X2132" s="581" t="str">
        <f t="shared" si="304"/>
        <v>NO</v>
      </c>
      <c r="Y2132" s="582" t="str">
        <f t="shared" si="305"/>
        <v>NO</v>
      </c>
    </row>
    <row r="2133" spans="1:25" x14ac:dyDescent="0.25">
      <c r="A2133" s="572" t="s">
        <v>949</v>
      </c>
      <c r="B2133" s="573" t="s">
        <v>275</v>
      </c>
      <c r="C2133" s="617">
        <v>411</v>
      </c>
      <c r="D2133" s="617">
        <v>22101041100</v>
      </c>
      <c r="E2133" s="574" t="s">
        <v>904</v>
      </c>
      <c r="F2133" s="583">
        <v>0</v>
      </c>
      <c r="G2133" s="573" t="s">
        <v>902</v>
      </c>
      <c r="H2133" s="576">
        <v>152900</v>
      </c>
      <c r="I2133" s="576">
        <v>77000</v>
      </c>
      <c r="J2133" s="577">
        <v>0.50359712230215803</v>
      </c>
      <c r="K2133" s="577" t="b">
        <f t="shared" si="297"/>
        <v>1</v>
      </c>
      <c r="L2133" s="576">
        <v>46710</v>
      </c>
      <c r="M2133" s="576">
        <v>37850</v>
      </c>
      <c r="N2133" s="577">
        <v>0.81031898950974102</v>
      </c>
      <c r="O2133" s="577" t="str">
        <f t="shared" si="298"/>
        <v/>
      </c>
      <c r="P2133" s="578">
        <v>19.600000000000001</v>
      </c>
      <c r="Q2133" s="578">
        <v>24.4</v>
      </c>
      <c r="R2133" s="579">
        <v>1.24489795918367</v>
      </c>
      <c r="S2133" s="577" t="str">
        <f t="shared" si="299"/>
        <v/>
      </c>
      <c r="T2133" s="580">
        <f t="shared" si="300"/>
        <v>1</v>
      </c>
      <c r="U2133" s="580">
        <f t="shared" si="301"/>
        <v>0</v>
      </c>
      <c r="V2133" s="580">
        <f t="shared" si="302"/>
        <v>0</v>
      </c>
      <c r="W2133" s="580">
        <f t="shared" si="303"/>
        <v>1</v>
      </c>
      <c r="X2133" s="581" t="str">
        <f t="shared" si="304"/>
        <v>NO</v>
      </c>
      <c r="Y2133" s="582" t="str">
        <f t="shared" si="305"/>
        <v>NO</v>
      </c>
    </row>
    <row r="2134" spans="1:25" x14ac:dyDescent="0.25">
      <c r="A2134" s="572" t="s">
        <v>949</v>
      </c>
      <c r="B2134" s="573" t="s">
        <v>1307</v>
      </c>
      <c r="C2134" s="617">
        <v>412</v>
      </c>
      <c r="D2134" s="617">
        <v>22101041200</v>
      </c>
      <c r="E2134" s="574" t="s">
        <v>904</v>
      </c>
      <c r="F2134" s="583">
        <v>0</v>
      </c>
      <c r="G2134" s="573" t="s">
        <v>902</v>
      </c>
      <c r="H2134" s="576">
        <v>152900</v>
      </c>
      <c r="I2134" s="576">
        <v>58800</v>
      </c>
      <c r="J2134" s="577">
        <v>0.38456507521255701</v>
      </c>
      <c r="K2134" s="577" t="str">
        <f t="shared" si="297"/>
        <v/>
      </c>
      <c r="L2134" s="576">
        <v>46710</v>
      </c>
      <c r="M2134" s="576">
        <v>38333</v>
      </c>
      <c r="N2134" s="577">
        <v>0.820659387711411</v>
      </c>
      <c r="O2134" s="577" t="str">
        <f t="shared" si="298"/>
        <v/>
      </c>
      <c r="P2134" s="578">
        <v>19.600000000000001</v>
      </c>
      <c r="Q2134" s="578">
        <v>22.1</v>
      </c>
      <c r="R2134" s="579">
        <v>1.12755102040816</v>
      </c>
      <c r="S2134" s="577" t="str">
        <f t="shared" si="299"/>
        <v/>
      </c>
      <c r="T2134" s="580">
        <f t="shared" si="300"/>
        <v>0</v>
      </c>
      <c r="U2134" s="580">
        <f t="shared" si="301"/>
        <v>0</v>
      </c>
      <c r="V2134" s="580">
        <f t="shared" si="302"/>
        <v>0</v>
      </c>
      <c r="W2134" s="580">
        <f t="shared" si="303"/>
        <v>0</v>
      </c>
      <c r="X2134" s="581" t="str">
        <f t="shared" si="304"/>
        <v>NO</v>
      </c>
      <c r="Y2134" s="582" t="str">
        <f t="shared" si="305"/>
        <v>NO</v>
      </c>
    </row>
    <row r="2135" spans="1:25" x14ac:dyDescent="0.25">
      <c r="A2135" s="572" t="s">
        <v>949</v>
      </c>
      <c r="B2135" s="573" t="s">
        <v>275</v>
      </c>
      <c r="C2135" s="617">
        <v>412</v>
      </c>
      <c r="D2135" s="617">
        <v>22101041200</v>
      </c>
      <c r="E2135" s="574" t="s">
        <v>904</v>
      </c>
      <c r="F2135" s="583">
        <v>0</v>
      </c>
      <c r="G2135" s="573" t="s">
        <v>902</v>
      </c>
      <c r="H2135" s="576">
        <v>152900</v>
      </c>
      <c r="I2135" s="576">
        <v>77000</v>
      </c>
      <c r="J2135" s="577">
        <v>0.50359712230215803</v>
      </c>
      <c r="K2135" s="577" t="b">
        <f t="shared" si="297"/>
        <v>1</v>
      </c>
      <c r="L2135" s="576">
        <v>46710</v>
      </c>
      <c r="M2135" s="576">
        <v>37850</v>
      </c>
      <c r="N2135" s="577">
        <v>0.81031898950974102</v>
      </c>
      <c r="O2135" s="577" t="str">
        <f t="shared" si="298"/>
        <v/>
      </c>
      <c r="P2135" s="578">
        <v>19.600000000000001</v>
      </c>
      <c r="Q2135" s="578">
        <v>24.4</v>
      </c>
      <c r="R2135" s="579">
        <v>1.24489795918367</v>
      </c>
      <c r="S2135" s="577" t="str">
        <f t="shared" si="299"/>
        <v/>
      </c>
      <c r="T2135" s="580">
        <f t="shared" si="300"/>
        <v>1</v>
      </c>
      <c r="U2135" s="580">
        <f t="shared" si="301"/>
        <v>0</v>
      </c>
      <c r="V2135" s="580">
        <f t="shared" si="302"/>
        <v>0</v>
      </c>
      <c r="W2135" s="580">
        <f t="shared" si="303"/>
        <v>1</v>
      </c>
      <c r="X2135" s="581" t="str">
        <f t="shared" si="304"/>
        <v>NO</v>
      </c>
      <c r="Y2135" s="582" t="str">
        <f t="shared" si="305"/>
        <v>NO</v>
      </c>
    </row>
    <row r="2136" spans="1:25" x14ac:dyDescent="0.25">
      <c r="A2136" s="572" t="s">
        <v>949</v>
      </c>
      <c r="B2136" s="573" t="s">
        <v>275</v>
      </c>
      <c r="C2136" s="617">
        <v>413</v>
      </c>
      <c r="D2136" s="617">
        <v>22101041300</v>
      </c>
      <c r="E2136" s="574" t="s">
        <v>904</v>
      </c>
      <c r="F2136" s="583">
        <v>0</v>
      </c>
      <c r="G2136" s="573" t="s">
        <v>902</v>
      </c>
      <c r="H2136" s="576">
        <v>152900</v>
      </c>
      <c r="I2136" s="576">
        <v>77000</v>
      </c>
      <c r="J2136" s="577">
        <v>0.50359712230215803</v>
      </c>
      <c r="K2136" s="577" t="b">
        <f t="shared" si="297"/>
        <v>1</v>
      </c>
      <c r="L2136" s="576">
        <v>46710</v>
      </c>
      <c r="M2136" s="576">
        <v>37850</v>
      </c>
      <c r="N2136" s="577">
        <v>0.81031898950974102</v>
      </c>
      <c r="O2136" s="577" t="str">
        <f t="shared" si="298"/>
        <v/>
      </c>
      <c r="P2136" s="578">
        <v>19.600000000000001</v>
      </c>
      <c r="Q2136" s="578">
        <v>24.4</v>
      </c>
      <c r="R2136" s="579">
        <v>1.24489795918367</v>
      </c>
      <c r="S2136" s="577" t="str">
        <f t="shared" si="299"/>
        <v/>
      </c>
      <c r="T2136" s="580">
        <f t="shared" si="300"/>
        <v>1</v>
      </c>
      <c r="U2136" s="580">
        <f t="shared" si="301"/>
        <v>0</v>
      </c>
      <c r="V2136" s="580">
        <f t="shared" si="302"/>
        <v>0</v>
      </c>
      <c r="W2136" s="580">
        <f t="shared" si="303"/>
        <v>1</v>
      </c>
      <c r="X2136" s="581" t="str">
        <f t="shared" si="304"/>
        <v>NO</v>
      </c>
      <c r="Y2136" s="582" t="str">
        <f t="shared" si="305"/>
        <v>NO</v>
      </c>
    </row>
    <row r="2137" spans="1:25" x14ac:dyDescent="0.25">
      <c r="A2137" s="572" t="s">
        <v>949</v>
      </c>
      <c r="B2137" s="573" t="s">
        <v>275</v>
      </c>
      <c r="C2137" s="617">
        <v>414</v>
      </c>
      <c r="D2137" s="617">
        <v>22101041400</v>
      </c>
      <c r="E2137" s="574" t="s">
        <v>904</v>
      </c>
      <c r="F2137" s="583">
        <v>0</v>
      </c>
      <c r="G2137" s="573" t="s">
        <v>902</v>
      </c>
      <c r="H2137" s="576">
        <v>152900</v>
      </c>
      <c r="I2137" s="576">
        <v>77000</v>
      </c>
      <c r="J2137" s="577">
        <v>0.50359712230215803</v>
      </c>
      <c r="K2137" s="577" t="b">
        <f t="shared" si="297"/>
        <v>1</v>
      </c>
      <c r="L2137" s="576">
        <v>46710</v>
      </c>
      <c r="M2137" s="576">
        <v>37850</v>
      </c>
      <c r="N2137" s="577">
        <v>0.81031898950974102</v>
      </c>
      <c r="O2137" s="577" t="str">
        <f t="shared" si="298"/>
        <v/>
      </c>
      <c r="P2137" s="578">
        <v>19.600000000000001</v>
      </c>
      <c r="Q2137" s="578">
        <v>24.4</v>
      </c>
      <c r="R2137" s="579">
        <v>1.24489795918367</v>
      </c>
      <c r="S2137" s="577" t="str">
        <f t="shared" si="299"/>
        <v/>
      </c>
      <c r="T2137" s="580">
        <f t="shared" si="300"/>
        <v>1</v>
      </c>
      <c r="U2137" s="580">
        <f t="shared" si="301"/>
        <v>0</v>
      </c>
      <c r="V2137" s="580">
        <f t="shared" si="302"/>
        <v>0</v>
      </c>
      <c r="W2137" s="580">
        <f t="shared" si="303"/>
        <v>1</v>
      </c>
      <c r="X2137" s="581" t="str">
        <f t="shared" si="304"/>
        <v>NO</v>
      </c>
      <c r="Y2137" s="582" t="str">
        <f t="shared" si="305"/>
        <v>NO</v>
      </c>
    </row>
    <row r="2138" spans="1:25" x14ac:dyDescent="0.25">
      <c r="A2138" s="572" t="s">
        <v>949</v>
      </c>
      <c r="B2138" s="573" t="s">
        <v>1309</v>
      </c>
      <c r="C2138" s="617">
        <v>415</v>
      </c>
      <c r="D2138" s="617">
        <v>22101041500</v>
      </c>
      <c r="E2138" s="574" t="s">
        <v>904</v>
      </c>
      <c r="F2138" s="583">
        <v>0</v>
      </c>
      <c r="G2138" s="573" t="s">
        <v>902</v>
      </c>
      <c r="H2138" s="576">
        <v>152900</v>
      </c>
      <c r="I2138" s="576">
        <v>0</v>
      </c>
      <c r="J2138" s="577">
        <v>0</v>
      </c>
      <c r="K2138" s="577" t="str">
        <f t="shared" si="297"/>
        <v/>
      </c>
      <c r="L2138" s="576">
        <v>46710</v>
      </c>
      <c r="M2138" s="576">
        <v>0</v>
      </c>
      <c r="N2138" s="577">
        <v>0</v>
      </c>
      <c r="O2138" s="577" t="b">
        <f t="shared" si="298"/>
        <v>1</v>
      </c>
      <c r="P2138" s="578">
        <v>19.600000000000001</v>
      </c>
      <c r="Q2138" s="578">
        <v>0</v>
      </c>
      <c r="R2138" s="579">
        <v>0</v>
      </c>
      <c r="S2138" s="577" t="str">
        <f t="shared" si="299"/>
        <v/>
      </c>
      <c r="T2138" s="580">
        <f t="shared" si="300"/>
        <v>0</v>
      </c>
      <c r="U2138" s="580">
        <f t="shared" si="301"/>
        <v>1</v>
      </c>
      <c r="V2138" s="580">
        <f t="shared" si="302"/>
        <v>0</v>
      </c>
      <c r="W2138" s="580">
        <f t="shared" si="303"/>
        <v>1</v>
      </c>
      <c r="X2138" s="581" t="str">
        <f t="shared" si="304"/>
        <v>NO</v>
      </c>
      <c r="Y2138" s="582" t="str">
        <f t="shared" si="305"/>
        <v>NO</v>
      </c>
    </row>
    <row r="2139" spans="1:25" x14ac:dyDescent="0.25">
      <c r="A2139" s="572" t="s">
        <v>949</v>
      </c>
      <c r="B2139" s="573" t="s">
        <v>275</v>
      </c>
      <c r="C2139" s="617">
        <v>415</v>
      </c>
      <c r="D2139" s="617">
        <v>22101041500</v>
      </c>
      <c r="E2139" s="574" t="s">
        <v>904</v>
      </c>
      <c r="F2139" s="583">
        <v>0</v>
      </c>
      <c r="G2139" s="573" t="s">
        <v>902</v>
      </c>
      <c r="H2139" s="576">
        <v>152900</v>
      </c>
      <c r="I2139" s="576">
        <v>77000</v>
      </c>
      <c r="J2139" s="577">
        <v>0.50359712230215803</v>
      </c>
      <c r="K2139" s="577" t="b">
        <f t="shared" si="297"/>
        <v>1</v>
      </c>
      <c r="L2139" s="576">
        <v>46710</v>
      </c>
      <c r="M2139" s="576">
        <v>37850</v>
      </c>
      <c r="N2139" s="577">
        <v>0.81031898950974102</v>
      </c>
      <c r="O2139" s="577" t="str">
        <f t="shared" si="298"/>
        <v/>
      </c>
      <c r="P2139" s="578">
        <v>19.600000000000001</v>
      </c>
      <c r="Q2139" s="578">
        <v>24.4</v>
      </c>
      <c r="R2139" s="579">
        <v>1.24489795918367</v>
      </c>
      <c r="S2139" s="577" t="str">
        <f t="shared" si="299"/>
        <v/>
      </c>
      <c r="T2139" s="580">
        <f t="shared" si="300"/>
        <v>1</v>
      </c>
      <c r="U2139" s="580">
        <f t="shared" si="301"/>
        <v>0</v>
      </c>
      <c r="V2139" s="580">
        <f t="shared" si="302"/>
        <v>0</v>
      </c>
      <c r="W2139" s="580">
        <f t="shared" si="303"/>
        <v>1</v>
      </c>
      <c r="X2139" s="581" t="str">
        <f t="shared" si="304"/>
        <v>NO</v>
      </c>
      <c r="Y2139" s="582" t="str">
        <f t="shared" si="305"/>
        <v>NO</v>
      </c>
    </row>
    <row r="2140" spans="1:25" x14ac:dyDescent="0.25">
      <c r="A2140" s="572" t="s">
        <v>949</v>
      </c>
      <c r="B2140" s="573" t="s">
        <v>275</v>
      </c>
      <c r="C2140" s="617">
        <v>416</v>
      </c>
      <c r="D2140" s="617">
        <v>22101041600</v>
      </c>
      <c r="E2140" s="584" t="s">
        <v>901</v>
      </c>
      <c r="F2140" s="585">
        <v>1</v>
      </c>
      <c r="G2140" s="573" t="s">
        <v>902</v>
      </c>
      <c r="H2140" s="576">
        <v>152900</v>
      </c>
      <c r="I2140" s="576">
        <v>77000</v>
      </c>
      <c r="J2140" s="577">
        <v>0.50359712230215803</v>
      </c>
      <c r="K2140" s="577" t="b">
        <f t="shared" si="297"/>
        <v>1</v>
      </c>
      <c r="L2140" s="576">
        <v>46710</v>
      </c>
      <c r="M2140" s="576">
        <v>37850</v>
      </c>
      <c r="N2140" s="577">
        <v>0.81031898950974102</v>
      </c>
      <c r="O2140" s="577" t="str">
        <f t="shared" si="298"/>
        <v/>
      </c>
      <c r="P2140" s="578">
        <v>19.600000000000001</v>
      </c>
      <c r="Q2140" s="578">
        <v>24.4</v>
      </c>
      <c r="R2140" s="579">
        <v>1.24489795918367</v>
      </c>
      <c r="S2140" s="577" t="str">
        <f t="shared" si="299"/>
        <v/>
      </c>
      <c r="T2140" s="580">
        <f t="shared" si="300"/>
        <v>1</v>
      </c>
      <c r="U2140" s="580">
        <f t="shared" si="301"/>
        <v>0</v>
      </c>
      <c r="V2140" s="580">
        <f t="shared" si="302"/>
        <v>0</v>
      </c>
      <c r="W2140" s="580">
        <f t="shared" si="303"/>
        <v>1</v>
      </c>
      <c r="X2140" s="581" t="str">
        <f t="shared" si="304"/>
        <v>NO</v>
      </c>
      <c r="Y2140" s="582" t="str">
        <f t="shared" si="305"/>
        <v>NO</v>
      </c>
    </row>
    <row r="2141" spans="1:25" x14ac:dyDescent="0.25">
      <c r="A2141" s="572" t="s">
        <v>1310</v>
      </c>
      <c r="B2141" s="573" t="s">
        <v>1311</v>
      </c>
      <c r="C2141" s="617">
        <v>401.02</v>
      </c>
      <c r="D2141" s="617">
        <v>22103040102</v>
      </c>
      <c r="E2141" s="584" t="s">
        <v>904</v>
      </c>
      <c r="F2141" s="585">
        <v>0</v>
      </c>
      <c r="G2141" s="573" t="s">
        <v>902</v>
      </c>
      <c r="H2141" s="576">
        <v>152900</v>
      </c>
      <c r="I2141" s="576">
        <v>193800</v>
      </c>
      <c r="J2141" s="577">
        <v>1.26749509483322</v>
      </c>
      <c r="K2141" s="577" t="b">
        <f t="shared" si="297"/>
        <v>1</v>
      </c>
      <c r="L2141" s="576">
        <v>46710</v>
      </c>
      <c r="M2141" s="576">
        <v>58264</v>
      </c>
      <c r="N2141" s="577">
        <v>1.24735602654678</v>
      </c>
      <c r="O2141" s="577" t="str">
        <f t="shared" si="298"/>
        <v/>
      </c>
      <c r="P2141" s="578">
        <v>19.600000000000001</v>
      </c>
      <c r="Q2141" s="578">
        <v>8.1</v>
      </c>
      <c r="R2141" s="579">
        <v>0.41326530612244899</v>
      </c>
      <c r="S2141" s="577" t="str">
        <f t="shared" si="299"/>
        <v/>
      </c>
      <c r="T2141" s="580">
        <f t="shared" si="300"/>
        <v>1</v>
      </c>
      <c r="U2141" s="580">
        <f t="shared" si="301"/>
        <v>0</v>
      </c>
      <c r="V2141" s="580">
        <f t="shared" si="302"/>
        <v>0</v>
      </c>
      <c r="W2141" s="580">
        <f t="shared" si="303"/>
        <v>1</v>
      </c>
      <c r="X2141" s="581" t="str">
        <f t="shared" si="304"/>
        <v>NO</v>
      </c>
      <c r="Y2141" s="582" t="str">
        <f t="shared" si="305"/>
        <v>NO</v>
      </c>
    </row>
    <row r="2142" spans="1:25" x14ac:dyDescent="0.25">
      <c r="A2142" s="572" t="s">
        <v>1310</v>
      </c>
      <c r="B2142" s="573" t="s">
        <v>1312</v>
      </c>
      <c r="C2142" s="617">
        <v>401.02</v>
      </c>
      <c r="D2142" s="617">
        <v>22103040102</v>
      </c>
      <c r="E2142" s="574" t="s">
        <v>904</v>
      </c>
      <c r="F2142" s="583">
        <v>0</v>
      </c>
      <c r="G2142" s="573" t="s">
        <v>902</v>
      </c>
      <c r="H2142" s="576">
        <v>152900</v>
      </c>
      <c r="I2142" s="576">
        <v>0</v>
      </c>
      <c r="J2142" s="577">
        <v>0</v>
      </c>
      <c r="K2142" s="577" t="str">
        <f t="shared" si="297"/>
        <v/>
      </c>
      <c r="L2142" s="576">
        <v>46710</v>
      </c>
      <c r="M2142" s="576">
        <v>0</v>
      </c>
      <c r="N2142" s="577">
        <v>0</v>
      </c>
      <c r="O2142" s="577" t="b">
        <f t="shared" si="298"/>
        <v>1</v>
      </c>
      <c r="P2142" s="578">
        <v>19.600000000000001</v>
      </c>
      <c r="Q2142" s="578">
        <v>0</v>
      </c>
      <c r="R2142" s="579">
        <v>0</v>
      </c>
      <c r="S2142" s="577" t="str">
        <f t="shared" si="299"/>
        <v/>
      </c>
      <c r="T2142" s="580">
        <f t="shared" si="300"/>
        <v>0</v>
      </c>
      <c r="U2142" s="580">
        <f t="shared" si="301"/>
        <v>1</v>
      </c>
      <c r="V2142" s="580">
        <f t="shared" si="302"/>
        <v>0</v>
      </c>
      <c r="W2142" s="580">
        <f t="shared" si="303"/>
        <v>1</v>
      </c>
      <c r="X2142" s="581" t="str">
        <f t="shared" si="304"/>
        <v>NO</v>
      </c>
      <c r="Y2142" s="582" t="str">
        <f t="shared" si="305"/>
        <v>NO</v>
      </c>
    </row>
    <row r="2143" spans="1:25" x14ac:dyDescent="0.25">
      <c r="A2143" s="572" t="s">
        <v>1310</v>
      </c>
      <c r="B2143" s="573" t="s">
        <v>1313</v>
      </c>
      <c r="C2143" s="617">
        <v>401.02</v>
      </c>
      <c r="D2143" s="617">
        <v>22103040102</v>
      </c>
      <c r="E2143" s="574" t="s">
        <v>904</v>
      </c>
      <c r="F2143" s="583">
        <v>0</v>
      </c>
      <c r="G2143" s="573" t="s">
        <v>902</v>
      </c>
      <c r="H2143" s="576">
        <v>152900</v>
      </c>
      <c r="I2143" s="576">
        <v>210300</v>
      </c>
      <c r="J2143" s="577">
        <v>1.37540876389797</v>
      </c>
      <c r="K2143" s="577" t="b">
        <f t="shared" si="297"/>
        <v>1</v>
      </c>
      <c r="L2143" s="576">
        <v>46710</v>
      </c>
      <c r="M2143" s="576">
        <v>57438</v>
      </c>
      <c r="N2143" s="577">
        <v>1.2296724470134901</v>
      </c>
      <c r="O2143" s="577" t="str">
        <f t="shared" si="298"/>
        <v/>
      </c>
      <c r="P2143" s="578">
        <v>19.600000000000001</v>
      </c>
      <c r="Q2143" s="578">
        <v>13</v>
      </c>
      <c r="R2143" s="579">
        <v>0.66326530612244905</v>
      </c>
      <c r="S2143" s="577" t="str">
        <f t="shared" si="299"/>
        <v/>
      </c>
      <c r="T2143" s="580">
        <f t="shared" si="300"/>
        <v>1</v>
      </c>
      <c r="U2143" s="580">
        <f t="shared" si="301"/>
        <v>0</v>
      </c>
      <c r="V2143" s="580">
        <f t="shared" si="302"/>
        <v>0</v>
      </c>
      <c r="W2143" s="580">
        <f t="shared" si="303"/>
        <v>1</v>
      </c>
      <c r="X2143" s="581" t="str">
        <f t="shared" si="304"/>
        <v>NO</v>
      </c>
      <c r="Y2143" s="582" t="str">
        <f t="shared" si="305"/>
        <v>NO</v>
      </c>
    </row>
    <row r="2144" spans="1:25" x14ac:dyDescent="0.25">
      <c r="A2144" s="572" t="s">
        <v>1310</v>
      </c>
      <c r="B2144" s="573" t="s">
        <v>1314</v>
      </c>
      <c r="C2144" s="617">
        <v>401.02</v>
      </c>
      <c r="D2144" s="617">
        <v>22103040102</v>
      </c>
      <c r="E2144" s="574" t="s">
        <v>904</v>
      </c>
      <c r="F2144" s="583">
        <v>0</v>
      </c>
      <c r="G2144" s="573" t="s">
        <v>902</v>
      </c>
      <c r="H2144" s="576">
        <v>152900</v>
      </c>
      <c r="I2144" s="576">
        <v>157300</v>
      </c>
      <c r="J2144" s="577">
        <v>1.02877697841727</v>
      </c>
      <c r="K2144" s="577" t="b">
        <f t="shared" si="297"/>
        <v>1</v>
      </c>
      <c r="L2144" s="576">
        <v>46710</v>
      </c>
      <c r="M2144" s="576">
        <v>50972</v>
      </c>
      <c r="N2144" s="577">
        <v>1.09124384500107</v>
      </c>
      <c r="O2144" s="577" t="str">
        <f t="shared" si="298"/>
        <v/>
      </c>
      <c r="P2144" s="578">
        <v>19.600000000000001</v>
      </c>
      <c r="Q2144" s="578">
        <v>15.4</v>
      </c>
      <c r="R2144" s="579">
        <v>0.78571428571428603</v>
      </c>
      <c r="S2144" s="577" t="str">
        <f t="shared" si="299"/>
        <v/>
      </c>
      <c r="T2144" s="580">
        <f t="shared" si="300"/>
        <v>1</v>
      </c>
      <c r="U2144" s="580">
        <f t="shared" si="301"/>
        <v>0</v>
      </c>
      <c r="V2144" s="580">
        <f t="shared" si="302"/>
        <v>0</v>
      </c>
      <c r="W2144" s="580">
        <f t="shared" si="303"/>
        <v>1</v>
      </c>
      <c r="X2144" s="581" t="str">
        <f t="shared" si="304"/>
        <v>NO</v>
      </c>
      <c r="Y2144" s="582" t="str">
        <f t="shared" si="305"/>
        <v>NO</v>
      </c>
    </row>
    <row r="2145" spans="1:25" x14ac:dyDescent="0.25">
      <c r="A2145" s="572" t="s">
        <v>1310</v>
      </c>
      <c r="B2145" s="573" t="s">
        <v>1315</v>
      </c>
      <c r="C2145" s="617">
        <v>401.02</v>
      </c>
      <c r="D2145" s="617">
        <v>22103040102</v>
      </c>
      <c r="E2145" s="574" t="s">
        <v>904</v>
      </c>
      <c r="F2145" s="583">
        <v>0</v>
      </c>
      <c r="G2145" s="573" t="s">
        <v>902</v>
      </c>
      <c r="H2145" s="576">
        <v>152900</v>
      </c>
      <c r="I2145" s="576">
        <v>153900</v>
      </c>
      <c r="J2145" s="577">
        <v>1.0065402223675599</v>
      </c>
      <c r="K2145" s="577" t="b">
        <f t="shared" si="297"/>
        <v>1</v>
      </c>
      <c r="L2145" s="576">
        <v>46710</v>
      </c>
      <c r="M2145" s="576">
        <v>53359</v>
      </c>
      <c r="N2145" s="577">
        <v>1.14234639263541</v>
      </c>
      <c r="O2145" s="577" t="str">
        <f t="shared" si="298"/>
        <v/>
      </c>
      <c r="P2145" s="578">
        <v>19.600000000000001</v>
      </c>
      <c r="Q2145" s="578">
        <v>19.899999999999999</v>
      </c>
      <c r="R2145" s="579">
        <v>1.0153061224489801</v>
      </c>
      <c r="S2145" s="577" t="str">
        <f t="shared" si="299"/>
        <v/>
      </c>
      <c r="T2145" s="580">
        <f t="shared" si="300"/>
        <v>1</v>
      </c>
      <c r="U2145" s="580">
        <f t="shared" si="301"/>
        <v>0</v>
      </c>
      <c r="V2145" s="580">
        <f t="shared" si="302"/>
        <v>0</v>
      </c>
      <c r="W2145" s="580">
        <f t="shared" si="303"/>
        <v>1</v>
      </c>
      <c r="X2145" s="581" t="str">
        <f t="shared" si="304"/>
        <v>NO</v>
      </c>
      <c r="Y2145" s="582" t="str">
        <f t="shared" si="305"/>
        <v>NO</v>
      </c>
    </row>
    <row r="2146" spans="1:25" x14ac:dyDescent="0.25">
      <c r="A2146" s="572" t="s">
        <v>1310</v>
      </c>
      <c r="B2146" s="573" t="s">
        <v>1312</v>
      </c>
      <c r="C2146" s="617">
        <v>401.03</v>
      </c>
      <c r="D2146" s="617">
        <v>22103040103</v>
      </c>
      <c r="E2146" s="574" t="s">
        <v>904</v>
      </c>
      <c r="F2146" s="583">
        <v>0</v>
      </c>
      <c r="G2146" s="573" t="s">
        <v>902</v>
      </c>
      <c r="H2146" s="576">
        <v>152900</v>
      </c>
      <c r="I2146" s="576">
        <v>0</v>
      </c>
      <c r="J2146" s="577">
        <v>0</v>
      </c>
      <c r="K2146" s="577" t="str">
        <f t="shared" si="297"/>
        <v/>
      </c>
      <c r="L2146" s="576">
        <v>46710</v>
      </c>
      <c r="M2146" s="576">
        <v>0</v>
      </c>
      <c r="N2146" s="577">
        <v>0</v>
      </c>
      <c r="O2146" s="577" t="b">
        <f t="shared" si="298"/>
        <v>1</v>
      </c>
      <c r="P2146" s="578">
        <v>19.600000000000001</v>
      </c>
      <c r="Q2146" s="578">
        <v>0</v>
      </c>
      <c r="R2146" s="579">
        <v>0</v>
      </c>
      <c r="S2146" s="577" t="str">
        <f t="shared" si="299"/>
        <v/>
      </c>
      <c r="T2146" s="580">
        <f t="shared" si="300"/>
        <v>0</v>
      </c>
      <c r="U2146" s="580">
        <f t="shared" si="301"/>
        <v>1</v>
      </c>
      <c r="V2146" s="580">
        <f t="shared" si="302"/>
        <v>0</v>
      </c>
      <c r="W2146" s="580">
        <f t="shared" si="303"/>
        <v>1</v>
      </c>
      <c r="X2146" s="581" t="str">
        <f t="shared" si="304"/>
        <v>NO</v>
      </c>
      <c r="Y2146" s="582" t="str">
        <f t="shared" si="305"/>
        <v>NO</v>
      </c>
    </row>
    <row r="2147" spans="1:25" x14ac:dyDescent="0.25">
      <c r="A2147" s="572" t="s">
        <v>1310</v>
      </c>
      <c r="B2147" s="573" t="s">
        <v>1313</v>
      </c>
      <c r="C2147" s="617">
        <v>401.03</v>
      </c>
      <c r="D2147" s="617">
        <v>22103040103</v>
      </c>
      <c r="E2147" s="574" t="s">
        <v>904</v>
      </c>
      <c r="F2147" s="583">
        <v>0</v>
      </c>
      <c r="G2147" s="573" t="s">
        <v>902</v>
      </c>
      <c r="H2147" s="576">
        <v>152900</v>
      </c>
      <c r="I2147" s="576">
        <v>210300</v>
      </c>
      <c r="J2147" s="577">
        <v>1.37540876389797</v>
      </c>
      <c r="K2147" s="577" t="b">
        <f t="shared" si="297"/>
        <v>1</v>
      </c>
      <c r="L2147" s="576">
        <v>46710</v>
      </c>
      <c r="M2147" s="576">
        <v>57438</v>
      </c>
      <c r="N2147" s="577">
        <v>1.2296724470134901</v>
      </c>
      <c r="O2147" s="577" t="str">
        <f t="shared" si="298"/>
        <v/>
      </c>
      <c r="P2147" s="578">
        <v>19.600000000000001</v>
      </c>
      <c r="Q2147" s="578">
        <v>13</v>
      </c>
      <c r="R2147" s="579">
        <v>0.66326530612244905</v>
      </c>
      <c r="S2147" s="577" t="str">
        <f t="shared" si="299"/>
        <v/>
      </c>
      <c r="T2147" s="580">
        <f t="shared" si="300"/>
        <v>1</v>
      </c>
      <c r="U2147" s="580">
        <f t="shared" si="301"/>
        <v>0</v>
      </c>
      <c r="V2147" s="580">
        <f t="shared" si="302"/>
        <v>0</v>
      </c>
      <c r="W2147" s="580">
        <f t="shared" si="303"/>
        <v>1</v>
      </c>
      <c r="X2147" s="581" t="str">
        <f t="shared" si="304"/>
        <v>NO</v>
      </c>
      <c r="Y2147" s="582" t="str">
        <f t="shared" si="305"/>
        <v>NO</v>
      </c>
    </row>
    <row r="2148" spans="1:25" x14ac:dyDescent="0.25">
      <c r="A2148" s="572" t="s">
        <v>313</v>
      </c>
      <c r="B2148" s="573" t="s">
        <v>1316</v>
      </c>
      <c r="C2148" s="617">
        <v>401.04</v>
      </c>
      <c r="D2148" s="617">
        <v>22103040104</v>
      </c>
      <c r="E2148" s="574" t="s">
        <v>904</v>
      </c>
      <c r="F2148" s="583">
        <v>0</v>
      </c>
      <c r="G2148" s="573" t="s">
        <v>902</v>
      </c>
      <c r="H2148" s="576">
        <v>152900</v>
      </c>
      <c r="I2148" s="576">
        <v>68800</v>
      </c>
      <c r="J2148" s="577">
        <v>0.449967298888162</v>
      </c>
      <c r="K2148" s="577" t="str">
        <f t="shared" si="297"/>
        <v/>
      </c>
      <c r="L2148" s="576">
        <v>46710</v>
      </c>
      <c r="M2148" s="576">
        <v>24600</v>
      </c>
      <c r="N2148" s="577">
        <v>0.52665382145150896</v>
      </c>
      <c r="O2148" s="577" t="b">
        <f t="shared" si="298"/>
        <v>1</v>
      </c>
      <c r="P2148" s="578">
        <v>19.600000000000001</v>
      </c>
      <c r="Q2148" s="578">
        <v>36.299999999999997</v>
      </c>
      <c r="R2148" s="579">
        <v>1.8520408163265301</v>
      </c>
      <c r="S2148" s="577" t="b">
        <f t="shared" si="299"/>
        <v>1</v>
      </c>
      <c r="T2148" s="580">
        <f t="shared" si="300"/>
        <v>0</v>
      </c>
      <c r="U2148" s="580">
        <f t="shared" si="301"/>
        <v>1</v>
      </c>
      <c r="V2148" s="580">
        <f t="shared" si="302"/>
        <v>1</v>
      </c>
      <c r="W2148" s="580">
        <f t="shared" si="303"/>
        <v>2</v>
      </c>
      <c r="X2148" s="581" t="str">
        <f t="shared" si="304"/>
        <v>NO</v>
      </c>
      <c r="Y2148" s="582" t="str">
        <f t="shared" si="305"/>
        <v>NO</v>
      </c>
    </row>
    <row r="2149" spans="1:25" x14ac:dyDescent="0.25">
      <c r="A2149" s="572" t="s">
        <v>1310</v>
      </c>
      <c r="B2149" s="592" t="s">
        <v>1311</v>
      </c>
      <c r="C2149" s="617">
        <v>401.04</v>
      </c>
      <c r="D2149" s="617">
        <v>22103040104</v>
      </c>
      <c r="E2149" s="574" t="s">
        <v>904</v>
      </c>
      <c r="F2149" s="583">
        <v>0</v>
      </c>
      <c r="G2149" s="573" t="s">
        <v>902</v>
      </c>
      <c r="H2149" s="576">
        <v>152900</v>
      </c>
      <c r="I2149" s="576">
        <v>193800</v>
      </c>
      <c r="J2149" s="577">
        <v>1.26749509483322</v>
      </c>
      <c r="K2149" s="577" t="b">
        <f t="shared" si="297"/>
        <v>1</v>
      </c>
      <c r="L2149" s="576">
        <v>46710</v>
      </c>
      <c r="M2149" s="576">
        <v>58264</v>
      </c>
      <c r="N2149" s="577">
        <v>1.24735602654678</v>
      </c>
      <c r="O2149" s="577" t="str">
        <f t="shared" si="298"/>
        <v/>
      </c>
      <c r="P2149" s="578">
        <v>19.600000000000001</v>
      </c>
      <c r="Q2149" s="578">
        <v>8.1</v>
      </c>
      <c r="R2149" s="579">
        <v>0.41326530612244899</v>
      </c>
      <c r="S2149" s="577" t="str">
        <f t="shared" si="299"/>
        <v/>
      </c>
      <c r="T2149" s="580">
        <f t="shared" si="300"/>
        <v>1</v>
      </c>
      <c r="U2149" s="580">
        <f t="shared" si="301"/>
        <v>0</v>
      </c>
      <c r="V2149" s="580">
        <f t="shared" si="302"/>
        <v>0</v>
      </c>
      <c r="W2149" s="580">
        <f t="shared" si="303"/>
        <v>1</v>
      </c>
      <c r="X2149" s="581" t="str">
        <f t="shared" si="304"/>
        <v>NO</v>
      </c>
      <c r="Y2149" s="582" t="str">
        <f t="shared" si="305"/>
        <v>NO</v>
      </c>
    </row>
    <row r="2150" spans="1:25" x14ac:dyDescent="0.25">
      <c r="A2150" s="572" t="s">
        <v>1310</v>
      </c>
      <c r="B2150" s="573" t="s">
        <v>1312</v>
      </c>
      <c r="C2150" s="617">
        <v>401.04</v>
      </c>
      <c r="D2150" s="617">
        <v>22103040104</v>
      </c>
      <c r="E2150" s="574" t="s">
        <v>904</v>
      </c>
      <c r="F2150" s="583">
        <v>0</v>
      </c>
      <c r="G2150" s="573" t="s">
        <v>902</v>
      </c>
      <c r="H2150" s="576">
        <v>152900</v>
      </c>
      <c r="I2150" s="576">
        <v>0</v>
      </c>
      <c r="J2150" s="577">
        <v>0</v>
      </c>
      <c r="K2150" s="577" t="str">
        <f t="shared" si="297"/>
        <v/>
      </c>
      <c r="L2150" s="576">
        <v>46710</v>
      </c>
      <c r="M2150" s="576">
        <v>0</v>
      </c>
      <c r="N2150" s="577">
        <v>0</v>
      </c>
      <c r="O2150" s="577" t="b">
        <f t="shared" si="298"/>
        <v>1</v>
      </c>
      <c r="P2150" s="578">
        <v>19.600000000000001</v>
      </c>
      <c r="Q2150" s="578">
        <v>0</v>
      </c>
      <c r="R2150" s="579">
        <v>0</v>
      </c>
      <c r="S2150" s="577" t="str">
        <f t="shared" si="299"/>
        <v/>
      </c>
      <c r="T2150" s="580">
        <f t="shared" si="300"/>
        <v>0</v>
      </c>
      <c r="U2150" s="580">
        <f t="shared" si="301"/>
        <v>1</v>
      </c>
      <c r="V2150" s="580">
        <f t="shared" si="302"/>
        <v>0</v>
      </c>
      <c r="W2150" s="580">
        <f t="shared" si="303"/>
        <v>1</v>
      </c>
      <c r="X2150" s="581" t="str">
        <f t="shared" si="304"/>
        <v>NO</v>
      </c>
      <c r="Y2150" s="582" t="str">
        <f t="shared" si="305"/>
        <v>NO</v>
      </c>
    </row>
    <row r="2151" spans="1:25" x14ac:dyDescent="0.25">
      <c r="A2151" s="572" t="s">
        <v>1310</v>
      </c>
      <c r="B2151" s="573" t="s">
        <v>1313</v>
      </c>
      <c r="C2151" s="617">
        <v>401.04</v>
      </c>
      <c r="D2151" s="617">
        <v>22103040104</v>
      </c>
      <c r="E2151" s="574" t="s">
        <v>904</v>
      </c>
      <c r="F2151" s="583">
        <v>0</v>
      </c>
      <c r="G2151" s="573" t="s">
        <v>902</v>
      </c>
      <c r="H2151" s="576">
        <v>152900</v>
      </c>
      <c r="I2151" s="576">
        <v>210300</v>
      </c>
      <c r="J2151" s="577">
        <v>1.37540876389797</v>
      </c>
      <c r="K2151" s="577" t="b">
        <f t="shared" si="297"/>
        <v>1</v>
      </c>
      <c r="L2151" s="576">
        <v>46710</v>
      </c>
      <c r="M2151" s="576">
        <v>57438</v>
      </c>
      <c r="N2151" s="577">
        <v>1.2296724470134901</v>
      </c>
      <c r="O2151" s="577" t="str">
        <f t="shared" si="298"/>
        <v/>
      </c>
      <c r="P2151" s="578">
        <v>19.600000000000001</v>
      </c>
      <c r="Q2151" s="578">
        <v>13</v>
      </c>
      <c r="R2151" s="579">
        <v>0.66326530612244905</v>
      </c>
      <c r="S2151" s="577" t="str">
        <f t="shared" si="299"/>
        <v/>
      </c>
      <c r="T2151" s="580">
        <f t="shared" si="300"/>
        <v>1</v>
      </c>
      <c r="U2151" s="580">
        <f t="shared" si="301"/>
        <v>0</v>
      </c>
      <c r="V2151" s="580">
        <f t="shared" si="302"/>
        <v>0</v>
      </c>
      <c r="W2151" s="580">
        <f t="shared" si="303"/>
        <v>1</v>
      </c>
      <c r="X2151" s="581" t="str">
        <f t="shared" si="304"/>
        <v>NO</v>
      </c>
      <c r="Y2151" s="582" t="str">
        <f t="shared" si="305"/>
        <v>NO</v>
      </c>
    </row>
    <row r="2152" spans="1:25" x14ac:dyDescent="0.25">
      <c r="A2152" s="572" t="s">
        <v>1310</v>
      </c>
      <c r="B2152" s="573" t="s">
        <v>1317</v>
      </c>
      <c r="C2152" s="617">
        <v>401.04</v>
      </c>
      <c r="D2152" s="617">
        <v>22103040104</v>
      </c>
      <c r="E2152" s="574" t="s">
        <v>904</v>
      </c>
      <c r="F2152" s="583">
        <v>0</v>
      </c>
      <c r="G2152" s="573" t="s">
        <v>902</v>
      </c>
      <c r="H2152" s="576">
        <v>152900</v>
      </c>
      <c r="I2152" s="576">
        <v>130000</v>
      </c>
      <c r="J2152" s="577">
        <v>0.85022890778286497</v>
      </c>
      <c r="K2152" s="577" t="b">
        <f t="shared" si="297"/>
        <v>1</v>
      </c>
      <c r="L2152" s="576">
        <v>46710</v>
      </c>
      <c r="M2152" s="576">
        <v>38594</v>
      </c>
      <c r="N2152" s="577">
        <v>0.82624705630485995</v>
      </c>
      <c r="O2152" s="577" t="str">
        <f t="shared" si="298"/>
        <v/>
      </c>
      <c r="P2152" s="578">
        <v>19.600000000000001</v>
      </c>
      <c r="Q2152" s="578">
        <v>16.8</v>
      </c>
      <c r="R2152" s="579">
        <v>0.85714285714285698</v>
      </c>
      <c r="S2152" s="577" t="str">
        <f t="shared" si="299"/>
        <v/>
      </c>
      <c r="T2152" s="580">
        <f t="shared" si="300"/>
        <v>1</v>
      </c>
      <c r="U2152" s="580">
        <f t="shared" si="301"/>
        <v>0</v>
      </c>
      <c r="V2152" s="580">
        <f t="shared" si="302"/>
        <v>0</v>
      </c>
      <c r="W2152" s="580">
        <f t="shared" si="303"/>
        <v>1</v>
      </c>
      <c r="X2152" s="581" t="str">
        <f t="shared" si="304"/>
        <v>NO</v>
      </c>
      <c r="Y2152" s="582" t="str">
        <f t="shared" si="305"/>
        <v>NO</v>
      </c>
    </row>
    <row r="2153" spans="1:25" x14ac:dyDescent="0.25">
      <c r="A2153" s="572" t="s">
        <v>1310</v>
      </c>
      <c r="B2153" s="573" t="s">
        <v>1318</v>
      </c>
      <c r="C2153" s="617">
        <v>401.04</v>
      </c>
      <c r="D2153" s="617">
        <v>22103040104</v>
      </c>
      <c r="E2153" s="574" t="s">
        <v>904</v>
      </c>
      <c r="F2153" s="583">
        <v>0</v>
      </c>
      <c r="G2153" s="573" t="s">
        <v>902</v>
      </c>
      <c r="H2153" s="576">
        <v>152900</v>
      </c>
      <c r="I2153" s="576">
        <v>0</v>
      </c>
      <c r="J2153" s="577">
        <v>0</v>
      </c>
      <c r="K2153" s="577" t="str">
        <f t="shared" si="297"/>
        <v/>
      </c>
      <c r="L2153" s="576">
        <v>46710</v>
      </c>
      <c r="M2153" s="576">
        <v>0</v>
      </c>
      <c r="N2153" s="577">
        <v>0</v>
      </c>
      <c r="O2153" s="577" t="b">
        <f t="shared" si="298"/>
        <v>1</v>
      </c>
      <c r="P2153" s="578">
        <v>19.600000000000001</v>
      </c>
      <c r="Q2153" s="578">
        <v>0</v>
      </c>
      <c r="R2153" s="579">
        <v>0</v>
      </c>
      <c r="S2153" s="577" t="str">
        <f t="shared" si="299"/>
        <v/>
      </c>
      <c r="T2153" s="580">
        <f t="shared" si="300"/>
        <v>0</v>
      </c>
      <c r="U2153" s="580">
        <f t="shared" si="301"/>
        <v>1</v>
      </c>
      <c r="V2153" s="580">
        <f t="shared" si="302"/>
        <v>0</v>
      </c>
      <c r="W2153" s="580">
        <f t="shared" si="303"/>
        <v>1</v>
      </c>
      <c r="X2153" s="581" t="str">
        <f t="shared" si="304"/>
        <v>NO</v>
      </c>
      <c r="Y2153" s="582" t="str">
        <f t="shared" si="305"/>
        <v>NO</v>
      </c>
    </row>
    <row r="2154" spans="1:25" x14ac:dyDescent="0.25">
      <c r="A2154" s="572" t="s">
        <v>313</v>
      </c>
      <c r="B2154" s="573" t="s">
        <v>1319</v>
      </c>
      <c r="C2154" s="617">
        <v>402.01</v>
      </c>
      <c r="D2154" s="617">
        <v>22103040201</v>
      </c>
      <c r="E2154" s="574" t="s">
        <v>904</v>
      </c>
      <c r="F2154" s="583">
        <v>0</v>
      </c>
      <c r="G2154" s="573" t="s">
        <v>902</v>
      </c>
      <c r="H2154" s="576">
        <v>152900</v>
      </c>
      <c r="I2154" s="576">
        <v>114600</v>
      </c>
      <c r="J2154" s="577">
        <v>0.74950948332243295</v>
      </c>
      <c r="K2154" s="577" t="b">
        <f t="shared" si="297"/>
        <v>1</v>
      </c>
      <c r="L2154" s="576">
        <v>46710</v>
      </c>
      <c r="M2154" s="576">
        <v>27000</v>
      </c>
      <c r="N2154" s="577">
        <v>0.57803468208092501</v>
      </c>
      <c r="O2154" s="577" t="b">
        <f t="shared" si="298"/>
        <v>1</v>
      </c>
      <c r="P2154" s="578">
        <v>19.600000000000001</v>
      </c>
      <c r="Q2154" s="578">
        <v>17.5</v>
      </c>
      <c r="R2154" s="579">
        <v>0.89285714285714302</v>
      </c>
      <c r="S2154" s="577" t="str">
        <f t="shared" si="299"/>
        <v/>
      </c>
      <c r="T2154" s="580">
        <f t="shared" si="300"/>
        <v>1</v>
      </c>
      <c r="U2154" s="580">
        <f t="shared" si="301"/>
        <v>1</v>
      </c>
      <c r="V2154" s="580">
        <f t="shared" si="302"/>
        <v>0</v>
      </c>
      <c r="W2154" s="580">
        <f t="shared" si="303"/>
        <v>2</v>
      </c>
      <c r="X2154" s="581" t="str">
        <f t="shared" si="304"/>
        <v>NO</v>
      </c>
      <c r="Y2154" s="582" t="str">
        <f t="shared" si="305"/>
        <v>NO</v>
      </c>
    </row>
    <row r="2155" spans="1:25" x14ac:dyDescent="0.25">
      <c r="A2155" s="572" t="s">
        <v>1310</v>
      </c>
      <c r="B2155" s="573" t="s">
        <v>1313</v>
      </c>
      <c r="C2155" s="617">
        <v>402.01</v>
      </c>
      <c r="D2155" s="617">
        <v>22103040201</v>
      </c>
      <c r="E2155" s="574" t="s">
        <v>904</v>
      </c>
      <c r="F2155" s="583">
        <v>0</v>
      </c>
      <c r="G2155" s="573" t="s">
        <v>902</v>
      </c>
      <c r="H2155" s="576">
        <v>152900</v>
      </c>
      <c r="I2155" s="576">
        <v>210300</v>
      </c>
      <c r="J2155" s="577">
        <v>1.37540876389797</v>
      </c>
      <c r="K2155" s="577" t="b">
        <f t="shared" si="297"/>
        <v>1</v>
      </c>
      <c r="L2155" s="576">
        <v>46710</v>
      </c>
      <c r="M2155" s="576">
        <v>57438</v>
      </c>
      <c r="N2155" s="577">
        <v>1.2296724470134901</v>
      </c>
      <c r="O2155" s="577" t="str">
        <f t="shared" si="298"/>
        <v/>
      </c>
      <c r="P2155" s="578">
        <v>19.600000000000001</v>
      </c>
      <c r="Q2155" s="578">
        <v>13</v>
      </c>
      <c r="R2155" s="579">
        <v>0.66326530612244905</v>
      </c>
      <c r="S2155" s="577" t="str">
        <f t="shared" si="299"/>
        <v/>
      </c>
      <c r="T2155" s="580">
        <f t="shared" si="300"/>
        <v>1</v>
      </c>
      <c r="U2155" s="580">
        <f t="shared" si="301"/>
        <v>0</v>
      </c>
      <c r="V2155" s="580">
        <f t="shared" si="302"/>
        <v>0</v>
      </c>
      <c r="W2155" s="580">
        <f t="shared" si="303"/>
        <v>1</v>
      </c>
      <c r="X2155" s="581" t="str">
        <f t="shared" si="304"/>
        <v>NO</v>
      </c>
      <c r="Y2155" s="582" t="str">
        <f t="shared" si="305"/>
        <v>NO</v>
      </c>
    </row>
    <row r="2156" spans="1:25" x14ac:dyDescent="0.25">
      <c r="A2156" s="572" t="s">
        <v>1310</v>
      </c>
      <c r="B2156" s="573" t="s">
        <v>1313</v>
      </c>
      <c r="C2156" s="617">
        <v>402.01</v>
      </c>
      <c r="D2156" s="617">
        <v>22103040201</v>
      </c>
      <c r="E2156" s="574" t="s">
        <v>904</v>
      </c>
      <c r="F2156" s="583">
        <v>0</v>
      </c>
      <c r="G2156" s="573" t="s">
        <v>902</v>
      </c>
      <c r="H2156" s="576">
        <v>152900</v>
      </c>
      <c r="I2156" s="576">
        <v>210300</v>
      </c>
      <c r="J2156" s="577">
        <v>1.37540876389797</v>
      </c>
      <c r="K2156" s="577" t="b">
        <f t="shared" si="297"/>
        <v>1</v>
      </c>
      <c r="L2156" s="576">
        <v>46710</v>
      </c>
      <c r="M2156" s="576">
        <v>57438</v>
      </c>
      <c r="N2156" s="577">
        <v>1.2296724470134901</v>
      </c>
      <c r="O2156" s="577" t="str">
        <f t="shared" si="298"/>
        <v/>
      </c>
      <c r="P2156" s="578">
        <v>19.600000000000001</v>
      </c>
      <c r="Q2156" s="578">
        <v>13</v>
      </c>
      <c r="R2156" s="579">
        <v>0.66326530612244905</v>
      </c>
      <c r="S2156" s="577" t="str">
        <f t="shared" si="299"/>
        <v/>
      </c>
      <c r="T2156" s="580">
        <f t="shared" si="300"/>
        <v>1</v>
      </c>
      <c r="U2156" s="580">
        <f t="shared" si="301"/>
        <v>0</v>
      </c>
      <c r="V2156" s="580">
        <f t="shared" si="302"/>
        <v>0</v>
      </c>
      <c r="W2156" s="580">
        <f t="shared" si="303"/>
        <v>1</v>
      </c>
      <c r="X2156" s="581" t="str">
        <f t="shared" si="304"/>
        <v>NO</v>
      </c>
      <c r="Y2156" s="582" t="str">
        <f t="shared" si="305"/>
        <v>NO</v>
      </c>
    </row>
    <row r="2157" spans="1:25" x14ac:dyDescent="0.25">
      <c r="A2157" s="572" t="s">
        <v>1310</v>
      </c>
      <c r="B2157" s="573" t="s">
        <v>1320</v>
      </c>
      <c r="C2157" s="617">
        <v>402.01</v>
      </c>
      <c r="D2157" s="617">
        <v>22103040201</v>
      </c>
      <c r="E2157" s="574" t="s">
        <v>904</v>
      </c>
      <c r="F2157" s="583">
        <v>0</v>
      </c>
      <c r="G2157" s="573" t="s">
        <v>902</v>
      </c>
      <c r="H2157" s="576">
        <v>152900</v>
      </c>
      <c r="I2157" s="576">
        <v>168400</v>
      </c>
      <c r="J2157" s="577">
        <v>1.1013734466971901</v>
      </c>
      <c r="K2157" s="577" t="b">
        <f t="shared" si="297"/>
        <v>1</v>
      </c>
      <c r="L2157" s="576">
        <v>46710</v>
      </c>
      <c r="M2157" s="576">
        <v>48056</v>
      </c>
      <c r="N2157" s="577">
        <v>1.02881609933633</v>
      </c>
      <c r="O2157" s="577" t="str">
        <f t="shared" si="298"/>
        <v/>
      </c>
      <c r="P2157" s="578">
        <v>19.600000000000001</v>
      </c>
      <c r="Q2157" s="578">
        <v>26.3</v>
      </c>
      <c r="R2157" s="579">
        <v>1.34183673469388</v>
      </c>
      <c r="S2157" s="577" t="str">
        <f t="shared" si="299"/>
        <v/>
      </c>
      <c r="T2157" s="580">
        <f t="shared" si="300"/>
        <v>1</v>
      </c>
      <c r="U2157" s="580">
        <f t="shared" si="301"/>
        <v>0</v>
      </c>
      <c r="V2157" s="580">
        <f t="shared" si="302"/>
        <v>0</v>
      </c>
      <c r="W2157" s="580">
        <f t="shared" si="303"/>
        <v>1</v>
      </c>
      <c r="X2157" s="581" t="str">
        <f t="shared" si="304"/>
        <v>NO</v>
      </c>
      <c r="Y2157" s="582" t="str">
        <f t="shared" si="305"/>
        <v>NO</v>
      </c>
    </row>
    <row r="2158" spans="1:25" x14ac:dyDescent="0.25">
      <c r="A2158" s="572" t="s">
        <v>313</v>
      </c>
      <c r="B2158" s="573" t="s">
        <v>1319</v>
      </c>
      <c r="C2158" s="617">
        <v>402.02</v>
      </c>
      <c r="D2158" s="617">
        <v>22103040202</v>
      </c>
      <c r="E2158" s="574" t="s">
        <v>904</v>
      </c>
      <c r="F2158" s="583">
        <v>0</v>
      </c>
      <c r="G2158" s="573" t="s">
        <v>902</v>
      </c>
      <c r="H2158" s="576">
        <v>152900</v>
      </c>
      <c r="I2158" s="576">
        <v>114600</v>
      </c>
      <c r="J2158" s="577">
        <v>0.74950948332243295</v>
      </c>
      <c r="K2158" s="577" t="b">
        <f t="shared" si="297"/>
        <v>1</v>
      </c>
      <c r="L2158" s="576">
        <v>46710</v>
      </c>
      <c r="M2158" s="576">
        <v>27000</v>
      </c>
      <c r="N2158" s="577">
        <v>0.57803468208092501</v>
      </c>
      <c r="O2158" s="577" t="b">
        <f t="shared" si="298"/>
        <v>1</v>
      </c>
      <c r="P2158" s="578">
        <v>19.600000000000001</v>
      </c>
      <c r="Q2158" s="578">
        <v>17.5</v>
      </c>
      <c r="R2158" s="579">
        <v>0.89285714285714302</v>
      </c>
      <c r="S2158" s="577" t="str">
        <f t="shared" si="299"/>
        <v/>
      </c>
      <c r="T2158" s="580">
        <f t="shared" si="300"/>
        <v>1</v>
      </c>
      <c r="U2158" s="580">
        <f t="shared" si="301"/>
        <v>1</v>
      </c>
      <c r="V2158" s="580">
        <f t="shared" si="302"/>
        <v>0</v>
      </c>
      <c r="W2158" s="580">
        <f t="shared" si="303"/>
        <v>2</v>
      </c>
      <c r="X2158" s="581" t="str">
        <f t="shared" si="304"/>
        <v>NO</v>
      </c>
      <c r="Y2158" s="582" t="str">
        <f t="shared" si="305"/>
        <v>NO</v>
      </c>
    </row>
    <row r="2159" spans="1:25" x14ac:dyDescent="0.25">
      <c r="A2159" s="572" t="s">
        <v>1310</v>
      </c>
      <c r="B2159" s="573" t="s">
        <v>1313</v>
      </c>
      <c r="C2159" s="617">
        <v>402.02</v>
      </c>
      <c r="D2159" s="617">
        <v>22103040202</v>
      </c>
      <c r="E2159" s="574" t="s">
        <v>904</v>
      </c>
      <c r="F2159" s="583">
        <v>0</v>
      </c>
      <c r="G2159" s="573" t="s">
        <v>902</v>
      </c>
      <c r="H2159" s="576">
        <v>152900</v>
      </c>
      <c r="I2159" s="576">
        <v>210300</v>
      </c>
      <c r="J2159" s="577">
        <v>1.37540876389797</v>
      </c>
      <c r="K2159" s="577" t="b">
        <f t="shared" si="297"/>
        <v>1</v>
      </c>
      <c r="L2159" s="576">
        <v>46710</v>
      </c>
      <c r="M2159" s="576">
        <v>57438</v>
      </c>
      <c r="N2159" s="577">
        <v>1.2296724470134901</v>
      </c>
      <c r="O2159" s="577" t="str">
        <f t="shared" si="298"/>
        <v/>
      </c>
      <c r="P2159" s="578">
        <v>19.600000000000001</v>
      </c>
      <c r="Q2159" s="578">
        <v>13</v>
      </c>
      <c r="R2159" s="579">
        <v>0.66326530612244905</v>
      </c>
      <c r="S2159" s="577" t="str">
        <f t="shared" si="299"/>
        <v/>
      </c>
      <c r="T2159" s="580">
        <f t="shared" si="300"/>
        <v>1</v>
      </c>
      <c r="U2159" s="580">
        <f t="shared" si="301"/>
        <v>0</v>
      </c>
      <c r="V2159" s="580">
        <f t="shared" si="302"/>
        <v>0</v>
      </c>
      <c r="W2159" s="580">
        <f t="shared" si="303"/>
        <v>1</v>
      </c>
      <c r="X2159" s="581" t="str">
        <f t="shared" si="304"/>
        <v>NO</v>
      </c>
      <c r="Y2159" s="582" t="str">
        <f t="shared" si="305"/>
        <v>NO</v>
      </c>
    </row>
    <row r="2160" spans="1:25" x14ac:dyDescent="0.25">
      <c r="A2160" s="572" t="s">
        <v>1310</v>
      </c>
      <c r="B2160" s="573" t="s">
        <v>1313</v>
      </c>
      <c r="C2160" s="617">
        <v>402.02</v>
      </c>
      <c r="D2160" s="617">
        <v>22103040202</v>
      </c>
      <c r="E2160" s="574" t="s">
        <v>904</v>
      </c>
      <c r="F2160" s="583">
        <v>0</v>
      </c>
      <c r="G2160" s="573" t="s">
        <v>902</v>
      </c>
      <c r="H2160" s="576">
        <v>152900</v>
      </c>
      <c r="I2160" s="576">
        <v>210300</v>
      </c>
      <c r="J2160" s="577">
        <v>1.37540876389797</v>
      </c>
      <c r="K2160" s="577" t="b">
        <f t="shared" si="297"/>
        <v>1</v>
      </c>
      <c r="L2160" s="576">
        <v>46710</v>
      </c>
      <c r="M2160" s="576">
        <v>57438</v>
      </c>
      <c r="N2160" s="577">
        <v>1.2296724470134901</v>
      </c>
      <c r="O2160" s="577" t="str">
        <f t="shared" si="298"/>
        <v/>
      </c>
      <c r="P2160" s="578">
        <v>19.600000000000001</v>
      </c>
      <c r="Q2160" s="578">
        <v>13</v>
      </c>
      <c r="R2160" s="579">
        <v>0.66326530612244905</v>
      </c>
      <c r="S2160" s="577" t="str">
        <f t="shared" si="299"/>
        <v/>
      </c>
      <c r="T2160" s="580">
        <f t="shared" si="300"/>
        <v>1</v>
      </c>
      <c r="U2160" s="580">
        <f t="shared" si="301"/>
        <v>0</v>
      </c>
      <c r="V2160" s="580">
        <f t="shared" si="302"/>
        <v>0</v>
      </c>
      <c r="W2160" s="580">
        <f t="shared" si="303"/>
        <v>1</v>
      </c>
      <c r="X2160" s="581" t="str">
        <f t="shared" si="304"/>
        <v>NO</v>
      </c>
      <c r="Y2160" s="582" t="str">
        <f t="shared" si="305"/>
        <v>NO</v>
      </c>
    </row>
    <row r="2161" spans="1:25" x14ac:dyDescent="0.25">
      <c r="A2161" s="572" t="s">
        <v>1310</v>
      </c>
      <c r="B2161" s="573" t="s">
        <v>1320</v>
      </c>
      <c r="C2161" s="617">
        <v>402.02</v>
      </c>
      <c r="D2161" s="617">
        <v>22103040202</v>
      </c>
      <c r="E2161" s="574" t="s">
        <v>904</v>
      </c>
      <c r="F2161" s="583">
        <v>0</v>
      </c>
      <c r="G2161" s="573" t="s">
        <v>902</v>
      </c>
      <c r="H2161" s="576">
        <v>152900</v>
      </c>
      <c r="I2161" s="576">
        <v>168400</v>
      </c>
      <c r="J2161" s="577">
        <v>1.1013734466971901</v>
      </c>
      <c r="K2161" s="577" t="b">
        <f t="shared" si="297"/>
        <v>1</v>
      </c>
      <c r="L2161" s="576">
        <v>46710</v>
      </c>
      <c r="M2161" s="576">
        <v>48056</v>
      </c>
      <c r="N2161" s="577">
        <v>1.02881609933633</v>
      </c>
      <c r="O2161" s="577" t="str">
        <f t="shared" si="298"/>
        <v/>
      </c>
      <c r="P2161" s="578">
        <v>19.600000000000001</v>
      </c>
      <c r="Q2161" s="578">
        <v>26.3</v>
      </c>
      <c r="R2161" s="579">
        <v>1.34183673469388</v>
      </c>
      <c r="S2161" s="577" t="str">
        <f t="shared" si="299"/>
        <v/>
      </c>
      <c r="T2161" s="580">
        <f t="shared" si="300"/>
        <v>1</v>
      </c>
      <c r="U2161" s="580">
        <f t="shared" si="301"/>
        <v>0</v>
      </c>
      <c r="V2161" s="580">
        <f t="shared" si="302"/>
        <v>0</v>
      </c>
      <c r="W2161" s="580">
        <f t="shared" si="303"/>
        <v>1</v>
      </c>
      <c r="X2161" s="581" t="str">
        <f t="shared" si="304"/>
        <v>NO</v>
      </c>
      <c r="Y2161" s="582" t="str">
        <f t="shared" si="305"/>
        <v>NO</v>
      </c>
    </row>
    <row r="2162" spans="1:25" x14ac:dyDescent="0.25">
      <c r="A2162" s="572" t="s">
        <v>1310</v>
      </c>
      <c r="B2162" s="573" t="s">
        <v>1321</v>
      </c>
      <c r="C2162" s="617">
        <v>402.02</v>
      </c>
      <c r="D2162" s="617">
        <v>22103040202</v>
      </c>
      <c r="E2162" s="574" t="s">
        <v>904</v>
      </c>
      <c r="F2162" s="583">
        <v>0</v>
      </c>
      <c r="G2162" s="573" t="s">
        <v>902</v>
      </c>
      <c r="H2162" s="576">
        <v>152900</v>
      </c>
      <c r="I2162" s="576">
        <v>0</v>
      </c>
      <c r="J2162" s="577">
        <v>0</v>
      </c>
      <c r="K2162" s="577" t="str">
        <f t="shared" si="297"/>
        <v/>
      </c>
      <c r="L2162" s="576">
        <v>46710</v>
      </c>
      <c r="M2162" s="576">
        <v>0</v>
      </c>
      <c r="N2162" s="577">
        <v>0</v>
      </c>
      <c r="O2162" s="577" t="b">
        <f t="shared" si="298"/>
        <v>1</v>
      </c>
      <c r="P2162" s="578">
        <v>19.600000000000001</v>
      </c>
      <c r="Q2162" s="578">
        <v>0</v>
      </c>
      <c r="R2162" s="579">
        <v>0</v>
      </c>
      <c r="S2162" s="577" t="str">
        <f t="shared" si="299"/>
        <v/>
      </c>
      <c r="T2162" s="580">
        <f t="shared" si="300"/>
        <v>0</v>
      </c>
      <c r="U2162" s="580">
        <f t="shared" si="301"/>
        <v>1</v>
      </c>
      <c r="V2162" s="580">
        <f t="shared" si="302"/>
        <v>0</v>
      </c>
      <c r="W2162" s="580">
        <f t="shared" si="303"/>
        <v>1</v>
      </c>
      <c r="X2162" s="581" t="str">
        <f t="shared" si="304"/>
        <v>NO</v>
      </c>
      <c r="Y2162" s="582" t="str">
        <f t="shared" si="305"/>
        <v>NO</v>
      </c>
    </row>
    <row r="2163" spans="1:25" x14ac:dyDescent="0.25">
      <c r="A2163" s="572" t="s">
        <v>1310</v>
      </c>
      <c r="B2163" s="573" t="s">
        <v>1322</v>
      </c>
      <c r="C2163" s="617">
        <v>403.03</v>
      </c>
      <c r="D2163" s="617">
        <v>22103040303</v>
      </c>
      <c r="E2163" s="574" t="s">
        <v>904</v>
      </c>
      <c r="F2163" s="583">
        <v>0</v>
      </c>
      <c r="G2163" s="573" t="s">
        <v>902</v>
      </c>
      <c r="H2163" s="576">
        <v>152900</v>
      </c>
      <c r="I2163" s="576">
        <v>278400</v>
      </c>
      <c r="J2163" s="577">
        <v>1.82079790712884</v>
      </c>
      <c r="K2163" s="577" t="b">
        <f t="shared" si="297"/>
        <v>1</v>
      </c>
      <c r="L2163" s="576">
        <v>46710</v>
      </c>
      <c r="M2163" s="576">
        <v>79000</v>
      </c>
      <c r="N2163" s="577">
        <v>1.6912866623849301</v>
      </c>
      <c r="O2163" s="577" t="str">
        <f t="shared" si="298"/>
        <v/>
      </c>
      <c r="P2163" s="578">
        <v>19.600000000000001</v>
      </c>
      <c r="Q2163" s="578">
        <v>7.4</v>
      </c>
      <c r="R2163" s="579">
        <v>0.37755102040816302</v>
      </c>
      <c r="S2163" s="577" t="str">
        <f t="shared" si="299"/>
        <v/>
      </c>
      <c r="T2163" s="580">
        <f t="shared" si="300"/>
        <v>1</v>
      </c>
      <c r="U2163" s="580">
        <f t="shared" si="301"/>
        <v>0</v>
      </c>
      <c r="V2163" s="580">
        <f t="shared" si="302"/>
        <v>0</v>
      </c>
      <c r="W2163" s="580">
        <f t="shared" si="303"/>
        <v>1</v>
      </c>
      <c r="X2163" s="581" t="str">
        <f t="shared" si="304"/>
        <v>NO</v>
      </c>
      <c r="Y2163" s="582" t="str">
        <f t="shared" si="305"/>
        <v>NO</v>
      </c>
    </row>
    <row r="2164" spans="1:25" x14ac:dyDescent="0.25">
      <c r="A2164" s="572" t="s">
        <v>1310</v>
      </c>
      <c r="B2164" s="573" t="s">
        <v>1323</v>
      </c>
      <c r="C2164" s="617">
        <v>403.03</v>
      </c>
      <c r="D2164" s="617">
        <v>22103040303</v>
      </c>
      <c r="E2164" s="574" t="s">
        <v>904</v>
      </c>
      <c r="F2164" s="583">
        <v>0</v>
      </c>
      <c r="G2164" s="573" t="s">
        <v>902</v>
      </c>
      <c r="H2164" s="576">
        <v>152900</v>
      </c>
      <c r="I2164" s="576">
        <v>263100</v>
      </c>
      <c r="J2164" s="577">
        <v>1.72073250490517</v>
      </c>
      <c r="K2164" s="577" t="b">
        <f t="shared" si="297"/>
        <v>1</v>
      </c>
      <c r="L2164" s="576">
        <v>46710</v>
      </c>
      <c r="M2164" s="576">
        <v>70609</v>
      </c>
      <c r="N2164" s="577">
        <v>1.51164632840933</v>
      </c>
      <c r="O2164" s="577" t="str">
        <f t="shared" si="298"/>
        <v/>
      </c>
      <c r="P2164" s="578">
        <v>19.600000000000001</v>
      </c>
      <c r="Q2164" s="578">
        <v>7.6</v>
      </c>
      <c r="R2164" s="579">
        <v>0.38775510204081598</v>
      </c>
      <c r="S2164" s="577" t="str">
        <f t="shared" si="299"/>
        <v/>
      </c>
      <c r="T2164" s="580">
        <f t="shared" si="300"/>
        <v>1</v>
      </c>
      <c r="U2164" s="580">
        <f t="shared" si="301"/>
        <v>0</v>
      </c>
      <c r="V2164" s="580">
        <f t="shared" si="302"/>
        <v>0</v>
      </c>
      <c r="W2164" s="580">
        <f t="shared" si="303"/>
        <v>1</v>
      </c>
      <c r="X2164" s="581" t="str">
        <f t="shared" si="304"/>
        <v>NO</v>
      </c>
      <c r="Y2164" s="582" t="str">
        <f t="shared" si="305"/>
        <v>NO</v>
      </c>
    </row>
    <row r="2165" spans="1:25" x14ac:dyDescent="0.25">
      <c r="A2165" s="572" t="s">
        <v>1310</v>
      </c>
      <c r="B2165" s="573" t="s">
        <v>1323</v>
      </c>
      <c r="C2165" s="617">
        <v>403.03</v>
      </c>
      <c r="D2165" s="617">
        <v>22103040303</v>
      </c>
      <c r="E2165" s="574" t="s">
        <v>904</v>
      </c>
      <c r="F2165" s="583">
        <v>0</v>
      </c>
      <c r="G2165" s="573" t="s">
        <v>902</v>
      </c>
      <c r="H2165" s="576">
        <v>152900</v>
      </c>
      <c r="I2165" s="576">
        <v>263100</v>
      </c>
      <c r="J2165" s="577">
        <v>1.72073250490517</v>
      </c>
      <c r="K2165" s="577" t="b">
        <f t="shared" si="297"/>
        <v>1</v>
      </c>
      <c r="L2165" s="576">
        <v>46710</v>
      </c>
      <c r="M2165" s="576">
        <v>70609</v>
      </c>
      <c r="N2165" s="577">
        <v>1.51164632840933</v>
      </c>
      <c r="O2165" s="577" t="str">
        <f t="shared" si="298"/>
        <v/>
      </c>
      <c r="P2165" s="578">
        <v>19.600000000000001</v>
      </c>
      <c r="Q2165" s="578">
        <v>7.6</v>
      </c>
      <c r="R2165" s="579">
        <v>0.38775510204081598</v>
      </c>
      <c r="S2165" s="577" t="str">
        <f t="shared" si="299"/>
        <v/>
      </c>
      <c r="T2165" s="580">
        <f t="shared" si="300"/>
        <v>1</v>
      </c>
      <c r="U2165" s="580">
        <f t="shared" si="301"/>
        <v>0</v>
      </c>
      <c r="V2165" s="580">
        <f t="shared" si="302"/>
        <v>0</v>
      </c>
      <c r="W2165" s="580">
        <f t="shared" si="303"/>
        <v>1</v>
      </c>
      <c r="X2165" s="581" t="str">
        <f t="shared" si="304"/>
        <v>NO</v>
      </c>
      <c r="Y2165" s="582" t="str">
        <f t="shared" si="305"/>
        <v>NO</v>
      </c>
    </row>
    <row r="2166" spans="1:25" x14ac:dyDescent="0.25">
      <c r="A2166" s="572" t="s">
        <v>1310</v>
      </c>
      <c r="B2166" s="573" t="s">
        <v>1313</v>
      </c>
      <c r="C2166" s="617">
        <v>403.04</v>
      </c>
      <c r="D2166" s="617">
        <v>22103040304</v>
      </c>
      <c r="E2166" s="574" t="s">
        <v>904</v>
      </c>
      <c r="F2166" s="583">
        <v>0</v>
      </c>
      <c r="G2166" s="573" t="s">
        <v>902</v>
      </c>
      <c r="H2166" s="576">
        <v>152900</v>
      </c>
      <c r="I2166" s="576">
        <v>210300</v>
      </c>
      <c r="J2166" s="577">
        <v>1.37540876389797</v>
      </c>
      <c r="K2166" s="577" t="b">
        <f t="shared" si="297"/>
        <v>1</v>
      </c>
      <c r="L2166" s="576">
        <v>46710</v>
      </c>
      <c r="M2166" s="576">
        <v>57438</v>
      </c>
      <c r="N2166" s="577">
        <v>1.2296724470134901</v>
      </c>
      <c r="O2166" s="577" t="str">
        <f t="shared" si="298"/>
        <v/>
      </c>
      <c r="P2166" s="578">
        <v>19.600000000000001</v>
      </c>
      <c r="Q2166" s="578">
        <v>13</v>
      </c>
      <c r="R2166" s="579">
        <v>0.66326530612244905</v>
      </c>
      <c r="S2166" s="577" t="str">
        <f t="shared" si="299"/>
        <v/>
      </c>
      <c r="T2166" s="580">
        <f t="shared" si="300"/>
        <v>1</v>
      </c>
      <c r="U2166" s="580">
        <f t="shared" si="301"/>
        <v>0</v>
      </c>
      <c r="V2166" s="580">
        <f t="shared" si="302"/>
        <v>0</v>
      </c>
      <c r="W2166" s="580">
        <f t="shared" si="303"/>
        <v>1</v>
      </c>
      <c r="X2166" s="581" t="str">
        <f t="shared" si="304"/>
        <v>NO</v>
      </c>
      <c r="Y2166" s="582" t="str">
        <f t="shared" si="305"/>
        <v>NO</v>
      </c>
    </row>
    <row r="2167" spans="1:25" x14ac:dyDescent="0.25">
      <c r="A2167" s="572" t="s">
        <v>1310</v>
      </c>
      <c r="B2167" s="573" t="s">
        <v>1322</v>
      </c>
      <c r="C2167" s="617">
        <v>403.04</v>
      </c>
      <c r="D2167" s="617">
        <v>22103040304</v>
      </c>
      <c r="E2167" s="574" t="s">
        <v>904</v>
      </c>
      <c r="F2167" s="583">
        <v>0</v>
      </c>
      <c r="G2167" s="573" t="s">
        <v>902</v>
      </c>
      <c r="H2167" s="576">
        <v>152900</v>
      </c>
      <c r="I2167" s="576">
        <v>278400</v>
      </c>
      <c r="J2167" s="577">
        <v>1.82079790712884</v>
      </c>
      <c r="K2167" s="577" t="b">
        <f t="shared" si="297"/>
        <v>1</v>
      </c>
      <c r="L2167" s="576">
        <v>46710</v>
      </c>
      <c r="M2167" s="576">
        <v>79000</v>
      </c>
      <c r="N2167" s="577">
        <v>1.6912866623849301</v>
      </c>
      <c r="O2167" s="577" t="str">
        <f t="shared" si="298"/>
        <v/>
      </c>
      <c r="P2167" s="578">
        <v>19.600000000000001</v>
      </c>
      <c r="Q2167" s="578">
        <v>7.4</v>
      </c>
      <c r="R2167" s="579">
        <v>0.37755102040816302</v>
      </c>
      <c r="S2167" s="577" t="str">
        <f t="shared" si="299"/>
        <v/>
      </c>
      <c r="T2167" s="580">
        <f t="shared" si="300"/>
        <v>1</v>
      </c>
      <c r="U2167" s="580">
        <f t="shared" si="301"/>
        <v>0</v>
      </c>
      <c r="V2167" s="580">
        <f t="shared" si="302"/>
        <v>0</v>
      </c>
      <c r="W2167" s="580">
        <f t="shared" si="303"/>
        <v>1</v>
      </c>
      <c r="X2167" s="581" t="str">
        <f t="shared" si="304"/>
        <v>NO</v>
      </c>
      <c r="Y2167" s="582" t="str">
        <f t="shared" si="305"/>
        <v>NO</v>
      </c>
    </row>
    <row r="2168" spans="1:25" x14ac:dyDescent="0.25">
      <c r="A2168" s="572" t="s">
        <v>1310</v>
      </c>
      <c r="B2168" s="573" t="s">
        <v>1323</v>
      </c>
      <c r="C2168" s="617">
        <v>403.04</v>
      </c>
      <c r="D2168" s="617">
        <v>22103040304</v>
      </c>
      <c r="E2168" s="574" t="s">
        <v>904</v>
      </c>
      <c r="F2168" s="583">
        <v>0</v>
      </c>
      <c r="G2168" s="573" t="s">
        <v>902</v>
      </c>
      <c r="H2168" s="576">
        <v>152900</v>
      </c>
      <c r="I2168" s="576">
        <v>263100</v>
      </c>
      <c r="J2168" s="577">
        <v>1.72073250490517</v>
      </c>
      <c r="K2168" s="577" t="b">
        <f t="shared" si="297"/>
        <v>1</v>
      </c>
      <c r="L2168" s="576">
        <v>46710</v>
      </c>
      <c r="M2168" s="576">
        <v>70609</v>
      </c>
      <c r="N2168" s="577">
        <v>1.51164632840933</v>
      </c>
      <c r="O2168" s="577" t="str">
        <f t="shared" si="298"/>
        <v/>
      </c>
      <c r="P2168" s="578">
        <v>19.600000000000001</v>
      </c>
      <c r="Q2168" s="578">
        <v>7.6</v>
      </c>
      <c r="R2168" s="579">
        <v>0.38775510204081598</v>
      </c>
      <c r="S2168" s="577" t="str">
        <f t="shared" si="299"/>
        <v/>
      </c>
      <c r="T2168" s="580">
        <f t="shared" si="300"/>
        <v>1</v>
      </c>
      <c r="U2168" s="580">
        <f t="shared" si="301"/>
        <v>0</v>
      </c>
      <c r="V2168" s="580">
        <f t="shared" si="302"/>
        <v>0</v>
      </c>
      <c r="W2168" s="580">
        <f t="shared" si="303"/>
        <v>1</v>
      </c>
      <c r="X2168" s="581" t="str">
        <f t="shared" si="304"/>
        <v>NO</v>
      </c>
      <c r="Y2168" s="582" t="str">
        <f t="shared" si="305"/>
        <v>NO</v>
      </c>
    </row>
    <row r="2169" spans="1:25" x14ac:dyDescent="0.25">
      <c r="A2169" s="572" t="s">
        <v>1310</v>
      </c>
      <c r="B2169" s="573" t="s">
        <v>1313</v>
      </c>
      <c r="C2169" s="617">
        <v>403.05</v>
      </c>
      <c r="D2169" s="617">
        <v>22103040305</v>
      </c>
      <c r="E2169" s="574" t="s">
        <v>904</v>
      </c>
      <c r="F2169" s="583">
        <v>0</v>
      </c>
      <c r="G2169" s="573" t="s">
        <v>902</v>
      </c>
      <c r="H2169" s="576">
        <v>152900</v>
      </c>
      <c r="I2169" s="576">
        <v>210300</v>
      </c>
      <c r="J2169" s="577">
        <v>1.37540876389797</v>
      </c>
      <c r="K2169" s="577" t="b">
        <f t="shared" si="297"/>
        <v>1</v>
      </c>
      <c r="L2169" s="576">
        <v>46710</v>
      </c>
      <c r="M2169" s="576">
        <v>57438</v>
      </c>
      <c r="N2169" s="577">
        <v>1.2296724470134901</v>
      </c>
      <c r="O2169" s="577" t="str">
        <f t="shared" si="298"/>
        <v/>
      </c>
      <c r="P2169" s="578">
        <v>19.600000000000001</v>
      </c>
      <c r="Q2169" s="578">
        <v>13</v>
      </c>
      <c r="R2169" s="579">
        <v>0.66326530612244905</v>
      </c>
      <c r="S2169" s="577" t="str">
        <f t="shared" si="299"/>
        <v/>
      </c>
      <c r="T2169" s="580">
        <f t="shared" si="300"/>
        <v>1</v>
      </c>
      <c r="U2169" s="580">
        <f t="shared" si="301"/>
        <v>0</v>
      </c>
      <c r="V2169" s="580">
        <f t="shared" si="302"/>
        <v>0</v>
      </c>
      <c r="W2169" s="580">
        <f t="shared" si="303"/>
        <v>1</v>
      </c>
      <c r="X2169" s="581" t="str">
        <f t="shared" si="304"/>
        <v>NO</v>
      </c>
      <c r="Y2169" s="582" t="str">
        <f t="shared" si="305"/>
        <v>NO</v>
      </c>
    </row>
    <row r="2170" spans="1:25" x14ac:dyDescent="0.25">
      <c r="A2170" s="572" t="s">
        <v>1310</v>
      </c>
      <c r="B2170" s="573" t="s">
        <v>1313</v>
      </c>
      <c r="C2170" s="617">
        <v>403.05</v>
      </c>
      <c r="D2170" s="617">
        <v>22103040305</v>
      </c>
      <c r="E2170" s="574" t="s">
        <v>904</v>
      </c>
      <c r="F2170" s="583">
        <v>0</v>
      </c>
      <c r="G2170" s="573" t="s">
        <v>902</v>
      </c>
      <c r="H2170" s="576">
        <v>152900</v>
      </c>
      <c r="I2170" s="576">
        <v>210300</v>
      </c>
      <c r="J2170" s="577">
        <v>1.37540876389797</v>
      </c>
      <c r="K2170" s="577" t="b">
        <f t="shared" si="297"/>
        <v>1</v>
      </c>
      <c r="L2170" s="576">
        <v>46710</v>
      </c>
      <c r="M2170" s="576">
        <v>57438</v>
      </c>
      <c r="N2170" s="577">
        <v>1.2296724470134901</v>
      </c>
      <c r="O2170" s="577" t="str">
        <f t="shared" si="298"/>
        <v/>
      </c>
      <c r="P2170" s="578">
        <v>19.600000000000001</v>
      </c>
      <c r="Q2170" s="578">
        <v>13</v>
      </c>
      <c r="R2170" s="579">
        <v>0.66326530612244905</v>
      </c>
      <c r="S2170" s="577" t="str">
        <f t="shared" si="299"/>
        <v/>
      </c>
      <c r="T2170" s="580">
        <f t="shared" si="300"/>
        <v>1</v>
      </c>
      <c r="U2170" s="580">
        <f t="shared" si="301"/>
        <v>0</v>
      </c>
      <c r="V2170" s="580">
        <f t="shared" si="302"/>
        <v>0</v>
      </c>
      <c r="W2170" s="580">
        <f t="shared" si="303"/>
        <v>1</v>
      </c>
      <c r="X2170" s="581" t="str">
        <f t="shared" si="304"/>
        <v>NO</v>
      </c>
      <c r="Y2170" s="582" t="str">
        <f t="shared" si="305"/>
        <v>NO</v>
      </c>
    </row>
    <row r="2171" spans="1:25" x14ac:dyDescent="0.25">
      <c r="A2171" s="572" t="s">
        <v>1310</v>
      </c>
      <c r="B2171" s="573" t="s">
        <v>1320</v>
      </c>
      <c r="C2171" s="617">
        <v>403.05</v>
      </c>
      <c r="D2171" s="617">
        <v>22103040305</v>
      </c>
      <c r="E2171" s="574" t="s">
        <v>904</v>
      </c>
      <c r="F2171" s="583">
        <v>0</v>
      </c>
      <c r="G2171" s="573" t="s">
        <v>902</v>
      </c>
      <c r="H2171" s="576">
        <v>152900</v>
      </c>
      <c r="I2171" s="576">
        <v>168400</v>
      </c>
      <c r="J2171" s="577">
        <v>1.1013734466971901</v>
      </c>
      <c r="K2171" s="577" t="b">
        <f t="shared" si="297"/>
        <v>1</v>
      </c>
      <c r="L2171" s="576">
        <v>46710</v>
      </c>
      <c r="M2171" s="576">
        <v>48056</v>
      </c>
      <c r="N2171" s="577">
        <v>1.02881609933633</v>
      </c>
      <c r="O2171" s="577" t="str">
        <f t="shared" si="298"/>
        <v/>
      </c>
      <c r="P2171" s="578">
        <v>19.600000000000001</v>
      </c>
      <c r="Q2171" s="578">
        <v>26.3</v>
      </c>
      <c r="R2171" s="579">
        <v>1.34183673469388</v>
      </c>
      <c r="S2171" s="577" t="str">
        <f t="shared" si="299"/>
        <v/>
      </c>
      <c r="T2171" s="580">
        <f t="shared" si="300"/>
        <v>1</v>
      </c>
      <c r="U2171" s="580">
        <f t="shared" si="301"/>
        <v>0</v>
      </c>
      <c r="V2171" s="580">
        <f t="shared" si="302"/>
        <v>0</v>
      </c>
      <c r="W2171" s="580">
        <f t="shared" si="303"/>
        <v>1</v>
      </c>
      <c r="X2171" s="581" t="str">
        <f t="shared" si="304"/>
        <v>NO</v>
      </c>
      <c r="Y2171" s="582" t="str">
        <f t="shared" si="305"/>
        <v>NO</v>
      </c>
    </row>
    <row r="2172" spans="1:25" x14ac:dyDescent="0.25">
      <c r="A2172" s="572" t="s">
        <v>1310</v>
      </c>
      <c r="B2172" s="573" t="s">
        <v>1322</v>
      </c>
      <c r="C2172" s="617">
        <v>403.05</v>
      </c>
      <c r="D2172" s="617">
        <v>22103040305</v>
      </c>
      <c r="E2172" s="574" t="s">
        <v>904</v>
      </c>
      <c r="F2172" s="583">
        <v>0</v>
      </c>
      <c r="G2172" s="573" t="s">
        <v>902</v>
      </c>
      <c r="H2172" s="576">
        <v>152900</v>
      </c>
      <c r="I2172" s="576">
        <v>278400</v>
      </c>
      <c r="J2172" s="577">
        <v>1.82079790712884</v>
      </c>
      <c r="K2172" s="577" t="b">
        <f t="shared" si="297"/>
        <v>1</v>
      </c>
      <c r="L2172" s="576">
        <v>46710</v>
      </c>
      <c r="M2172" s="576">
        <v>79000</v>
      </c>
      <c r="N2172" s="577">
        <v>1.6912866623849301</v>
      </c>
      <c r="O2172" s="577" t="str">
        <f t="shared" si="298"/>
        <v/>
      </c>
      <c r="P2172" s="578">
        <v>19.600000000000001</v>
      </c>
      <c r="Q2172" s="578">
        <v>7.4</v>
      </c>
      <c r="R2172" s="579">
        <v>0.37755102040816302</v>
      </c>
      <c r="S2172" s="577" t="str">
        <f t="shared" si="299"/>
        <v/>
      </c>
      <c r="T2172" s="580">
        <f t="shared" si="300"/>
        <v>1</v>
      </c>
      <c r="U2172" s="580">
        <f t="shared" si="301"/>
        <v>0</v>
      </c>
      <c r="V2172" s="580">
        <f t="shared" si="302"/>
        <v>0</v>
      </c>
      <c r="W2172" s="580">
        <f t="shared" si="303"/>
        <v>1</v>
      </c>
      <c r="X2172" s="581" t="str">
        <f t="shared" si="304"/>
        <v>NO</v>
      </c>
      <c r="Y2172" s="582" t="str">
        <f t="shared" si="305"/>
        <v>NO</v>
      </c>
    </row>
    <row r="2173" spans="1:25" x14ac:dyDescent="0.25">
      <c r="A2173" s="572" t="s">
        <v>1310</v>
      </c>
      <c r="B2173" s="573" t="s">
        <v>1313</v>
      </c>
      <c r="C2173" s="617">
        <v>404</v>
      </c>
      <c r="D2173" s="617">
        <v>22103040400</v>
      </c>
      <c r="E2173" s="574" t="s">
        <v>904</v>
      </c>
      <c r="F2173" s="583">
        <v>0</v>
      </c>
      <c r="G2173" s="573" t="s">
        <v>902</v>
      </c>
      <c r="H2173" s="576">
        <v>152900</v>
      </c>
      <c r="I2173" s="576">
        <v>210300</v>
      </c>
      <c r="J2173" s="577">
        <v>1.37540876389797</v>
      </c>
      <c r="K2173" s="577" t="b">
        <f t="shared" si="297"/>
        <v>1</v>
      </c>
      <c r="L2173" s="576">
        <v>46710</v>
      </c>
      <c r="M2173" s="576">
        <v>57438</v>
      </c>
      <c r="N2173" s="577">
        <v>1.2296724470134901</v>
      </c>
      <c r="O2173" s="577" t="str">
        <f t="shared" si="298"/>
        <v/>
      </c>
      <c r="P2173" s="578">
        <v>19.600000000000001</v>
      </c>
      <c r="Q2173" s="578">
        <v>13</v>
      </c>
      <c r="R2173" s="579">
        <v>0.66326530612244905</v>
      </c>
      <c r="S2173" s="577" t="str">
        <f t="shared" si="299"/>
        <v/>
      </c>
      <c r="T2173" s="580">
        <f t="shared" si="300"/>
        <v>1</v>
      </c>
      <c r="U2173" s="580">
        <f t="shared" si="301"/>
        <v>0</v>
      </c>
      <c r="V2173" s="580">
        <f t="shared" si="302"/>
        <v>0</v>
      </c>
      <c r="W2173" s="580">
        <f t="shared" si="303"/>
        <v>1</v>
      </c>
      <c r="X2173" s="581" t="str">
        <f t="shared" si="304"/>
        <v>NO</v>
      </c>
      <c r="Y2173" s="582" t="str">
        <f t="shared" si="305"/>
        <v>NO</v>
      </c>
    </row>
    <row r="2174" spans="1:25" x14ac:dyDescent="0.25">
      <c r="A2174" s="572" t="s">
        <v>1310</v>
      </c>
      <c r="B2174" s="573" t="s">
        <v>1313</v>
      </c>
      <c r="C2174" s="617">
        <v>404</v>
      </c>
      <c r="D2174" s="617">
        <v>22103040400</v>
      </c>
      <c r="E2174" s="574" t="s">
        <v>904</v>
      </c>
      <c r="F2174" s="583">
        <v>0</v>
      </c>
      <c r="G2174" s="573" t="s">
        <v>902</v>
      </c>
      <c r="H2174" s="576">
        <v>152900</v>
      </c>
      <c r="I2174" s="576">
        <v>210300</v>
      </c>
      <c r="J2174" s="577">
        <v>1.37540876389797</v>
      </c>
      <c r="K2174" s="577" t="b">
        <f t="shared" si="297"/>
        <v>1</v>
      </c>
      <c r="L2174" s="576">
        <v>46710</v>
      </c>
      <c r="M2174" s="576">
        <v>57438</v>
      </c>
      <c r="N2174" s="577">
        <v>1.2296724470134901</v>
      </c>
      <c r="O2174" s="577" t="str">
        <f t="shared" si="298"/>
        <v/>
      </c>
      <c r="P2174" s="578">
        <v>19.600000000000001</v>
      </c>
      <c r="Q2174" s="578">
        <v>13</v>
      </c>
      <c r="R2174" s="579">
        <v>0.66326530612244905</v>
      </c>
      <c r="S2174" s="577" t="str">
        <f t="shared" si="299"/>
        <v/>
      </c>
      <c r="T2174" s="580">
        <f t="shared" si="300"/>
        <v>1</v>
      </c>
      <c r="U2174" s="580">
        <f t="shared" si="301"/>
        <v>0</v>
      </c>
      <c r="V2174" s="580">
        <f t="shared" si="302"/>
        <v>0</v>
      </c>
      <c r="W2174" s="580">
        <f t="shared" si="303"/>
        <v>1</v>
      </c>
      <c r="X2174" s="581" t="str">
        <f t="shared" si="304"/>
        <v>NO</v>
      </c>
      <c r="Y2174" s="582" t="str">
        <f t="shared" si="305"/>
        <v>NO</v>
      </c>
    </row>
    <row r="2175" spans="1:25" x14ac:dyDescent="0.25">
      <c r="A2175" s="572" t="s">
        <v>1310</v>
      </c>
      <c r="B2175" s="573" t="s">
        <v>1322</v>
      </c>
      <c r="C2175" s="617">
        <v>404</v>
      </c>
      <c r="D2175" s="617">
        <v>22103040400</v>
      </c>
      <c r="E2175" s="574" t="s">
        <v>904</v>
      </c>
      <c r="F2175" s="583">
        <v>0</v>
      </c>
      <c r="G2175" s="573" t="s">
        <v>902</v>
      </c>
      <c r="H2175" s="576">
        <v>152900</v>
      </c>
      <c r="I2175" s="576">
        <v>278400</v>
      </c>
      <c r="J2175" s="577">
        <v>1.82079790712884</v>
      </c>
      <c r="K2175" s="577" t="b">
        <f t="shared" si="297"/>
        <v>1</v>
      </c>
      <c r="L2175" s="576">
        <v>46710</v>
      </c>
      <c r="M2175" s="576">
        <v>79000</v>
      </c>
      <c r="N2175" s="577">
        <v>1.6912866623849301</v>
      </c>
      <c r="O2175" s="577" t="str">
        <f t="shared" si="298"/>
        <v/>
      </c>
      <c r="P2175" s="578">
        <v>19.600000000000001</v>
      </c>
      <c r="Q2175" s="578">
        <v>7.4</v>
      </c>
      <c r="R2175" s="579">
        <v>0.37755102040816302</v>
      </c>
      <c r="S2175" s="577" t="str">
        <f t="shared" si="299"/>
        <v/>
      </c>
      <c r="T2175" s="580">
        <f t="shared" si="300"/>
        <v>1</v>
      </c>
      <c r="U2175" s="580">
        <f t="shared" si="301"/>
        <v>0</v>
      </c>
      <c r="V2175" s="580">
        <f t="shared" si="302"/>
        <v>0</v>
      </c>
      <c r="W2175" s="580">
        <f t="shared" si="303"/>
        <v>1</v>
      </c>
      <c r="X2175" s="581" t="str">
        <f t="shared" si="304"/>
        <v>NO</v>
      </c>
      <c r="Y2175" s="582" t="str">
        <f t="shared" si="305"/>
        <v>NO</v>
      </c>
    </row>
    <row r="2176" spans="1:25" x14ac:dyDescent="0.25">
      <c r="A2176" s="572" t="s">
        <v>1310</v>
      </c>
      <c r="B2176" s="592" t="s">
        <v>1313</v>
      </c>
      <c r="C2176" s="617">
        <v>405.01</v>
      </c>
      <c r="D2176" s="617">
        <v>22103040501</v>
      </c>
      <c r="E2176" s="584" t="s">
        <v>904</v>
      </c>
      <c r="F2176" s="585">
        <v>0</v>
      </c>
      <c r="G2176" s="573" t="s">
        <v>902</v>
      </c>
      <c r="H2176" s="576">
        <v>152900</v>
      </c>
      <c r="I2176" s="576">
        <v>210300</v>
      </c>
      <c r="J2176" s="577">
        <v>1.37540876389797</v>
      </c>
      <c r="K2176" s="577" t="b">
        <f t="shared" si="297"/>
        <v>1</v>
      </c>
      <c r="L2176" s="576">
        <v>46710</v>
      </c>
      <c r="M2176" s="576">
        <v>57438</v>
      </c>
      <c r="N2176" s="577">
        <v>1.2296724470134901</v>
      </c>
      <c r="O2176" s="577" t="str">
        <f t="shared" si="298"/>
        <v/>
      </c>
      <c r="P2176" s="578">
        <v>19.600000000000001</v>
      </c>
      <c r="Q2176" s="578">
        <v>13</v>
      </c>
      <c r="R2176" s="579">
        <v>0.66326530612244905</v>
      </c>
      <c r="S2176" s="577" t="str">
        <f t="shared" si="299"/>
        <v/>
      </c>
      <c r="T2176" s="580">
        <f t="shared" si="300"/>
        <v>1</v>
      </c>
      <c r="U2176" s="580">
        <f t="shared" si="301"/>
        <v>0</v>
      </c>
      <c r="V2176" s="580">
        <f t="shared" si="302"/>
        <v>0</v>
      </c>
      <c r="W2176" s="580">
        <f t="shared" si="303"/>
        <v>1</v>
      </c>
      <c r="X2176" s="581" t="str">
        <f t="shared" si="304"/>
        <v>NO</v>
      </c>
      <c r="Y2176" s="582" t="str">
        <f t="shared" si="305"/>
        <v>NO</v>
      </c>
    </row>
    <row r="2177" spans="1:25" x14ac:dyDescent="0.25">
      <c r="A2177" s="572" t="s">
        <v>1310</v>
      </c>
      <c r="B2177" s="573" t="s">
        <v>1313</v>
      </c>
      <c r="C2177" s="617">
        <v>405.01</v>
      </c>
      <c r="D2177" s="617">
        <v>22103040501</v>
      </c>
      <c r="E2177" s="584" t="s">
        <v>904</v>
      </c>
      <c r="F2177" s="585">
        <v>0</v>
      </c>
      <c r="G2177" s="573" t="s">
        <v>902</v>
      </c>
      <c r="H2177" s="576">
        <v>152900</v>
      </c>
      <c r="I2177" s="576">
        <v>210300</v>
      </c>
      <c r="J2177" s="577">
        <v>1.37540876389797</v>
      </c>
      <c r="K2177" s="577" t="b">
        <f t="shared" si="297"/>
        <v>1</v>
      </c>
      <c r="L2177" s="576">
        <v>46710</v>
      </c>
      <c r="M2177" s="576">
        <v>57438</v>
      </c>
      <c r="N2177" s="577">
        <v>1.2296724470134901</v>
      </c>
      <c r="O2177" s="577" t="str">
        <f t="shared" si="298"/>
        <v/>
      </c>
      <c r="P2177" s="578">
        <v>19.600000000000001</v>
      </c>
      <c r="Q2177" s="578">
        <v>13</v>
      </c>
      <c r="R2177" s="579">
        <v>0.66326530612244905</v>
      </c>
      <c r="S2177" s="577" t="str">
        <f t="shared" si="299"/>
        <v/>
      </c>
      <c r="T2177" s="580">
        <f t="shared" si="300"/>
        <v>1</v>
      </c>
      <c r="U2177" s="580">
        <f t="shared" si="301"/>
        <v>0</v>
      </c>
      <c r="V2177" s="580">
        <f t="shared" si="302"/>
        <v>0</v>
      </c>
      <c r="W2177" s="580">
        <f t="shared" si="303"/>
        <v>1</v>
      </c>
      <c r="X2177" s="581" t="str">
        <f t="shared" si="304"/>
        <v>NO</v>
      </c>
      <c r="Y2177" s="582" t="str">
        <f t="shared" si="305"/>
        <v>NO</v>
      </c>
    </row>
    <row r="2178" spans="1:25" x14ac:dyDescent="0.25">
      <c r="A2178" s="572" t="s">
        <v>1310</v>
      </c>
      <c r="B2178" s="573" t="s">
        <v>1313</v>
      </c>
      <c r="C2178" s="617">
        <v>405.01</v>
      </c>
      <c r="D2178" s="617">
        <v>22103040501</v>
      </c>
      <c r="E2178" s="584" t="s">
        <v>904</v>
      </c>
      <c r="F2178" s="585">
        <v>0</v>
      </c>
      <c r="G2178" s="573" t="s">
        <v>902</v>
      </c>
      <c r="H2178" s="576">
        <v>152900</v>
      </c>
      <c r="I2178" s="576">
        <v>210300</v>
      </c>
      <c r="J2178" s="577">
        <v>1.37540876389797</v>
      </c>
      <c r="K2178" s="577" t="b">
        <f t="shared" si="297"/>
        <v>1</v>
      </c>
      <c r="L2178" s="576">
        <v>46710</v>
      </c>
      <c r="M2178" s="576">
        <v>57438</v>
      </c>
      <c r="N2178" s="577">
        <v>1.2296724470134901</v>
      </c>
      <c r="O2178" s="577" t="str">
        <f t="shared" si="298"/>
        <v/>
      </c>
      <c r="P2178" s="578">
        <v>19.600000000000001</v>
      </c>
      <c r="Q2178" s="578">
        <v>13</v>
      </c>
      <c r="R2178" s="579">
        <v>0.66326530612244905</v>
      </c>
      <c r="S2178" s="577" t="str">
        <f t="shared" si="299"/>
        <v/>
      </c>
      <c r="T2178" s="580">
        <f t="shared" si="300"/>
        <v>1</v>
      </c>
      <c r="U2178" s="580">
        <f t="shared" si="301"/>
        <v>0</v>
      </c>
      <c r="V2178" s="580">
        <f t="shared" si="302"/>
        <v>0</v>
      </c>
      <c r="W2178" s="580">
        <f t="shared" si="303"/>
        <v>1</v>
      </c>
      <c r="X2178" s="581" t="str">
        <f t="shared" si="304"/>
        <v>NO</v>
      </c>
      <c r="Y2178" s="582" t="str">
        <f t="shared" si="305"/>
        <v>NO</v>
      </c>
    </row>
    <row r="2179" spans="1:25" x14ac:dyDescent="0.25">
      <c r="A2179" s="572" t="s">
        <v>1310</v>
      </c>
      <c r="B2179" s="573" t="s">
        <v>1311</v>
      </c>
      <c r="C2179" s="617">
        <v>405.02</v>
      </c>
      <c r="D2179" s="617">
        <v>22103040502</v>
      </c>
      <c r="E2179" s="574" t="s">
        <v>904</v>
      </c>
      <c r="F2179" s="583">
        <v>0</v>
      </c>
      <c r="G2179" s="573" t="s">
        <v>902</v>
      </c>
      <c r="H2179" s="576">
        <v>152900</v>
      </c>
      <c r="I2179" s="576">
        <v>193800</v>
      </c>
      <c r="J2179" s="577">
        <v>1.26749509483322</v>
      </c>
      <c r="K2179" s="577" t="b">
        <f t="shared" ref="K2179:K2242" si="306">IF(J2179&gt;=50%,TRUE,"")</f>
        <v>1</v>
      </c>
      <c r="L2179" s="576">
        <v>46710</v>
      </c>
      <c r="M2179" s="576">
        <v>58264</v>
      </c>
      <c r="N2179" s="577">
        <v>1.24735602654678</v>
      </c>
      <c r="O2179" s="577" t="str">
        <f t="shared" ref="O2179:O2242" si="307">IF(N2179&lt;=65%,TRUE,"")</f>
        <v/>
      </c>
      <c r="P2179" s="578">
        <v>19.600000000000001</v>
      </c>
      <c r="Q2179" s="578">
        <v>8.1</v>
      </c>
      <c r="R2179" s="579">
        <v>0.41326530612244899</v>
      </c>
      <c r="S2179" s="577" t="str">
        <f t="shared" ref="S2179:S2242" si="308">IF(R2179&gt;=1.5,TRUE,"")</f>
        <v/>
      </c>
      <c r="T2179" s="580">
        <f t="shared" ref="T2179:T2242" si="309">IF(K2179=TRUE,1,0)</f>
        <v>1</v>
      </c>
      <c r="U2179" s="580">
        <f t="shared" ref="U2179:U2242" si="310">IF(O2179=TRUE,1,0)</f>
        <v>0</v>
      </c>
      <c r="V2179" s="580">
        <f t="shared" ref="V2179:V2242" si="311">IF(S2179=TRUE,1,0)</f>
        <v>0</v>
      </c>
      <c r="W2179" s="580">
        <f t="shared" ref="W2179:W2242" si="312">SUM(T2179:V2179)</f>
        <v>1</v>
      </c>
      <c r="X2179" s="581" t="str">
        <f t="shared" ref="X2179:X2242" si="313">IF(AND(E2179="TRUE",W2179&gt;1),"YES","NO")</f>
        <v>NO</v>
      </c>
      <c r="Y2179" s="582" t="str">
        <f t="shared" ref="Y2179:Y2242" si="314">IF(AND(F2179=1,W2179&gt;1), "YES","NO")</f>
        <v>NO</v>
      </c>
    </row>
    <row r="2180" spans="1:25" x14ac:dyDescent="0.25">
      <c r="A2180" s="572" t="s">
        <v>1310</v>
      </c>
      <c r="B2180" s="573" t="s">
        <v>1313</v>
      </c>
      <c r="C2180" s="617">
        <v>405.02</v>
      </c>
      <c r="D2180" s="617">
        <v>22103040502</v>
      </c>
      <c r="E2180" s="574" t="s">
        <v>904</v>
      </c>
      <c r="F2180" s="583">
        <v>0</v>
      </c>
      <c r="G2180" s="573" t="s">
        <v>902</v>
      </c>
      <c r="H2180" s="576">
        <v>152900</v>
      </c>
      <c r="I2180" s="576">
        <v>210300</v>
      </c>
      <c r="J2180" s="577">
        <v>1.37540876389797</v>
      </c>
      <c r="K2180" s="577" t="b">
        <f t="shared" si="306"/>
        <v>1</v>
      </c>
      <c r="L2180" s="576">
        <v>46710</v>
      </c>
      <c r="M2180" s="576">
        <v>57438</v>
      </c>
      <c r="N2180" s="577">
        <v>1.2296724470134901</v>
      </c>
      <c r="O2180" s="577" t="str">
        <f t="shared" si="307"/>
        <v/>
      </c>
      <c r="P2180" s="578">
        <v>19.600000000000001</v>
      </c>
      <c r="Q2180" s="578">
        <v>13</v>
      </c>
      <c r="R2180" s="579">
        <v>0.66326530612244905</v>
      </c>
      <c r="S2180" s="577" t="str">
        <f t="shared" si="308"/>
        <v/>
      </c>
      <c r="T2180" s="580">
        <f t="shared" si="309"/>
        <v>1</v>
      </c>
      <c r="U2180" s="580">
        <f t="shared" si="310"/>
        <v>0</v>
      </c>
      <c r="V2180" s="580">
        <f t="shared" si="311"/>
        <v>0</v>
      </c>
      <c r="W2180" s="580">
        <f t="shared" si="312"/>
        <v>1</v>
      </c>
      <c r="X2180" s="581" t="str">
        <f t="shared" si="313"/>
        <v>NO</v>
      </c>
      <c r="Y2180" s="582" t="str">
        <f t="shared" si="314"/>
        <v>NO</v>
      </c>
    </row>
    <row r="2181" spans="1:25" x14ac:dyDescent="0.25">
      <c r="A2181" s="572" t="s">
        <v>1310</v>
      </c>
      <c r="B2181" s="573" t="s">
        <v>1313</v>
      </c>
      <c r="C2181" s="617">
        <v>405.02</v>
      </c>
      <c r="D2181" s="617">
        <v>22103040502</v>
      </c>
      <c r="E2181" s="574" t="s">
        <v>904</v>
      </c>
      <c r="F2181" s="583">
        <v>0</v>
      </c>
      <c r="G2181" s="573" t="s">
        <v>902</v>
      </c>
      <c r="H2181" s="576">
        <v>152900</v>
      </c>
      <c r="I2181" s="576">
        <v>210300</v>
      </c>
      <c r="J2181" s="577">
        <v>1.37540876389797</v>
      </c>
      <c r="K2181" s="577" t="b">
        <f t="shared" si="306"/>
        <v>1</v>
      </c>
      <c r="L2181" s="576">
        <v>46710</v>
      </c>
      <c r="M2181" s="576">
        <v>57438</v>
      </c>
      <c r="N2181" s="577">
        <v>1.2296724470134901</v>
      </c>
      <c r="O2181" s="577" t="str">
        <f t="shared" si="307"/>
        <v/>
      </c>
      <c r="P2181" s="578">
        <v>19.600000000000001</v>
      </c>
      <c r="Q2181" s="578">
        <v>13</v>
      </c>
      <c r="R2181" s="579">
        <v>0.66326530612244905</v>
      </c>
      <c r="S2181" s="577" t="str">
        <f t="shared" si="308"/>
        <v/>
      </c>
      <c r="T2181" s="580">
        <f t="shared" si="309"/>
        <v>1</v>
      </c>
      <c r="U2181" s="580">
        <f t="shared" si="310"/>
        <v>0</v>
      </c>
      <c r="V2181" s="580">
        <f t="shared" si="311"/>
        <v>0</v>
      </c>
      <c r="W2181" s="580">
        <f t="shared" si="312"/>
        <v>1</v>
      </c>
      <c r="X2181" s="581" t="str">
        <f t="shared" si="313"/>
        <v>NO</v>
      </c>
      <c r="Y2181" s="582" t="str">
        <f t="shared" si="314"/>
        <v>NO</v>
      </c>
    </row>
    <row r="2182" spans="1:25" x14ac:dyDescent="0.25">
      <c r="A2182" s="572" t="s">
        <v>1310</v>
      </c>
      <c r="B2182" s="573" t="s">
        <v>1313</v>
      </c>
      <c r="C2182" s="617">
        <v>406.01</v>
      </c>
      <c r="D2182" s="617">
        <v>22103040601</v>
      </c>
      <c r="E2182" s="574" t="s">
        <v>904</v>
      </c>
      <c r="F2182" s="583">
        <v>0</v>
      </c>
      <c r="G2182" s="573" t="s">
        <v>902</v>
      </c>
      <c r="H2182" s="576">
        <v>152900</v>
      </c>
      <c r="I2182" s="576">
        <v>210300</v>
      </c>
      <c r="J2182" s="577">
        <v>1.37540876389797</v>
      </c>
      <c r="K2182" s="577" t="b">
        <f t="shared" si="306"/>
        <v>1</v>
      </c>
      <c r="L2182" s="576">
        <v>46710</v>
      </c>
      <c r="M2182" s="576">
        <v>57438</v>
      </c>
      <c r="N2182" s="577">
        <v>1.2296724470134901</v>
      </c>
      <c r="O2182" s="577" t="str">
        <f t="shared" si="307"/>
        <v/>
      </c>
      <c r="P2182" s="578">
        <v>19.600000000000001</v>
      </c>
      <c r="Q2182" s="578">
        <v>13</v>
      </c>
      <c r="R2182" s="579">
        <v>0.66326530612244905</v>
      </c>
      <c r="S2182" s="577" t="str">
        <f t="shared" si="308"/>
        <v/>
      </c>
      <c r="T2182" s="580">
        <f t="shared" si="309"/>
        <v>1</v>
      </c>
      <c r="U2182" s="580">
        <f t="shared" si="310"/>
        <v>0</v>
      </c>
      <c r="V2182" s="580">
        <f t="shared" si="311"/>
        <v>0</v>
      </c>
      <c r="W2182" s="580">
        <f t="shared" si="312"/>
        <v>1</v>
      </c>
      <c r="X2182" s="581" t="str">
        <f t="shared" si="313"/>
        <v>NO</v>
      </c>
      <c r="Y2182" s="582" t="str">
        <f t="shared" si="314"/>
        <v>NO</v>
      </c>
    </row>
    <row r="2183" spans="1:25" x14ac:dyDescent="0.25">
      <c r="A2183" s="572" t="s">
        <v>1310</v>
      </c>
      <c r="B2183" s="573" t="s">
        <v>1322</v>
      </c>
      <c r="C2183" s="617">
        <v>406.01</v>
      </c>
      <c r="D2183" s="617">
        <v>22103040601</v>
      </c>
      <c r="E2183" s="574" t="s">
        <v>904</v>
      </c>
      <c r="F2183" s="583">
        <v>0</v>
      </c>
      <c r="G2183" s="573" t="s">
        <v>902</v>
      </c>
      <c r="H2183" s="576">
        <v>152900</v>
      </c>
      <c r="I2183" s="576">
        <v>278400</v>
      </c>
      <c r="J2183" s="577">
        <v>1.82079790712884</v>
      </c>
      <c r="K2183" s="577" t="b">
        <f t="shared" si="306"/>
        <v>1</v>
      </c>
      <c r="L2183" s="576">
        <v>46710</v>
      </c>
      <c r="M2183" s="576">
        <v>79000</v>
      </c>
      <c r="N2183" s="577">
        <v>1.6912866623849301</v>
      </c>
      <c r="O2183" s="577" t="str">
        <f t="shared" si="307"/>
        <v/>
      </c>
      <c r="P2183" s="578">
        <v>19.600000000000001</v>
      </c>
      <c r="Q2183" s="578">
        <v>7.4</v>
      </c>
      <c r="R2183" s="579">
        <v>0.37755102040816302</v>
      </c>
      <c r="S2183" s="577" t="str">
        <f t="shared" si="308"/>
        <v/>
      </c>
      <c r="T2183" s="580">
        <f t="shared" si="309"/>
        <v>1</v>
      </c>
      <c r="U2183" s="580">
        <f t="shared" si="310"/>
        <v>0</v>
      </c>
      <c r="V2183" s="580">
        <f t="shared" si="311"/>
        <v>0</v>
      </c>
      <c r="W2183" s="580">
        <f t="shared" si="312"/>
        <v>1</v>
      </c>
      <c r="X2183" s="581" t="str">
        <f t="shared" si="313"/>
        <v>NO</v>
      </c>
      <c r="Y2183" s="582" t="str">
        <f t="shared" si="314"/>
        <v>NO</v>
      </c>
    </row>
    <row r="2184" spans="1:25" x14ac:dyDescent="0.25">
      <c r="A2184" s="572" t="s">
        <v>1310</v>
      </c>
      <c r="B2184" s="573" t="s">
        <v>1313</v>
      </c>
      <c r="C2184" s="617">
        <v>406.02</v>
      </c>
      <c r="D2184" s="617">
        <v>22103040602</v>
      </c>
      <c r="E2184" s="574" t="s">
        <v>904</v>
      </c>
      <c r="F2184" s="583">
        <v>0</v>
      </c>
      <c r="G2184" s="573" t="s">
        <v>902</v>
      </c>
      <c r="H2184" s="576">
        <v>152900</v>
      </c>
      <c r="I2184" s="576">
        <v>210300</v>
      </c>
      <c r="J2184" s="577">
        <v>1.37540876389797</v>
      </c>
      <c r="K2184" s="577" t="b">
        <f t="shared" si="306"/>
        <v>1</v>
      </c>
      <c r="L2184" s="576">
        <v>46710</v>
      </c>
      <c r="M2184" s="576">
        <v>57438</v>
      </c>
      <c r="N2184" s="577">
        <v>1.2296724470134901</v>
      </c>
      <c r="O2184" s="577" t="str">
        <f t="shared" si="307"/>
        <v/>
      </c>
      <c r="P2184" s="578">
        <v>19.600000000000001</v>
      </c>
      <c r="Q2184" s="578">
        <v>13</v>
      </c>
      <c r="R2184" s="579">
        <v>0.66326530612244905</v>
      </c>
      <c r="S2184" s="577" t="str">
        <f t="shared" si="308"/>
        <v/>
      </c>
      <c r="T2184" s="580">
        <f t="shared" si="309"/>
        <v>1</v>
      </c>
      <c r="U2184" s="580">
        <f t="shared" si="310"/>
        <v>0</v>
      </c>
      <c r="V2184" s="580">
        <f t="shared" si="311"/>
        <v>0</v>
      </c>
      <c r="W2184" s="580">
        <f t="shared" si="312"/>
        <v>1</v>
      </c>
      <c r="X2184" s="581" t="str">
        <f t="shared" si="313"/>
        <v>NO</v>
      </c>
      <c r="Y2184" s="582" t="str">
        <f t="shared" si="314"/>
        <v>NO</v>
      </c>
    </row>
    <row r="2185" spans="1:25" x14ac:dyDescent="0.25">
      <c r="A2185" s="572" t="s">
        <v>1310</v>
      </c>
      <c r="B2185" s="573" t="s">
        <v>1311</v>
      </c>
      <c r="C2185" s="617">
        <v>406.04</v>
      </c>
      <c r="D2185" s="617">
        <v>22103040604</v>
      </c>
      <c r="E2185" s="574" t="s">
        <v>904</v>
      </c>
      <c r="F2185" s="583">
        <v>0</v>
      </c>
      <c r="G2185" s="573" t="s">
        <v>902</v>
      </c>
      <c r="H2185" s="576">
        <v>152900</v>
      </c>
      <c r="I2185" s="576">
        <v>193800</v>
      </c>
      <c r="J2185" s="577">
        <v>1.26749509483322</v>
      </c>
      <c r="K2185" s="577" t="b">
        <f t="shared" si="306"/>
        <v>1</v>
      </c>
      <c r="L2185" s="576">
        <v>46710</v>
      </c>
      <c r="M2185" s="576">
        <v>58264</v>
      </c>
      <c r="N2185" s="577">
        <v>1.24735602654678</v>
      </c>
      <c r="O2185" s="577" t="str">
        <f t="shared" si="307"/>
        <v/>
      </c>
      <c r="P2185" s="578">
        <v>19.600000000000001</v>
      </c>
      <c r="Q2185" s="578">
        <v>8.1</v>
      </c>
      <c r="R2185" s="579">
        <v>0.41326530612244899</v>
      </c>
      <c r="S2185" s="577" t="str">
        <f t="shared" si="308"/>
        <v/>
      </c>
      <c r="T2185" s="580">
        <f t="shared" si="309"/>
        <v>1</v>
      </c>
      <c r="U2185" s="580">
        <f t="shared" si="310"/>
        <v>0</v>
      </c>
      <c r="V2185" s="580">
        <f t="shared" si="311"/>
        <v>0</v>
      </c>
      <c r="W2185" s="580">
        <f t="shared" si="312"/>
        <v>1</v>
      </c>
      <c r="X2185" s="581" t="str">
        <f t="shared" si="313"/>
        <v>NO</v>
      </c>
      <c r="Y2185" s="582" t="str">
        <f t="shared" si="314"/>
        <v>NO</v>
      </c>
    </row>
    <row r="2186" spans="1:25" x14ac:dyDescent="0.25">
      <c r="A2186" s="572" t="s">
        <v>1310</v>
      </c>
      <c r="B2186" s="573" t="s">
        <v>1313</v>
      </c>
      <c r="C2186" s="617">
        <v>406.04</v>
      </c>
      <c r="D2186" s="617">
        <v>22103040604</v>
      </c>
      <c r="E2186" s="574" t="s">
        <v>904</v>
      </c>
      <c r="F2186" s="583">
        <v>0</v>
      </c>
      <c r="G2186" s="573" t="s">
        <v>902</v>
      </c>
      <c r="H2186" s="576">
        <v>152900</v>
      </c>
      <c r="I2186" s="576">
        <v>210300</v>
      </c>
      <c r="J2186" s="577">
        <v>1.37540876389797</v>
      </c>
      <c r="K2186" s="577" t="b">
        <f t="shared" si="306"/>
        <v>1</v>
      </c>
      <c r="L2186" s="576">
        <v>46710</v>
      </c>
      <c r="M2186" s="576">
        <v>57438</v>
      </c>
      <c r="N2186" s="577">
        <v>1.2296724470134901</v>
      </c>
      <c r="O2186" s="577" t="str">
        <f t="shared" si="307"/>
        <v/>
      </c>
      <c r="P2186" s="578">
        <v>19.600000000000001</v>
      </c>
      <c r="Q2186" s="578">
        <v>13</v>
      </c>
      <c r="R2186" s="579">
        <v>0.66326530612244905</v>
      </c>
      <c r="S2186" s="577" t="str">
        <f t="shared" si="308"/>
        <v/>
      </c>
      <c r="T2186" s="580">
        <f t="shared" si="309"/>
        <v>1</v>
      </c>
      <c r="U2186" s="580">
        <f t="shared" si="310"/>
        <v>0</v>
      </c>
      <c r="V2186" s="580">
        <f t="shared" si="311"/>
        <v>0</v>
      </c>
      <c r="W2186" s="580">
        <f t="shared" si="312"/>
        <v>1</v>
      </c>
      <c r="X2186" s="581" t="str">
        <f t="shared" si="313"/>
        <v>NO</v>
      </c>
      <c r="Y2186" s="582" t="str">
        <f t="shared" si="314"/>
        <v>NO</v>
      </c>
    </row>
    <row r="2187" spans="1:25" x14ac:dyDescent="0.25">
      <c r="A2187" s="572" t="s">
        <v>1310</v>
      </c>
      <c r="B2187" s="573" t="s">
        <v>1323</v>
      </c>
      <c r="C2187" s="617">
        <v>406.04</v>
      </c>
      <c r="D2187" s="617">
        <v>22103040604</v>
      </c>
      <c r="E2187" s="574" t="s">
        <v>904</v>
      </c>
      <c r="F2187" s="583">
        <v>0</v>
      </c>
      <c r="G2187" s="573" t="s">
        <v>902</v>
      </c>
      <c r="H2187" s="576">
        <v>152900</v>
      </c>
      <c r="I2187" s="576">
        <v>263100</v>
      </c>
      <c r="J2187" s="577">
        <v>1.72073250490517</v>
      </c>
      <c r="K2187" s="577" t="b">
        <f t="shared" si="306"/>
        <v>1</v>
      </c>
      <c r="L2187" s="576">
        <v>46710</v>
      </c>
      <c r="M2187" s="576">
        <v>70609</v>
      </c>
      <c r="N2187" s="577">
        <v>1.51164632840933</v>
      </c>
      <c r="O2187" s="577" t="str">
        <f t="shared" si="307"/>
        <v/>
      </c>
      <c r="P2187" s="578">
        <v>19.600000000000001</v>
      </c>
      <c r="Q2187" s="578">
        <v>7.6</v>
      </c>
      <c r="R2187" s="579">
        <v>0.38775510204081598</v>
      </c>
      <c r="S2187" s="577" t="str">
        <f t="shared" si="308"/>
        <v/>
      </c>
      <c r="T2187" s="580">
        <f t="shared" si="309"/>
        <v>1</v>
      </c>
      <c r="U2187" s="580">
        <f t="shared" si="310"/>
        <v>0</v>
      </c>
      <c r="V2187" s="580">
        <f t="shared" si="311"/>
        <v>0</v>
      </c>
      <c r="W2187" s="580">
        <f t="shared" si="312"/>
        <v>1</v>
      </c>
      <c r="X2187" s="581" t="str">
        <f t="shared" si="313"/>
        <v>NO</v>
      </c>
      <c r="Y2187" s="582" t="str">
        <f t="shared" si="314"/>
        <v>NO</v>
      </c>
    </row>
    <row r="2188" spans="1:25" x14ac:dyDescent="0.25">
      <c r="A2188" s="572" t="s">
        <v>1310</v>
      </c>
      <c r="B2188" s="573" t="s">
        <v>1311</v>
      </c>
      <c r="C2188" s="617">
        <v>406.05</v>
      </c>
      <c r="D2188" s="617">
        <v>22103040605</v>
      </c>
      <c r="E2188" s="574" t="s">
        <v>904</v>
      </c>
      <c r="F2188" s="583">
        <v>0</v>
      </c>
      <c r="G2188" s="573" t="s">
        <v>902</v>
      </c>
      <c r="H2188" s="576">
        <v>152900</v>
      </c>
      <c r="I2188" s="576">
        <v>193800</v>
      </c>
      <c r="J2188" s="577">
        <v>1.26749509483322</v>
      </c>
      <c r="K2188" s="577" t="b">
        <f t="shared" si="306"/>
        <v>1</v>
      </c>
      <c r="L2188" s="576">
        <v>46710</v>
      </c>
      <c r="M2188" s="576">
        <v>58264</v>
      </c>
      <c r="N2188" s="577">
        <v>1.24735602654678</v>
      </c>
      <c r="O2188" s="577" t="str">
        <f t="shared" si="307"/>
        <v/>
      </c>
      <c r="P2188" s="578">
        <v>19.600000000000001</v>
      </c>
      <c r="Q2188" s="578">
        <v>8.1</v>
      </c>
      <c r="R2188" s="579">
        <v>0.41326530612244899</v>
      </c>
      <c r="S2188" s="577" t="str">
        <f t="shared" si="308"/>
        <v/>
      </c>
      <c r="T2188" s="580">
        <f t="shared" si="309"/>
        <v>1</v>
      </c>
      <c r="U2188" s="580">
        <f t="shared" si="310"/>
        <v>0</v>
      </c>
      <c r="V2188" s="580">
        <f t="shared" si="311"/>
        <v>0</v>
      </c>
      <c r="W2188" s="580">
        <f t="shared" si="312"/>
        <v>1</v>
      </c>
      <c r="X2188" s="581" t="str">
        <f t="shared" si="313"/>
        <v>NO</v>
      </c>
      <c r="Y2188" s="582" t="str">
        <f t="shared" si="314"/>
        <v>NO</v>
      </c>
    </row>
    <row r="2189" spans="1:25" x14ac:dyDescent="0.25">
      <c r="A2189" s="572" t="s">
        <v>1310</v>
      </c>
      <c r="B2189" s="573" t="s">
        <v>1313</v>
      </c>
      <c r="C2189" s="617">
        <v>406.05</v>
      </c>
      <c r="D2189" s="617">
        <v>22103040605</v>
      </c>
      <c r="E2189" s="574" t="s">
        <v>904</v>
      </c>
      <c r="F2189" s="583">
        <v>0</v>
      </c>
      <c r="G2189" s="573" t="s">
        <v>902</v>
      </c>
      <c r="H2189" s="576">
        <v>152900</v>
      </c>
      <c r="I2189" s="576">
        <v>210300</v>
      </c>
      <c r="J2189" s="577">
        <v>1.37540876389797</v>
      </c>
      <c r="K2189" s="577" t="b">
        <f t="shared" si="306"/>
        <v>1</v>
      </c>
      <c r="L2189" s="576">
        <v>46710</v>
      </c>
      <c r="M2189" s="576">
        <v>57438</v>
      </c>
      <c r="N2189" s="577">
        <v>1.2296724470134901</v>
      </c>
      <c r="O2189" s="577" t="str">
        <f t="shared" si="307"/>
        <v/>
      </c>
      <c r="P2189" s="578">
        <v>19.600000000000001</v>
      </c>
      <c r="Q2189" s="578">
        <v>13</v>
      </c>
      <c r="R2189" s="579">
        <v>0.66326530612244905</v>
      </c>
      <c r="S2189" s="577" t="str">
        <f t="shared" si="308"/>
        <v/>
      </c>
      <c r="T2189" s="580">
        <f t="shared" si="309"/>
        <v>1</v>
      </c>
      <c r="U2189" s="580">
        <f t="shared" si="310"/>
        <v>0</v>
      </c>
      <c r="V2189" s="580">
        <f t="shared" si="311"/>
        <v>0</v>
      </c>
      <c r="W2189" s="580">
        <f t="shared" si="312"/>
        <v>1</v>
      </c>
      <c r="X2189" s="581" t="str">
        <f t="shared" si="313"/>
        <v>NO</v>
      </c>
      <c r="Y2189" s="582" t="str">
        <f t="shared" si="314"/>
        <v>NO</v>
      </c>
    </row>
    <row r="2190" spans="1:25" x14ac:dyDescent="0.25">
      <c r="A2190" s="572" t="s">
        <v>1310</v>
      </c>
      <c r="B2190" s="573" t="s">
        <v>1311</v>
      </c>
      <c r="C2190" s="617">
        <v>407.01</v>
      </c>
      <c r="D2190" s="617">
        <v>22103040701</v>
      </c>
      <c r="E2190" s="574" t="s">
        <v>904</v>
      </c>
      <c r="F2190" s="583">
        <v>0</v>
      </c>
      <c r="G2190" s="573" t="s">
        <v>902</v>
      </c>
      <c r="H2190" s="576">
        <v>152900</v>
      </c>
      <c r="I2190" s="576">
        <v>193800</v>
      </c>
      <c r="J2190" s="577">
        <v>1.26749509483322</v>
      </c>
      <c r="K2190" s="577" t="b">
        <f t="shared" si="306"/>
        <v>1</v>
      </c>
      <c r="L2190" s="576">
        <v>46710</v>
      </c>
      <c r="M2190" s="576">
        <v>58264</v>
      </c>
      <c r="N2190" s="577">
        <v>1.24735602654678</v>
      </c>
      <c r="O2190" s="577" t="str">
        <f t="shared" si="307"/>
        <v/>
      </c>
      <c r="P2190" s="578">
        <v>19.600000000000001</v>
      </c>
      <c r="Q2190" s="578">
        <v>8.1</v>
      </c>
      <c r="R2190" s="579">
        <v>0.41326530612244899</v>
      </c>
      <c r="S2190" s="577" t="str">
        <f t="shared" si="308"/>
        <v/>
      </c>
      <c r="T2190" s="580">
        <f t="shared" si="309"/>
        <v>1</v>
      </c>
      <c r="U2190" s="580">
        <f t="shared" si="310"/>
        <v>0</v>
      </c>
      <c r="V2190" s="580">
        <f t="shared" si="311"/>
        <v>0</v>
      </c>
      <c r="W2190" s="580">
        <f t="shared" si="312"/>
        <v>1</v>
      </c>
      <c r="X2190" s="581" t="str">
        <f t="shared" si="313"/>
        <v>NO</v>
      </c>
      <c r="Y2190" s="582" t="str">
        <f t="shared" si="314"/>
        <v>NO</v>
      </c>
    </row>
    <row r="2191" spans="1:25" x14ac:dyDescent="0.25">
      <c r="A2191" s="572" t="s">
        <v>1310</v>
      </c>
      <c r="B2191" s="573" t="s">
        <v>1313</v>
      </c>
      <c r="C2191" s="617">
        <v>407.01</v>
      </c>
      <c r="D2191" s="617">
        <v>22103040701</v>
      </c>
      <c r="E2191" s="574" t="s">
        <v>904</v>
      </c>
      <c r="F2191" s="583">
        <v>0</v>
      </c>
      <c r="G2191" s="573" t="s">
        <v>902</v>
      </c>
      <c r="H2191" s="576">
        <v>152900</v>
      </c>
      <c r="I2191" s="576">
        <v>210300</v>
      </c>
      <c r="J2191" s="577">
        <v>1.37540876389797</v>
      </c>
      <c r="K2191" s="577" t="b">
        <f t="shared" si="306"/>
        <v>1</v>
      </c>
      <c r="L2191" s="576">
        <v>46710</v>
      </c>
      <c r="M2191" s="576">
        <v>57438</v>
      </c>
      <c r="N2191" s="577">
        <v>1.2296724470134901</v>
      </c>
      <c r="O2191" s="577" t="str">
        <f t="shared" si="307"/>
        <v/>
      </c>
      <c r="P2191" s="578">
        <v>19.600000000000001</v>
      </c>
      <c r="Q2191" s="578">
        <v>13</v>
      </c>
      <c r="R2191" s="579">
        <v>0.66326530612244905</v>
      </c>
      <c r="S2191" s="577" t="str">
        <f t="shared" si="308"/>
        <v/>
      </c>
      <c r="T2191" s="580">
        <f t="shared" si="309"/>
        <v>1</v>
      </c>
      <c r="U2191" s="580">
        <f t="shared" si="310"/>
        <v>0</v>
      </c>
      <c r="V2191" s="580">
        <f t="shared" si="311"/>
        <v>0</v>
      </c>
      <c r="W2191" s="580">
        <f t="shared" si="312"/>
        <v>1</v>
      </c>
      <c r="X2191" s="581" t="str">
        <f t="shared" si="313"/>
        <v>NO</v>
      </c>
      <c r="Y2191" s="582" t="str">
        <f t="shared" si="314"/>
        <v>NO</v>
      </c>
    </row>
    <row r="2192" spans="1:25" x14ac:dyDescent="0.25">
      <c r="A2192" s="572" t="s">
        <v>1310</v>
      </c>
      <c r="B2192" s="573" t="s">
        <v>1314</v>
      </c>
      <c r="C2192" s="617">
        <v>407.01</v>
      </c>
      <c r="D2192" s="617">
        <v>22103040701</v>
      </c>
      <c r="E2192" s="574" t="s">
        <v>904</v>
      </c>
      <c r="F2192" s="583">
        <v>0</v>
      </c>
      <c r="G2192" s="573" t="s">
        <v>902</v>
      </c>
      <c r="H2192" s="576">
        <v>152900</v>
      </c>
      <c r="I2192" s="576">
        <v>157300</v>
      </c>
      <c r="J2192" s="577">
        <v>1.02877697841727</v>
      </c>
      <c r="K2192" s="577" t="b">
        <f t="shared" si="306"/>
        <v>1</v>
      </c>
      <c r="L2192" s="576">
        <v>46710</v>
      </c>
      <c r="M2192" s="576">
        <v>50972</v>
      </c>
      <c r="N2192" s="577">
        <v>1.09124384500107</v>
      </c>
      <c r="O2192" s="577" t="str">
        <f t="shared" si="307"/>
        <v/>
      </c>
      <c r="P2192" s="578">
        <v>19.600000000000001</v>
      </c>
      <c r="Q2192" s="578">
        <v>15.4</v>
      </c>
      <c r="R2192" s="579">
        <v>0.78571428571428603</v>
      </c>
      <c r="S2192" s="577" t="str">
        <f t="shared" si="308"/>
        <v/>
      </c>
      <c r="T2192" s="580">
        <f t="shared" si="309"/>
        <v>1</v>
      </c>
      <c r="U2192" s="580">
        <f t="shared" si="310"/>
        <v>0</v>
      </c>
      <c r="V2192" s="580">
        <f t="shared" si="311"/>
        <v>0</v>
      </c>
      <c r="W2192" s="580">
        <f t="shared" si="312"/>
        <v>1</v>
      </c>
      <c r="X2192" s="581" t="str">
        <f t="shared" si="313"/>
        <v>NO</v>
      </c>
      <c r="Y2192" s="582" t="str">
        <f t="shared" si="314"/>
        <v>NO</v>
      </c>
    </row>
    <row r="2193" spans="1:25" x14ac:dyDescent="0.25">
      <c r="A2193" s="572" t="s">
        <v>1310</v>
      </c>
      <c r="B2193" s="573" t="s">
        <v>1323</v>
      </c>
      <c r="C2193" s="617">
        <v>407.01</v>
      </c>
      <c r="D2193" s="617">
        <v>22103040701</v>
      </c>
      <c r="E2193" s="574" t="s">
        <v>904</v>
      </c>
      <c r="F2193" s="583">
        <v>0</v>
      </c>
      <c r="G2193" s="573" t="s">
        <v>902</v>
      </c>
      <c r="H2193" s="576">
        <v>152900</v>
      </c>
      <c r="I2193" s="576">
        <v>263100</v>
      </c>
      <c r="J2193" s="577">
        <v>1.72073250490517</v>
      </c>
      <c r="K2193" s="577" t="b">
        <f t="shared" si="306"/>
        <v>1</v>
      </c>
      <c r="L2193" s="576">
        <v>46710</v>
      </c>
      <c r="M2193" s="576">
        <v>70609</v>
      </c>
      <c r="N2193" s="577">
        <v>1.51164632840933</v>
      </c>
      <c r="O2193" s="577" t="str">
        <f t="shared" si="307"/>
        <v/>
      </c>
      <c r="P2193" s="578">
        <v>19.600000000000001</v>
      </c>
      <c r="Q2193" s="578">
        <v>7.6</v>
      </c>
      <c r="R2193" s="579">
        <v>0.38775510204081598</v>
      </c>
      <c r="S2193" s="577" t="str">
        <f t="shared" si="308"/>
        <v/>
      </c>
      <c r="T2193" s="580">
        <f t="shared" si="309"/>
        <v>1</v>
      </c>
      <c r="U2193" s="580">
        <f t="shared" si="310"/>
        <v>0</v>
      </c>
      <c r="V2193" s="580">
        <f t="shared" si="311"/>
        <v>0</v>
      </c>
      <c r="W2193" s="580">
        <f t="shared" si="312"/>
        <v>1</v>
      </c>
      <c r="X2193" s="581" t="str">
        <f t="shared" si="313"/>
        <v>NO</v>
      </c>
      <c r="Y2193" s="582" t="str">
        <f t="shared" si="314"/>
        <v>NO</v>
      </c>
    </row>
    <row r="2194" spans="1:25" x14ac:dyDescent="0.25">
      <c r="A2194" s="572" t="s">
        <v>1310</v>
      </c>
      <c r="B2194" s="573" t="s">
        <v>1324</v>
      </c>
      <c r="C2194" s="617">
        <v>407.01</v>
      </c>
      <c r="D2194" s="617">
        <v>22103040701</v>
      </c>
      <c r="E2194" s="574" t="s">
        <v>904</v>
      </c>
      <c r="F2194" s="583">
        <v>0</v>
      </c>
      <c r="G2194" s="573" t="s">
        <v>902</v>
      </c>
      <c r="H2194" s="576">
        <v>152900</v>
      </c>
      <c r="I2194" s="576">
        <v>157000</v>
      </c>
      <c r="J2194" s="577">
        <v>1.026814911707</v>
      </c>
      <c r="K2194" s="577" t="b">
        <f t="shared" si="306"/>
        <v>1</v>
      </c>
      <c r="L2194" s="576">
        <v>46710</v>
      </c>
      <c r="M2194" s="576">
        <v>55168</v>
      </c>
      <c r="N2194" s="577">
        <v>1.1810747163348301</v>
      </c>
      <c r="O2194" s="577" t="str">
        <f t="shared" si="307"/>
        <v/>
      </c>
      <c r="P2194" s="578">
        <v>19.600000000000001</v>
      </c>
      <c r="Q2194" s="578">
        <v>14.5</v>
      </c>
      <c r="R2194" s="579">
        <v>0.73979591836734704</v>
      </c>
      <c r="S2194" s="577" t="str">
        <f t="shared" si="308"/>
        <v/>
      </c>
      <c r="T2194" s="580">
        <f t="shared" si="309"/>
        <v>1</v>
      </c>
      <c r="U2194" s="580">
        <f t="shared" si="310"/>
        <v>0</v>
      </c>
      <c r="V2194" s="580">
        <f t="shared" si="311"/>
        <v>0</v>
      </c>
      <c r="W2194" s="580">
        <f t="shared" si="312"/>
        <v>1</v>
      </c>
      <c r="X2194" s="581" t="str">
        <f t="shared" si="313"/>
        <v>NO</v>
      </c>
      <c r="Y2194" s="582" t="str">
        <f t="shared" si="314"/>
        <v>NO</v>
      </c>
    </row>
    <row r="2195" spans="1:25" x14ac:dyDescent="0.25">
      <c r="A2195" s="572" t="s">
        <v>1310</v>
      </c>
      <c r="B2195" s="573" t="s">
        <v>1324</v>
      </c>
      <c r="C2195" s="617">
        <v>407.01</v>
      </c>
      <c r="D2195" s="617">
        <v>22103040701</v>
      </c>
      <c r="E2195" s="574" t="s">
        <v>904</v>
      </c>
      <c r="F2195" s="583">
        <v>0</v>
      </c>
      <c r="G2195" s="573" t="s">
        <v>902</v>
      </c>
      <c r="H2195" s="576">
        <v>152900</v>
      </c>
      <c r="I2195" s="576">
        <v>157000</v>
      </c>
      <c r="J2195" s="577">
        <v>1.026814911707</v>
      </c>
      <c r="K2195" s="577" t="b">
        <f t="shared" si="306"/>
        <v>1</v>
      </c>
      <c r="L2195" s="576">
        <v>46710</v>
      </c>
      <c r="M2195" s="576">
        <v>55168</v>
      </c>
      <c r="N2195" s="577">
        <v>1.1810747163348301</v>
      </c>
      <c r="O2195" s="577" t="str">
        <f t="shared" si="307"/>
        <v/>
      </c>
      <c r="P2195" s="578">
        <v>19.600000000000001</v>
      </c>
      <c r="Q2195" s="578">
        <v>14.5</v>
      </c>
      <c r="R2195" s="579">
        <v>0.73979591836734704</v>
      </c>
      <c r="S2195" s="577" t="str">
        <f t="shared" si="308"/>
        <v/>
      </c>
      <c r="T2195" s="580">
        <f t="shared" si="309"/>
        <v>1</v>
      </c>
      <c r="U2195" s="580">
        <f t="shared" si="310"/>
        <v>0</v>
      </c>
      <c r="V2195" s="580">
        <f t="shared" si="311"/>
        <v>0</v>
      </c>
      <c r="W2195" s="580">
        <f t="shared" si="312"/>
        <v>1</v>
      </c>
      <c r="X2195" s="581" t="str">
        <f t="shared" si="313"/>
        <v>NO</v>
      </c>
      <c r="Y2195" s="582" t="str">
        <f t="shared" si="314"/>
        <v>NO</v>
      </c>
    </row>
    <row r="2196" spans="1:25" x14ac:dyDescent="0.25">
      <c r="A2196" s="572" t="s">
        <v>1310</v>
      </c>
      <c r="B2196" s="573" t="s">
        <v>1315</v>
      </c>
      <c r="C2196" s="617">
        <v>407.04</v>
      </c>
      <c r="D2196" s="617">
        <v>22103040704</v>
      </c>
      <c r="E2196" s="574" t="s">
        <v>901</v>
      </c>
      <c r="F2196" s="587">
        <v>1</v>
      </c>
      <c r="G2196" s="573" t="s">
        <v>902</v>
      </c>
      <c r="H2196" s="576">
        <v>152900</v>
      </c>
      <c r="I2196" s="576">
        <v>153900</v>
      </c>
      <c r="J2196" s="577">
        <v>1.0065402223675599</v>
      </c>
      <c r="K2196" s="577" t="b">
        <f t="shared" si="306"/>
        <v>1</v>
      </c>
      <c r="L2196" s="576">
        <v>46710</v>
      </c>
      <c r="M2196" s="576">
        <v>53359</v>
      </c>
      <c r="N2196" s="577">
        <v>1.14234639263541</v>
      </c>
      <c r="O2196" s="577" t="str">
        <f t="shared" si="307"/>
        <v/>
      </c>
      <c r="P2196" s="578">
        <v>19.600000000000001</v>
      </c>
      <c r="Q2196" s="578">
        <v>19.899999999999999</v>
      </c>
      <c r="R2196" s="579">
        <v>1.0153061224489801</v>
      </c>
      <c r="S2196" s="577" t="str">
        <f t="shared" si="308"/>
        <v/>
      </c>
      <c r="T2196" s="580">
        <f t="shared" si="309"/>
        <v>1</v>
      </c>
      <c r="U2196" s="580">
        <f t="shared" si="310"/>
        <v>0</v>
      </c>
      <c r="V2196" s="580">
        <f t="shared" si="311"/>
        <v>0</v>
      </c>
      <c r="W2196" s="580">
        <f t="shared" si="312"/>
        <v>1</v>
      </c>
      <c r="X2196" s="581" t="str">
        <f t="shared" si="313"/>
        <v>NO</v>
      </c>
      <c r="Y2196" s="582" t="str">
        <f t="shared" si="314"/>
        <v>NO</v>
      </c>
    </row>
    <row r="2197" spans="1:25" x14ac:dyDescent="0.25">
      <c r="A2197" s="572" t="s">
        <v>1310</v>
      </c>
      <c r="B2197" s="573" t="s">
        <v>1324</v>
      </c>
      <c r="C2197" s="617">
        <v>407.04</v>
      </c>
      <c r="D2197" s="617">
        <v>22103040704</v>
      </c>
      <c r="E2197" s="574" t="s">
        <v>901</v>
      </c>
      <c r="F2197" s="587">
        <v>1</v>
      </c>
      <c r="G2197" s="573" t="s">
        <v>902</v>
      </c>
      <c r="H2197" s="576">
        <v>152900</v>
      </c>
      <c r="I2197" s="576">
        <v>157000</v>
      </c>
      <c r="J2197" s="577">
        <v>1.026814911707</v>
      </c>
      <c r="K2197" s="577" t="b">
        <f t="shared" si="306"/>
        <v>1</v>
      </c>
      <c r="L2197" s="576">
        <v>46710</v>
      </c>
      <c r="M2197" s="576">
        <v>55168</v>
      </c>
      <c r="N2197" s="577">
        <v>1.1810747163348301</v>
      </c>
      <c r="O2197" s="577" t="str">
        <f t="shared" si="307"/>
        <v/>
      </c>
      <c r="P2197" s="578">
        <v>19.600000000000001</v>
      </c>
      <c r="Q2197" s="578">
        <v>14.5</v>
      </c>
      <c r="R2197" s="579">
        <v>0.73979591836734704</v>
      </c>
      <c r="S2197" s="577" t="str">
        <f t="shared" si="308"/>
        <v/>
      </c>
      <c r="T2197" s="580">
        <f t="shared" si="309"/>
        <v>1</v>
      </c>
      <c r="U2197" s="580">
        <f t="shared" si="310"/>
        <v>0</v>
      </c>
      <c r="V2197" s="580">
        <f t="shared" si="311"/>
        <v>0</v>
      </c>
      <c r="W2197" s="580">
        <f t="shared" si="312"/>
        <v>1</v>
      </c>
      <c r="X2197" s="581" t="str">
        <f t="shared" si="313"/>
        <v>NO</v>
      </c>
      <c r="Y2197" s="582" t="str">
        <f t="shared" si="314"/>
        <v>NO</v>
      </c>
    </row>
    <row r="2198" spans="1:25" x14ac:dyDescent="0.25">
      <c r="A2198" s="572" t="s">
        <v>1310</v>
      </c>
      <c r="B2198" s="573" t="s">
        <v>1324</v>
      </c>
      <c r="C2198" s="617">
        <v>407.04</v>
      </c>
      <c r="D2198" s="617">
        <v>22103040704</v>
      </c>
      <c r="E2198" s="574" t="s">
        <v>901</v>
      </c>
      <c r="F2198" s="587">
        <v>1</v>
      </c>
      <c r="G2198" s="573" t="s">
        <v>902</v>
      </c>
      <c r="H2198" s="576">
        <v>152900</v>
      </c>
      <c r="I2198" s="576">
        <v>157000</v>
      </c>
      <c r="J2198" s="577">
        <v>1.026814911707</v>
      </c>
      <c r="K2198" s="577" t="b">
        <f t="shared" si="306"/>
        <v>1</v>
      </c>
      <c r="L2198" s="576">
        <v>46710</v>
      </c>
      <c r="M2198" s="576">
        <v>55168</v>
      </c>
      <c r="N2198" s="577">
        <v>1.1810747163348301</v>
      </c>
      <c r="O2198" s="577" t="str">
        <f t="shared" si="307"/>
        <v/>
      </c>
      <c r="P2198" s="578">
        <v>19.600000000000001</v>
      </c>
      <c r="Q2198" s="578">
        <v>14.5</v>
      </c>
      <c r="R2198" s="579">
        <v>0.73979591836734704</v>
      </c>
      <c r="S2198" s="577" t="str">
        <f t="shared" si="308"/>
        <v/>
      </c>
      <c r="T2198" s="580">
        <f t="shared" si="309"/>
        <v>1</v>
      </c>
      <c r="U2198" s="580">
        <f t="shared" si="310"/>
        <v>0</v>
      </c>
      <c r="V2198" s="580">
        <f t="shared" si="311"/>
        <v>0</v>
      </c>
      <c r="W2198" s="580">
        <f t="shared" si="312"/>
        <v>1</v>
      </c>
      <c r="X2198" s="581" t="str">
        <f t="shared" si="313"/>
        <v>NO</v>
      </c>
      <c r="Y2198" s="582" t="str">
        <f t="shared" si="314"/>
        <v>NO</v>
      </c>
    </row>
    <row r="2199" spans="1:25" x14ac:dyDescent="0.25">
      <c r="A2199" s="572" t="s">
        <v>1310</v>
      </c>
      <c r="B2199" s="573" t="s">
        <v>1315</v>
      </c>
      <c r="C2199" s="617">
        <v>407.05</v>
      </c>
      <c r="D2199" s="617">
        <v>22103040705</v>
      </c>
      <c r="E2199" s="574" t="s">
        <v>904</v>
      </c>
      <c r="F2199" s="583">
        <v>0</v>
      </c>
      <c r="G2199" s="573" t="s">
        <v>902</v>
      </c>
      <c r="H2199" s="576">
        <v>152900</v>
      </c>
      <c r="I2199" s="576">
        <v>153900</v>
      </c>
      <c r="J2199" s="577">
        <v>1.0065402223675599</v>
      </c>
      <c r="K2199" s="577" t="b">
        <f t="shared" si="306"/>
        <v>1</v>
      </c>
      <c r="L2199" s="576">
        <v>46710</v>
      </c>
      <c r="M2199" s="576">
        <v>53359</v>
      </c>
      <c r="N2199" s="577">
        <v>1.14234639263541</v>
      </c>
      <c r="O2199" s="577" t="str">
        <f t="shared" si="307"/>
        <v/>
      </c>
      <c r="P2199" s="578">
        <v>19.600000000000001</v>
      </c>
      <c r="Q2199" s="578">
        <v>19.899999999999999</v>
      </c>
      <c r="R2199" s="579">
        <v>1.0153061224489801</v>
      </c>
      <c r="S2199" s="577" t="str">
        <f t="shared" si="308"/>
        <v/>
      </c>
      <c r="T2199" s="580">
        <f t="shared" si="309"/>
        <v>1</v>
      </c>
      <c r="U2199" s="580">
        <f t="shared" si="310"/>
        <v>0</v>
      </c>
      <c r="V2199" s="580">
        <f t="shared" si="311"/>
        <v>0</v>
      </c>
      <c r="W2199" s="580">
        <f t="shared" si="312"/>
        <v>1</v>
      </c>
      <c r="X2199" s="581" t="str">
        <f t="shared" si="313"/>
        <v>NO</v>
      </c>
      <c r="Y2199" s="582" t="str">
        <f t="shared" si="314"/>
        <v>NO</v>
      </c>
    </row>
    <row r="2200" spans="1:25" x14ac:dyDescent="0.25">
      <c r="A2200" s="572" t="s">
        <v>1310</v>
      </c>
      <c r="B2200" s="573" t="s">
        <v>1324</v>
      </c>
      <c r="C2200" s="617">
        <v>407.05</v>
      </c>
      <c r="D2200" s="617">
        <v>22103040705</v>
      </c>
      <c r="E2200" s="574" t="s">
        <v>904</v>
      </c>
      <c r="F2200" s="583">
        <v>0</v>
      </c>
      <c r="G2200" s="573" t="s">
        <v>902</v>
      </c>
      <c r="H2200" s="576">
        <v>152900</v>
      </c>
      <c r="I2200" s="576">
        <v>157000</v>
      </c>
      <c r="J2200" s="577">
        <v>1.026814911707</v>
      </c>
      <c r="K2200" s="577" t="b">
        <f t="shared" si="306"/>
        <v>1</v>
      </c>
      <c r="L2200" s="576">
        <v>46710</v>
      </c>
      <c r="M2200" s="576">
        <v>55168</v>
      </c>
      <c r="N2200" s="577">
        <v>1.1810747163348301</v>
      </c>
      <c r="O2200" s="577" t="str">
        <f t="shared" si="307"/>
        <v/>
      </c>
      <c r="P2200" s="578">
        <v>19.600000000000001</v>
      </c>
      <c r="Q2200" s="578">
        <v>14.5</v>
      </c>
      <c r="R2200" s="579">
        <v>0.73979591836734704</v>
      </c>
      <c r="S2200" s="577" t="str">
        <f t="shared" si="308"/>
        <v/>
      </c>
      <c r="T2200" s="580">
        <f t="shared" si="309"/>
        <v>1</v>
      </c>
      <c r="U2200" s="580">
        <f t="shared" si="310"/>
        <v>0</v>
      </c>
      <c r="V2200" s="580">
        <f t="shared" si="311"/>
        <v>0</v>
      </c>
      <c r="W2200" s="580">
        <f t="shared" si="312"/>
        <v>1</v>
      </c>
      <c r="X2200" s="581" t="str">
        <f t="shared" si="313"/>
        <v>NO</v>
      </c>
      <c r="Y2200" s="582" t="str">
        <f t="shared" si="314"/>
        <v>NO</v>
      </c>
    </row>
    <row r="2201" spans="1:25" x14ac:dyDescent="0.25">
      <c r="A2201" s="572" t="s">
        <v>1310</v>
      </c>
      <c r="B2201" s="573" t="s">
        <v>1315</v>
      </c>
      <c r="C2201" s="617">
        <v>407.06</v>
      </c>
      <c r="D2201" s="617">
        <v>22103040706</v>
      </c>
      <c r="E2201" s="574" t="s">
        <v>904</v>
      </c>
      <c r="F2201" s="583">
        <v>0</v>
      </c>
      <c r="G2201" s="573" t="s">
        <v>902</v>
      </c>
      <c r="H2201" s="576">
        <v>152900</v>
      </c>
      <c r="I2201" s="576">
        <v>153900</v>
      </c>
      <c r="J2201" s="577">
        <v>1.0065402223675599</v>
      </c>
      <c r="K2201" s="577" t="b">
        <f t="shared" si="306"/>
        <v>1</v>
      </c>
      <c r="L2201" s="576">
        <v>46710</v>
      </c>
      <c r="M2201" s="576">
        <v>53359</v>
      </c>
      <c r="N2201" s="577">
        <v>1.14234639263541</v>
      </c>
      <c r="O2201" s="577" t="str">
        <f t="shared" si="307"/>
        <v/>
      </c>
      <c r="P2201" s="578">
        <v>19.600000000000001</v>
      </c>
      <c r="Q2201" s="578">
        <v>19.899999999999999</v>
      </c>
      <c r="R2201" s="579">
        <v>1.0153061224489801</v>
      </c>
      <c r="S2201" s="577" t="str">
        <f t="shared" si="308"/>
        <v/>
      </c>
      <c r="T2201" s="580">
        <f t="shared" si="309"/>
        <v>1</v>
      </c>
      <c r="U2201" s="580">
        <f t="shared" si="310"/>
        <v>0</v>
      </c>
      <c r="V2201" s="580">
        <f t="shared" si="311"/>
        <v>0</v>
      </c>
      <c r="W2201" s="580">
        <f t="shared" si="312"/>
        <v>1</v>
      </c>
      <c r="X2201" s="581" t="str">
        <f t="shared" si="313"/>
        <v>NO</v>
      </c>
      <c r="Y2201" s="582" t="str">
        <f t="shared" si="314"/>
        <v>NO</v>
      </c>
    </row>
    <row r="2202" spans="1:25" x14ac:dyDescent="0.25">
      <c r="A2202" s="572" t="s">
        <v>1310</v>
      </c>
      <c r="B2202" s="573" t="s">
        <v>1324</v>
      </c>
      <c r="C2202" s="617">
        <v>407.06</v>
      </c>
      <c r="D2202" s="617">
        <v>22103040706</v>
      </c>
      <c r="E2202" s="574" t="s">
        <v>904</v>
      </c>
      <c r="F2202" s="583">
        <v>0</v>
      </c>
      <c r="G2202" s="573" t="s">
        <v>902</v>
      </c>
      <c r="H2202" s="576">
        <v>152900</v>
      </c>
      <c r="I2202" s="576">
        <v>157000</v>
      </c>
      <c r="J2202" s="577">
        <v>1.026814911707</v>
      </c>
      <c r="K2202" s="577" t="b">
        <f t="shared" si="306"/>
        <v>1</v>
      </c>
      <c r="L2202" s="576">
        <v>46710</v>
      </c>
      <c r="M2202" s="576">
        <v>55168</v>
      </c>
      <c r="N2202" s="577">
        <v>1.1810747163348301</v>
      </c>
      <c r="O2202" s="577" t="str">
        <f t="shared" si="307"/>
        <v/>
      </c>
      <c r="P2202" s="578">
        <v>19.600000000000001</v>
      </c>
      <c r="Q2202" s="578">
        <v>14.5</v>
      </c>
      <c r="R2202" s="579">
        <v>0.73979591836734704</v>
      </c>
      <c r="S2202" s="577" t="str">
        <f t="shared" si="308"/>
        <v/>
      </c>
      <c r="T2202" s="580">
        <f t="shared" si="309"/>
        <v>1</v>
      </c>
      <c r="U2202" s="580">
        <f t="shared" si="310"/>
        <v>0</v>
      </c>
      <c r="V2202" s="580">
        <f t="shared" si="311"/>
        <v>0</v>
      </c>
      <c r="W2202" s="580">
        <f t="shared" si="312"/>
        <v>1</v>
      </c>
      <c r="X2202" s="581" t="str">
        <f t="shared" si="313"/>
        <v>NO</v>
      </c>
      <c r="Y2202" s="582" t="str">
        <f t="shared" si="314"/>
        <v>NO</v>
      </c>
    </row>
    <row r="2203" spans="1:25" x14ac:dyDescent="0.25">
      <c r="A2203" s="572" t="s">
        <v>1310</v>
      </c>
      <c r="B2203" s="573" t="s">
        <v>1324</v>
      </c>
      <c r="C2203" s="617">
        <v>407.08</v>
      </c>
      <c r="D2203" s="617">
        <v>22103040708</v>
      </c>
      <c r="E2203" s="574" t="s">
        <v>904</v>
      </c>
      <c r="F2203" s="583">
        <v>0</v>
      </c>
      <c r="G2203" s="573" t="s">
        <v>902</v>
      </c>
      <c r="H2203" s="576">
        <v>152900</v>
      </c>
      <c r="I2203" s="576">
        <v>157000</v>
      </c>
      <c r="J2203" s="577">
        <v>1.026814911707</v>
      </c>
      <c r="K2203" s="577" t="b">
        <f t="shared" si="306"/>
        <v>1</v>
      </c>
      <c r="L2203" s="576">
        <v>46710</v>
      </c>
      <c r="M2203" s="576">
        <v>55168</v>
      </c>
      <c r="N2203" s="577">
        <v>1.1810747163348301</v>
      </c>
      <c r="O2203" s="577" t="str">
        <f t="shared" si="307"/>
        <v/>
      </c>
      <c r="P2203" s="578">
        <v>19.600000000000001</v>
      </c>
      <c r="Q2203" s="578">
        <v>14.5</v>
      </c>
      <c r="R2203" s="579">
        <v>0.73979591836734704</v>
      </c>
      <c r="S2203" s="577" t="str">
        <f t="shared" si="308"/>
        <v/>
      </c>
      <c r="T2203" s="580">
        <f t="shared" si="309"/>
        <v>1</v>
      </c>
      <c r="U2203" s="580">
        <f t="shared" si="310"/>
        <v>0</v>
      </c>
      <c r="V2203" s="580">
        <f t="shared" si="311"/>
        <v>0</v>
      </c>
      <c r="W2203" s="580">
        <f t="shared" si="312"/>
        <v>1</v>
      </c>
      <c r="X2203" s="581" t="str">
        <f t="shared" si="313"/>
        <v>NO</v>
      </c>
      <c r="Y2203" s="582" t="str">
        <f t="shared" si="314"/>
        <v>NO</v>
      </c>
    </row>
    <row r="2204" spans="1:25" x14ac:dyDescent="0.25">
      <c r="A2204" s="572" t="s">
        <v>1310</v>
      </c>
      <c r="B2204" s="573" t="s">
        <v>1324</v>
      </c>
      <c r="C2204" s="617">
        <v>407.09</v>
      </c>
      <c r="D2204" s="617">
        <v>22103040709</v>
      </c>
      <c r="E2204" s="574" t="s">
        <v>904</v>
      </c>
      <c r="F2204" s="583">
        <v>0</v>
      </c>
      <c r="G2204" s="573" t="s">
        <v>902</v>
      </c>
      <c r="H2204" s="576">
        <v>152900</v>
      </c>
      <c r="I2204" s="576">
        <v>157000</v>
      </c>
      <c r="J2204" s="577">
        <v>1.026814911707</v>
      </c>
      <c r="K2204" s="577" t="b">
        <f t="shared" si="306"/>
        <v>1</v>
      </c>
      <c r="L2204" s="576">
        <v>46710</v>
      </c>
      <c r="M2204" s="576">
        <v>55168</v>
      </c>
      <c r="N2204" s="577">
        <v>1.1810747163348301</v>
      </c>
      <c r="O2204" s="577" t="str">
        <f t="shared" si="307"/>
        <v/>
      </c>
      <c r="P2204" s="578">
        <v>19.600000000000001</v>
      </c>
      <c r="Q2204" s="578">
        <v>14.5</v>
      </c>
      <c r="R2204" s="579">
        <v>0.73979591836734704</v>
      </c>
      <c r="S2204" s="577" t="str">
        <f t="shared" si="308"/>
        <v/>
      </c>
      <c r="T2204" s="580">
        <f t="shared" si="309"/>
        <v>1</v>
      </c>
      <c r="U2204" s="580">
        <f t="shared" si="310"/>
        <v>0</v>
      </c>
      <c r="V2204" s="580">
        <f t="shared" si="311"/>
        <v>0</v>
      </c>
      <c r="W2204" s="580">
        <f t="shared" si="312"/>
        <v>1</v>
      </c>
      <c r="X2204" s="581" t="str">
        <f t="shared" si="313"/>
        <v>NO</v>
      </c>
      <c r="Y2204" s="582" t="str">
        <f t="shared" si="314"/>
        <v>NO</v>
      </c>
    </row>
    <row r="2205" spans="1:25" x14ac:dyDescent="0.25">
      <c r="A2205" s="572" t="s">
        <v>1310</v>
      </c>
      <c r="B2205" s="573" t="s">
        <v>1324</v>
      </c>
      <c r="C2205" s="617">
        <v>407.1</v>
      </c>
      <c r="D2205" s="617">
        <v>22103040710</v>
      </c>
      <c r="E2205" s="574" t="s">
        <v>904</v>
      </c>
      <c r="F2205" s="583">
        <v>0</v>
      </c>
      <c r="G2205" s="573" t="s">
        <v>902</v>
      </c>
      <c r="H2205" s="576">
        <v>152900</v>
      </c>
      <c r="I2205" s="576">
        <v>157000</v>
      </c>
      <c r="J2205" s="577">
        <v>1.026814911707</v>
      </c>
      <c r="K2205" s="577" t="b">
        <f t="shared" si="306"/>
        <v>1</v>
      </c>
      <c r="L2205" s="576">
        <v>46710</v>
      </c>
      <c r="M2205" s="576">
        <v>55168</v>
      </c>
      <c r="N2205" s="577">
        <v>1.1810747163348301</v>
      </c>
      <c r="O2205" s="577" t="str">
        <f t="shared" si="307"/>
        <v/>
      </c>
      <c r="P2205" s="578">
        <v>19.600000000000001</v>
      </c>
      <c r="Q2205" s="578">
        <v>14.5</v>
      </c>
      <c r="R2205" s="579">
        <v>0.73979591836734704</v>
      </c>
      <c r="S2205" s="577" t="str">
        <f t="shared" si="308"/>
        <v/>
      </c>
      <c r="T2205" s="580">
        <f t="shared" si="309"/>
        <v>1</v>
      </c>
      <c r="U2205" s="580">
        <f t="shared" si="310"/>
        <v>0</v>
      </c>
      <c r="V2205" s="580">
        <f t="shared" si="311"/>
        <v>0</v>
      </c>
      <c r="W2205" s="580">
        <f t="shared" si="312"/>
        <v>1</v>
      </c>
      <c r="X2205" s="581" t="str">
        <f t="shared" si="313"/>
        <v>NO</v>
      </c>
      <c r="Y2205" s="582" t="str">
        <f t="shared" si="314"/>
        <v>NO</v>
      </c>
    </row>
    <row r="2206" spans="1:25" x14ac:dyDescent="0.25">
      <c r="A2206" s="572" t="s">
        <v>1310</v>
      </c>
      <c r="B2206" s="573" t="s">
        <v>1324</v>
      </c>
      <c r="C2206" s="617">
        <v>408.01</v>
      </c>
      <c r="D2206" s="617">
        <v>22103040801</v>
      </c>
      <c r="E2206" s="574" t="s">
        <v>904</v>
      </c>
      <c r="F2206" s="583">
        <v>0</v>
      </c>
      <c r="G2206" s="573" t="s">
        <v>902</v>
      </c>
      <c r="H2206" s="576">
        <v>152900</v>
      </c>
      <c r="I2206" s="576">
        <v>157000</v>
      </c>
      <c r="J2206" s="577">
        <v>1.026814911707</v>
      </c>
      <c r="K2206" s="577" t="b">
        <f t="shared" si="306"/>
        <v>1</v>
      </c>
      <c r="L2206" s="576">
        <v>46710</v>
      </c>
      <c r="M2206" s="576">
        <v>55168</v>
      </c>
      <c r="N2206" s="577">
        <v>1.1810747163348301</v>
      </c>
      <c r="O2206" s="577" t="str">
        <f t="shared" si="307"/>
        <v/>
      </c>
      <c r="P2206" s="578">
        <v>19.600000000000001</v>
      </c>
      <c r="Q2206" s="578">
        <v>14.5</v>
      </c>
      <c r="R2206" s="579">
        <v>0.73979591836734704</v>
      </c>
      <c r="S2206" s="577" t="str">
        <f t="shared" si="308"/>
        <v/>
      </c>
      <c r="T2206" s="580">
        <f t="shared" si="309"/>
        <v>1</v>
      </c>
      <c r="U2206" s="580">
        <f t="shared" si="310"/>
        <v>0</v>
      </c>
      <c r="V2206" s="580">
        <f t="shared" si="311"/>
        <v>0</v>
      </c>
      <c r="W2206" s="580">
        <f t="shared" si="312"/>
        <v>1</v>
      </c>
      <c r="X2206" s="581" t="str">
        <f t="shared" si="313"/>
        <v>NO</v>
      </c>
      <c r="Y2206" s="582" t="str">
        <f t="shared" si="314"/>
        <v>NO</v>
      </c>
    </row>
    <row r="2207" spans="1:25" x14ac:dyDescent="0.25">
      <c r="A2207" s="572" t="s">
        <v>1310</v>
      </c>
      <c r="B2207" s="573" t="s">
        <v>1324</v>
      </c>
      <c r="C2207" s="617">
        <v>408.01</v>
      </c>
      <c r="D2207" s="617">
        <v>22103040801</v>
      </c>
      <c r="E2207" s="574" t="s">
        <v>904</v>
      </c>
      <c r="F2207" s="583">
        <v>0</v>
      </c>
      <c r="G2207" s="573" t="s">
        <v>902</v>
      </c>
      <c r="H2207" s="576">
        <v>152900</v>
      </c>
      <c r="I2207" s="576">
        <v>157000</v>
      </c>
      <c r="J2207" s="577">
        <v>1.026814911707</v>
      </c>
      <c r="K2207" s="577" t="b">
        <f t="shared" si="306"/>
        <v>1</v>
      </c>
      <c r="L2207" s="576">
        <v>46710</v>
      </c>
      <c r="M2207" s="576">
        <v>55168</v>
      </c>
      <c r="N2207" s="577">
        <v>1.1810747163348301</v>
      </c>
      <c r="O2207" s="577" t="str">
        <f t="shared" si="307"/>
        <v/>
      </c>
      <c r="P2207" s="578">
        <v>19.600000000000001</v>
      </c>
      <c r="Q2207" s="578">
        <v>14.5</v>
      </c>
      <c r="R2207" s="579">
        <v>0.73979591836734704</v>
      </c>
      <c r="S2207" s="577" t="str">
        <f t="shared" si="308"/>
        <v/>
      </c>
      <c r="T2207" s="580">
        <f t="shared" si="309"/>
        <v>1</v>
      </c>
      <c r="U2207" s="580">
        <f t="shared" si="310"/>
        <v>0</v>
      </c>
      <c r="V2207" s="580">
        <f t="shared" si="311"/>
        <v>0</v>
      </c>
      <c r="W2207" s="580">
        <f t="shared" si="312"/>
        <v>1</v>
      </c>
      <c r="X2207" s="581" t="str">
        <f t="shared" si="313"/>
        <v>NO</v>
      </c>
      <c r="Y2207" s="582" t="str">
        <f t="shared" si="314"/>
        <v>NO</v>
      </c>
    </row>
    <row r="2208" spans="1:25" x14ac:dyDescent="0.25">
      <c r="A2208" s="572" t="s">
        <v>1310</v>
      </c>
      <c r="B2208" s="573" t="s">
        <v>1324</v>
      </c>
      <c r="C2208" s="617">
        <v>408.02</v>
      </c>
      <c r="D2208" s="617">
        <v>22103040802</v>
      </c>
      <c r="E2208" s="574" t="s">
        <v>904</v>
      </c>
      <c r="F2208" s="583">
        <v>0</v>
      </c>
      <c r="G2208" s="573" t="s">
        <v>902</v>
      </c>
      <c r="H2208" s="576">
        <v>152900</v>
      </c>
      <c r="I2208" s="576">
        <v>157000</v>
      </c>
      <c r="J2208" s="577">
        <v>1.026814911707</v>
      </c>
      <c r="K2208" s="577" t="b">
        <f t="shared" si="306"/>
        <v>1</v>
      </c>
      <c r="L2208" s="576">
        <v>46710</v>
      </c>
      <c r="M2208" s="576">
        <v>55168</v>
      </c>
      <c r="N2208" s="577">
        <v>1.1810747163348301</v>
      </c>
      <c r="O2208" s="577" t="str">
        <f t="shared" si="307"/>
        <v/>
      </c>
      <c r="P2208" s="578">
        <v>19.600000000000001</v>
      </c>
      <c r="Q2208" s="578">
        <v>14.5</v>
      </c>
      <c r="R2208" s="579">
        <v>0.73979591836734704</v>
      </c>
      <c r="S2208" s="577" t="str">
        <f t="shared" si="308"/>
        <v/>
      </c>
      <c r="T2208" s="580">
        <f t="shared" si="309"/>
        <v>1</v>
      </c>
      <c r="U2208" s="580">
        <f t="shared" si="310"/>
        <v>0</v>
      </c>
      <c r="V2208" s="580">
        <f t="shared" si="311"/>
        <v>0</v>
      </c>
      <c r="W2208" s="580">
        <f t="shared" si="312"/>
        <v>1</v>
      </c>
      <c r="X2208" s="581" t="str">
        <f t="shared" si="313"/>
        <v>NO</v>
      </c>
      <c r="Y2208" s="582" t="str">
        <f t="shared" si="314"/>
        <v>NO</v>
      </c>
    </row>
    <row r="2209" spans="1:25" x14ac:dyDescent="0.25">
      <c r="A2209" s="572" t="s">
        <v>1310</v>
      </c>
      <c r="B2209" s="573" t="s">
        <v>1324</v>
      </c>
      <c r="C2209" s="617">
        <v>408.03</v>
      </c>
      <c r="D2209" s="617">
        <v>22103040803</v>
      </c>
      <c r="E2209" s="574" t="s">
        <v>904</v>
      </c>
      <c r="F2209" s="583">
        <v>0</v>
      </c>
      <c r="G2209" s="573" t="s">
        <v>902</v>
      </c>
      <c r="H2209" s="576">
        <v>152900</v>
      </c>
      <c r="I2209" s="576">
        <v>157000</v>
      </c>
      <c r="J2209" s="577">
        <v>1.026814911707</v>
      </c>
      <c r="K2209" s="577" t="b">
        <f t="shared" si="306"/>
        <v>1</v>
      </c>
      <c r="L2209" s="576">
        <v>46710</v>
      </c>
      <c r="M2209" s="576">
        <v>55168</v>
      </c>
      <c r="N2209" s="577">
        <v>1.1810747163348301</v>
      </c>
      <c r="O2209" s="577" t="str">
        <f t="shared" si="307"/>
        <v/>
      </c>
      <c r="P2209" s="578">
        <v>19.600000000000001</v>
      </c>
      <c r="Q2209" s="578">
        <v>14.5</v>
      </c>
      <c r="R2209" s="579">
        <v>0.73979591836734704</v>
      </c>
      <c r="S2209" s="577" t="str">
        <f t="shared" si="308"/>
        <v/>
      </c>
      <c r="T2209" s="580">
        <f t="shared" si="309"/>
        <v>1</v>
      </c>
      <c r="U2209" s="580">
        <f t="shared" si="310"/>
        <v>0</v>
      </c>
      <c r="V2209" s="580">
        <f t="shared" si="311"/>
        <v>0</v>
      </c>
      <c r="W2209" s="580">
        <f t="shared" si="312"/>
        <v>1</v>
      </c>
      <c r="X2209" s="581" t="str">
        <f t="shared" si="313"/>
        <v>NO</v>
      </c>
      <c r="Y2209" s="582" t="str">
        <f t="shared" si="314"/>
        <v>NO</v>
      </c>
    </row>
    <row r="2210" spans="1:25" x14ac:dyDescent="0.25">
      <c r="A2210" s="572" t="s">
        <v>1310</v>
      </c>
      <c r="B2210" s="573" t="s">
        <v>1324</v>
      </c>
      <c r="C2210" s="617">
        <v>409</v>
      </c>
      <c r="D2210" s="617">
        <v>22103040900</v>
      </c>
      <c r="E2210" s="574" t="s">
        <v>904</v>
      </c>
      <c r="F2210" s="583">
        <v>0</v>
      </c>
      <c r="G2210" s="573" t="s">
        <v>902</v>
      </c>
      <c r="H2210" s="576">
        <v>152900</v>
      </c>
      <c r="I2210" s="576">
        <v>157000</v>
      </c>
      <c r="J2210" s="577">
        <v>1.026814911707</v>
      </c>
      <c r="K2210" s="577" t="b">
        <f t="shared" si="306"/>
        <v>1</v>
      </c>
      <c r="L2210" s="576">
        <v>46710</v>
      </c>
      <c r="M2210" s="576">
        <v>55168</v>
      </c>
      <c r="N2210" s="577">
        <v>1.1810747163348301</v>
      </c>
      <c r="O2210" s="577" t="str">
        <f t="shared" si="307"/>
        <v/>
      </c>
      <c r="P2210" s="578">
        <v>19.600000000000001</v>
      </c>
      <c r="Q2210" s="578">
        <v>14.5</v>
      </c>
      <c r="R2210" s="579">
        <v>0.73979591836734704</v>
      </c>
      <c r="S2210" s="577" t="str">
        <f t="shared" si="308"/>
        <v/>
      </c>
      <c r="T2210" s="580">
        <f t="shared" si="309"/>
        <v>1</v>
      </c>
      <c r="U2210" s="580">
        <f t="shared" si="310"/>
        <v>0</v>
      </c>
      <c r="V2210" s="580">
        <f t="shared" si="311"/>
        <v>0</v>
      </c>
      <c r="W2210" s="580">
        <f t="shared" si="312"/>
        <v>1</v>
      </c>
      <c r="X2210" s="581" t="str">
        <f t="shared" si="313"/>
        <v>NO</v>
      </c>
      <c r="Y2210" s="582" t="str">
        <f t="shared" si="314"/>
        <v>NO</v>
      </c>
    </row>
    <row r="2211" spans="1:25" x14ac:dyDescent="0.25">
      <c r="A2211" s="572" t="s">
        <v>1310</v>
      </c>
      <c r="B2211" s="573" t="s">
        <v>1324</v>
      </c>
      <c r="C2211" s="617">
        <v>409</v>
      </c>
      <c r="D2211" s="617">
        <v>22103040900</v>
      </c>
      <c r="E2211" s="574" t="s">
        <v>904</v>
      </c>
      <c r="F2211" s="583">
        <v>0</v>
      </c>
      <c r="G2211" s="573" t="s">
        <v>902</v>
      </c>
      <c r="H2211" s="576">
        <v>152900</v>
      </c>
      <c r="I2211" s="576">
        <v>157000</v>
      </c>
      <c r="J2211" s="577">
        <v>1.026814911707</v>
      </c>
      <c r="K2211" s="577" t="b">
        <f t="shared" si="306"/>
        <v>1</v>
      </c>
      <c r="L2211" s="576">
        <v>46710</v>
      </c>
      <c r="M2211" s="576">
        <v>55168</v>
      </c>
      <c r="N2211" s="577">
        <v>1.1810747163348301</v>
      </c>
      <c r="O2211" s="577" t="str">
        <f t="shared" si="307"/>
        <v/>
      </c>
      <c r="P2211" s="578">
        <v>19.600000000000001</v>
      </c>
      <c r="Q2211" s="578">
        <v>14.5</v>
      </c>
      <c r="R2211" s="579">
        <v>0.73979591836734704</v>
      </c>
      <c r="S2211" s="577" t="str">
        <f t="shared" si="308"/>
        <v/>
      </c>
      <c r="T2211" s="580">
        <f t="shared" si="309"/>
        <v>1</v>
      </c>
      <c r="U2211" s="580">
        <f t="shared" si="310"/>
        <v>0</v>
      </c>
      <c r="V2211" s="580">
        <f t="shared" si="311"/>
        <v>0</v>
      </c>
      <c r="W2211" s="580">
        <f t="shared" si="312"/>
        <v>1</v>
      </c>
      <c r="X2211" s="581" t="str">
        <f t="shared" si="313"/>
        <v>NO</v>
      </c>
      <c r="Y2211" s="582" t="str">
        <f t="shared" si="314"/>
        <v>NO</v>
      </c>
    </row>
    <row r="2212" spans="1:25" x14ac:dyDescent="0.25">
      <c r="A2212" s="572" t="s">
        <v>1310</v>
      </c>
      <c r="B2212" s="573" t="s">
        <v>1324</v>
      </c>
      <c r="C2212" s="617">
        <v>410.02</v>
      </c>
      <c r="D2212" s="617">
        <v>22103041002</v>
      </c>
      <c r="E2212" s="574" t="s">
        <v>904</v>
      </c>
      <c r="F2212" s="583">
        <v>0</v>
      </c>
      <c r="G2212" s="573" t="s">
        <v>902</v>
      </c>
      <c r="H2212" s="576">
        <v>152900</v>
      </c>
      <c r="I2212" s="576">
        <v>157000</v>
      </c>
      <c r="J2212" s="577">
        <v>1.026814911707</v>
      </c>
      <c r="K2212" s="577" t="b">
        <f t="shared" si="306"/>
        <v>1</v>
      </c>
      <c r="L2212" s="576">
        <v>46710</v>
      </c>
      <c r="M2212" s="576">
        <v>55168</v>
      </c>
      <c r="N2212" s="577">
        <v>1.1810747163348301</v>
      </c>
      <c r="O2212" s="577" t="str">
        <f t="shared" si="307"/>
        <v/>
      </c>
      <c r="P2212" s="578">
        <v>19.600000000000001</v>
      </c>
      <c r="Q2212" s="578">
        <v>14.5</v>
      </c>
      <c r="R2212" s="579">
        <v>0.73979591836734704</v>
      </c>
      <c r="S2212" s="577" t="str">
        <f t="shared" si="308"/>
        <v/>
      </c>
      <c r="T2212" s="580">
        <f t="shared" si="309"/>
        <v>1</v>
      </c>
      <c r="U2212" s="580">
        <f t="shared" si="310"/>
        <v>0</v>
      </c>
      <c r="V2212" s="580">
        <f t="shared" si="311"/>
        <v>0</v>
      </c>
      <c r="W2212" s="580">
        <f t="shared" si="312"/>
        <v>1</v>
      </c>
      <c r="X2212" s="581" t="str">
        <f t="shared" si="313"/>
        <v>NO</v>
      </c>
      <c r="Y2212" s="582" t="str">
        <f t="shared" si="314"/>
        <v>NO</v>
      </c>
    </row>
    <row r="2213" spans="1:25" x14ac:dyDescent="0.25">
      <c r="A2213" s="572" t="s">
        <v>1310</v>
      </c>
      <c r="B2213" s="573" t="s">
        <v>1324</v>
      </c>
      <c r="C2213" s="617">
        <v>410.02</v>
      </c>
      <c r="D2213" s="617">
        <v>22103041002</v>
      </c>
      <c r="E2213" s="574" t="s">
        <v>904</v>
      </c>
      <c r="F2213" s="583">
        <v>0</v>
      </c>
      <c r="G2213" s="573" t="s">
        <v>902</v>
      </c>
      <c r="H2213" s="576">
        <v>152900</v>
      </c>
      <c r="I2213" s="576">
        <v>157000</v>
      </c>
      <c r="J2213" s="577">
        <v>1.026814911707</v>
      </c>
      <c r="K2213" s="577" t="b">
        <f t="shared" si="306"/>
        <v>1</v>
      </c>
      <c r="L2213" s="576">
        <v>46710</v>
      </c>
      <c r="M2213" s="576">
        <v>55168</v>
      </c>
      <c r="N2213" s="577">
        <v>1.1810747163348301</v>
      </c>
      <c r="O2213" s="577" t="str">
        <f t="shared" si="307"/>
        <v/>
      </c>
      <c r="P2213" s="578">
        <v>19.600000000000001</v>
      </c>
      <c r="Q2213" s="578">
        <v>14.5</v>
      </c>
      <c r="R2213" s="579">
        <v>0.73979591836734704</v>
      </c>
      <c r="S2213" s="577" t="str">
        <f t="shared" si="308"/>
        <v/>
      </c>
      <c r="T2213" s="580">
        <f t="shared" si="309"/>
        <v>1</v>
      </c>
      <c r="U2213" s="580">
        <f t="shared" si="310"/>
        <v>0</v>
      </c>
      <c r="V2213" s="580">
        <f t="shared" si="311"/>
        <v>0</v>
      </c>
      <c r="W2213" s="580">
        <f t="shared" si="312"/>
        <v>1</v>
      </c>
      <c r="X2213" s="581" t="str">
        <f t="shared" si="313"/>
        <v>NO</v>
      </c>
      <c r="Y2213" s="582" t="str">
        <f t="shared" si="314"/>
        <v>NO</v>
      </c>
    </row>
    <row r="2214" spans="1:25" x14ac:dyDescent="0.25">
      <c r="A2214" s="572" t="s">
        <v>1310</v>
      </c>
      <c r="B2214" s="573" t="s">
        <v>1324</v>
      </c>
      <c r="C2214" s="617">
        <v>410.03</v>
      </c>
      <c r="D2214" s="617">
        <v>22103041003</v>
      </c>
      <c r="E2214" s="574" t="s">
        <v>904</v>
      </c>
      <c r="F2214" s="583">
        <v>0</v>
      </c>
      <c r="G2214" s="573" t="s">
        <v>902</v>
      </c>
      <c r="H2214" s="576">
        <v>152900</v>
      </c>
      <c r="I2214" s="576">
        <v>157000</v>
      </c>
      <c r="J2214" s="577">
        <v>1.026814911707</v>
      </c>
      <c r="K2214" s="577" t="b">
        <f t="shared" si="306"/>
        <v>1</v>
      </c>
      <c r="L2214" s="576">
        <v>46710</v>
      </c>
      <c r="M2214" s="576">
        <v>55168</v>
      </c>
      <c r="N2214" s="577">
        <v>1.1810747163348301</v>
      </c>
      <c r="O2214" s="577" t="str">
        <f t="shared" si="307"/>
        <v/>
      </c>
      <c r="P2214" s="578">
        <v>19.600000000000001</v>
      </c>
      <c r="Q2214" s="578">
        <v>14.5</v>
      </c>
      <c r="R2214" s="579">
        <v>0.73979591836734704</v>
      </c>
      <c r="S2214" s="577" t="str">
        <f t="shared" si="308"/>
        <v/>
      </c>
      <c r="T2214" s="580">
        <f t="shared" si="309"/>
        <v>1</v>
      </c>
      <c r="U2214" s="580">
        <f t="shared" si="310"/>
        <v>0</v>
      </c>
      <c r="V2214" s="580">
        <f t="shared" si="311"/>
        <v>0</v>
      </c>
      <c r="W2214" s="580">
        <f t="shared" si="312"/>
        <v>1</v>
      </c>
      <c r="X2214" s="581" t="str">
        <f t="shared" si="313"/>
        <v>NO</v>
      </c>
      <c r="Y2214" s="582" t="str">
        <f t="shared" si="314"/>
        <v>NO</v>
      </c>
    </row>
    <row r="2215" spans="1:25" x14ac:dyDescent="0.25">
      <c r="A2215" s="572" t="s">
        <v>1310</v>
      </c>
      <c r="B2215" s="573" t="s">
        <v>1324</v>
      </c>
      <c r="C2215" s="617">
        <v>410.04</v>
      </c>
      <c r="D2215" s="617">
        <v>22103041004</v>
      </c>
      <c r="E2215" s="574" t="s">
        <v>904</v>
      </c>
      <c r="F2215" s="583">
        <v>0</v>
      </c>
      <c r="G2215" s="573" t="s">
        <v>902</v>
      </c>
      <c r="H2215" s="576">
        <v>152900</v>
      </c>
      <c r="I2215" s="576">
        <v>157000</v>
      </c>
      <c r="J2215" s="577">
        <v>1.026814911707</v>
      </c>
      <c r="K2215" s="577" t="b">
        <f t="shared" si="306"/>
        <v>1</v>
      </c>
      <c r="L2215" s="576">
        <v>46710</v>
      </c>
      <c r="M2215" s="576">
        <v>55168</v>
      </c>
      <c r="N2215" s="577">
        <v>1.1810747163348301</v>
      </c>
      <c r="O2215" s="577" t="str">
        <f t="shared" si="307"/>
        <v/>
      </c>
      <c r="P2215" s="578">
        <v>19.600000000000001</v>
      </c>
      <c r="Q2215" s="578">
        <v>14.5</v>
      </c>
      <c r="R2215" s="579">
        <v>0.73979591836734704</v>
      </c>
      <c r="S2215" s="577" t="str">
        <f t="shared" si="308"/>
        <v/>
      </c>
      <c r="T2215" s="580">
        <f t="shared" si="309"/>
        <v>1</v>
      </c>
      <c r="U2215" s="580">
        <f t="shared" si="310"/>
        <v>0</v>
      </c>
      <c r="V2215" s="580">
        <f t="shared" si="311"/>
        <v>0</v>
      </c>
      <c r="W2215" s="580">
        <f t="shared" si="312"/>
        <v>1</v>
      </c>
      <c r="X2215" s="581" t="str">
        <f t="shared" si="313"/>
        <v>NO</v>
      </c>
      <c r="Y2215" s="582" t="str">
        <f t="shared" si="314"/>
        <v>NO</v>
      </c>
    </row>
    <row r="2216" spans="1:25" x14ac:dyDescent="0.25">
      <c r="A2216" s="572" t="s">
        <v>1310</v>
      </c>
      <c r="B2216" s="573" t="s">
        <v>1324</v>
      </c>
      <c r="C2216" s="617">
        <v>411.01</v>
      </c>
      <c r="D2216" s="617">
        <v>22103041101</v>
      </c>
      <c r="E2216" s="574" t="s">
        <v>904</v>
      </c>
      <c r="F2216" s="583">
        <v>0</v>
      </c>
      <c r="G2216" s="573" t="s">
        <v>902</v>
      </c>
      <c r="H2216" s="576">
        <v>152900</v>
      </c>
      <c r="I2216" s="576">
        <v>157000</v>
      </c>
      <c r="J2216" s="577">
        <v>1.026814911707</v>
      </c>
      <c r="K2216" s="577" t="b">
        <f t="shared" si="306"/>
        <v>1</v>
      </c>
      <c r="L2216" s="576">
        <v>46710</v>
      </c>
      <c r="M2216" s="576">
        <v>55168</v>
      </c>
      <c r="N2216" s="577">
        <v>1.1810747163348301</v>
      </c>
      <c r="O2216" s="577" t="str">
        <f t="shared" si="307"/>
        <v/>
      </c>
      <c r="P2216" s="578">
        <v>19.600000000000001</v>
      </c>
      <c r="Q2216" s="578">
        <v>14.5</v>
      </c>
      <c r="R2216" s="579">
        <v>0.73979591836734704</v>
      </c>
      <c r="S2216" s="577" t="str">
        <f t="shared" si="308"/>
        <v/>
      </c>
      <c r="T2216" s="580">
        <f t="shared" si="309"/>
        <v>1</v>
      </c>
      <c r="U2216" s="580">
        <f t="shared" si="310"/>
        <v>0</v>
      </c>
      <c r="V2216" s="580">
        <f t="shared" si="311"/>
        <v>0</v>
      </c>
      <c r="W2216" s="580">
        <f t="shared" si="312"/>
        <v>1</v>
      </c>
      <c r="X2216" s="581" t="str">
        <f t="shared" si="313"/>
        <v>NO</v>
      </c>
      <c r="Y2216" s="582" t="str">
        <f t="shared" si="314"/>
        <v>NO</v>
      </c>
    </row>
    <row r="2217" spans="1:25" x14ac:dyDescent="0.25">
      <c r="A2217" s="572" t="s">
        <v>1310</v>
      </c>
      <c r="B2217" s="573" t="s">
        <v>1324</v>
      </c>
      <c r="C2217" s="617">
        <v>411.02</v>
      </c>
      <c r="D2217" s="617">
        <v>22103041102</v>
      </c>
      <c r="E2217" s="574" t="s">
        <v>904</v>
      </c>
      <c r="F2217" s="583">
        <v>0</v>
      </c>
      <c r="G2217" s="573" t="s">
        <v>902</v>
      </c>
      <c r="H2217" s="576">
        <v>152900</v>
      </c>
      <c r="I2217" s="576">
        <v>157000</v>
      </c>
      <c r="J2217" s="577">
        <v>1.026814911707</v>
      </c>
      <c r="K2217" s="577" t="b">
        <f t="shared" si="306"/>
        <v>1</v>
      </c>
      <c r="L2217" s="576">
        <v>46710</v>
      </c>
      <c r="M2217" s="576">
        <v>55168</v>
      </c>
      <c r="N2217" s="577">
        <v>1.1810747163348301</v>
      </c>
      <c r="O2217" s="577" t="str">
        <f t="shared" si="307"/>
        <v/>
      </c>
      <c r="P2217" s="578">
        <v>19.600000000000001</v>
      </c>
      <c r="Q2217" s="578">
        <v>14.5</v>
      </c>
      <c r="R2217" s="579">
        <v>0.73979591836734704</v>
      </c>
      <c r="S2217" s="577" t="str">
        <f t="shared" si="308"/>
        <v/>
      </c>
      <c r="T2217" s="580">
        <f t="shared" si="309"/>
        <v>1</v>
      </c>
      <c r="U2217" s="580">
        <f t="shared" si="310"/>
        <v>0</v>
      </c>
      <c r="V2217" s="580">
        <f t="shared" si="311"/>
        <v>0</v>
      </c>
      <c r="W2217" s="580">
        <f t="shared" si="312"/>
        <v>1</v>
      </c>
      <c r="X2217" s="581" t="str">
        <f t="shared" si="313"/>
        <v>NO</v>
      </c>
      <c r="Y2217" s="582" t="str">
        <f t="shared" si="314"/>
        <v>NO</v>
      </c>
    </row>
    <row r="2218" spans="1:25" x14ac:dyDescent="0.25">
      <c r="A2218" s="572" t="s">
        <v>1310</v>
      </c>
      <c r="B2218" s="573" t="s">
        <v>1324</v>
      </c>
      <c r="C2218" s="617">
        <v>411.02</v>
      </c>
      <c r="D2218" s="617">
        <v>22103041102</v>
      </c>
      <c r="E2218" s="574" t="s">
        <v>904</v>
      </c>
      <c r="F2218" s="583">
        <v>0</v>
      </c>
      <c r="G2218" s="573" t="s">
        <v>902</v>
      </c>
      <c r="H2218" s="576">
        <v>152900</v>
      </c>
      <c r="I2218" s="576">
        <v>157000</v>
      </c>
      <c r="J2218" s="577">
        <v>1.026814911707</v>
      </c>
      <c r="K2218" s="577" t="b">
        <f t="shared" si="306"/>
        <v>1</v>
      </c>
      <c r="L2218" s="576">
        <v>46710</v>
      </c>
      <c r="M2218" s="576">
        <v>55168</v>
      </c>
      <c r="N2218" s="577">
        <v>1.1810747163348301</v>
      </c>
      <c r="O2218" s="577" t="str">
        <f t="shared" si="307"/>
        <v/>
      </c>
      <c r="P2218" s="578">
        <v>19.600000000000001</v>
      </c>
      <c r="Q2218" s="578">
        <v>14.5</v>
      </c>
      <c r="R2218" s="579">
        <v>0.73979591836734704</v>
      </c>
      <c r="S2218" s="577" t="str">
        <f t="shared" si="308"/>
        <v/>
      </c>
      <c r="T2218" s="580">
        <f t="shared" si="309"/>
        <v>1</v>
      </c>
      <c r="U2218" s="580">
        <f t="shared" si="310"/>
        <v>0</v>
      </c>
      <c r="V2218" s="580">
        <f t="shared" si="311"/>
        <v>0</v>
      </c>
      <c r="W2218" s="580">
        <f t="shared" si="312"/>
        <v>1</v>
      </c>
      <c r="X2218" s="581" t="str">
        <f t="shared" si="313"/>
        <v>NO</v>
      </c>
      <c r="Y2218" s="582" t="str">
        <f t="shared" si="314"/>
        <v>NO</v>
      </c>
    </row>
    <row r="2219" spans="1:25" x14ac:dyDescent="0.25">
      <c r="A2219" s="572" t="s">
        <v>1310</v>
      </c>
      <c r="B2219" s="573" t="s">
        <v>1324</v>
      </c>
      <c r="C2219" s="617">
        <v>411.03</v>
      </c>
      <c r="D2219" s="617">
        <v>22103041103</v>
      </c>
      <c r="E2219" s="584" t="s">
        <v>901</v>
      </c>
      <c r="F2219" s="587">
        <v>1</v>
      </c>
      <c r="G2219" s="573" t="s">
        <v>902</v>
      </c>
      <c r="H2219" s="576">
        <v>152900</v>
      </c>
      <c r="I2219" s="576">
        <v>157000</v>
      </c>
      <c r="J2219" s="577">
        <v>1.026814911707</v>
      </c>
      <c r="K2219" s="577" t="b">
        <f t="shared" si="306"/>
        <v>1</v>
      </c>
      <c r="L2219" s="576">
        <v>46710</v>
      </c>
      <c r="M2219" s="576">
        <v>55168</v>
      </c>
      <c r="N2219" s="577">
        <v>1.1810747163348301</v>
      </c>
      <c r="O2219" s="577" t="str">
        <f t="shared" si="307"/>
        <v/>
      </c>
      <c r="P2219" s="578">
        <v>19.600000000000001</v>
      </c>
      <c r="Q2219" s="578">
        <v>14.5</v>
      </c>
      <c r="R2219" s="579">
        <v>0.73979591836734704</v>
      </c>
      <c r="S2219" s="577" t="str">
        <f t="shared" si="308"/>
        <v/>
      </c>
      <c r="T2219" s="580">
        <f t="shared" si="309"/>
        <v>1</v>
      </c>
      <c r="U2219" s="580">
        <f t="shared" si="310"/>
        <v>0</v>
      </c>
      <c r="V2219" s="580">
        <f t="shared" si="311"/>
        <v>0</v>
      </c>
      <c r="W2219" s="580">
        <f t="shared" si="312"/>
        <v>1</v>
      </c>
      <c r="X2219" s="581" t="str">
        <f t="shared" si="313"/>
        <v>NO</v>
      </c>
      <c r="Y2219" s="582" t="str">
        <f t="shared" si="314"/>
        <v>NO</v>
      </c>
    </row>
    <row r="2220" spans="1:25" x14ac:dyDescent="0.25">
      <c r="A2220" s="572" t="s">
        <v>1310</v>
      </c>
      <c r="B2220" s="573" t="s">
        <v>1324</v>
      </c>
      <c r="C2220" s="617">
        <v>411.03</v>
      </c>
      <c r="D2220" s="617">
        <v>22103041103</v>
      </c>
      <c r="E2220" s="584" t="s">
        <v>901</v>
      </c>
      <c r="F2220" s="587">
        <v>1</v>
      </c>
      <c r="G2220" s="573" t="s">
        <v>902</v>
      </c>
      <c r="H2220" s="576">
        <v>152900</v>
      </c>
      <c r="I2220" s="576">
        <v>157000</v>
      </c>
      <c r="J2220" s="577">
        <v>1.026814911707</v>
      </c>
      <c r="K2220" s="577" t="b">
        <f t="shared" si="306"/>
        <v>1</v>
      </c>
      <c r="L2220" s="576">
        <v>46710</v>
      </c>
      <c r="M2220" s="576">
        <v>55168</v>
      </c>
      <c r="N2220" s="577">
        <v>1.1810747163348301</v>
      </c>
      <c r="O2220" s="577" t="str">
        <f t="shared" si="307"/>
        <v/>
      </c>
      <c r="P2220" s="578">
        <v>19.600000000000001</v>
      </c>
      <c r="Q2220" s="578">
        <v>14.5</v>
      </c>
      <c r="R2220" s="579">
        <v>0.73979591836734704</v>
      </c>
      <c r="S2220" s="577" t="str">
        <f t="shared" si="308"/>
        <v/>
      </c>
      <c r="T2220" s="580">
        <f t="shared" si="309"/>
        <v>1</v>
      </c>
      <c r="U2220" s="580">
        <f t="shared" si="310"/>
        <v>0</v>
      </c>
      <c r="V2220" s="580">
        <f t="shared" si="311"/>
        <v>0</v>
      </c>
      <c r="W2220" s="580">
        <f t="shared" si="312"/>
        <v>1</v>
      </c>
      <c r="X2220" s="581" t="str">
        <f t="shared" si="313"/>
        <v>NO</v>
      </c>
      <c r="Y2220" s="582" t="str">
        <f t="shared" si="314"/>
        <v>NO</v>
      </c>
    </row>
    <row r="2221" spans="1:25" x14ac:dyDescent="0.25">
      <c r="A2221" s="572" t="s">
        <v>1310</v>
      </c>
      <c r="B2221" s="573" t="s">
        <v>1324</v>
      </c>
      <c r="C2221" s="617">
        <v>411.03</v>
      </c>
      <c r="D2221" s="617">
        <v>22103041103</v>
      </c>
      <c r="E2221" s="584" t="s">
        <v>901</v>
      </c>
      <c r="F2221" s="587">
        <v>1</v>
      </c>
      <c r="G2221" s="573" t="s">
        <v>902</v>
      </c>
      <c r="H2221" s="576">
        <v>152900</v>
      </c>
      <c r="I2221" s="576">
        <v>157000</v>
      </c>
      <c r="J2221" s="577">
        <v>1.026814911707</v>
      </c>
      <c r="K2221" s="577" t="b">
        <f t="shared" si="306"/>
        <v>1</v>
      </c>
      <c r="L2221" s="576">
        <v>46710</v>
      </c>
      <c r="M2221" s="576">
        <v>55168</v>
      </c>
      <c r="N2221" s="577">
        <v>1.1810747163348301</v>
      </c>
      <c r="O2221" s="577" t="str">
        <f t="shared" si="307"/>
        <v/>
      </c>
      <c r="P2221" s="578">
        <v>19.600000000000001</v>
      </c>
      <c r="Q2221" s="578">
        <v>14.5</v>
      </c>
      <c r="R2221" s="579">
        <v>0.73979591836734704</v>
      </c>
      <c r="S2221" s="577" t="str">
        <f t="shared" si="308"/>
        <v/>
      </c>
      <c r="T2221" s="580">
        <f t="shared" si="309"/>
        <v>1</v>
      </c>
      <c r="U2221" s="580">
        <f t="shared" si="310"/>
        <v>0</v>
      </c>
      <c r="V2221" s="580">
        <f t="shared" si="311"/>
        <v>0</v>
      </c>
      <c r="W2221" s="580">
        <f t="shared" si="312"/>
        <v>1</v>
      </c>
      <c r="X2221" s="581" t="str">
        <f t="shared" si="313"/>
        <v>NO</v>
      </c>
      <c r="Y2221" s="582" t="str">
        <f t="shared" si="314"/>
        <v>NO</v>
      </c>
    </row>
    <row r="2222" spans="1:25" x14ac:dyDescent="0.25">
      <c r="A2222" s="572" t="s">
        <v>1310</v>
      </c>
      <c r="B2222" s="573" t="s">
        <v>1324</v>
      </c>
      <c r="C2222" s="617">
        <v>411.04</v>
      </c>
      <c r="D2222" s="617">
        <v>22103041104</v>
      </c>
      <c r="E2222" s="574" t="s">
        <v>904</v>
      </c>
      <c r="F2222" s="583">
        <v>0</v>
      </c>
      <c r="G2222" s="573" t="s">
        <v>902</v>
      </c>
      <c r="H2222" s="576">
        <v>152900</v>
      </c>
      <c r="I2222" s="576">
        <v>157000</v>
      </c>
      <c r="J2222" s="577">
        <v>1.026814911707</v>
      </c>
      <c r="K2222" s="577" t="b">
        <f t="shared" si="306"/>
        <v>1</v>
      </c>
      <c r="L2222" s="576">
        <v>46710</v>
      </c>
      <c r="M2222" s="576">
        <v>55168</v>
      </c>
      <c r="N2222" s="577">
        <v>1.1810747163348301</v>
      </c>
      <c r="O2222" s="577" t="str">
        <f t="shared" si="307"/>
        <v/>
      </c>
      <c r="P2222" s="578">
        <v>19.600000000000001</v>
      </c>
      <c r="Q2222" s="578">
        <v>14.5</v>
      </c>
      <c r="R2222" s="579">
        <v>0.73979591836734704</v>
      </c>
      <c r="S2222" s="577" t="str">
        <f t="shared" si="308"/>
        <v/>
      </c>
      <c r="T2222" s="580">
        <f t="shared" si="309"/>
        <v>1</v>
      </c>
      <c r="U2222" s="580">
        <f t="shared" si="310"/>
        <v>0</v>
      </c>
      <c r="V2222" s="580">
        <f t="shared" si="311"/>
        <v>0</v>
      </c>
      <c r="W2222" s="580">
        <f t="shared" si="312"/>
        <v>1</v>
      </c>
      <c r="X2222" s="581" t="str">
        <f t="shared" si="313"/>
        <v>NO</v>
      </c>
      <c r="Y2222" s="582" t="str">
        <f t="shared" si="314"/>
        <v>NO</v>
      </c>
    </row>
    <row r="2223" spans="1:25" x14ac:dyDescent="0.25">
      <c r="A2223" s="572" t="s">
        <v>1310</v>
      </c>
      <c r="B2223" s="573" t="s">
        <v>1314</v>
      </c>
      <c r="C2223" s="617">
        <v>412.02</v>
      </c>
      <c r="D2223" s="617">
        <v>22103041202</v>
      </c>
      <c r="E2223" s="574" t="s">
        <v>904</v>
      </c>
      <c r="F2223" s="583">
        <v>0</v>
      </c>
      <c r="G2223" s="573" t="s">
        <v>902</v>
      </c>
      <c r="H2223" s="576">
        <v>152900</v>
      </c>
      <c r="I2223" s="576">
        <v>157300</v>
      </c>
      <c r="J2223" s="577">
        <v>1.02877697841727</v>
      </c>
      <c r="K2223" s="577" t="b">
        <f t="shared" si="306"/>
        <v>1</v>
      </c>
      <c r="L2223" s="576">
        <v>46710</v>
      </c>
      <c r="M2223" s="576">
        <v>50972</v>
      </c>
      <c r="N2223" s="577">
        <v>1.09124384500107</v>
      </c>
      <c r="O2223" s="577" t="str">
        <f t="shared" si="307"/>
        <v/>
      </c>
      <c r="P2223" s="578">
        <v>19.600000000000001</v>
      </c>
      <c r="Q2223" s="578">
        <v>15.4</v>
      </c>
      <c r="R2223" s="579">
        <v>0.78571428571428603</v>
      </c>
      <c r="S2223" s="577" t="str">
        <f t="shared" si="308"/>
        <v/>
      </c>
      <c r="T2223" s="580">
        <f t="shared" si="309"/>
        <v>1</v>
      </c>
      <c r="U2223" s="580">
        <f t="shared" si="310"/>
        <v>0</v>
      </c>
      <c r="V2223" s="580">
        <f t="shared" si="311"/>
        <v>0</v>
      </c>
      <c r="W2223" s="580">
        <f t="shared" si="312"/>
        <v>1</v>
      </c>
      <c r="X2223" s="581" t="str">
        <f t="shared" si="313"/>
        <v>NO</v>
      </c>
      <c r="Y2223" s="582" t="str">
        <f t="shared" si="314"/>
        <v>NO</v>
      </c>
    </row>
    <row r="2224" spans="1:25" x14ac:dyDescent="0.25">
      <c r="A2224" s="572" t="s">
        <v>1310</v>
      </c>
      <c r="B2224" s="573" t="s">
        <v>1324</v>
      </c>
      <c r="C2224" s="617">
        <v>412.02</v>
      </c>
      <c r="D2224" s="617">
        <v>22103041202</v>
      </c>
      <c r="E2224" s="574" t="s">
        <v>904</v>
      </c>
      <c r="F2224" s="583">
        <v>0</v>
      </c>
      <c r="G2224" s="573" t="s">
        <v>902</v>
      </c>
      <c r="H2224" s="576">
        <v>152900</v>
      </c>
      <c r="I2224" s="576">
        <v>157000</v>
      </c>
      <c r="J2224" s="577">
        <v>1.026814911707</v>
      </c>
      <c r="K2224" s="577" t="b">
        <f t="shared" si="306"/>
        <v>1</v>
      </c>
      <c r="L2224" s="576">
        <v>46710</v>
      </c>
      <c r="M2224" s="576">
        <v>55168</v>
      </c>
      <c r="N2224" s="577">
        <v>1.1810747163348301</v>
      </c>
      <c r="O2224" s="577" t="str">
        <f t="shared" si="307"/>
        <v/>
      </c>
      <c r="P2224" s="578">
        <v>19.600000000000001</v>
      </c>
      <c r="Q2224" s="578">
        <v>14.5</v>
      </c>
      <c r="R2224" s="579">
        <v>0.73979591836734704</v>
      </c>
      <c r="S2224" s="577" t="str">
        <f t="shared" si="308"/>
        <v/>
      </c>
      <c r="T2224" s="580">
        <f t="shared" si="309"/>
        <v>1</v>
      </c>
      <c r="U2224" s="580">
        <f t="shared" si="310"/>
        <v>0</v>
      </c>
      <c r="V2224" s="580">
        <f t="shared" si="311"/>
        <v>0</v>
      </c>
      <c r="W2224" s="580">
        <f t="shared" si="312"/>
        <v>1</v>
      </c>
      <c r="X2224" s="581" t="str">
        <f t="shared" si="313"/>
        <v>NO</v>
      </c>
      <c r="Y2224" s="582" t="str">
        <f t="shared" si="314"/>
        <v>NO</v>
      </c>
    </row>
    <row r="2225" spans="1:25" x14ac:dyDescent="0.25">
      <c r="A2225" s="572" t="s">
        <v>1310</v>
      </c>
      <c r="B2225" s="573" t="s">
        <v>1314</v>
      </c>
      <c r="C2225" s="617">
        <v>412.04</v>
      </c>
      <c r="D2225" s="617">
        <v>22103041204</v>
      </c>
      <c r="E2225" s="574" t="s">
        <v>904</v>
      </c>
      <c r="F2225" s="583">
        <v>0</v>
      </c>
      <c r="G2225" s="573" t="s">
        <v>902</v>
      </c>
      <c r="H2225" s="576">
        <v>152900</v>
      </c>
      <c r="I2225" s="576">
        <v>157300</v>
      </c>
      <c r="J2225" s="577">
        <v>1.02877697841727</v>
      </c>
      <c r="K2225" s="577" t="b">
        <f t="shared" si="306"/>
        <v>1</v>
      </c>
      <c r="L2225" s="576">
        <v>46710</v>
      </c>
      <c r="M2225" s="576">
        <v>50972</v>
      </c>
      <c r="N2225" s="577">
        <v>1.09124384500107</v>
      </c>
      <c r="O2225" s="577" t="str">
        <f t="shared" si="307"/>
        <v/>
      </c>
      <c r="P2225" s="578">
        <v>19.600000000000001</v>
      </c>
      <c r="Q2225" s="578">
        <v>15.4</v>
      </c>
      <c r="R2225" s="579">
        <v>0.78571428571428603</v>
      </c>
      <c r="S2225" s="577" t="str">
        <f t="shared" si="308"/>
        <v/>
      </c>
      <c r="T2225" s="580">
        <f t="shared" si="309"/>
        <v>1</v>
      </c>
      <c r="U2225" s="580">
        <f t="shared" si="310"/>
        <v>0</v>
      </c>
      <c r="V2225" s="580">
        <f t="shared" si="311"/>
        <v>0</v>
      </c>
      <c r="W2225" s="580">
        <f t="shared" si="312"/>
        <v>1</v>
      </c>
      <c r="X2225" s="581" t="str">
        <f t="shared" si="313"/>
        <v>NO</v>
      </c>
      <c r="Y2225" s="582" t="str">
        <f t="shared" si="314"/>
        <v>NO</v>
      </c>
    </row>
    <row r="2226" spans="1:25" x14ac:dyDescent="0.25">
      <c r="A2226" s="572" t="s">
        <v>1310</v>
      </c>
      <c r="B2226" s="573" t="s">
        <v>1324</v>
      </c>
      <c r="C2226" s="617">
        <v>412.04</v>
      </c>
      <c r="D2226" s="617">
        <v>22103041204</v>
      </c>
      <c r="E2226" s="574" t="s">
        <v>904</v>
      </c>
      <c r="F2226" s="583">
        <v>0</v>
      </c>
      <c r="G2226" s="573" t="s">
        <v>902</v>
      </c>
      <c r="H2226" s="576">
        <v>152900</v>
      </c>
      <c r="I2226" s="576">
        <v>157000</v>
      </c>
      <c r="J2226" s="577">
        <v>1.026814911707</v>
      </c>
      <c r="K2226" s="577" t="b">
        <f t="shared" si="306"/>
        <v>1</v>
      </c>
      <c r="L2226" s="576">
        <v>46710</v>
      </c>
      <c r="M2226" s="576">
        <v>55168</v>
      </c>
      <c r="N2226" s="577">
        <v>1.1810747163348301</v>
      </c>
      <c r="O2226" s="577" t="str">
        <f t="shared" si="307"/>
        <v/>
      </c>
      <c r="P2226" s="578">
        <v>19.600000000000001</v>
      </c>
      <c r="Q2226" s="578">
        <v>14.5</v>
      </c>
      <c r="R2226" s="579">
        <v>0.73979591836734704</v>
      </c>
      <c r="S2226" s="577" t="str">
        <f t="shared" si="308"/>
        <v/>
      </c>
      <c r="T2226" s="580">
        <f t="shared" si="309"/>
        <v>1</v>
      </c>
      <c r="U2226" s="580">
        <f t="shared" si="310"/>
        <v>0</v>
      </c>
      <c r="V2226" s="580">
        <f t="shared" si="311"/>
        <v>0</v>
      </c>
      <c r="W2226" s="580">
        <f t="shared" si="312"/>
        <v>1</v>
      </c>
      <c r="X2226" s="581" t="str">
        <f t="shared" si="313"/>
        <v>NO</v>
      </c>
      <c r="Y2226" s="582" t="str">
        <f t="shared" si="314"/>
        <v>NO</v>
      </c>
    </row>
    <row r="2227" spans="1:25" x14ac:dyDescent="0.25">
      <c r="A2227" s="572" t="s">
        <v>1310</v>
      </c>
      <c r="B2227" s="573" t="s">
        <v>1313</v>
      </c>
      <c r="C2227" s="617">
        <v>412.07</v>
      </c>
      <c r="D2227" s="617">
        <v>22103041207</v>
      </c>
      <c r="E2227" s="574" t="s">
        <v>904</v>
      </c>
      <c r="F2227" s="583">
        <v>0</v>
      </c>
      <c r="G2227" s="573" t="s">
        <v>902</v>
      </c>
      <c r="H2227" s="576">
        <v>152900</v>
      </c>
      <c r="I2227" s="576">
        <v>210300</v>
      </c>
      <c r="J2227" s="577">
        <v>1.37540876389797</v>
      </c>
      <c r="K2227" s="577" t="b">
        <f t="shared" si="306"/>
        <v>1</v>
      </c>
      <c r="L2227" s="576">
        <v>46710</v>
      </c>
      <c r="M2227" s="576">
        <v>57438</v>
      </c>
      <c r="N2227" s="577">
        <v>1.2296724470134901</v>
      </c>
      <c r="O2227" s="577" t="str">
        <f t="shared" si="307"/>
        <v/>
      </c>
      <c r="P2227" s="578">
        <v>19.600000000000001</v>
      </c>
      <c r="Q2227" s="578">
        <v>13</v>
      </c>
      <c r="R2227" s="579">
        <v>0.66326530612244905</v>
      </c>
      <c r="S2227" s="577" t="str">
        <f t="shared" si="308"/>
        <v/>
      </c>
      <c r="T2227" s="580">
        <f t="shared" si="309"/>
        <v>1</v>
      </c>
      <c r="U2227" s="580">
        <f t="shared" si="310"/>
        <v>0</v>
      </c>
      <c r="V2227" s="580">
        <f t="shared" si="311"/>
        <v>0</v>
      </c>
      <c r="W2227" s="580">
        <f t="shared" si="312"/>
        <v>1</v>
      </c>
      <c r="X2227" s="581" t="str">
        <f t="shared" si="313"/>
        <v>NO</v>
      </c>
      <c r="Y2227" s="582" t="str">
        <f t="shared" si="314"/>
        <v>NO</v>
      </c>
    </row>
    <row r="2228" spans="1:25" x14ac:dyDescent="0.25">
      <c r="A2228" s="572" t="s">
        <v>1310</v>
      </c>
      <c r="B2228" s="573" t="s">
        <v>1323</v>
      </c>
      <c r="C2228" s="617">
        <v>412.07</v>
      </c>
      <c r="D2228" s="617">
        <v>22103041207</v>
      </c>
      <c r="E2228" s="574" t="s">
        <v>904</v>
      </c>
      <c r="F2228" s="583">
        <v>0</v>
      </c>
      <c r="G2228" s="573" t="s">
        <v>902</v>
      </c>
      <c r="H2228" s="576">
        <v>152900</v>
      </c>
      <c r="I2228" s="576">
        <v>263100</v>
      </c>
      <c r="J2228" s="577">
        <v>1.72073250490517</v>
      </c>
      <c r="K2228" s="577" t="b">
        <f t="shared" si="306"/>
        <v>1</v>
      </c>
      <c r="L2228" s="576">
        <v>46710</v>
      </c>
      <c r="M2228" s="576">
        <v>70609</v>
      </c>
      <c r="N2228" s="577">
        <v>1.51164632840933</v>
      </c>
      <c r="O2228" s="577" t="str">
        <f t="shared" si="307"/>
        <v/>
      </c>
      <c r="P2228" s="578">
        <v>19.600000000000001</v>
      </c>
      <c r="Q2228" s="578">
        <v>7.6</v>
      </c>
      <c r="R2228" s="579">
        <v>0.38775510204081598</v>
      </c>
      <c r="S2228" s="577" t="str">
        <f t="shared" si="308"/>
        <v/>
      </c>
      <c r="T2228" s="580">
        <f t="shared" si="309"/>
        <v>1</v>
      </c>
      <c r="U2228" s="580">
        <f t="shared" si="310"/>
        <v>0</v>
      </c>
      <c r="V2228" s="580">
        <f t="shared" si="311"/>
        <v>0</v>
      </c>
      <c r="W2228" s="580">
        <f t="shared" si="312"/>
        <v>1</v>
      </c>
      <c r="X2228" s="581" t="str">
        <f t="shared" si="313"/>
        <v>NO</v>
      </c>
      <c r="Y2228" s="582" t="str">
        <f t="shared" si="314"/>
        <v>NO</v>
      </c>
    </row>
    <row r="2229" spans="1:25" x14ac:dyDescent="0.25">
      <c r="A2229" s="572" t="s">
        <v>1310</v>
      </c>
      <c r="B2229" s="573" t="s">
        <v>1323</v>
      </c>
      <c r="C2229" s="617">
        <v>412.08</v>
      </c>
      <c r="D2229" s="617">
        <v>22103041208</v>
      </c>
      <c r="E2229" s="574" t="s">
        <v>904</v>
      </c>
      <c r="F2229" s="583">
        <v>0</v>
      </c>
      <c r="G2229" s="573" t="s">
        <v>902</v>
      </c>
      <c r="H2229" s="576">
        <v>152900</v>
      </c>
      <c r="I2229" s="576">
        <v>263100</v>
      </c>
      <c r="J2229" s="577">
        <v>1.72073250490517</v>
      </c>
      <c r="K2229" s="577" t="b">
        <f t="shared" si="306"/>
        <v>1</v>
      </c>
      <c r="L2229" s="576">
        <v>46710</v>
      </c>
      <c r="M2229" s="576">
        <v>70609</v>
      </c>
      <c r="N2229" s="577">
        <v>1.51164632840933</v>
      </c>
      <c r="O2229" s="577" t="str">
        <f t="shared" si="307"/>
        <v/>
      </c>
      <c r="P2229" s="578">
        <v>19.600000000000001</v>
      </c>
      <c r="Q2229" s="578">
        <v>7.6</v>
      </c>
      <c r="R2229" s="579">
        <v>0.38775510204081598</v>
      </c>
      <c r="S2229" s="577" t="str">
        <f t="shared" si="308"/>
        <v/>
      </c>
      <c r="T2229" s="580">
        <f t="shared" si="309"/>
        <v>1</v>
      </c>
      <c r="U2229" s="580">
        <f t="shared" si="310"/>
        <v>0</v>
      </c>
      <c r="V2229" s="580">
        <f t="shared" si="311"/>
        <v>0</v>
      </c>
      <c r="W2229" s="580">
        <f t="shared" si="312"/>
        <v>1</v>
      </c>
      <c r="X2229" s="581" t="str">
        <f t="shared" si="313"/>
        <v>NO</v>
      </c>
      <c r="Y2229" s="582" t="str">
        <f t="shared" si="314"/>
        <v>NO</v>
      </c>
    </row>
    <row r="2230" spans="1:25" x14ac:dyDescent="0.25">
      <c r="A2230" s="572" t="s">
        <v>1310</v>
      </c>
      <c r="B2230" s="573" t="s">
        <v>1323</v>
      </c>
      <c r="C2230" s="617">
        <v>412.08</v>
      </c>
      <c r="D2230" s="617">
        <v>22103041208</v>
      </c>
      <c r="E2230" s="574" t="s">
        <v>904</v>
      </c>
      <c r="F2230" s="583">
        <v>0</v>
      </c>
      <c r="G2230" s="573" t="s">
        <v>902</v>
      </c>
      <c r="H2230" s="576">
        <v>152900</v>
      </c>
      <c r="I2230" s="576">
        <v>263100</v>
      </c>
      <c r="J2230" s="577">
        <v>1.72073250490517</v>
      </c>
      <c r="K2230" s="577" t="b">
        <f t="shared" si="306"/>
        <v>1</v>
      </c>
      <c r="L2230" s="576">
        <v>46710</v>
      </c>
      <c r="M2230" s="576">
        <v>70609</v>
      </c>
      <c r="N2230" s="577">
        <v>1.51164632840933</v>
      </c>
      <c r="O2230" s="577" t="str">
        <f t="shared" si="307"/>
        <v/>
      </c>
      <c r="P2230" s="578">
        <v>19.600000000000001</v>
      </c>
      <c r="Q2230" s="578">
        <v>7.6</v>
      </c>
      <c r="R2230" s="579">
        <v>0.38775510204081598</v>
      </c>
      <c r="S2230" s="577" t="str">
        <f t="shared" si="308"/>
        <v/>
      </c>
      <c r="T2230" s="580">
        <f t="shared" si="309"/>
        <v>1</v>
      </c>
      <c r="U2230" s="580">
        <f t="shared" si="310"/>
        <v>0</v>
      </c>
      <c r="V2230" s="580">
        <f t="shared" si="311"/>
        <v>0</v>
      </c>
      <c r="W2230" s="580">
        <f t="shared" si="312"/>
        <v>1</v>
      </c>
      <c r="X2230" s="581" t="str">
        <f t="shared" si="313"/>
        <v>NO</v>
      </c>
      <c r="Y2230" s="582" t="str">
        <f t="shared" si="314"/>
        <v>NO</v>
      </c>
    </row>
    <row r="2231" spans="1:25" x14ac:dyDescent="0.25">
      <c r="A2231" s="572" t="s">
        <v>1310</v>
      </c>
      <c r="B2231" s="573" t="s">
        <v>1323</v>
      </c>
      <c r="C2231" s="617">
        <v>412.09</v>
      </c>
      <c r="D2231" s="617">
        <v>22103041209</v>
      </c>
      <c r="E2231" s="574" t="s">
        <v>904</v>
      </c>
      <c r="F2231" s="583">
        <v>0</v>
      </c>
      <c r="G2231" s="573" t="s">
        <v>902</v>
      </c>
      <c r="H2231" s="576">
        <v>152900</v>
      </c>
      <c r="I2231" s="576">
        <v>263100</v>
      </c>
      <c r="J2231" s="577">
        <v>1.72073250490517</v>
      </c>
      <c r="K2231" s="577" t="b">
        <f t="shared" si="306"/>
        <v>1</v>
      </c>
      <c r="L2231" s="576">
        <v>46710</v>
      </c>
      <c r="M2231" s="576">
        <v>70609</v>
      </c>
      <c r="N2231" s="577">
        <v>1.51164632840933</v>
      </c>
      <c r="O2231" s="577" t="str">
        <f t="shared" si="307"/>
        <v/>
      </c>
      <c r="P2231" s="578">
        <v>19.600000000000001</v>
      </c>
      <c r="Q2231" s="578">
        <v>7.6</v>
      </c>
      <c r="R2231" s="579">
        <v>0.38775510204081598</v>
      </c>
      <c r="S2231" s="577" t="str">
        <f t="shared" si="308"/>
        <v/>
      </c>
      <c r="T2231" s="580">
        <f t="shared" si="309"/>
        <v>1</v>
      </c>
      <c r="U2231" s="580">
        <f t="shared" si="310"/>
        <v>0</v>
      </c>
      <c r="V2231" s="580">
        <f t="shared" si="311"/>
        <v>0</v>
      </c>
      <c r="W2231" s="580">
        <f t="shared" si="312"/>
        <v>1</v>
      </c>
      <c r="X2231" s="581" t="str">
        <f t="shared" si="313"/>
        <v>NO</v>
      </c>
      <c r="Y2231" s="582" t="str">
        <f t="shared" si="314"/>
        <v>NO</v>
      </c>
    </row>
    <row r="2232" spans="1:25" x14ac:dyDescent="0.25">
      <c r="A2232" s="572" t="s">
        <v>1310</v>
      </c>
      <c r="B2232" s="573" t="s">
        <v>1323</v>
      </c>
      <c r="C2232" s="617">
        <v>412.1</v>
      </c>
      <c r="D2232" s="617">
        <v>22103041210</v>
      </c>
      <c r="E2232" s="574" t="s">
        <v>904</v>
      </c>
      <c r="F2232" s="583">
        <v>0</v>
      </c>
      <c r="G2232" s="573" t="s">
        <v>902</v>
      </c>
      <c r="H2232" s="576">
        <v>152900</v>
      </c>
      <c r="I2232" s="576">
        <v>263100</v>
      </c>
      <c r="J2232" s="577">
        <v>1.72073250490517</v>
      </c>
      <c r="K2232" s="577" t="b">
        <f t="shared" si="306"/>
        <v>1</v>
      </c>
      <c r="L2232" s="576">
        <v>46710</v>
      </c>
      <c r="M2232" s="576">
        <v>70609</v>
      </c>
      <c r="N2232" s="577">
        <v>1.51164632840933</v>
      </c>
      <c r="O2232" s="577" t="str">
        <f t="shared" si="307"/>
        <v/>
      </c>
      <c r="P2232" s="578">
        <v>19.600000000000001</v>
      </c>
      <c r="Q2232" s="578">
        <v>7.6</v>
      </c>
      <c r="R2232" s="579">
        <v>0.38775510204081598</v>
      </c>
      <c r="S2232" s="577" t="str">
        <f t="shared" si="308"/>
        <v/>
      </c>
      <c r="T2232" s="580">
        <f t="shared" si="309"/>
        <v>1</v>
      </c>
      <c r="U2232" s="580">
        <f t="shared" si="310"/>
        <v>0</v>
      </c>
      <c r="V2232" s="580">
        <f t="shared" si="311"/>
        <v>0</v>
      </c>
      <c r="W2232" s="580">
        <f t="shared" si="312"/>
        <v>1</v>
      </c>
      <c r="X2232" s="581" t="str">
        <f t="shared" si="313"/>
        <v>NO</v>
      </c>
      <c r="Y2232" s="582" t="str">
        <f t="shared" si="314"/>
        <v>NO</v>
      </c>
    </row>
    <row r="2233" spans="1:25" x14ac:dyDescent="0.25">
      <c r="A2233" s="572" t="s">
        <v>1310</v>
      </c>
      <c r="B2233" s="573" t="s">
        <v>1323</v>
      </c>
      <c r="C2233" s="617">
        <v>412.1</v>
      </c>
      <c r="D2233" s="617">
        <v>22103041210</v>
      </c>
      <c r="E2233" s="574" t="s">
        <v>904</v>
      </c>
      <c r="F2233" s="583">
        <v>0</v>
      </c>
      <c r="G2233" s="573" t="s">
        <v>902</v>
      </c>
      <c r="H2233" s="576">
        <v>152900</v>
      </c>
      <c r="I2233" s="576">
        <v>263100</v>
      </c>
      <c r="J2233" s="577">
        <v>1.72073250490517</v>
      </c>
      <c r="K2233" s="577" t="b">
        <f t="shared" si="306"/>
        <v>1</v>
      </c>
      <c r="L2233" s="576">
        <v>46710</v>
      </c>
      <c r="M2233" s="576">
        <v>70609</v>
      </c>
      <c r="N2233" s="577">
        <v>1.51164632840933</v>
      </c>
      <c r="O2233" s="577" t="str">
        <f t="shared" si="307"/>
        <v/>
      </c>
      <c r="P2233" s="578">
        <v>19.600000000000001</v>
      </c>
      <c r="Q2233" s="578">
        <v>7.6</v>
      </c>
      <c r="R2233" s="579">
        <v>0.38775510204081598</v>
      </c>
      <c r="S2233" s="577" t="str">
        <f t="shared" si="308"/>
        <v/>
      </c>
      <c r="T2233" s="580">
        <f t="shared" si="309"/>
        <v>1</v>
      </c>
      <c r="U2233" s="580">
        <f t="shared" si="310"/>
        <v>0</v>
      </c>
      <c r="V2233" s="580">
        <f t="shared" si="311"/>
        <v>0</v>
      </c>
      <c r="W2233" s="580">
        <f t="shared" si="312"/>
        <v>1</v>
      </c>
      <c r="X2233" s="581" t="str">
        <f t="shared" si="313"/>
        <v>NO</v>
      </c>
      <c r="Y2233" s="582" t="str">
        <f t="shared" si="314"/>
        <v>NO</v>
      </c>
    </row>
    <row r="2234" spans="1:25" x14ac:dyDescent="0.25">
      <c r="A2234" s="572" t="s">
        <v>1310</v>
      </c>
      <c r="B2234" s="573" t="s">
        <v>1323</v>
      </c>
      <c r="C2234" s="617">
        <v>412.11</v>
      </c>
      <c r="D2234" s="617">
        <v>22103041211</v>
      </c>
      <c r="E2234" s="574" t="s">
        <v>904</v>
      </c>
      <c r="F2234" s="583">
        <v>0</v>
      </c>
      <c r="G2234" s="573" t="s">
        <v>902</v>
      </c>
      <c r="H2234" s="576">
        <v>152900</v>
      </c>
      <c r="I2234" s="576">
        <v>263100</v>
      </c>
      <c r="J2234" s="577">
        <v>1.72073250490517</v>
      </c>
      <c r="K2234" s="577" t="b">
        <f t="shared" si="306"/>
        <v>1</v>
      </c>
      <c r="L2234" s="576">
        <v>46710</v>
      </c>
      <c r="M2234" s="576">
        <v>70609</v>
      </c>
      <c r="N2234" s="577">
        <v>1.51164632840933</v>
      </c>
      <c r="O2234" s="577" t="str">
        <f t="shared" si="307"/>
        <v/>
      </c>
      <c r="P2234" s="578">
        <v>19.600000000000001</v>
      </c>
      <c r="Q2234" s="578">
        <v>7.6</v>
      </c>
      <c r="R2234" s="579">
        <v>0.38775510204081598</v>
      </c>
      <c r="S2234" s="577" t="str">
        <f t="shared" si="308"/>
        <v/>
      </c>
      <c r="T2234" s="580">
        <f t="shared" si="309"/>
        <v>1</v>
      </c>
      <c r="U2234" s="580">
        <f t="shared" si="310"/>
        <v>0</v>
      </c>
      <c r="V2234" s="580">
        <f t="shared" si="311"/>
        <v>0</v>
      </c>
      <c r="W2234" s="580">
        <f t="shared" si="312"/>
        <v>1</v>
      </c>
      <c r="X2234" s="581" t="str">
        <f t="shared" si="313"/>
        <v>NO</v>
      </c>
      <c r="Y2234" s="582" t="str">
        <f t="shared" si="314"/>
        <v>NO</v>
      </c>
    </row>
    <row r="2235" spans="1:25" x14ac:dyDescent="0.25">
      <c r="A2235" s="572" t="s">
        <v>1310</v>
      </c>
      <c r="B2235" s="573" t="s">
        <v>1323</v>
      </c>
      <c r="C2235" s="617">
        <v>412.12</v>
      </c>
      <c r="D2235" s="617">
        <v>22103041212</v>
      </c>
      <c r="E2235" s="574" t="s">
        <v>904</v>
      </c>
      <c r="F2235" s="583">
        <v>0</v>
      </c>
      <c r="G2235" s="573" t="s">
        <v>902</v>
      </c>
      <c r="H2235" s="576">
        <v>152900</v>
      </c>
      <c r="I2235" s="576">
        <v>263100</v>
      </c>
      <c r="J2235" s="577">
        <v>1.72073250490517</v>
      </c>
      <c r="K2235" s="577" t="b">
        <f t="shared" si="306"/>
        <v>1</v>
      </c>
      <c r="L2235" s="576">
        <v>46710</v>
      </c>
      <c r="M2235" s="576">
        <v>70609</v>
      </c>
      <c r="N2235" s="577">
        <v>1.51164632840933</v>
      </c>
      <c r="O2235" s="577" t="str">
        <f t="shared" si="307"/>
        <v/>
      </c>
      <c r="P2235" s="578">
        <v>19.600000000000001</v>
      </c>
      <c r="Q2235" s="578">
        <v>7.6</v>
      </c>
      <c r="R2235" s="579">
        <v>0.38775510204081598</v>
      </c>
      <c r="S2235" s="577" t="str">
        <f t="shared" si="308"/>
        <v/>
      </c>
      <c r="T2235" s="580">
        <f t="shared" si="309"/>
        <v>1</v>
      </c>
      <c r="U2235" s="580">
        <f t="shared" si="310"/>
        <v>0</v>
      </c>
      <c r="V2235" s="580">
        <f t="shared" si="311"/>
        <v>0</v>
      </c>
      <c r="W2235" s="580">
        <f t="shared" si="312"/>
        <v>1</v>
      </c>
      <c r="X2235" s="581" t="str">
        <f t="shared" si="313"/>
        <v>NO</v>
      </c>
      <c r="Y2235" s="582" t="str">
        <f t="shared" si="314"/>
        <v>NO</v>
      </c>
    </row>
    <row r="2236" spans="1:25" x14ac:dyDescent="0.25">
      <c r="A2236" s="572" t="s">
        <v>1310</v>
      </c>
      <c r="B2236" s="573" t="s">
        <v>1323</v>
      </c>
      <c r="C2236" s="617">
        <v>413</v>
      </c>
      <c r="D2236" s="617">
        <v>22103041300</v>
      </c>
      <c r="E2236" s="574" t="s">
        <v>904</v>
      </c>
      <c r="F2236" s="583">
        <v>0</v>
      </c>
      <c r="G2236" s="573" t="s">
        <v>902</v>
      </c>
      <c r="H2236" s="576">
        <v>152900</v>
      </c>
      <c r="I2236" s="576">
        <v>263100</v>
      </c>
      <c r="J2236" s="577">
        <v>1.72073250490517</v>
      </c>
      <c r="K2236" s="577" t="b">
        <f t="shared" si="306"/>
        <v>1</v>
      </c>
      <c r="L2236" s="576">
        <v>46710</v>
      </c>
      <c r="M2236" s="576">
        <v>70609</v>
      </c>
      <c r="N2236" s="577">
        <v>1.51164632840933</v>
      </c>
      <c r="O2236" s="577" t="str">
        <f t="shared" si="307"/>
        <v/>
      </c>
      <c r="P2236" s="578">
        <v>19.600000000000001</v>
      </c>
      <c r="Q2236" s="578">
        <v>7.6</v>
      </c>
      <c r="R2236" s="579">
        <v>0.38775510204081598</v>
      </c>
      <c r="S2236" s="577" t="str">
        <f t="shared" si="308"/>
        <v/>
      </c>
      <c r="T2236" s="580">
        <f t="shared" si="309"/>
        <v>1</v>
      </c>
      <c r="U2236" s="580">
        <f t="shared" si="310"/>
        <v>0</v>
      </c>
      <c r="V2236" s="580">
        <f t="shared" si="311"/>
        <v>0</v>
      </c>
      <c r="W2236" s="580">
        <f t="shared" si="312"/>
        <v>1</v>
      </c>
      <c r="X2236" s="581" t="str">
        <f t="shared" si="313"/>
        <v>NO</v>
      </c>
      <c r="Y2236" s="582" t="str">
        <f t="shared" si="314"/>
        <v>NO</v>
      </c>
    </row>
    <row r="2237" spans="1:25" x14ac:dyDescent="0.25">
      <c r="A2237" s="572" t="s">
        <v>1310</v>
      </c>
      <c r="B2237" s="573" t="s">
        <v>1323</v>
      </c>
      <c r="C2237" s="617">
        <v>413</v>
      </c>
      <c r="D2237" s="617">
        <v>22103041300</v>
      </c>
      <c r="E2237" s="574" t="s">
        <v>904</v>
      </c>
      <c r="F2237" s="583">
        <v>0</v>
      </c>
      <c r="G2237" s="573" t="s">
        <v>902</v>
      </c>
      <c r="H2237" s="576">
        <v>152900</v>
      </c>
      <c r="I2237" s="576">
        <v>263100</v>
      </c>
      <c r="J2237" s="577">
        <v>1.72073250490517</v>
      </c>
      <c r="K2237" s="577" t="b">
        <f t="shared" si="306"/>
        <v>1</v>
      </c>
      <c r="L2237" s="576">
        <v>46710</v>
      </c>
      <c r="M2237" s="576">
        <v>70609</v>
      </c>
      <c r="N2237" s="577">
        <v>1.51164632840933</v>
      </c>
      <c r="O2237" s="577" t="str">
        <f t="shared" si="307"/>
        <v/>
      </c>
      <c r="P2237" s="578">
        <v>19.600000000000001</v>
      </c>
      <c r="Q2237" s="578">
        <v>7.6</v>
      </c>
      <c r="R2237" s="579">
        <v>0.38775510204081598</v>
      </c>
      <c r="S2237" s="577" t="str">
        <f t="shared" si="308"/>
        <v/>
      </c>
      <c r="T2237" s="580">
        <f t="shared" si="309"/>
        <v>1</v>
      </c>
      <c r="U2237" s="580">
        <f t="shared" si="310"/>
        <v>0</v>
      </c>
      <c r="V2237" s="580">
        <f t="shared" si="311"/>
        <v>0</v>
      </c>
      <c r="W2237" s="580">
        <f t="shared" si="312"/>
        <v>1</v>
      </c>
      <c r="X2237" s="581" t="str">
        <f t="shared" si="313"/>
        <v>NO</v>
      </c>
      <c r="Y2237" s="582" t="str">
        <f t="shared" si="314"/>
        <v>NO</v>
      </c>
    </row>
    <row r="2238" spans="1:25" x14ac:dyDescent="0.25">
      <c r="A2238" s="572" t="s">
        <v>307</v>
      </c>
      <c r="B2238" s="573" t="s">
        <v>1276</v>
      </c>
      <c r="C2238" s="617">
        <v>9532</v>
      </c>
      <c r="D2238" s="617">
        <v>22105953200</v>
      </c>
      <c r="E2238" s="584" t="s">
        <v>904</v>
      </c>
      <c r="F2238" s="583">
        <v>0</v>
      </c>
      <c r="G2238" s="573" t="s">
        <v>902</v>
      </c>
      <c r="H2238" s="576">
        <v>152900</v>
      </c>
      <c r="I2238" s="576">
        <v>77400</v>
      </c>
      <c r="J2238" s="577">
        <v>0.50621321124918295</v>
      </c>
      <c r="K2238" s="577" t="b">
        <f t="shared" si="306"/>
        <v>1</v>
      </c>
      <c r="L2238" s="576">
        <v>46710</v>
      </c>
      <c r="M2238" s="576">
        <v>22891</v>
      </c>
      <c r="N2238" s="577">
        <v>0.49006636694498001</v>
      </c>
      <c r="O2238" s="577" t="b">
        <f t="shared" si="307"/>
        <v>1</v>
      </c>
      <c r="P2238" s="578">
        <v>19.600000000000001</v>
      </c>
      <c r="Q2238" s="578">
        <v>50</v>
      </c>
      <c r="R2238" s="579">
        <v>2.5510204081632701</v>
      </c>
      <c r="S2238" s="577" t="b">
        <f t="shared" si="308"/>
        <v>1</v>
      </c>
      <c r="T2238" s="580">
        <f t="shared" si="309"/>
        <v>1</v>
      </c>
      <c r="U2238" s="580">
        <f t="shared" si="310"/>
        <v>1</v>
      </c>
      <c r="V2238" s="580">
        <f t="shared" si="311"/>
        <v>1</v>
      </c>
      <c r="W2238" s="580">
        <f t="shared" si="312"/>
        <v>3</v>
      </c>
      <c r="X2238" s="581" t="str">
        <f t="shared" si="313"/>
        <v>NO</v>
      </c>
      <c r="Y2238" s="582" t="str">
        <f t="shared" si="314"/>
        <v>NO</v>
      </c>
    </row>
    <row r="2239" spans="1:25" x14ac:dyDescent="0.25">
      <c r="A2239" s="572" t="s">
        <v>307</v>
      </c>
      <c r="B2239" s="573" t="s">
        <v>1276</v>
      </c>
      <c r="C2239" s="617">
        <v>9533</v>
      </c>
      <c r="D2239" s="617">
        <v>22105953300</v>
      </c>
      <c r="E2239" s="574" t="s">
        <v>901</v>
      </c>
      <c r="F2239" s="592">
        <v>1</v>
      </c>
      <c r="G2239" s="573" t="s">
        <v>902</v>
      </c>
      <c r="H2239" s="576">
        <v>152900</v>
      </c>
      <c r="I2239" s="576">
        <v>77400</v>
      </c>
      <c r="J2239" s="577">
        <v>0.50621321124918295</v>
      </c>
      <c r="K2239" s="577" t="b">
        <f t="shared" si="306"/>
        <v>1</v>
      </c>
      <c r="L2239" s="576">
        <v>46710</v>
      </c>
      <c r="M2239" s="576">
        <v>22891</v>
      </c>
      <c r="N2239" s="577">
        <v>0.49006636694498001</v>
      </c>
      <c r="O2239" s="577" t="b">
        <f t="shared" si="307"/>
        <v>1</v>
      </c>
      <c r="P2239" s="578">
        <v>19.600000000000001</v>
      </c>
      <c r="Q2239" s="578">
        <v>50</v>
      </c>
      <c r="R2239" s="579">
        <v>2.5510204081632701</v>
      </c>
      <c r="S2239" s="577" t="b">
        <f t="shared" si="308"/>
        <v>1</v>
      </c>
      <c r="T2239" s="580">
        <f t="shared" si="309"/>
        <v>1</v>
      </c>
      <c r="U2239" s="580">
        <f t="shared" si="310"/>
        <v>1</v>
      </c>
      <c r="V2239" s="580">
        <f t="shared" si="311"/>
        <v>1</v>
      </c>
      <c r="W2239" s="580">
        <f t="shared" si="312"/>
        <v>3</v>
      </c>
      <c r="X2239" s="588" t="str">
        <f t="shared" si="313"/>
        <v>YES</v>
      </c>
      <c r="Y2239" s="589" t="str">
        <f t="shared" si="314"/>
        <v>YES</v>
      </c>
    </row>
    <row r="2240" spans="1:25" x14ac:dyDescent="0.25">
      <c r="A2240" s="572" t="s">
        <v>307</v>
      </c>
      <c r="B2240" s="573" t="s">
        <v>1278</v>
      </c>
      <c r="C2240" s="617">
        <v>9533</v>
      </c>
      <c r="D2240" s="617">
        <v>22105953300</v>
      </c>
      <c r="E2240" s="574" t="s">
        <v>901</v>
      </c>
      <c r="F2240" s="587">
        <v>1</v>
      </c>
      <c r="G2240" s="573" t="s">
        <v>902</v>
      </c>
      <c r="H2240" s="576">
        <v>152900</v>
      </c>
      <c r="I2240" s="576">
        <v>0</v>
      </c>
      <c r="J2240" s="577">
        <v>0</v>
      </c>
      <c r="K2240" s="577" t="str">
        <f t="shared" si="306"/>
        <v/>
      </c>
      <c r="L2240" s="576">
        <v>46710</v>
      </c>
      <c r="M2240" s="576">
        <v>0</v>
      </c>
      <c r="N2240" s="577">
        <v>0</v>
      </c>
      <c r="O2240" s="577" t="b">
        <f t="shared" si="307"/>
        <v>1</v>
      </c>
      <c r="P2240" s="578">
        <v>19.600000000000001</v>
      </c>
      <c r="Q2240" s="578">
        <v>0</v>
      </c>
      <c r="R2240" s="579">
        <v>0</v>
      </c>
      <c r="S2240" s="577" t="str">
        <f t="shared" si="308"/>
        <v/>
      </c>
      <c r="T2240" s="580">
        <f t="shared" si="309"/>
        <v>0</v>
      </c>
      <c r="U2240" s="580">
        <f t="shared" si="310"/>
        <v>1</v>
      </c>
      <c r="V2240" s="580">
        <f t="shared" si="311"/>
        <v>0</v>
      </c>
      <c r="W2240" s="580">
        <f t="shared" si="312"/>
        <v>1</v>
      </c>
      <c r="X2240" s="581" t="str">
        <f t="shared" si="313"/>
        <v>NO</v>
      </c>
      <c r="Y2240" s="582" t="str">
        <f t="shared" si="314"/>
        <v>NO</v>
      </c>
    </row>
    <row r="2241" spans="1:25" x14ac:dyDescent="0.25">
      <c r="A2241" s="572" t="s">
        <v>307</v>
      </c>
      <c r="B2241" s="592" t="s">
        <v>307</v>
      </c>
      <c r="C2241" s="617">
        <v>9533</v>
      </c>
      <c r="D2241" s="617">
        <v>22105953300</v>
      </c>
      <c r="E2241" s="574" t="s">
        <v>901</v>
      </c>
      <c r="F2241" s="587">
        <v>1</v>
      </c>
      <c r="G2241" s="573" t="s">
        <v>902</v>
      </c>
      <c r="H2241" s="576">
        <v>152900</v>
      </c>
      <c r="I2241" s="576">
        <v>31300</v>
      </c>
      <c r="J2241" s="577">
        <v>0.20470896010464401</v>
      </c>
      <c r="K2241" s="577" t="str">
        <f t="shared" si="306"/>
        <v/>
      </c>
      <c r="L2241" s="576">
        <v>46710</v>
      </c>
      <c r="M2241" s="576">
        <v>29135</v>
      </c>
      <c r="N2241" s="577">
        <v>0.62374223934917605</v>
      </c>
      <c r="O2241" s="577" t="b">
        <f t="shared" si="307"/>
        <v>1</v>
      </c>
      <c r="P2241" s="578">
        <v>19.600000000000001</v>
      </c>
      <c r="Q2241" s="578">
        <v>33.299999999999997</v>
      </c>
      <c r="R2241" s="579">
        <v>1.6989795918367301</v>
      </c>
      <c r="S2241" s="577" t="b">
        <f t="shared" si="308"/>
        <v>1</v>
      </c>
      <c r="T2241" s="580">
        <f t="shared" si="309"/>
        <v>0</v>
      </c>
      <c r="U2241" s="580">
        <f t="shared" si="310"/>
        <v>1</v>
      </c>
      <c r="V2241" s="580">
        <f t="shared" si="311"/>
        <v>1</v>
      </c>
      <c r="W2241" s="580">
        <f t="shared" si="312"/>
        <v>2</v>
      </c>
      <c r="X2241" s="588" t="str">
        <f t="shared" si="313"/>
        <v>YES</v>
      </c>
      <c r="Y2241" s="589" t="str">
        <f t="shared" si="314"/>
        <v>YES</v>
      </c>
    </row>
    <row r="2242" spans="1:25" x14ac:dyDescent="0.25">
      <c r="A2242" s="572" t="s">
        <v>307</v>
      </c>
      <c r="B2242" s="573" t="s">
        <v>1325</v>
      </c>
      <c r="C2242" s="617">
        <v>9534</v>
      </c>
      <c r="D2242" s="617">
        <v>22105953400</v>
      </c>
      <c r="E2242" s="574" t="s">
        <v>904</v>
      </c>
      <c r="F2242" s="583">
        <v>0</v>
      </c>
      <c r="G2242" s="573" t="s">
        <v>902</v>
      </c>
      <c r="H2242" s="576">
        <v>152900</v>
      </c>
      <c r="I2242" s="576">
        <v>65200</v>
      </c>
      <c r="J2242" s="577">
        <v>0.426422498364944</v>
      </c>
      <c r="K2242" s="577" t="str">
        <f t="shared" si="306"/>
        <v/>
      </c>
      <c r="L2242" s="576">
        <v>46710</v>
      </c>
      <c r="M2242" s="576">
        <v>25714</v>
      </c>
      <c r="N2242" s="577">
        <v>0.55050310426033</v>
      </c>
      <c r="O2242" s="577" t="b">
        <f t="shared" si="307"/>
        <v>1</v>
      </c>
      <c r="P2242" s="578">
        <v>19.600000000000001</v>
      </c>
      <c r="Q2242" s="578">
        <v>33.1</v>
      </c>
      <c r="R2242" s="579">
        <v>1.68877551020408</v>
      </c>
      <c r="S2242" s="577" t="b">
        <f t="shared" si="308"/>
        <v>1</v>
      </c>
      <c r="T2242" s="580">
        <f t="shared" si="309"/>
        <v>0</v>
      </c>
      <c r="U2242" s="580">
        <f t="shared" si="310"/>
        <v>1</v>
      </c>
      <c r="V2242" s="580">
        <f t="shared" si="311"/>
        <v>1</v>
      </c>
      <c r="W2242" s="580">
        <f t="shared" si="312"/>
        <v>2</v>
      </c>
      <c r="X2242" s="581" t="str">
        <f t="shared" si="313"/>
        <v>NO</v>
      </c>
      <c r="Y2242" s="582" t="str">
        <f t="shared" si="314"/>
        <v>NO</v>
      </c>
    </row>
    <row r="2243" spans="1:25" x14ac:dyDescent="0.25">
      <c r="A2243" s="572" t="s">
        <v>307</v>
      </c>
      <c r="B2243" s="573" t="s">
        <v>1171</v>
      </c>
      <c r="C2243" s="617">
        <v>9534</v>
      </c>
      <c r="D2243" s="617">
        <v>22105953400</v>
      </c>
      <c r="E2243" s="574" t="s">
        <v>904</v>
      </c>
      <c r="F2243" s="583">
        <v>0</v>
      </c>
      <c r="G2243" s="573" t="s">
        <v>902</v>
      </c>
      <c r="H2243" s="576">
        <v>152900</v>
      </c>
      <c r="I2243" s="576">
        <v>0</v>
      </c>
      <c r="J2243" s="577">
        <v>0</v>
      </c>
      <c r="K2243" s="577" t="str">
        <f t="shared" ref="K2243:K2306" si="315">IF(J2243&gt;=50%,TRUE,"")</f>
        <v/>
      </c>
      <c r="L2243" s="576">
        <v>46710</v>
      </c>
      <c r="M2243" s="576">
        <v>0</v>
      </c>
      <c r="N2243" s="577">
        <v>0</v>
      </c>
      <c r="O2243" s="577" t="b">
        <f t="shared" ref="O2243:O2306" si="316">IF(N2243&lt;=65%,TRUE,"")</f>
        <v>1</v>
      </c>
      <c r="P2243" s="578">
        <v>19.600000000000001</v>
      </c>
      <c r="Q2243" s="578">
        <v>0</v>
      </c>
      <c r="R2243" s="579">
        <v>0</v>
      </c>
      <c r="S2243" s="577" t="str">
        <f t="shared" ref="S2243:S2306" si="317">IF(R2243&gt;=1.5,TRUE,"")</f>
        <v/>
      </c>
      <c r="T2243" s="580">
        <f t="shared" ref="T2243:T2306" si="318">IF(K2243=TRUE,1,0)</f>
        <v>0</v>
      </c>
      <c r="U2243" s="580">
        <f t="shared" ref="U2243:U2306" si="319">IF(O2243=TRUE,1,0)</f>
        <v>1</v>
      </c>
      <c r="V2243" s="580">
        <f t="shared" ref="V2243:V2306" si="320">IF(S2243=TRUE,1,0)</f>
        <v>0</v>
      </c>
      <c r="W2243" s="580">
        <f t="shared" ref="W2243:W2306" si="321">SUM(T2243:V2243)</f>
        <v>1</v>
      </c>
      <c r="X2243" s="581" t="str">
        <f t="shared" ref="X2243:X2306" si="322">IF(AND(E2243="TRUE",W2243&gt;1),"YES","NO")</f>
        <v>NO</v>
      </c>
      <c r="Y2243" s="582" t="str">
        <f t="shared" ref="Y2243:Y2306" si="323">IF(AND(F2243=1,W2243&gt;1), "YES","NO")</f>
        <v>NO</v>
      </c>
    </row>
    <row r="2244" spans="1:25" x14ac:dyDescent="0.25">
      <c r="A2244" s="572" t="s">
        <v>307</v>
      </c>
      <c r="B2244" s="573" t="s">
        <v>1278</v>
      </c>
      <c r="C2244" s="617">
        <v>9534</v>
      </c>
      <c r="D2244" s="617">
        <v>22105953400</v>
      </c>
      <c r="E2244" s="574" t="s">
        <v>904</v>
      </c>
      <c r="F2244" s="583">
        <v>0</v>
      </c>
      <c r="G2244" s="573" t="s">
        <v>902</v>
      </c>
      <c r="H2244" s="576">
        <v>152900</v>
      </c>
      <c r="I2244" s="576">
        <v>0</v>
      </c>
      <c r="J2244" s="577">
        <v>0</v>
      </c>
      <c r="K2244" s="577" t="str">
        <f t="shared" si="315"/>
        <v/>
      </c>
      <c r="L2244" s="576">
        <v>46710</v>
      </c>
      <c r="M2244" s="576">
        <v>0</v>
      </c>
      <c r="N2244" s="577">
        <v>0</v>
      </c>
      <c r="O2244" s="577" t="b">
        <f t="shared" si="316"/>
        <v>1</v>
      </c>
      <c r="P2244" s="578">
        <v>19.600000000000001</v>
      </c>
      <c r="Q2244" s="578">
        <v>0</v>
      </c>
      <c r="R2244" s="579">
        <v>0</v>
      </c>
      <c r="S2244" s="577" t="str">
        <f t="shared" si="317"/>
        <v/>
      </c>
      <c r="T2244" s="580">
        <f t="shared" si="318"/>
        <v>0</v>
      </c>
      <c r="U2244" s="580">
        <f t="shared" si="319"/>
        <v>1</v>
      </c>
      <c r="V2244" s="580">
        <f t="shared" si="320"/>
        <v>0</v>
      </c>
      <c r="W2244" s="580">
        <f t="shared" si="321"/>
        <v>1</v>
      </c>
      <c r="X2244" s="581" t="str">
        <f t="shared" si="322"/>
        <v>NO</v>
      </c>
      <c r="Y2244" s="582" t="str">
        <f t="shared" si="323"/>
        <v>NO</v>
      </c>
    </row>
    <row r="2245" spans="1:25" x14ac:dyDescent="0.25">
      <c r="A2245" s="572" t="s">
        <v>307</v>
      </c>
      <c r="B2245" s="573" t="s">
        <v>1276</v>
      </c>
      <c r="C2245" s="617">
        <v>9535</v>
      </c>
      <c r="D2245" s="617">
        <v>22105953500</v>
      </c>
      <c r="E2245" s="574" t="s">
        <v>904</v>
      </c>
      <c r="F2245" s="583">
        <v>0</v>
      </c>
      <c r="G2245" s="573" t="s">
        <v>902</v>
      </c>
      <c r="H2245" s="576">
        <v>152900</v>
      </c>
      <c r="I2245" s="576">
        <v>77400</v>
      </c>
      <c r="J2245" s="577">
        <v>0.50621321124918295</v>
      </c>
      <c r="K2245" s="577" t="b">
        <f t="shared" si="315"/>
        <v>1</v>
      </c>
      <c r="L2245" s="576">
        <v>46710</v>
      </c>
      <c r="M2245" s="576">
        <v>22891</v>
      </c>
      <c r="N2245" s="577">
        <v>0.49006636694498001</v>
      </c>
      <c r="O2245" s="577" t="b">
        <f t="shared" si="316"/>
        <v>1</v>
      </c>
      <c r="P2245" s="578">
        <v>19.600000000000001</v>
      </c>
      <c r="Q2245" s="578">
        <v>50</v>
      </c>
      <c r="R2245" s="579">
        <v>2.5510204081632701</v>
      </c>
      <c r="S2245" s="577" t="b">
        <f t="shared" si="317"/>
        <v>1</v>
      </c>
      <c r="T2245" s="580">
        <f t="shared" si="318"/>
        <v>1</v>
      </c>
      <c r="U2245" s="580">
        <f t="shared" si="319"/>
        <v>1</v>
      </c>
      <c r="V2245" s="580">
        <f t="shared" si="320"/>
        <v>1</v>
      </c>
      <c r="W2245" s="580">
        <f t="shared" si="321"/>
        <v>3</v>
      </c>
      <c r="X2245" s="581" t="str">
        <f t="shared" si="322"/>
        <v>NO</v>
      </c>
      <c r="Y2245" s="582" t="str">
        <f t="shared" si="323"/>
        <v>NO</v>
      </c>
    </row>
    <row r="2246" spans="1:25" x14ac:dyDescent="0.25">
      <c r="A2246" s="572" t="s">
        <v>307</v>
      </c>
      <c r="B2246" s="573" t="s">
        <v>1325</v>
      </c>
      <c r="C2246" s="617">
        <v>9535</v>
      </c>
      <c r="D2246" s="617">
        <v>22105953500</v>
      </c>
      <c r="E2246" s="574" t="s">
        <v>904</v>
      </c>
      <c r="F2246" s="583">
        <v>0</v>
      </c>
      <c r="G2246" s="573" t="s">
        <v>902</v>
      </c>
      <c r="H2246" s="576">
        <v>152900</v>
      </c>
      <c r="I2246" s="576">
        <v>65200</v>
      </c>
      <c r="J2246" s="577">
        <v>0.426422498364944</v>
      </c>
      <c r="K2246" s="577" t="str">
        <f t="shared" si="315"/>
        <v/>
      </c>
      <c r="L2246" s="576">
        <v>46710</v>
      </c>
      <c r="M2246" s="576">
        <v>25714</v>
      </c>
      <c r="N2246" s="577">
        <v>0.55050310426033</v>
      </c>
      <c r="O2246" s="577" t="b">
        <f t="shared" si="316"/>
        <v>1</v>
      </c>
      <c r="P2246" s="578">
        <v>19.600000000000001</v>
      </c>
      <c r="Q2246" s="578">
        <v>33.1</v>
      </c>
      <c r="R2246" s="579">
        <v>1.68877551020408</v>
      </c>
      <c r="S2246" s="577" t="b">
        <f t="shared" si="317"/>
        <v>1</v>
      </c>
      <c r="T2246" s="580">
        <f t="shared" si="318"/>
        <v>0</v>
      </c>
      <c r="U2246" s="580">
        <f t="shared" si="319"/>
        <v>1</v>
      </c>
      <c r="V2246" s="580">
        <f t="shared" si="320"/>
        <v>1</v>
      </c>
      <c r="W2246" s="580">
        <f t="shared" si="321"/>
        <v>2</v>
      </c>
      <c r="X2246" s="581" t="str">
        <f t="shared" si="322"/>
        <v>NO</v>
      </c>
      <c r="Y2246" s="582" t="str">
        <f t="shared" si="323"/>
        <v>NO</v>
      </c>
    </row>
    <row r="2247" spans="1:25" x14ac:dyDescent="0.25">
      <c r="A2247" s="572" t="s">
        <v>307</v>
      </c>
      <c r="B2247" s="573" t="s">
        <v>1171</v>
      </c>
      <c r="C2247" s="617">
        <v>9535</v>
      </c>
      <c r="D2247" s="617">
        <v>22105953500</v>
      </c>
      <c r="E2247" s="574" t="s">
        <v>904</v>
      </c>
      <c r="F2247" s="583">
        <v>0</v>
      </c>
      <c r="G2247" s="573" t="s">
        <v>902</v>
      </c>
      <c r="H2247" s="576">
        <v>152900</v>
      </c>
      <c r="I2247" s="576">
        <v>0</v>
      </c>
      <c r="J2247" s="577">
        <v>0</v>
      </c>
      <c r="K2247" s="577" t="str">
        <f t="shared" si="315"/>
        <v/>
      </c>
      <c r="L2247" s="576">
        <v>46710</v>
      </c>
      <c r="M2247" s="576">
        <v>0</v>
      </c>
      <c r="N2247" s="577">
        <v>0</v>
      </c>
      <c r="O2247" s="577" t="b">
        <f t="shared" si="316"/>
        <v>1</v>
      </c>
      <c r="P2247" s="578">
        <v>19.600000000000001</v>
      </c>
      <c r="Q2247" s="578">
        <v>0</v>
      </c>
      <c r="R2247" s="579">
        <v>0</v>
      </c>
      <c r="S2247" s="577" t="str">
        <f t="shared" si="317"/>
        <v/>
      </c>
      <c r="T2247" s="580">
        <f t="shared" si="318"/>
        <v>0</v>
      </c>
      <c r="U2247" s="580">
        <f t="shared" si="319"/>
        <v>1</v>
      </c>
      <c r="V2247" s="580">
        <f t="shared" si="320"/>
        <v>0</v>
      </c>
      <c r="W2247" s="580">
        <f t="shared" si="321"/>
        <v>1</v>
      </c>
      <c r="X2247" s="581" t="str">
        <f t="shared" si="322"/>
        <v>NO</v>
      </c>
      <c r="Y2247" s="582" t="str">
        <f t="shared" si="323"/>
        <v>NO</v>
      </c>
    </row>
    <row r="2248" spans="1:25" x14ac:dyDescent="0.25">
      <c r="A2248" s="572" t="s">
        <v>307</v>
      </c>
      <c r="B2248" s="573" t="s">
        <v>1326</v>
      </c>
      <c r="C2248" s="617">
        <v>9535</v>
      </c>
      <c r="D2248" s="617">
        <v>22105953500</v>
      </c>
      <c r="E2248" s="584" t="s">
        <v>904</v>
      </c>
      <c r="F2248" s="585">
        <v>0</v>
      </c>
      <c r="G2248" s="573" t="s">
        <v>902</v>
      </c>
      <c r="H2248" s="576">
        <v>152900</v>
      </c>
      <c r="I2248" s="576">
        <v>0</v>
      </c>
      <c r="J2248" s="577">
        <v>0</v>
      </c>
      <c r="K2248" s="577" t="str">
        <f t="shared" si="315"/>
        <v/>
      </c>
      <c r="L2248" s="576">
        <v>46710</v>
      </c>
      <c r="M2248" s="576">
        <v>0</v>
      </c>
      <c r="N2248" s="577">
        <v>0</v>
      </c>
      <c r="O2248" s="577" t="b">
        <f t="shared" si="316"/>
        <v>1</v>
      </c>
      <c r="P2248" s="578">
        <v>19.600000000000001</v>
      </c>
      <c r="Q2248" s="578">
        <v>0</v>
      </c>
      <c r="R2248" s="579">
        <v>0</v>
      </c>
      <c r="S2248" s="577" t="str">
        <f t="shared" si="317"/>
        <v/>
      </c>
      <c r="T2248" s="580">
        <f t="shared" si="318"/>
        <v>0</v>
      </c>
      <c r="U2248" s="580">
        <f t="shared" si="319"/>
        <v>1</v>
      </c>
      <c r="V2248" s="580">
        <f t="shared" si="320"/>
        <v>0</v>
      </c>
      <c r="W2248" s="580">
        <f t="shared" si="321"/>
        <v>1</v>
      </c>
      <c r="X2248" s="581" t="str">
        <f t="shared" si="322"/>
        <v>NO</v>
      </c>
      <c r="Y2248" s="582" t="str">
        <f t="shared" si="323"/>
        <v>NO</v>
      </c>
    </row>
    <row r="2249" spans="1:25" x14ac:dyDescent="0.25">
      <c r="A2249" s="572" t="s">
        <v>307</v>
      </c>
      <c r="B2249" s="573" t="s">
        <v>1327</v>
      </c>
      <c r="C2249" s="617">
        <v>9535</v>
      </c>
      <c r="D2249" s="617">
        <v>22105953500</v>
      </c>
      <c r="E2249" s="574" t="s">
        <v>904</v>
      </c>
      <c r="F2249" s="583">
        <v>0</v>
      </c>
      <c r="G2249" s="573" t="s">
        <v>902</v>
      </c>
      <c r="H2249" s="576">
        <v>152900</v>
      </c>
      <c r="I2249" s="576">
        <v>0</v>
      </c>
      <c r="J2249" s="577">
        <v>0</v>
      </c>
      <c r="K2249" s="577" t="str">
        <f t="shared" si="315"/>
        <v/>
      </c>
      <c r="L2249" s="576">
        <v>46710</v>
      </c>
      <c r="M2249" s="576">
        <v>0</v>
      </c>
      <c r="N2249" s="577">
        <v>0</v>
      </c>
      <c r="O2249" s="577" t="b">
        <f t="shared" si="316"/>
        <v>1</v>
      </c>
      <c r="P2249" s="578">
        <v>19.600000000000001</v>
      </c>
      <c r="Q2249" s="578">
        <v>0</v>
      </c>
      <c r="R2249" s="579">
        <v>0</v>
      </c>
      <c r="S2249" s="577" t="str">
        <f t="shared" si="317"/>
        <v/>
      </c>
      <c r="T2249" s="580">
        <f t="shared" si="318"/>
        <v>0</v>
      </c>
      <c r="U2249" s="580">
        <f t="shared" si="319"/>
        <v>1</v>
      </c>
      <c r="V2249" s="580">
        <f t="shared" si="320"/>
        <v>0</v>
      </c>
      <c r="W2249" s="580">
        <f t="shared" si="321"/>
        <v>1</v>
      </c>
      <c r="X2249" s="581" t="str">
        <f t="shared" si="322"/>
        <v>NO</v>
      </c>
      <c r="Y2249" s="582" t="str">
        <f t="shared" si="323"/>
        <v>NO</v>
      </c>
    </row>
    <row r="2250" spans="1:25" x14ac:dyDescent="0.25">
      <c r="A2250" s="572" t="s">
        <v>1310</v>
      </c>
      <c r="B2250" s="573" t="s">
        <v>1320</v>
      </c>
      <c r="C2250" s="617">
        <v>9535</v>
      </c>
      <c r="D2250" s="617">
        <v>22105953500</v>
      </c>
      <c r="E2250" s="574" t="s">
        <v>904</v>
      </c>
      <c r="F2250" s="583">
        <v>0</v>
      </c>
      <c r="G2250" s="573" t="s">
        <v>902</v>
      </c>
      <c r="H2250" s="576">
        <v>152900</v>
      </c>
      <c r="I2250" s="576">
        <v>168400</v>
      </c>
      <c r="J2250" s="577">
        <v>1.1013734466971901</v>
      </c>
      <c r="K2250" s="577" t="b">
        <f t="shared" si="315"/>
        <v>1</v>
      </c>
      <c r="L2250" s="576">
        <v>46710</v>
      </c>
      <c r="M2250" s="576">
        <v>48056</v>
      </c>
      <c r="N2250" s="577">
        <v>1.02881609933633</v>
      </c>
      <c r="O2250" s="577" t="str">
        <f t="shared" si="316"/>
        <v/>
      </c>
      <c r="P2250" s="578">
        <v>19.600000000000001</v>
      </c>
      <c r="Q2250" s="578">
        <v>26.3</v>
      </c>
      <c r="R2250" s="579">
        <v>1.34183673469388</v>
      </c>
      <c r="S2250" s="577" t="str">
        <f t="shared" si="317"/>
        <v/>
      </c>
      <c r="T2250" s="580">
        <f t="shared" si="318"/>
        <v>1</v>
      </c>
      <c r="U2250" s="580">
        <f t="shared" si="319"/>
        <v>0</v>
      </c>
      <c r="V2250" s="580">
        <f t="shared" si="320"/>
        <v>0</v>
      </c>
      <c r="W2250" s="580">
        <f t="shared" si="321"/>
        <v>1</v>
      </c>
      <c r="X2250" s="581" t="str">
        <f t="shared" si="322"/>
        <v>NO</v>
      </c>
      <c r="Y2250" s="582" t="str">
        <f t="shared" si="323"/>
        <v>NO</v>
      </c>
    </row>
    <row r="2251" spans="1:25" x14ac:dyDescent="0.25">
      <c r="A2251" s="572" t="s">
        <v>313</v>
      </c>
      <c r="B2251" s="573" t="s">
        <v>1319</v>
      </c>
      <c r="C2251" s="617">
        <v>9535</v>
      </c>
      <c r="D2251" s="617">
        <v>22105953500</v>
      </c>
      <c r="E2251" s="574" t="s">
        <v>904</v>
      </c>
      <c r="F2251" s="583">
        <v>0</v>
      </c>
      <c r="G2251" s="573" t="s">
        <v>902</v>
      </c>
      <c r="H2251" s="576">
        <v>152900</v>
      </c>
      <c r="I2251" s="576">
        <v>114600</v>
      </c>
      <c r="J2251" s="577">
        <v>0.74950948332243295</v>
      </c>
      <c r="K2251" s="577" t="b">
        <f t="shared" si="315"/>
        <v>1</v>
      </c>
      <c r="L2251" s="576">
        <v>46710</v>
      </c>
      <c r="M2251" s="576">
        <v>27000</v>
      </c>
      <c r="N2251" s="577">
        <v>0.57803468208092501</v>
      </c>
      <c r="O2251" s="577" t="b">
        <f t="shared" si="316"/>
        <v>1</v>
      </c>
      <c r="P2251" s="578">
        <v>19.600000000000001</v>
      </c>
      <c r="Q2251" s="578">
        <v>17.5</v>
      </c>
      <c r="R2251" s="579">
        <v>0.89285714285714302</v>
      </c>
      <c r="S2251" s="577" t="str">
        <f t="shared" si="317"/>
        <v/>
      </c>
      <c r="T2251" s="580">
        <f t="shared" si="318"/>
        <v>1</v>
      </c>
      <c r="U2251" s="580">
        <f t="shared" si="319"/>
        <v>1</v>
      </c>
      <c r="V2251" s="580">
        <f t="shared" si="320"/>
        <v>0</v>
      </c>
      <c r="W2251" s="580">
        <f t="shared" si="321"/>
        <v>2</v>
      </c>
      <c r="X2251" s="581" t="str">
        <f t="shared" si="322"/>
        <v>NO</v>
      </c>
      <c r="Y2251" s="582" t="str">
        <f t="shared" si="323"/>
        <v>NO</v>
      </c>
    </row>
    <row r="2252" spans="1:25" x14ac:dyDescent="0.25">
      <c r="A2252" s="572" t="s">
        <v>307</v>
      </c>
      <c r="B2252" s="592" t="s">
        <v>1166</v>
      </c>
      <c r="C2252" s="617">
        <v>9536</v>
      </c>
      <c r="D2252" s="617">
        <v>22105953600</v>
      </c>
      <c r="E2252" s="574" t="s">
        <v>901</v>
      </c>
      <c r="F2252" s="587">
        <v>1</v>
      </c>
      <c r="G2252" s="573" t="s">
        <v>902</v>
      </c>
      <c r="H2252" s="576">
        <v>152900</v>
      </c>
      <c r="I2252" s="576">
        <v>96600</v>
      </c>
      <c r="J2252" s="577">
        <v>0.63178548070634399</v>
      </c>
      <c r="K2252" s="577" t="b">
        <f t="shared" si="315"/>
        <v>1</v>
      </c>
      <c r="L2252" s="576">
        <v>46710</v>
      </c>
      <c r="M2252" s="576">
        <v>35679</v>
      </c>
      <c r="N2252" s="577">
        <v>0.763840719332049</v>
      </c>
      <c r="O2252" s="577" t="str">
        <f t="shared" si="316"/>
        <v/>
      </c>
      <c r="P2252" s="578">
        <v>19.600000000000001</v>
      </c>
      <c r="Q2252" s="578">
        <v>41</v>
      </c>
      <c r="R2252" s="579">
        <v>2.0918367346938802</v>
      </c>
      <c r="S2252" s="577" t="b">
        <f t="shared" si="317"/>
        <v>1</v>
      </c>
      <c r="T2252" s="580">
        <f t="shared" si="318"/>
        <v>1</v>
      </c>
      <c r="U2252" s="580">
        <f t="shared" si="319"/>
        <v>0</v>
      </c>
      <c r="V2252" s="580">
        <f t="shared" si="320"/>
        <v>1</v>
      </c>
      <c r="W2252" s="580">
        <f t="shared" si="321"/>
        <v>2</v>
      </c>
      <c r="X2252" s="588" t="str">
        <f t="shared" si="322"/>
        <v>YES</v>
      </c>
      <c r="Y2252" s="589" t="str">
        <f t="shared" si="323"/>
        <v>YES</v>
      </c>
    </row>
    <row r="2253" spans="1:25" x14ac:dyDescent="0.25">
      <c r="A2253" s="572" t="s">
        <v>307</v>
      </c>
      <c r="B2253" s="573" t="s">
        <v>1171</v>
      </c>
      <c r="C2253" s="617">
        <v>9536</v>
      </c>
      <c r="D2253" s="617">
        <v>22105953600</v>
      </c>
      <c r="E2253" s="574" t="s">
        <v>901</v>
      </c>
      <c r="F2253" s="587">
        <v>0</v>
      </c>
      <c r="G2253" s="573" t="s">
        <v>902</v>
      </c>
      <c r="H2253" s="576">
        <v>152900</v>
      </c>
      <c r="I2253" s="576">
        <v>0</v>
      </c>
      <c r="J2253" s="577">
        <v>0</v>
      </c>
      <c r="K2253" s="577" t="str">
        <f t="shared" si="315"/>
        <v/>
      </c>
      <c r="L2253" s="576">
        <v>46710</v>
      </c>
      <c r="M2253" s="576">
        <v>0</v>
      </c>
      <c r="N2253" s="577">
        <v>0</v>
      </c>
      <c r="O2253" s="577" t="b">
        <f t="shared" si="316"/>
        <v>1</v>
      </c>
      <c r="P2253" s="578">
        <v>19.600000000000001</v>
      </c>
      <c r="Q2253" s="578">
        <v>0</v>
      </c>
      <c r="R2253" s="579">
        <v>0</v>
      </c>
      <c r="S2253" s="577" t="str">
        <f t="shared" si="317"/>
        <v/>
      </c>
      <c r="T2253" s="580">
        <f t="shared" si="318"/>
        <v>0</v>
      </c>
      <c r="U2253" s="580">
        <f t="shared" si="319"/>
        <v>1</v>
      </c>
      <c r="V2253" s="580">
        <f t="shared" si="320"/>
        <v>0</v>
      </c>
      <c r="W2253" s="580">
        <f t="shared" si="321"/>
        <v>1</v>
      </c>
      <c r="X2253" s="581" t="str">
        <f t="shared" si="322"/>
        <v>NO</v>
      </c>
      <c r="Y2253" s="582" t="str">
        <f t="shared" si="323"/>
        <v>NO</v>
      </c>
    </row>
    <row r="2254" spans="1:25" x14ac:dyDescent="0.25">
      <c r="A2254" s="572" t="s">
        <v>307</v>
      </c>
      <c r="B2254" s="573" t="s">
        <v>1166</v>
      </c>
      <c r="C2254" s="617">
        <v>9537</v>
      </c>
      <c r="D2254" s="617">
        <v>22105953700</v>
      </c>
      <c r="E2254" s="574" t="s">
        <v>904</v>
      </c>
      <c r="F2254" s="583">
        <v>0</v>
      </c>
      <c r="G2254" s="573" t="s">
        <v>902</v>
      </c>
      <c r="H2254" s="576">
        <v>152900</v>
      </c>
      <c r="I2254" s="576">
        <v>96600</v>
      </c>
      <c r="J2254" s="577">
        <v>0.63178548070634399</v>
      </c>
      <c r="K2254" s="577" t="b">
        <f t="shared" si="315"/>
        <v>1</v>
      </c>
      <c r="L2254" s="576">
        <v>46710</v>
      </c>
      <c r="M2254" s="576">
        <v>35679</v>
      </c>
      <c r="N2254" s="577">
        <v>0.763840719332049</v>
      </c>
      <c r="O2254" s="577" t="str">
        <f t="shared" si="316"/>
        <v/>
      </c>
      <c r="P2254" s="578">
        <v>19.600000000000001</v>
      </c>
      <c r="Q2254" s="578">
        <v>41</v>
      </c>
      <c r="R2254" s="579">
        <v>2.0918367346938802</v>
      </c>
      <c r="S2254" s="577" t="b">
        <f t="shared" si="317"/>
        <v>1</v>
      </c>
      <c r="T2254" s="580">
        <f t="shared" si="318"/>
        <v>1</v>
      </c>
      <c r="U2254" s="580">
        <f t="shared" si="319"/>
        <v>0</v>
      </c>
      <c r="V2254" s="580">
        <f t="shared" si="320"/>
        <v>1</v>
      </c>
      <c r="W2254" s="580">
        <f t="shared" si="321"/>
        <v>2</v>
      </c>
      <c r="X2254" s="581" t="str">
        <f t="shared" si="322"/>
        <v>NO</v>
      </c>
      <c r="Y2254" s="582" t="str">
        <f t="shared" si="323"/>
        <v>NO</v>
      </c>
    </row>
    <row r="2255" spans="1:25" x14ac:dyDescent="0.25">
      <c r="A2255" s="572" t="s">
        <v>307</v>
      </c>
      <c r="B2255" s="573" t="s">
        <v>1171</v>
      </c>
      <c r="C2255" s="617">
        <v>9537</v>
      </c>
      <c r="D2255" s="617">
        <v>22105953700</v>
      </c>
      <c r="E2255" s="574" t="s">
        <v>904</v>
      </c>
      <c r="F2255" s="583">
        <v>0</v>
      </c>
      <c r="G2255" s="573" t="s">
        <v>902</v>
      </c>
      <c r="H2255" s="576">
        <v>152900</v>
      </c>
      <c r="I2255" s="576">
        <v>0</v>
      </c>
      <c r="J2255" s="577">
        <v>0</v>
      </c>
      <c r="K2255" s="577" t="str">
        <f t="shared" si="315"/>
        <v/>
      </c>
      <c r="L2255" s="576">
        <v>46710</v>
      </c>
      <c r="M2255" s="576">
        <v>0</v>
      </c>
      <c r="N2255" s="577">
        <v>0</v>
      </c>
      <c r="O2255" s="577" t="b">
        <f t="shared" si="316"/>
        <v>1</v>
      </c>
      <c r="P2255" s="578">
        <v>19.600000000000001</v>
      </c>
      <c r="Q2255" s="578">
        <v>0</v>
      </c>
      <c r="R2255" s="579">
        <v>0</v>
      </c>
      <c r="S2255" s="577" t="str">
        <f t="shared" si="317"/>
        <v/>
      </c>
      <c r="T2255" s="580">
        <f t="shared" si="318"/>
        <v>0</v>
      </c>
      <c r="U2255" s="580">
        <f t="shared" si="319"/>
        <v>1</v>
      </c>
      <c r="V2255" s="580">
        <f t="shared" si="320"/>
        <v>0</v>
      </c>
      <c r="W2255" s="580">
        <f t="shared" si="321"/>
        <v>1</v>
      </c>
      <c r="X2255" s="581" t="str">
        <f t="shared" si="322"/>
        <v>NO</v>
      </c>
      <c r="Y2255" s="582" t="str">
        <f t="shared" si="323"/>
        <v>NO</v>
      </c>
    </row>
    <row r="2256" spans="1:25" x14ac:dyDescent="0.25">
      <c r="A2256" s="572" t="s">
        <v>307</v>
      </c>
      <c r="B2256" s="573" t="s">
        <v>1326</v>
      </c>
      <c r="C2256" s="617">
        <v>9537</v>
      </c>
      <c r="D2256" s="617">
        <v>22105953700</v>
      </c>
      <c r="E2256" s="574" t="s">
        <v>904</v>
      </c>
      <c r="F2256" s="583">
        <v>0</v>
      </c>
      <c r="G2256" s="573" t="s">
        <v>902</v>
      </c>
      <c r="H2256" s="576">
        <v>152900</v>
      </c>
      <c r="I2256" s="576">
        <v>0</v>
      </c>
      <c r="J2256" s="577">
        <v>0</v>
      </c>
      <c r="K2256" s="577" t="str">
        <f t="shared" si="315"/>
        <v/>
      </c>
      <c r="L2256" s="576">
        <v>46710</v>
      </c>
      <c r="M2256" s="576">
        <v>0</v>
      </c>
      <c r="N2256" s="577">
        <v>0</v>
      </c>
      <c r="O2256" s="577" t="b">
        <f t="shared" si="316"/>
        <v>1</v>
      </c>
      <c r="P2256" s="578">
        <v>19.600000000000001</v>
      </c>
      <c r="Q2256" s="578">
        <v>0</v>
      </c>
      <c r="R2256" s="579">
        <v>0</v>
      </c>
      <c r="S2256" s="577" t="str">
        <f t="shared" si="317"/>
        <v/>
      </c>
      <c r="T2256" s="580">
        <f t="shared" si="318"/>
        <v>0</v>
      </c>
      <c r="U2256" s="580">
        <f t="shared" si="319"/>
        <v>1</v>
      </c>
      <c r="V2256" s="580">
        <f t="shared" si="320"/>
        <v>0</v>
      </c>
      <c r="W2256" s="580">
        <f t="shared" si="321"/>
        <v>1</v>
      </c>
      <c r="X2256" s="581" t="str">
        <f t="shared" si="322"/>
        <v>NO</v>
      </c>
      <c r="Y2256" s="582" t="str">
        <f t="shared" si="323"/>
        <v>NO</v>
      </c>
    </row>
    <row r="2257" spans="1:25" x14ac:dyDescent="0.25">
      <c r="A2257" s="572" t="s">
        <v>307</v>
      </c>
      <c r="B2257" s="573" t="s">
        <v>1327</v>
      </c>
      <c r="C2257" s="617">
        <v>9537</v>
      </c>
      <c r="D2257" s="617">
        <v>22105953700</v>
      </c>
      <c r="E2257" s="574" t="s">
        <v>904</v>
      </c>
      <c r="F2257" s="583">
        <v>0</v>
      </c>
      <c r="G2257" s="573" t="s">
        <v>902</v>
      </c>
      <c r="H2257" s="576">
        <v>152900</v>
      </c>
      <c r="I2257" s="576">
        <v>0</v>
      </c>
      <c r="J2257" s="577">
        <v>0</v>
      </c>
      <c r="K2257" s="577" t="str">
        <f t="shared" si="315"/>
        <v/>
      </c>
      <c r="L2257" s="576">
        <v>46710</v>
      </c>
      <c r="M2257" s="576">
        <v>0</v>
      </c>
      <c r="N2257" s="577">
        <v>0</v>
      </c>
      <c r="O2257" s="577" t="b">
        <f t="shared" si="316"/>
        <v>1</v>
      </c>
      <c r="P2257" s="578">
        <v>19.600000000000001</v>
      </c>
      <c r="Q2257" s="578">
        <v>0</v>
      </c>
      <c r="R2257" s="579">
        <v>0</v>
      </c>
      <c r="S2257" s="577" t="str">
        <f t="shared" si="317"/>
        <v/>
      </c>
      <c r="T2257" s="580">
        <f t="shared" si="318"/>
        <v>0</v>
      </c>
      <c r="U2257" s="580">
        <f t="shared" si="319"/>
        <v>1</v>
      </c>
      <c r="V2257" s="580">
        <f t="shared" si="320"/>
        <v>0</v>
      </c>
      <c r="W2257" s="580">
        <f t="shared" si="321"/>
        <v>1</v>
      </c>
      <c r="X2257" s="581" t="str">
        <f t="shared" si="322"/>
        <v>NO</v>
      </c>
      <c r="Y2257" s="582" t="str">
        <f t="shared" si="323"/>
        <v>NO</v>
      </c>
    </row>
    <row r="2258" spans="1:25" x14ac:dyDescent="0.25">
      <c r="A2258" s="572" t="s">
        <v>307</v>
      </c>
      <c r="B2258" s="573" t="s">
        <v>1328</v>
      </c>
      <c r="C2258" s="617">
        <v>9537</v>
      </c>
      <c r="D2258" s="617">
        <v>22105953700</v>
      </c>
      <c r="E2258" s="574" t="s">
        <v>904</v>
      </c>
      <c r="F2258" s="583">
        <v>0</v>
      </c>
      <c r="G2258" s="573" t="s">
        <v>902</v>
      </c>
      <c r="H2258" s="576">
        <v>152900</v>
      </c>
      <c r="I2258" s="576">
        <v>0</v>
      </c>
      <c r="J2258" s="577">
        <v>0</v>
      </c>
      <c r="K2258" s="577" t="str">
        <f t="shared" si="315"/>
        <v/>
      </c>
      <c r="L2258" s="576">
        <v>46710</v>
      </c>
      <c r="M2258" s="576">
        <v>0</v>
      </c>
      <c r="N2258" s="577">
        <v>0</v>
      </c>
      <c r="O2258" s="577" t="b">
        <f t="shared" si="316"/>
        <v>1</v>
      </c>
      <c r="P2258" s="578">
        <v>19.600000000000001</v>
      </c>
      <c r="Q2258" s="578">
        <v>0</v>
      </c>
      <c r="R2258" s="579">
        <v>0</v>
      </c>
      <c r="S2258" s="577" t="str">
        <f t="shared" si="317"/>
        <v/>
      </c>
      <c r="T2258" s="580">
        <f t="shared" si="318"/>
        <v>0</v>
      </c>
      <c r="U2258" s="580">
        <f t="shared" si="319"/>
        <v>1</v>
      </c>
      <c r="V2258" s="580">
        <f t="shared" si="320"/>
        <v>0</v>
      </c>
      <c r="W2258" s="580">
        <f t="shared" si="321"/>
        <v>1</v>
      </c>
      <c r="X2258" s="581" t="str">
        <f t="shared" si="322"/>
        <v>NO</v>
      </c>
      <c r="Y2258" s="582" t="str">
        <f t="shared" si="323"/>
        <v>NO</v>
      </c>
    </row>
    <row r="2259" spans="1:25" x14ac:dyDescent="0.25">
      <c r="A2259" s="572" t="s">
        <v>1310</v>
      </c>
      <c r="B2259" s="573" t="s">
        <v>1313</v>
      </c>
      <c r="C2259" s="617">
        <v>9537</v>
      </c>
      <c r="D2259" s="617">
        <v>22105953700</v>
      </c>
      <c r="E2259" s="574" t="s">
        <v>904</v>
      </c>
      <c r="F2259" s="583">
        <v>0</v>
      </c>
      <c r="G2259" s="573" t="s">
        <v>902</v>
      </c>
      <c r="H2259" s="576">
        <v>152900</v>
      </c>
      <c r="I2259" s="576">
        <v>210300</v>
      </c>
      <c r="J2259" s="577">
        <v>1.37540876389797</v>
      </c>
      <c r="K2259" s="577" t="b">
        <f t="shared" si="315"/>
        <v>1</v>
      </c>
      <c r="L2259" s="576">
        <v>46710</v>
      </c>
      <c r="M2259" s="576">
        <v>57438</v>
      </c>
      <c r="N2259" s="577">
        <v>1.2296724470134901</v>
      </c>
      <c r="O2259" s="577" t="str">
        <f t="shared" si="316"/>
        <v/>
      </c>
      <c r="P2259" s="578">
        <v>19.600000000000001</v>
      </c>
      <c r="Q2259" s="578">
        <v>13</v>
      </c>
      <c r="R2259" s="579">
        <v>0.66326530612244905</v>
      </c>
      <c r="S2259" s="577" t="str">
        <f t="shared" si="317"/>
        <v/>
      </c>
      <c r="T2259" s="580">
        <f t="shared" si="318"/>
        <v>1</v>
      </c>
      <c r="U2259" s="580">
        <f t="shared" si="319"/>
        <v>0</v>
      </c>
      <c r="V2259" s="580">
        <f t="shared" si="320"/>
        <v>0</v>
      </c>
      <c r="W2259" s="580">
        <f t="shared" si="321"/>
        <v>1</v>
      </c>
      <c r="X2259" s="581" t="str">
        <f t="shared" si="322"/>
        <v>NO</v>
      </c>
      <c r="Y2259" s="582" t="str">
        <f t="shared" si="323"/>
        <v>NO</v>
      </c>
    </row>
    <row r="2260" spans="1:25" x14ac:dyDescent="0.25">
      <c r="A2260" s="572" t="s">
        <v>1310</v>
      </c>
      <c r="B2260" s="573" t="s">
        <v>1320</v>
      </c>
      <c r="C2260" s="617">
        <v>9537</v>
      </c>
      <c r="D2260" s="617">
        <v>22105953700</v>
      </c>
      <c r="E2260" s="574" t="s">
        <v>904</v>
      </c>
      <c r="F2260" s="583">
        <v>0</v>
      </c>
      <c r="G2260" s="573" t="s">
        <v>902</v>
      </c>
      <c r="H2260" s="576">
        <v>152900</v>
      </c>
      <c r="I2260" s="576">
        <v>168400</v>
      </c>
      <c r="J2260" s="577">
        <v>1.1013734466971901</v>
      </c>
      <c r="K2260" s="577" t="b">
        <f t="shared" si="315"/>
        <v>1</v>
      </c>
      <c r="L2260" s="576">
        <v>46710</v>
      </c>
      <c r="M2260" s="576">
        <v>48056</v>
      </c>
      <c r="N2260" s="577">
        <v>1.02881609933633</v>
      </c>
      <c r="O2260" s="577" t="str">
        <f t="shared" si="316"/>
        <v/>
      </c>
      <c r="P2260" s="578">
        <v>19.600000000000001</v>
      </c>
      <c r="Q2260" s="578">
        <v>26.3</v>
      </c>
      <c r="R2260" s="579">
        <v>1.34183673469388</v>
      </c>
      <c r="S2260" s="577" t="str">
        <f t="shared" si="317"/>
        <v/>
      </c>
      <c r="T2260" s="580">
        <f t="shared" si="318"/>
        <v>1</v>
      </c>
      <c r="U2260" s="580">
        <f t="shared" si="319"/>
        <v>0</v>
      </c>
      <c r="V2260" s="580">
        <f t="shared" si="320"/>
        <v>0</v>
      </c>
      <c r="W2260" s="580">
        <f t="shared" si="321"/>
        <v>1</v>
      </c>
      <c r="X2260" s="581" t="str">
        <f t="shared" si="322"/>
        <v>NO</v>
      </c>
      <c r="Y2260" s="582" t="str">
        <f t="shared" si="323"/>
        <v>NO</v>
      </c>
    </row>
    <row r="2261" spans="1:25" x14ac:dyDescent="0.25">
      <c r="A2261" s="572" t="s">
        <v>307</v>
      </c>
      <c r="B2261" s="592" t="s">
        <v>1166</v>
      </c>
      <c r="C2261" s="617">
        <v>9538</v>
      </c>
      <c r="D2261" s="617">
        <v>22105953800</v>
      </c>
      <c r="E2261" s="584" t="s">
        <v>904</v>
      </c>
      <c r="F2261" s="583">
        <v>0</v>
      </c>
      <c r="G2261" s="573" t="s">
        <v>902</v>
      </c>
      <c r="H2261" s="576">
        <v>152900</v>
      </c>
      <c r="I2261" s="576">
        <v>96600</v>
      </c>
      <c r="J2261" s="577">
        <v>0.63178548070634399</v>
      </c>
      <c r="K2261" s="577" t="b">
        <f t="shared" si="315"/>
        <v>1</v>
      </c>
      <c r="L2261" s="576">
        <v>46710</v>
      </c>
      <c r="M2261" s="576">
        <v>35679</v>
      </c>
      <c r="N2261" s="577">
        <v>0.763840719332049</v>
      </c>
      <c r="O2261" s="577" t="str">
        <f t="shared" si="316"/>
        <v/>
      </c>
      <c r="P2261" s="578">
        <v>19.600000000000001</v>
      </c>
      <c r="Q2261" s="578">
        <v>41</v>
      </c>
      <c r="R2261" s="579">
        <v>2.0918367346938802</v>
      </c>
      <c r="S2261" s="577" t="b">
        <f t="shared" si="317"/>
        <v>1</v>
      </c>
      <c r="T2261" s="580">
        <f t="shared" si="318"/>
        <v>1</v>
      </c>
      <c r="U2261" s="580">
        <f t="shared" si="319"/>
        <v>0</v>
      </c>
      <c r="V2261" s="580">
        <f t="shared" si="320"/>
        <v>1</v>
      </c>
      <c r="W2261" s="580">
        <f t="shared" si="321"/>
        <v>2</v>
      </c>
      <c r="X2261" s="581" t="str">
        <f t="shared" si="322"/>
        <v>NO</v>
      </c>
      <c r="Y2261" s="582" t="str">
        <f t="shared" si="323"/>
        <v>NO</v>
      </c>
    </row>
    <row r="2262" spans="1:25" x14ac:dyDescent="0.25">
      <c r="A2262" s="572" t="s">
        <v>307</v>
      </c>
      <c r="B2262" s="573" t="s">
        <v>1167</v>
      </c>
      <c r="C2262" s="617">
        <v>9538</v>
      </c>
      <c r="D2262" s="617">
        <v>22105953800</v>
      </c>
      <c r="E2262" s="584" t="s">
        <v>904</v>
      </c>
      <c r="F2262" s="585">
        <v>0</v>
      </c>
      <c r="G2262" s="573" t="s">
        <v>902</v>
      </c>
      <c r="H2262" s="576">
        <v>152900</v>
      </c>
      <c r="I2262" s="576">
        <v>136600</v>
      </c>
      <c r="J2262" s="577">
        <v>0.89339437540876399</v>
      </c>
      <c r="K2262" s="577" t="b">
        <f t="shared" si="315"/>
        <v>1</v>
      </c>
      <c r="L2262" s="576">
        <v>46710</v>
      </c>
      <c r="M2262" s="576">
        <v>47083</v>
      </c>
      <c r="N2262" s="577">
        <v>1.00798544208949</v>
      </c>
      <c r="O2262" s="577" t="str">
        <f t="shared" si="316"/>
        <v/>
      </c>
      <c r="P2262" s="578">
        <v>19.600000000000001</v>
      </c>
      <c r="Q2262" s="578">
        <v>10.8</v>
      </c>
      <c r="R2262" s="579">
        <v>0.55102040816326503</v>
      </c>
      <c r="S2262" s="577" t="str">
        <f t="shared" si="317"/>
        <v/>
      </c>
      <c r="T2262" s="580">
        <f t="shared" si="318"/>
        <v>1</v>
      </c>
      <c r="U2262" s="580">
        <f t="shared" si="319"/>
        <v>0</v>
      </c>
      <c r="V2262" s="580">
        <f t="shared" si="320"/>
        <v>0</v>
      </c>
      <c r="W2262" s="580">
        <f t="shared" si="321"/>
        <v>1</v>
      </c>
      <c r="X2262" s="581" t="str">
        <f t="shared" si="322"/>
        <v>NO</v>
      </c>
      <c r="Y2262" s="582" t="str">
        <f t="shared" si="323"/>
        <v>NO</v>
      </c>
    </row>
    <row r="2263" spans="1:25" x14ac:dyDescent="0.25">
      <c r="A2263" s="572" t="s">
        <v>307</v>
      </c>
      <c r="B2263" s="573" t="s">
        <v>1165</v>
      </c>
      <c r="C2263" s="617">
        <v>9539</v>
      </c>
      <c r="D2263" s="617">
        <v>22105953900</v>
      </c>
      <c r="E2263" s="574" t="s">
        <v>904</v>
      </c>
      <c r="F2263" s="583">
        <v>0</v>
      </c>
      <c r="G2263" s="573" t="s">
        <v>902</v>
      </c>
      <c r="H2263" s="576">
        <v>152900</v>
      </c>
      <c r="I2263" s="576">
        <v>149400</v>
      </c>
      <c r="J2263" s="577">
        <v>0.97710922171353798</v>
      </c>
      <c r="K2263" s="577" t="b">
        <f t="shared" si="315"/>
        <v>1</v>
      </c>
      <c r="L2263" s="576">
        <v>46710</v>
      </c>
      <c r="M2263" s="576">
        <v>37059</v>
      </c>
      <c r="N2263" s="577">
        <v>0.79338471419396295</v>
      </c>
      <c r="O2263" s="577" t="str">
        <f t="shared" si="316"/>
        <v/>
      </c>
      <c r="P2263" s="578">
        <v>19.600000000000001</v>
      </c>
      <c r="Q2263" s="578">
        <v>34.1</v>
      </c>
      <c r="R2263" s="579">
        <v>1.7397959183673499</v>
      </c>
      <c r="S2263" s="577" t="b">
        <f t="shared" si="317"/>
        <v>1</v>
      </c>
      <c r="T2263" s="580">
        <f t="shared" si="318"/>
        <v>1</v>
      </c>
      <c r="U2263" s="580">
        <f t="shared" si="319"/>
        <v>0</v>
      </c>
      <c r="V2263" s="580">
        <f t="shared" si="320"/>
        <v>1</v>
      </c>
      <c r="W2263" s="580">
        <f t="shared" si="321"/>
        <v>2</v>
      </c>
      <c r="X2263" s="581" t="str">
        <f t="shared" si="322"/>
        <v>NO</v>
      </c>
      <c r="Y2263" s="582" t="str">
        <f t="shared" si="323"/>
        <v>NO</v>
      </c>
    </row>
    <row r="2264" spans="1:25" x14ac:dyDescent="0.25">
      <c r="A2264" s="572" t="s">
        <v>307</v>
      </c>
      <c r="B2264" s="573" t="s">
        <v>1167</v>
      </c>
      <c r="C2264" s="617">
        <v>9539</v>
      </c>
      <c r="D2264" s="617">
        <v>22105953900</v>
      </c>
      <c r="E2264" s="584" t="s">
        <v>904</v>
      </c>
      <c r="F2264" s="585">
        <v>0</v>
      </c>
      <c r="G2264" s="573" t="s">
        <v>902</v>
      </c>
      <c r="H2264" s="576">
        <v>152900</v>
      </c>
      <c r="I2264" s="576">
        <v>136600</v>
      </c>
      <c r="J2264" s="577">
        <v>0.89339437540876399</v>
      </c>
      <c r="K2264" s="577" t="b">
        <f t="shared" si="315"/>
        <v>1</v>
      </c>
      <c r="L2264" s="576">
        <v>46710</v>
      </c>
      <c r="M2264" s="576">
        <v>47083</v>
      </c>
      <c r="N2264" s="577">
        <v>1.00798544208949</v>
      </c>
      <c r="O2264" s="577" t="str">
        <f t="shared" si="316"/>
        <v/>
      </c>
      <c r="P2264" s="578">
        <v>19.600000000000001</v>
      </c>
      <c r="Q2264" s="578">
        <v>10.8</v>
      </c>
      <c r="R2264" s="579">
        <v>0.55102040816326503</v>
      </c>
      <c r="S2264" s="577" t="str">
        <f t="shared" si="317"/>
        <v/>
      </c>
      <c r="T2264" s="580">
        <f t="shared" si="318"/>
        <v>1</v>
      </c>
      <c r="U2264" s="580">
        <f t="shared" si="319"/>
        <v>0</v>
      </c>
      <c r="V2264" s="580">
        <f t="shared" si="320"/>
        <v>0</v>
      </c>
      <c r="W2264" s="580">
        <f t="shared" si="321"/>
        <v>1</v>
      </c>
      <c r="X2264" s="581" t="str">
        <f t="shared" si="322"/>
        <v>NO</v>
      </c>
      <c r="Y2264" s="582" t="str">
        <f t="shared" si="323"/>
        <v>NO</v>
      </c>
    </row>
    <row r="2265" spans="1:25" x14ac:dyDescent="0.25">
      <c r="A2265" s="572" t="s">
        <v>307</v>
      </c>
      <c r="B2265" s="573" t="s">
        <v>1165</v>
      </c>
      <c r="C2265" s="617">
        <v>9540.01</v>
      </c>
      <c r="D2265" s="617">
        <v>22105954001</v>
      </c>
      <c r="E2265" s="574" t="s">
        <v>901</v>
      </c>
      <c r="F2265" s="587">
        <v>1</v>
      </c>
      <c r="G2265" s="573" t="s">
        <v>902</v>
      </c>
      <c r="H2265" s="576">
        <v>152900</v>
      </c>
      <c r="I2265" s="576">
        <v>149400</v>
      </c>
      <c r="J2265" s="577">
        <v>0.97710922171353798</v>
      </c>
      <c r="K2265" s="577" t="b">
        <f t="shared" si="315"/>
        <v>1</v>
      </c>
      <c r="L2265" s="576">
        <v>46710</v>
      </c>
      <c r="M2265" s="576">
        <v>37059</v>
      </c>
      <c r="N2265" s="577">
        <v>0.79338471419396295</v>
      </c>
      <c r="O2265" s="577" t="str">
        <f t="shared" si="316"/>
        <v/>
      </c>
      <c r="P2265" s="578">
        <v>19.600000000000001</v>
      </c>
      <c r="Q2265" s="578">
        <v>34.1</v>
      </c>
      <c r="R2265" s="579">
        <v>1.7397959183673499</v>
      </c>
      <c r="S2265" s="577" t="b">
        <f t="shared" si="317"/>
        <v>1</v>
      </c>
      <c r="T2265" s="580">
        <f t="shared" si="318"/>
        <v>1</v>
      </c>
      <c r="U2265" s="580">
        <f t="shared" si="319"/>
        <v>0</v>
      </c>
      <c r="V2265" s="580">
        <f t="shared" si="320"/>
        <v>1</v>
      </c>
      <c r="W2265" s="580">
        <f t="shared" si="321"/>
        <v>2</v>
      </c>
      <c r="X2265" s="588" t="str">
        <f t="shared" si="322"/>
        <v>YES</v>
      </c>
      <c r="Y2265" s="589" t="str">
        <f t="shared" si="323"/>
        <v>YES</v>
      </c>
    </row>
    <row r="2266" spans="1:25" x14ac:dyDescent="0.25">
      <c r="A2266" s="572" t="s">
        <v>307</v>
      </c>
      <c r="B2266" s="573" t="s">
        <v>1329</v>
      </c>
      <c r="C2266" s="617">
        <v>9540.01</v>
      </c>
      <c r="D2266" s="617">
        <v>22105954001</v>
      </c>
      <c r="E2266" s="574" t="s">
        <v>901</v>
      </c>
      <c r="F2266" s="575">
        <v>1</v>
      </c>
      <c r="G2266" s="573" t="s">
        <v>902</v>
      </c>
      <c r="H2266" s="576">
        <v>152900</v>
      </c>
      <c r="I2266" s="580"/>
      <c r="J2266" s="580"/>
      <c r="K2266" s="577" t="str">
        <f t="shared" si="315"/>
        <v/>
      </c>
      <c r="L2266" s="576">
        <v>46710</v>
      </c>
      <c r="M2266" s="576">
        <v>34807</v>
      </c>
      <c r="N2266" s="577">
        <v>0.74517233997002796</v>
      </c>
      <c r="O2266" s="577" t="str">
        <f t="shared" si="316"/>
        <v/>
      </c>
      <c r="P2266" s="578">
        <v>19.600000000000001</v>
      </c>
      <c r="Q2266" s="578">
        <v>24.1</v>
      </c>
      <c r="R2266" s="579">
        <v>1.2295918367346901</v>
      </c>
      <c r="S2266" s="577" t="str">
        <f t="shared" si="317"/>
        <v/>
      </c>
      <c r="T2266" s="580">
        <f t="shared" si="318"/>
        <v>0</v>
      </c>
      <c r="U2266" s="580">
        <f t="shared" si="319"/>
        <v>0</v>
      </c>
      <c r="V2266" s="580">
        <f t="shared" si="320"/>
        <v>0</v>
      </c>
      <c r="W2266" s="580">
        <f t="shared" si="321"/>
        <v>0</v>
      </c>
      <c r="X2266" s="581" t="str">
        <f t="shared" si="322"/>
        <v>NO</v>
      </c>
      <c r="Y2266" s="582" t="str">
        <f t="shared" si="323"/>
        <v>NO</v>
      </c>
    </row>
    <row r="2267" spans="1:25" x14ac:dyDescent="0.25">
      <c r="A2267" s="572" t="s">
        <v>307</v>
      </c>
      <c r="B2267" s="573" t="s">
        <v>1167</v>
      </c>
      <c r="C2267" s="617">
        <v>9540.01</v>
      </c>
      <c r="D2267" s="617">
        <v>22105954001</v>
      </c>
      <c r="E2267" s="574" t="s">
        <v>901</v>
      </c>
      <c r="F2267" s="587">
        <v>1</v>
      </c>
      <c r="G2267" s="573" t="s">
        <v>902</v>
      </c>
      <c r="H2267" s="576">
        <v>152900</v>
      </c>
      <c r="I2267" s="576">
        <v>136600</v>
      </c>
      <c r="J2267" s="577">
        <v>0.89339437540876399</v>
      </c>
      <c r="K2267" s="577" t="b">
        <f t="shared" si="315"/>
        <v>1</v>
      </c>
      <c r="L2267" s="576">
        <v>46710</v>
      </c>
      <c r="M2267" s="576">
        <v>47083</v>
      </c>
      <c r="N2267" s="577">
        <v>1.00798544208949</v>
      </c>
      <c r="O2267" s="577" t="str">
        <f t="shared" si="316"/>
        <v/>
      </c>
      <c r="P2267" s="578">
        <v>19.600000000000001</v>
      </c>
      <c r="Q2267" s="578">
        <v>10.8</v>
      </c>
      <c r="R2267" s="579">
        <v>0.55102040816326503</v>
      </c>
      <c r="S2267" s="577" t="str">
        <f t="shared" si="317"/>
        <v/>
      </c>
      <c r="T2267" s="580">
        <f t="shared" si="318"/>
        <v>1</v>
      </c>
      <c r="U2267" s="580">
        <f t="shared" si="319"/>
        <v>0</v>
      </c>
      <c r="V2267" s="580">
        <f t="shared" si="320"/>
        <v>0</v>
      </c>
      <c r="W2267" s="580">
        <f t="shared" si="321"/>
        <v>1</v>
      </c>
      <c r="X2267" s="581" t="str">
        <f t="shared" si="322"/>
        <v>NO</v>
      </c>
      <c r="Y2267" s="582" t="str">
        <f t="shared" si="323"/>
        <v>NO</v>
      </c>
    </row>
    <row r="2268" spans="1:25" x14ac:dyDescent="0.25">
      <c r="A2268" s="572" t="s">
        <v>307</v>
      </c>
      <c r="B2268" s="573" t="s">
        <v>1165</v>
      </c>
      <c r="C2268" s="617">
        <v>9540.02</v>
      </c>
      <c r="D2268" s="617">
        <v>22105954002</v>
      </c>
      <c r="E2268" s="574" t="s">
        <v>904</v>
      </c>
      <c r="F2268" s="583">
        <v>0</v>
      </c>
      <c r="G2268" s="573" t="s">
        <v>902</v>
      </c>
      <c r="H2268" s="576">
        <v>152900</v>
      </c>
      <c r="I2268" s="576">
        <v>149400</v>
      </c>
      <c r="J2268" s="577">
        <v>0.97710922171353798</v>
      </c>
      <c r="K2268" s="577" t="b">
        <f t="shared" si="315"/>
        <v>1</v>
      </c>
      <c r="L2268" s="576">
        <v>46710</v>
      </c>
      <c r="M2268" s="576">
        <v>37059</v>
      </c>
      <c r="N2268" s="577">
        <v>0.79338471419396295</v>
      </c>
      <c r="O2268" s="577" t="str">
        <f t="shared" si="316"/>
        <v/>
      </c>
      <c r="P2268" s="578">
        <v>19.600000000000001</v>
      </c>
      <c r="Q2268" s="578">
        <v>34.1</v>
      </c>
      <c r="R2268" s="579">
        <v>1.7397959183673499</v>
      </c>
      <c r="S2268" s="577" t="b">
        <f t="shared" si="317"/>
        <v>1</v>
      </c>
      <c r="T2268" s="580">
        <f t="shared" si="318"/>
        <v>1</v>
      </c>
      <c r="U2268" s="580">
        <f t="shared" si="319"/>
        <v>0</v>
      </c>
      <c r="V2268" s="580">
        <f t="shared" si="320"/>
        <v>1</v>
      </c>
      <c r="W2268" s="580">
        <f t="shared" si="321"/>
        <v>2</v>
      </c>
      <c r="X2268" s="581" t="str">
        <f t="shared" si="322"/>
        <v>NO</v>
      </c>
      <c r="Y2268" s="582" t="str">
        <f t="shared" si="323"/>
        <v>NO</v>
      </c>
    </row>
    <row r="2269" spans="1:25" x14ac:dyDescent="0.25">
      <c r="A2269" s="572" t="s">
        <v>307</v>
      </c>
      <c r="B2269" s="573" t="s">
        <v>1166</v>
      </c>
      <c r="C2269" s="617">
        <v>9540.02</v>
      </c>
      <c r="D2269" s="617">
        <v>22105954002</v>
      </c>
      <c r="E2269" s="574" t="s">
        <v>904</v>
      </c>
      <c r="F2269" s="583">
        <v>0</v>
      </c>
      <c r="G2269" s="573" t="s">
        <v>902</v>
      </c>
      <c r="H2269" s="576">
        <v>152900</v>
      </c>
      <c r="I2269" s="576">
        <v>96600</v>
      </c>
      <c r="J2269" s="577">
        <v>0.63178548070634399</v>
      </c>
      <c r="K2269" s="577" t="b">
        <f t="shared" si="315"/>
        <v>1</v>
      </c>
      <c r="L2269" s="576">
        <v>46710</v>
      </c>
      <c r="M2269" s="576">
        <v>35679</v>
      </c>
      <c r="N2269" s="577">
        <v>0.763840719332049</v>
      </c>
      <c r="O2269" s="577" t="str">
        <f t="shared" si="316"/>
        <v/>
      </c>
      <c r="P2269" s="578">
        <v>19.600000000000001</v>
      </c>
      <c r="Q2269" s="578">
        <v>41</v>
      </c>
      <c r="R2269" s="579">
        <v>2.0918367346938802</v>
      </c>
      <c r="S2269" s="577" t="b">
        <f t="shared" si="317"/>
        <v>1</v>
      </c>
      <c r="T2269" s="580">
        <f t="shared" si="318"/>
        <v>1</v>
      </c>
      <c r="U2269" s="580">
        <f t="shared" si="319"/>
        <v>0</v>
      </c>
      <c r="V2269" s="580">
        <f t="shared" si="320"/>
        <v>1</v>
      </c>
      <c r="W2269" s="580">
        <f t="shared" si="321"/>
        <v>2</v>
      </c>
      <c r="X2269" s="581" t="str">
        <f t="shared" si="322"/>
        <v>NO</v>
      </c>
      <c r="Y2269" s="582" t="str">
        <f t="shared" si="323"/>
        <v>NO</v>
      </c>
    </row>
    <row r="2270" spans="1:25" x14ac:dyDescent="0.25">
      <c r="A2270" s="572" t="s">
        <v>307</v>
      </c>
      <c r="B2270" s="573" t="s">
        <v>1167</v>
      </c>
      <c r="C2270" s="617">
        <v>9540.02</v>
      </c>
      <c r="D2270" s="617">
        <v>22105954002</v>
      </c>
      <c r="E2270" s="574" t="s">
        <v>904</v>
      </c>
      <c r="F2270" s="583">
        <v>0</v>
      </c>
      <c r="G2270" s="573" t="s">
        <v>902</v>
      </c>
      <c r="H2270" s="576">
        <v>152900</v>
      </c>
      <c r="I2270" s="576">
        <v>136600</v>
      </c>
      <c r="J2270" s="577">
        <v>0.89339437540876399</v>
      </c>
      <c r="K2270" s="577" t="b">
        <f t="shared" si="315"/>
        <v>1</v>
      </c>
      <c r="L2270" s="576">
        <v>46710</v>
      </c>
      <c r="M2270" s="576">
        <v>47083</v>
      </c>
      <c r="N2270" s="577">
        <v>1.00798544208949</v>
      </c>
      <c r="O2270" s="577" t="str">
        <f t="shared" si="316"/>
        <v/>
      </c>
      <c r="P2270" s="578">
        <v>19.600000000000001</v>
      </c>
      <c r="Q2270" s="578">
        <v>10.8</v>
      </c>
      <c r="R2270" s="579">
        <v>0.55102040816326503</v>
      </c>
      <c r="S2270" s="577" t="str">
        <f t="shared" si="317"/>
        <v/>
      </c>
      <c r="T2270" s="580">
        <f t="shared" si="318"/>
        <v>1</v>
      </c>
      <c r="U2270" s="580">
        <f t="shared" si="319"/>
        <v>0</v>
      </c>
      <c r="V2270" s="580">
        <f t="shared" si="320"/>
        <v>0</v>
      </c>
      <c r="W2270" s="580">
        <f t="shared" si="321"/>
        <v>1</v>
      </c>
      <c r="X2270" s="581" t="str">
        <f t="shared" si="322"/>
        <v>NO</v>
      </c>
      <c r="Y2270" s="582" t="str">
        <f t="shared" si="323"/>
        <v>NO</v>
      </c>
    </row>
    <row r="2271" spans="1:25" x14ac:dyDescent="0.25">
      <c r="A2271" s="572" t="s">
        <v>307</v>
      </c>
      <c r="B2271" s="573" t="s">
        <v>1167</v>
      </c>
      <c r="C2271" s="617">
        <v>9541.01</v>
      </c>
      <c r="D2271" s="617">
        <v>22105954101</v>
      </c>
      <c r="E2271" s="584" t="s">
        <v>904</v>
      </c>
      <c r="F2271" s="585">
        <v>0</v>
      </c>
      <c r="G2271" s="573" t="s">
        <v>902</v>
      </c>
      <c r="H2271" s="576">
        <v>152900</v>
      </c>
      <c r="I2271" s="576">
        <v>136600</v>
      </c>
      <c r="J2271" s="577">
        <v>0.89339437540876399</v>
      </c>
      <c r="K2271" s="577" t="b">
        <f t="shared" si="315"/>
        <v>1</v>
      </c>
      <c r="L2271" s="576">
        <v>46710</v>
      </c>
      <c r="M2271" s="576">
        <v>47083</v>
      </c>
      <c r="N2271" s="577">
        <v>1.00798544208949</v>
      </c>
      <c r="O2271" s="577" t="str">
        <f t="shared" si="316"/>
        <v/>
      </c>
      <c r="P2271" s="578">
        <v>19.600000000000001</v>
      </c>
      <c r="Q2271" s="578">
        <v>10.8</v>
      </c>
      <c r="R2271" s="579">
        <v>0.55102040816326503</v>
      </c>
      <c r="S2271" s="577" t="str">
        <f t="shared" si="317"/>
        <v/>
      </c>
      <c r="T2271" s="580">
        <f t="shared" si="318"/>
        <v>1</v>
      </c>
      <c r="U2271" s="580">
        <f t="shared" si="319"/>
        <v>0</v>
      </c>
      <c r="V2271" s="580">
        <f t="shared" si="320"/>
        <v>0</v>
      </c>
      <c r="W2271" s="580">
        <f t="shared" si="321"/>
        <v>1</v>
      </c>
      <c r="X2271" s="581" t="str">
        <f t="shared" si="322"/>
        <v>NO</v>
      </c>
      <c r="Y2271" s="582" t="str">
        <f t="shared" si="323"/>
        <v>NO</v>
      </c>
    </row>
    <row r="2272" spans="1:25" x14ac:dyDescent="0.25">
      <c r="A2272" s="572" t="s">
        <v>307</v>
      </c>
      <c r="B2272" s="573" t="s">
        <v>1165</v>
      </c>
      <c r="C2272" s="617">
        <v>9541.01</v>
      </c>
      <c r="D2272" s="617">
        <v>22105954101</v>
      </c>
      <c r="E2272" s="584" t="s">
        <v>904</v>
      </c>
      <c r="F2272" s="585">
        <v>0</v>
      </c>
      <c r="G2272" s="573" t="s">
        <v>902</v>
      </c>
      <c r="H2272" s="576">
        <v>152900</v>
      </c>
      <c r="I2272" s="576">
        <v>149400</v>
      </c>
      <c r="J2272" s="577">
        <v>0.97710922171353798</v>
      </c>
      <c r="K2272" s="577" t="b">
        <f t="shared" si="315"/>
        <v>1</v>
      </c>
      <c r="L2272" s="576">
        <v>46710</v>
      </c>
      <c r="M2272" s="576">
        <v>37059</v>
      </c>
      <c r="N2272" s="577">
        <v>0.79338471419396295</v>
      </c>
      <c r="O2272" s="577" t="str">
        <f t="shared" si="316"/>
        <v/>
      </c>
      <c r="P2272" s="578">
        <v>19.600000000000001</v>
      </c>
      <c r="Q2272" s="578">
        <v>34.1</v>
      </c>
      <c r="R2272" s="579">
        <v>1.7397959183673499</v>
      </c>
      <c r="S2272" s="577" t="b">
        <f t="shared" si="317"/>
        <v>1</v>
      </c>
      <c r="T2272" s="580">
        <f t="shared" si="318"/>
        <v>1</v>
      </c>
      <c r="U2272" s="580">
        <f t="shared" si="319"/>
        <v>0</v>
      </c>
      <c r="V2272" s="580">
        <f t="shared" si="320"/>
        <v>1</v>
      </c>
      <c r="W2272" s="580">
        <f t="shared" si="321"/>
        <v>2</v>
      </c>
      <c r="X2272" s="581" t="str">
        <f t="shared" si="322"/>
        <v>NO</v>
      </c>
      <c r="Y2272" s="586" t="str">
        <f t="shared" si="323"/>
        <v>NO</v>
      </c>
    </row>
    <row r="2273" spans="1:25" x14ac:dyDescent="0.25">
      <c r="A2273" s="572" t="s">
        <v>307</v>
      </c>
      <c r="B2273" s="573" t="s">
        <v>1165</v>
      </c>
      <c r="C2273" s="617">
        <v>9541.01</v>
      </c>
      <c r="D2273" s="617">
        <v>22105954101</v>
      </c>
      <c r="E2273" s="584" t="s">
        <v>904</v>
      </c>
      <c r="F2273" s="585">
        <v>0</v>
      </c>
      <c r="G2273" s="573" t="s">
        <v>902</v>
      </c>
      <c r="H2273" s="576">
        <v>152900</v>
      </c>
      <c r="I2273" s="576">
        <v>149400</v>
      </c>
      <c r="J2273" s="577">
        <v>0.97710922171353798</v>
      </c>
      <c r="K2273" s="577" t="b">
        <f t="shared" si="315"/>
        <v>1</v>
      </c>
      <c r="L2273" s="576">
        <v>46710</v>
      </c>
      <c r="M2273" s="576">
        <v>37059</v>
      </c>
      <c r="N2273" s="577">
        <v>0.79338471419396295</v>
      </c>
      <c r="O2273" s="577" t="str">
        <f t="shared" si="316"/>
        <v/>
      </c>
      <c r="P2273" s="578">
        <v>19.600000000000001</v>
      </c>
      <c r="Q2273" s="578">
        <v>34.1</v>
      </c>
      <c r="R2273" s="579">
        <v>1.7397959183673499</v>
      </c>
      <c r="S2273" s="577" t="b">
        <f t="shared" si="317"/>
        <v>1</v>
      </c>
      <c r="T2273" s="580">
        <f t="shared" si="318"/>
        <v>1</v>
      </c>
      <c r="U2273" s="580">
        <f t="shared" si="319"/>
        <v>0</v>
      </c>
      <c r="V2273" s="580">
        <f t="shared" si="320"/>
        <v>1</v>
      </c>
      <c r="W2273" s="580">
        <f t="shared" si="321"/>
        <v>2</v>
      </c>
      <c r="X2273" s="581" t="str">
        <f t="shared" si="322"/>
        <v>NO</v>
      </c>
      <c r="Y2273" s="586" t="str">
        <f t="shared" si="323"/>
        <v>NO</v>
      </c>
    </row>
    <row r="2274" spans="1:25" x14ac:dyDescent="0.25">
      <c r="A2274" s="572" t="s">
        <v>307</v>
      </c>
      <c r="B2274" s="573" t="s">
        <v>1330</v>
      </c>
      <c r="C2274" s="617">
        <v>9541.02</v>
      </c>
      <c r="D2274" s="617">
        <v>22105954102</v>
      </c>
      <c r="E2274" s="584" t="s">
        <v>904</v>
      </c>
      <c r="F2274" s="585">
        <v>0</v>
      </c>
      <c r="G2274" s="573" t="s">
        <v>902</v>
      </c>
      <c r="H2274" s="576">
        <v>152900</v>
      </c>
      <c r="I2274" s="576">
        <v>144100</v>
      </c>
      <c r="J2274" s="577">
        <v>0.94244604316546798</v>
      </c>
      <c r="K2274" s="577" t="b">
        <f t="shared" si="315"/>
        <v>1</v>
      </c>
      <c r="L2274" s="576">
        <v>46710</v>
      </c>
      <c r="M2274" s="576">
        <v>43681</v>
      </c>
      <c r="N2274" s="577">
        <v>0.93515307214729204</v>
      </c>
      <c r="O2274" s="577" t="str">
        <f t="shared" si="316"/>
        <v/>
      </c>
      <c r="P2274" s="578">
        <v>19.600000000000001</v>
      </c>
      <c r="Q2274" s="578">
        <v>20.2</v>
      </c>
      <c r="R2274" s="579">
        <v>1.03061224489796</v>
      </c>
      <c r="S2274" s="577" t="str">
        <f t="shared" si="317"/>
        <v/>
      </c>
      <c r="T2274" s="580">
        <f t="shared" si="318"/>
        <v>1</v>
      </c>
      <c r="U2274" s="580">
        <f t="shared" si="319"/>
        <v>0</v>
      </c>
      <c r="V2274" s="580">
        <f t="shared" si="320"/>
        <v>0</v>
      </c>
      <c r="W2274" s="580">
        <f t="shared" si="321"/>
        <v>1</v>
      </c>
      <c r="X2274" s="581" t="str">
        <f t="shared" si="322"/>
        <v>NO</v>
      </c>
      <c r="Y2274" s="582" t="str">
        <f t="shared" si="323"/>
        <v>NO</v>
      </c>
    </row>
    <row r="2275" spans="1:25" x14ac:dyDescent="0.25">
      <c r="A2275" s="572" t="s">
        <v>307</v>
      </c>
      <c r="B2275" s="573" t="s">
        <v>1165</v>
      </c>
      <c r="C2275" s="617">
        <v>9541.02</v>
      </c>
      <c r="D2275" s="617">
        <v>22105954102</v>
      </c>
      <c r="E2275" s="584" t="s">
        <v>904</v>
      </c>
      <c r="F2275" s="585">
        <v>0</v>
      </c>
      <c r="G2275" s="573" t="s">
        <v>902</v>
      </c>
      <c r="H2275" s="576">
        <v>152900</v>
      </c>
      <c r="I2275" s="576">
        <v>149400</v>
      </c>
      <c r="J2275" s="577">
        <v>0.97710922171353798</v>
      </c>
      <c r="K2275" s="577" t="b">
        <f t="shared" si="315"/>
        <v>1</v>
      </c>
      <c r="L2275" s="576">
        <v>46710</v>
      </c>
      <c r="M2275" s="576">
        <v>37059</v>
      </c>
      <c r="N2275" s="577">
        <v>0.79338471419396295</v>
      </c>
      <c r="O2275" s="577" t="str">
        <f t="shared" si="316"/>
        <v/>
      </c>
      <c r="P2275" s="578">
        <v>19.600000000000001</v>
      </c>
      <c r="Q2275" s="578">
        <v>34.1</v>
      </c>
      <c r="R2275" s="579">
        <v>1.7397959183673499</v>
      </c>
      <c r="S2275" s="577" t="b">
        <f t="shared" si="317"/>
        <v>1</v>
      </c>
      <c r="T2275" s="580">
        <f t="shared" si="318"/>
        <v>1</v>
      </c>
      <c r="U2275" s="580">
        <f t="shared" si="319"/>
        <v>0</v>
      </c>
      <c r="V2275" s="580">
        <f t="shared" si="320"/>
        <v>1</v>
      </c>
      <c r="W2275" s="580">
        <f t="shared" si="321"/>
        <v>2</v>
      </c>
      <c r="X2275" s="581" t="str">
        <f t="shared" si="322"/>
        <v>NO</v>
      </c>
      <c r="Y2275" s="586" t="str">
        <f t="shared" si="323"/>
        <v>NO</v>
      </c>
    </row>
    <row r="2276" spans="1:25" x14ac:dyDescent="0.25">
      <c r="A2276" s="572" t="s">
        <v>307</v>
      </c>
      <c r="B2276" s="573" t="s">
        <v>1165</v>
      </c>
      <c r="C2276" s="617">
        <v>9542</v>
      </c>
      <c r="D2276" s="617">
        <v>22105954200</v>
      </c>
      <c r="E2276" s="584" t="s">
        <v>904</v>
      </c>
      <c r="F2276" s="585">
        <v>0</v>
      </c>
      <c r="G2276" s="573" t="s">
        <v>902</v>
      </c>
      <c r="H2276" s="576">
        <v>152900</v>
      </c>
      <c r="I2276" s="576">
        <v>149400</v>
      </c>
      <c r="J2276" s="577">
        <v>0.97710922171353798</v>
      </c>
      <c r="K2276" s="577" t="b">
        <f t="shared" si="315"/>
        <v>1</v>
      </c>
      <c r="L2276" s="576">
        <v>46710</v>
      </c>
      <c r="M2276" s="576">
        <v>37059</v>
      </c>
      <c r="N2276" s="577">
        <v>0.79338471419396295</v>
      </c>
      <c r="O2276" s="577" t="str">
        <f t="shared" si="316"/>
        <v/>
      </c>
      <c r="P2276" s="578">
        <v>19.600000000000001</v>
      </c>
      <c r="Q2276" s="578">
        <v>34.1</v>
      </c>
      <c r="R2276" s="579">
        <v>1.7397959183673499</v>
      </c>
      <c r="S2276" s="577" t="b">
        <f t="shared" si="317"/>
        <v>1</v>
      </c>
      <c r="T2276" s="580">
        <f t="shared" si="318"/>
        <v>1</v>
      </c>
      <c r="U2276" s="580">
        <f t="shared" si="319"/>
        <v>0</v>
      </c>
      <c r="V2276" s="580">
        <f t="shared" si="320"/>
        <v>1</v>
      </c>
      <c r="W2276" s="580">
        <f t="shared" si="321"/>
        <v>2</v>
      </c>
      <c r="X2276" s="581" t="str">
        <f t="shared" si="322"/>
        <v>NO</v>
      </c>
      <c r="Y2276" s="586" t="str">
        <f t="shared" si="323"/>
        <v>NO</v>
      </c>
    </row>
    <row r="2277" spans="1:25" x14ac:dyDescent="0.25">
      <c r="A2277" s="572" t="s">
        <v>307</v>
      </c>
      <c r="B2277" s="573" t="s">
        <v>1165</v>
      </c>
      <c r="C2277" s="617">
        <v>9542</v>
      </c>
      <c r="D2277" s="617">
        <v>22105954200</v>
      </c>
      <c r="E2277" s="584" t="s">
        <v>904</v>
      </c>
      <c r="F2277" s="585">
        <v>0</v>
      </c>
      <c r="G2277" s="573" t="s">
        <v>902</v>
      </c>
      <c r="H2277" s="576">
        <v>152900</v>
      </c>
      <c r="I2277" s="576">
        <v>149400</v>
      </c>
      <c r="J2277" s="577">
        <v>0.97710922171353798</v>
      </c>
      <c r="K2277" s="577" t="b">
        <f t="shared" si="315"/>
        <v>1</v>
      </c>
      <c r="L2277" s="576">
        <v>46710</v>
      </c>
      <c r="M2277" s="576">
        <v>37059</v>
      </c>
      <c r="N2277" s="577">
        <v>0.79338471419396295</v>
      </c>
      <c r="O2277" s="577" t="str">
        <f t="shared" si="316"/>
        <v/>
      </c>
      <c r="P2277" s="578">
        <v>19.600000000000001</v>
      </c>
      <c r="Q2277" s="578">
        <v>34.1</v>
      </c>
      <c r="R2277" s="579">
        <v>1.7397959183673499</v>
      </c>
      <c r="S2277" s="577" t="b">
        <f t="shared" si="317"/>
        <v>1</v>
      </c>
      <c r="T2277" s="580">
        <f t="shared" si="318"/>
        <v>1</v>
      </c>
      <c r="U2277" s="580">
        <f t="shared" si="319"/>
        <v>0</v>
      </c>
      <c r="V2277" s="580">
        <f t="shared" si="320"/>
        <v>1</v>
      </c>
      <c r="W2277" s="580">
        <f t="shared" si="321"/>
        <v>2</v>
      </c>
      <c r="X2277" s="581" t="str">
        <f t="shared" si="322"/>
        <v>NO</v>
      </c>
      <c r="Y2277" s="586" t="str">
        <f t="shared" si="323"/>
        <v>NO</v>
      </c>
    </row>
    <row r="2278" spans="1:25" x14ac:dyDescent="0.25">
      <c r="A2278" s="572" t="s">
        <v>307</v>
      </c>
      <c r="B2278" s="573" t="s">
        <v>1165</v>
      </c>
      <c r="C2278" s="617">
        <v>9542</v>
      </c>
      <c r="D2278" s="617">
        <v>22105954200</v>
      </c>
      <c r="E2278" s="584" t="s">
        <v>904</v>
      </c>
      <c r="F2278" s="585">
        <v>0</v>
      </c>
      <c r="G2278" s="573" t="s">
        <v>902</v>
      </c>
      <c r="H2278" s="576">
        <v>152900</v>
      </c>
      <c r="I2278" s="576">
        <v>149400</v>
      </c>
      <c r="J2278" s="577">
        <v>0.97710922171353798</v>
      </c>
      <c r="K2278" s="577" t="b">
        <f t="shared" si="315"/>
        <v>1</v>
      </c>
      <c r="L2278" s="576">
        <v>46710</v>
      </c>
      <c r="M2278" s="576">
        <v>37059</v>
      </c>
      <c r="N2278" s="577">
        <v>0.79338471419396295</v>
      </c>
      <c r="O2278" s="577" t="str">
        <f t="shared" si="316"/>
        <v/>
      </c>
      <c r="P2278" s="578">
        <v>19.600000000000001</v>
      </c>
      <c r="Q2278" s="578">
        <v>34.1</v>
      </c>
      <c r="R2278" s="579">
        <v>1.7397959183673499</v>
      </c>
      <c r="S2278" s="577" t="b">
        <f t="shared" si="317"/>
        <v>1</v>
      </c>
      <c r="T2278" s="580">
        <f t="shared" si="318"/>
        <v>1</v>
      </c>
      <c r="U2278" s="580">
        <f t="shared" si="319"/>
        <v>0</v>
      </c>
      <c r="V2278" s="580">
        <f t="shared" si="320"/>
        <v>1</v>
      </c>
      <c r="W2278" s="580">
        <f t="shared" si="321"/>
        <v>2</v>
      </c>
      <c r="X2278" s="581" t="str">
        <f t="shared" si="322"/>
        <v>NO</v>
      </c>
      <c r="Y2278" s="586" t="str">
        <f t="shared" si="323"/>
        <v>NO</v>
      </c>
    </row>
    <row r="2279" spans="1:25" x14ac:dyDescent="0.25">
      <c r="A2279" s="572" t="s">
        <v>307</v>
      </c>
      <c r="B2279" s="573" t="s">
        <v>1165</v>
      </c>
      <c r="C2279" s="617">
        <v>9543</v>
      </c>
      <c r="D2279" s="617">
        <v>22105954300</v>
      </c>
      <c r="E2279" s="574" t="s">
        <v>901</v>
      </c>
      <c r="F2279" s="587">
        <v>1</v>
      </c>
      <c r="G2279" s="573" t="s">
        <v>902</v>
      </c>
      <c r="H2279" s="576">
        <v>152900</v>
      </c>
      <c r="I2279" s="576">
        <v>149400</v>
      </c>
      <c r="J2279" s="577">
        <v>0.97710922171353798</v>
      </c>
      <c r="K2279" s="577" t="b">
        <f t="shared" si="315"/>
        <v>1</v>
      </c>
      <c r="L2279" s="576">
        <v>46710</v>
      </c>
      <c r="M2279" s="576">
        <v>37059</v>
      </c>
      <c r="N2279" s="577">
        <v>0.79338471419396295</v>
      </c>
      <c r="O2279" s="577" t="str">
        <f t="shared" si="316"/>
        <v/>
      </c>
      <c r="P2279" s="578">
        <v>19.600000000000001</v>
      </c>
      <c r="Q2279" s="578">
        <v>34.1</v>
      </c>
      <c r="R2279" s="579">
        <v>1.7397959183673499</v>
      </c>
      <c r="S2279" s="577" t="b">
        <f t="shared" si="317"/>
        <v>1</v>
      </c>
      <c r="T2279" s="580">
        <f t="shared" si="318"/>
        <v>1</v>
      </c>
      <c r="U2279" s="580">
        <f t="shared" si="319"/>
        <v>0</v>
      </c>
      <c r="V2279" s="580">
        <f t="shared" si="320"/>
        <v>1</v>
      </c>
      <c r="W2279" s="580">
        <f t="shared" si="321"/>
        <v>2</v>
      </c>
      <c r="X2279" s="588" t="str">
        <f t="shared" si="322"/>
        <v>YES</v>
      </c>
      <c r="Y2279" s="589" t="str">
        <f t="shared" si="323"/>
        <v>YES</v>
      </c>
    </row>
    <row r="2280" spans="1:25" x14ac:dyDescent="0.25">
      <c r="A2280" s="572" t="s">
        <v>307</v>
      </c>
      <c r="B2280" s="573" t="s">
        <v>1165</v>
      </c>
      <c r="C2280" s="617">
        <v>9543</v>
      </c>
      <c r="D2280" s="617">
        <v>22105954300</v>
      </c>
      <c r="E2280" s="574" t="s">
        <v>901</v>
      </c>
      <c r="F2280" s="587">
        <v>1</v>
      </c>
      <c r="G2280" s="573" t="s">
        <v>902</v>
      </c>
      <c r="H2280" s="576">
        <v>152900</v>
      </c>
      <c r="I2280" s="576">
        <v>149400</v>
      </c>
      <c r="J2280" s="577">
        <v>0.97710922171353798</v>
      </c>
      <c r="K2280" s="577" t="b">
        <f t="shared" si="315"/>
        <v>1</v>
      </c>
      <c r="L2280" s="576">
        <v>46710</v>
      </c>
      <c r="M2280" s="576">
        <v>37059</v>
      </c>
      <c r="N2280" s="577">
        <v>0.79338471419396295</v>
      </c>
      <c r="O2280" s="577" t="str">
        <f t="shared" si="316"/>
        <v/>
      </c>
      <c r="P2280" s="578">
        <v>19.600000000000001</v>
      </c>
      <c r="Q2280" s="578">
        <v>34.1</v>
      </c>
      <c r="R2280" s="579">
        <v>1.7397959183673499</v>
      </c>
      <c r="S2280" s="577" t="b">
        <f t="shared" si="317"/>
        <v>1</v>
      </c>
      <c r="T2280" s="580">
        <f t="shared" si="318"/>
        <v>1</v>
      </c>
      <c r="U2280" s="580">
        <f t="shared" si="319"/>
        <v>0</v>
      </c>
      <c r="V2280" s="580">
        <f t="shared" si="320"/>
        <v>1</v>
      </c>
      <c r="W2280" s="580">
        <f t="shared" si="321"/>
        <v>2</v>
      </c>
      <c r="X2280" s="588" t="str">
        <f t="shared" si="322"/>
        <v>YES</v>
      </c>
      <c r="Y2280" s="589" t="str">
        <f t="shared" si="323"/>
        <v>YES</v>
      </c>
    </row>
    <row r="2281" spans="1:25" x14ac:dyDescent="0.25">
      <c r="A2281" s="572" t="s">
        <v>307</v>
      </c>
      <c r="B2281" s="573" t="s">
        <v>1165</v>
      </c>
      <c r="C2281" s="617">
        <v>9544</v>
      </c>
      <c r="D2281" s="617">
        <v>22105954400</v>
      </c>
      <c r="E2281" s="574" t="s">
        <v>901</v>
      </c>
      <c r="F2281" s="587">
        <v>1</v>
      </c>
      <c r="G2281" s="573" t="s">
        <v>902</v>
      </c>
      <c r="H2281" s="576">
        <v>152900</v>
      </c>
      <c r="I2281" s="576">
        <v>149400</v>
      </c>
      <c r="J2281" s="577">
        <v>0.97710922171353798</v>
      </c>
      <c r="K2281" s="577" t="b">
        <f t="shared" si="315"/>
        <v>1</v>
      </c>
      <c r="L2281" s="576">
        <v>46710</v>
      </c>
      <c r="M2281" s="576">
        <v>37059</v>
      </c>
      <c r="N2281" s="577">
        <v>0.79338471419396295</v>
      </c>
      <c r="O2281" s="577" t="str">
        <f t="shared" si="316"/>
        <v/>
      </c>
      <c r="P2281" s="578">
        <v>19.600000000000001</v>
      </c>
      <c r="Q2281" s="578">
        <v>34.1</v>
      </c>
      <c r="R2281" s="579">
        <v>1.7397959183673499</v>
      </c>
      <c r="S2281" s="577" t="b">
        <f t="shared" si="317"/>
        <v>1</v>
      </c>
      <c r="T2281" s="580">
        <f t="shared" si="318"/>
        <v>1</v>
      </c>
      <c r="U2281" s="580">
        <f t="shared" si="319"/>
        <v>0</v>
      </c>
      <c r="V2281" s="580">
        <f t="shared" si="320"/>
        <v>1</v>
      </c>
      <c r="W2281" s="580">
        <f t="shared" si="321"/>
        <v>2</v>
      </c>
      <c r="X2281" s="588" t="str">
        <f t="shared" si="322"/>
        <v>YES</v>
      </c>
      <c r="Y2281" s="589" t="str">
        <f t="shared" si="323"/>
        <v>YES</v>
      </c>
    </row>
    <row r="2282" spans="1:25" x14ac:dyDescent="0.25">
      <c r="A2282" s="572" t="s">
        <v>307</v>
      </c>
      <c r="B2282" s="573" t="s">
        <v>1165</v>
      </c>
      <c r="C2282" s="617">
        <v>9544</v>
      </c>
      <c r="D2282" s="617">
        <v>22105954400</v>
      </c>
      <c r="E2282" s="574" t="s">
        <v>901</v>
      </c>
      <c r="F2282" s="587">
        <v>1</v>
      </c>
      <c r="G2282" s="573" t="s">
        <v>902</v>
      </c>
      <c r="H2282" s="576">
        <v>152900</v>
      </c>
      <c r="I2282" s="576">
        <v>149400</v>
      </c>
      <c r="J2282" s="577">
        <v>0.97710922171353798</v>
      </c>
      <c r="K2282" s="577" t="b">
        <f t="shared" si="315"/>
        <v>1</v>
      </c>
      <c r="L2282" s="576">
        <v>46710</v>
      </c>
      <c r="M2282" s="576">
        <v>37059</v>
      </c>
      <c r="N2282" s="577">
        <v>0.79338471419396295</v>
      </c>
      <c r="O2282" s="577" t="str">
        <f t="shared" si="316"/>
        <v/>
      </c>
      <c r="P2282" s="578">
        <v>19.600000000000001</v>
      </c>
      <c r="Q2282" s="578">
        <v>34.1</v>
      </c>
      <c r="R2282" s="579">
        <v>1.7397959183673499</v>
      </c>
      <c r="S2282" s="577" t="b">
        <f t="shared" si="317"/>
        <v>1</v>
      </c>
      <c r="T2282" s="580">
        <f t="shared" si="318"/>
        <v>1</v>
      </c>
      <c r="U2282" s="580">
        <f t="shared" si="319"/>
        <v>0</v>
      </c>
      <c r="V2282" s="580">
        <f t="shared" si="320"/>
        <v>1</v>
      </c>
      <c r="W2282" s="580">
        <f t="shared" si="321"/>
        <v>2</v>
      </c>
      <c r="X2282" s="588" t="str">
        <f t="shared" si="322"/>
        <v>YES</v>
      </c>
      <c r="Y2282" s="589" t="str">
        <f t="shared" si="323"/>
        <v>YES</v>
      </c>
    </row>
    <row r="2283" spans="1:25" x14ac:dyDescent="0.25">
      <c r="A2283" s="572" t="s">
        <v>307</v>
      </c>
      <c r="B2283" s="573" t="s">
        <v>1165</v>
      </c>
      <c r="C2283" s="617">
        <v>9545.01</v>
      </c>
      <c r="D2283" s="617">
        <v>22105954501</v>
      </c>
      <c r="E2283" s="574" t="s">
        <v>904</v>
      </c>
      <c r="F2283" s="583">
        <v>0</v>
      </c>
      <c r="G2283" s="573" t="s">
        <v>902</v>
      </c>
      <c r="H2283" s="576">
        <v>152900</v>
      </c>
      <c r="I2283" s="576">
        <v>149400</v>
      </c>
      <c r="J2283" s="577">
        <v>0.97710922171353798</v>
      </c>
      <c r="K2283" s="577" t="b">
        <f t="shared" si="315"/>
        <v>1</v>
      </c>
      <c r="L2283" s="576">
        <v>46710</v>
      </c>
      <c r="M2283" s="576">
        <v>37059</v>
      </c>
      <c r="N2283" s="577">
        <v>0.79338471419396295</v>
      </c>
      <c r="O2283" s="577" t="str">
        <f t="shared" si="316"/>
        <v/>
      </c>
      <c r="P2283" s="578">
        <v>19.600000000000001</v>
      </c>
      <c r="Q2283" s="578">
        <v>34.1</v>
      </c>
      <c r="R2283" s="579">
        <v>1.7397959183673499</v>
      </c>
      <c r="S2283" s="577" t="b">
        <f t="shared" si="317"/>
        <v>1</v>
      </c>
      <c r="T2283" s="580">
        <f t="shared" si="318"/>
        <v>1</v>
      </c>
      <c r="U2283" s="580">
        <f t="shared" si="319"/>
        <v>0</v>
      </c>
      <c r="V2283" s="580">
        <f t="shared" si="320"/>
        <v>1</v>
      </c>
      <c r="W2283" s="580">
        <f t="shared" si="321"/>
        <v>2</v>
      </c>
      <c r="X2283" s="581" t="str">
        <f t="shared" si="322"/>
        <v>NO</v>
      </c>
      <c r="Y2283" s="582" t="str">
        <f t="shared" si="323"/>
        <v>NO</v>
      </c>
    </row>
    <row r="2284" spans="1:25" x14ac:dyDescent="0.25">
      <c r="A2284" s="572" t="s">
        <v>307</v>
      </c>
      <c r="B2284" s="573" t="s">
        <v>1331</v>
      </c>
      <c r="C2284" s="617">
        <v>9545.01</v>
      </c>
      <c r="D2284" s="617">
        <v>22105954501</v>
      </c>
      <c r="E2284" s="574" t="s">
        <v>904</v>
      </c>
      <c r="F2284" s="583">
        <v>0</v>
      </c>
      <c r="G2284" s="573" t="s">
        <v>902</v>
      </c>
      <c r="H2284" s="576">
        <v>152900</v>
      </c>
      <c r="I2284" s="576">
        <v>0</v>
      </c>
      <c r="J2284" s="577">
        <v>0</v>
      </c>
      <c r="K2284" s="577" t="str">
        <f t="shared" si="315"/>
        <v/>
      </c>
      <c r="L2284" s="576">
        <v>46710</v>
      </c>
      <c r="M2284" s="576">
        <v>0</v>
      </c>
      <c r="N2284" s="577">
        <v>0</v>
      </c>
      <c r="O2284" s="577" t="b">
        <f t="shared" si="316"/>
        <v>1</v>
      </c>
      <c r="P2284" s="578">
        <v>19.600000000000001</v>
      </c>
      <c r="Q2284" s="578">
        <v>0</v>
      </c>
      <c r="R2284" s="579">
        <v>0</v>
      </c>
      <c r="S2284" s="577" t="str">
        <f t="shared" si="317"/>
        <v/>
      </c>
      <c r="T2284" s="580">
        <f t="shared" si="318"/>
        <v>0</v>
      </c>
      <c r="U2284" s="580">
        <f t="shared" si="319"/>
        <v>1</v>
      </c>
      <c r="V2284" s="580">
        <f t="shared" si="320"/>
        <v>0</v>
      </c>
      <c r="W2284" s="580">
        <f t="shared" si="321"/>
        <v>1</v>
      </c>
      <c r="X2284" s="581" t="str">
        <f t="shared" si="322"/>
        <v>NO</v>
      </c>
      <c r="Y2284" s="582" t="str">
        <f t="shared" si="323"/>
        <v>NO</v>
      </c>
    </row>
    <row r="2285" spans="1:25" x14ac:dyDescent="0.25">
      <c r="A2285" s="572" t="s">
        <v>307</v>
      </c>
      <c r="B2285" s="573" t="s">
        <v>1330</v>
      </c>
      <c r="C2285" s="617">
        <v>9545.01</v>
      </c>
      <c r="D2285" s="617">
        <v>22105954501</v>
      </c>
      <c r="E2285" s="574" t="s">
        <v>904</v>
      </c>
      <c r="F2285" s="583">
        <v>0</v>
      </c>
      <c r="G2285" s="573" t="s">
        <v>902</v>
      </c>
      <c r="H2285" s="576">
        <v>152900</v>
      </c>
      <c r="I2285" s="576">
        <v>144100</v>
      </c>
      <c r="J2285" s="577">
        <v>0.94244604316546798</v>
      </c>
      <c r="K2285" s="577" t="b">
        <f t="shared" si="315"/>
        <v>1</v>
      </c>
      <c r="L2285" s="576">
        <v>46710</v>
      </c>
      <c r="M2285" s="576">
        <v>43681</v>
      </c>
      <c r="N2285" s="577">
        <v>0.93515307214729204</v>
      </c>
      <c r="O2285" s="577" t="str">
        <f t="shared" si="316"/>
        <v/>
      </c>
      <c r="P2285" s="578">
        <v>19.600000000000001</v>
      </c>
      <c r="Q2285" s="578">
        <v>20.2</v>
      </c>
      <c r="R2285" s="579">
        <v>1.03061224489796</v>
      </c>
      <c r="S2285" s="577" t="str">
        <f t="shared" si="317"/>
        <v/>
      </c>
      <c r="T2285" s="580">
        <f t="shared" si="318"/>
        <v>1</v>
      </c>
      <c r="U2285" s="580">
        <f t="shared" si="319"/>
        <v>0</v>
      </c>
      <c r="V2285" s="580">
        <f t="shared" si="320"/>
        <v>0</v>
      </c>
      <c r="W2285" s="580">
        <f t="shared" si="321"/>
        <v>1</v>
      </c>
      <c r="X2285" s="581" t="str">
        <f t="shared" si="322"/>
        <v>NO</v>
      </c>
      <c r="Y2285" s="582" t="str">
        <f t="shared" si="323"/>
        <v>NO</v>
      </c>
    </row>
    <row r="2286" spans="1:25" x14ac:dyDescent="0.25">
      <c r="A2286" s="572" t="s">
        <v>307</v>
      </c>
      <c r="B2286" s="573" t="s">
        <v>1165</v>
      </c>
      <c r="C2286" s="617">
        <v>9545.02</v>
      </c>
      <c r="D2286" s="617">
        <v>22105954502</v>
      </c>
      <c r="E2286" s="574" t="s">
        <v>904</v>
      </c>
      <c r="F2286" s="583">
        <v>0</v>
      </c>
      <c r="G2286" s="573" t="s">
        <v>902</v>
      </c>
      <c r="H2286" s="576">
        <v>152900</v>
      </c>
      <c r="I2286" s="576">
        <v>149400</v>
      </c>
      <c r="J2286" s="577">
        <v>0.97710922171353798</v>
      </c>
      <c r="K2286" s="577" t="b">
        <f t="shared" si="315"/>
        <v>1</v>
      </c>
      <c r="L2286" s="576">
        <v>46710</v>
      </c>
      <c r="M2286" s="576">
        <v>37059</v>
      </c>
      <c r="N2286" s="577">
        <v>0.79338471419396295</v>
      </c>
      <c r="O2286" s="577" t="str">
        <f t="shared" si="316"/>
        <v/>
      </c>
      <c r="P2286" s="578">
        <v>19.600000000000001</v>
      </c>
      <c r="Q2286" s="578">
        <v>34.1</v>
      </c>
      <c r="R2286" s="579">
        <v>1.7397959183673499</v>
      </c>
      <c r="S2286" s="577" t="b">
        <f t="shared" si="317"/>
        <v>1</v>
      </c>
      <c r="T2286" s="580">
        <f t="shared" si="318"/>
        <v>1</v>
      </c>
      <c r="U2286" s="580">
        <f t="shared" si="319"/>
        <v>0</v>
      </c>
      <c r="V2286" s="580">
        <f t="shared" si="320"/>
        <v>1</v>
      </c>
      <c r="W2286" s="580">
        <f t="shared" si="321"/>
        <v>2</v>
      </c>
      <c r="X2286" s="581" t="str">
        <f t="shared" si="322"/>
        <v>NO</v>
      </c>
      <c r="Y2286" s="582" t="str">
        <f t="shared" si="323"/>
        <v>NO</v>
      </c>
    </row>
    <row r="2287" spans="1:25" x14ac:dyDescent="0.25">
      <c r="A2287" s="572" t="s">
        <v>307</v>
      </c>
      <c r="B2287" s="573" t="s">
        <v>1165</v>
      </c>
      <c r="C2287" s="617">
        <v>9545.02</v>
      </c>
      <c r="D2287" s="617">
        <v>22105954502</v>
      </c>
      <c r="E2287" s="574" t="s">
        <v>904</v>
      </c>
      <c r="F2287" s="583">
        <v>0</v>
      </c>
      <c r="G2287" s="573" t="s">
        <v>902</v>
      </c>
      <c r="H2287" s="576">
        <v>152900</v>
      </c>
      <c r="I2287" s="576">
        <v>149400</v>
      </c>
      <c r="J2287" s="577">
        <v>0.97710922171353798</v>
      </c>
      <c r="K2287" s="577" t="b">
        <f t="shared" si="315"/>
        <v>1</v>
      </c>
      <c r="L2287" s="576">
        <v>46710</v>
      </c>
      <c r="M2287" s="576">
        <v>37059</v>
      </c>
      <c r="N2287" s="577">
        <v>0.79338471419396295</v>
      </c>
      <c r="O2287" s="577" t="str">
        <f t="shared" si="316"/>
        <v/>
      </c>
      <c r="P2287" s="578">
        <v>19.600000000000001</v>
      </c>
      <c r="Q2287" s="578">
        <v>34.1</v>
      </c>
      <c r="R2287" s="579">
        <v>1.7397959183673499</v>
      </c>
      <c r="S2287" s="577" t="b">
        <f t="shared" si="317"/>
        <v>1</v>
      </c>
      <c r="T2287" s="580">
        <f t="shared" si="318"/>
        <v>1</v>
      </c>
      <c r="U2287" s="580">
        <f t="shared" si="319"/>
        <v>0</v>
      </c>
      <c r="V2287" s="580">
        <f t="shared" si="320"/>
        <v>1</v>
      </c>
      <c r="W2287" s="580">
        <f t="shared" si="321"/>
        <v>2</v>
      </c>
      <c r="X2287" s="581" t="str">
        <f t="shared" si="322"/>
        <v>NO</v>
      </c>
      <c r="Y2287" s="582" t="str">
        <f t="shared" si="323"/>
        <v>NO</v>
      </c>
    </row>
    <row r="2288" spans="1:25" x14ac:dyDescent="0.25">
      <c r="A2288" s="572" t="s">
        <v>307</v>
      </c>
      <c r="B2288" s="592" t="s">
        <v>1330</v>
      </c>
      <c r="C2288" s="617">
        <v>9545.02</v>
      </c>
      <c r="D2288" s="617">
        <v>22105954502</v>
      </c>
      <c r="E2288" s="584" t="s">
        <v>904</v>
      </c>
      <c r="F2288" s="585">
        <v>0</v>
      </c>
      <c r="G2288" s="573" t="s">
        <v>902</v>
      </c>
      <c r="H2288" s="576">
        <v>152900</v>
      </c>
      <c r="I2288" s="576">
        <v>144100</v>
      </c>
      <c r="J2288" s="577">
        <v>0.94244604316546798</v>
      </c>
      <c r="K2288" s="577" t="b">
        <f t="shared" si="315"/>
        <v>1</v>
      </c>
      <c r="L2288" s="576">
        <v>46710</v>
      </c>
      <c r="M2288" s="576">
        <v>43681</v>
      </c>
      <c r="N2288" s="577">
        <v>0.93515307214729204</v>
      </c>
      <c r="O2288" s="577" t="str">
        <f t="shared" si="316"/>
        <v/>
      </c>
      <c r="P2288" s="578">
        <v>19.600000000000001</v>
      </c>
      <c r="Q2288" s="578">
        <v>20.2</v>
      </c>
      <c r="R2288" s="579">
        <v>1.03061224489796</v>
      </c>
      <c r="S2288" s="577" t="str">
        <f t="shared" si="317"/>
        <v/>
      </c>
      <c r="T2288" s="580">
        <f t="shared" si="318"/>
        <v>1</v>
      </c>
      <c r="U2288" s="580">
        <f t="shared" si="319"/>
        <v>0</v>
      </c>
      <c r="V2288" s="580">
        <f t="shared" si="320"/>
        <v>0</v>
      </c>
      <c r="W2288" s="580">
        <f t="shared" si="321"/>
        <v>1</v>
      </c>
      <c r="X2288" s="581" t="str">
        <f t="shared" si="322"/>
        <v>NO</v>
      </c>
      <c r="Y2288" s="582" t="str">
        <f t="shared" si="323"/>
        <v>NO</v>
      </c>
    </row>
    <row r="2289" spans="1:25" x14ac:dyDescent="0.25">
      <c r="A2289" s="572" t="s">
        <v>307</v>
      </c>
      <c r="B2289" s="573" t="s">
        <v>1165</v>
      </c>
      <c r="C2289" s="617">
        <v>9546</v>
      </c>
      <c r="D2289" s="617">
        <v>22105954600</v>
      </c>
      <c r="E2289" s="574" t="s">
        <v>904</v>
      </c>
      <c r="F2289" s="583">
        <v>0</v>
      </c>
      <c r="G2289" s="573" t="s">
        <v>902</v>
      </c>
      <c r="H2289" s="576">
        <v>152900</v>
      </c>
      <c r="I2289" s="576">
        <v>149400</v>
      </c>
      <c r="J2289" s="577">
        <v>0.97710922171353798</v>
      </c>
      <c r="K2289" s="577" t="b">
        <f t="shared" si="315"/>
        <v>1</v>
      </c>
      <c r="L2289" s="576">
        <v>46710</v>
      </c>
      <c r="M2289" s="576">
        <v>37059</v>
      </c>
      <c r="N2289" s="577">
        <v>0.79338471419396295</v>
      </c>
      <c r="O2289" s="577" t="str">
        <f t="shared" si="316"/>
        <v/>
      </c>
      <c r="P2289" s="578">
        <v>19.600000000000001</v>
      </c>
      <c r="Q2289" s="578">
        <v>34.1</v>
      </c>
      <c r="R2289" s="579">
        <v>1.7397959183673499</v>
      </c>
      <c r="S2289" s="577" t="b">
        <f t="shared" si="317"/>
        <v>1</v>
      </c>
      <c r="T2289" s="580">
        <f t="shared" si="318"/>
        <v>1</v>
      </c>
      <c r="U2289" s="580">
        <f t="shared" si="319"/>
        <v>0</v>
      </c>
      <c r="V2289" s="580">
        <f t="shared" si="320"/>
        <v>1</v>
      </c>
      <c r="W2289" s="580">
        <f t="shared" si="321"/>
        <v>2</v>
      </c>
      <c r="X2289" s="581" t="str">
        <f t="shared" si="322"/>
        <v>NO</v>
      </c>
      <c r="Y2289" s="582" t="str">
        <f t="shared" si="323"/>
        <v>NO</v>
      </c>
    </row>
    <row r="2290" spans="1:25" x14ac:dyDescent="0.25">
      <c r="A2290" s="572" t="s">
        <v>307</v>
      </c>
      <c r="B2290" s="573" t="s">
        <v>1165</v>
      </c>
      <c r="C2290" s="617">
        <v>9546</v>
      </c>
      <c r="D2290" s="617">
        <v>22105954600</v>
      </c>
      <c r="E2290" s="574" t="s">
        <v>904</v>
      </c>
      <c r="F2290" s="583">
        <v>0</v>
      </c>
      <c r="G2290" s="573" t="s">
        <v>902</v>
      </c>
      <c r="H2290" s="576">
        <v>152900</v>
      </c>
      <c r="I2290" s="576">
        <v>149400</v>
      </c>
      <c r="J2290" s="577">
        <v>0.97710922171353798</v>
      </c>
      <c r="K2290" s="577" t="b">
        <f t="shared" si="315"/>
        <v>1</v>
      </c>
      <c r="L2290" s="576">
        <v>46710</v>
      </c>
      <c r="M2290" s="576">
        <v>37059</v>
      </c>
      <c r="N2290" s="577">
        <v>0.79338471419396295</v>
      </c>
      <c r="O2290" s="577" t="str">
        <f t="shared" si="316"/>
        <v/>
      </c>
      <c r="P2290" s="578">
        <v>19.600000000000001</v>
      </c>
      <c r="Q2290" s="578">
        <v>34.1</v>
      </c>
      <c r="R2290" s="579">
        <v>1.7397959183673499</v>
      </c>
      <c r="S2290" s="577" t="b">
        <f t="shared" si="317"/>
        <v>1</v>
      </c>
      <c r="T2290" s="580">
        <f t="shared" si="318"/>
        <v>1</v>
      </c>
      <c r="U2290" s="580">
        <f t="shared" si="319"/>
        <v>0</v>
      </c>
      <c r="V2290" s="580">
        <f t="shared" si="320"/>
        <v>1</v>
      </c>
      <c r="W2290" s="580">
        <f t="shared" si="321"/>
        <v>2</v>
      </c>
      <c r="X2290" s="581" t="str">
        <f t="shared" si="322"/>
        <v>NO</v>
      </c>
      <c r="Y2290" s="582" t="str">
        <f t="shared" si="323"/>
        <v>NO</v>
      </c>
    </row>
    <row r="2291" spans="1:25" x14ac:dyDescent="0.25">
      <c r="A2291" s="572" t="s">
        <v>307</v>
      </c>
      <c r="B2291" s="573" t="s">
        <v>1330</v>
      </c>
      <c r="C2291" s="617">
        <v>9546</v>
      </c>
      <c r="D2291" s="617">
        <v>22105954600</v>
      </c>
      <c r="E2291" s="574" t="s">
        <v>904</v>
      </c>
      <c r="F2291" s="583">
        <v>0</v>
      </c>
      <c r="G2291" s="573" t="s">
        <v>902</v>
      </c>
      <c r="H2291" s="576">
        <v>152900</v>
      </c>
      <c r="I2291" s="576">
        <v>144100</v>
      </c>
      <c r="J2291" s="577">
        <v>0.94244604316546798</v>
      </c>
      <c r="K2291" s="577" t="b">
        <f t="shared" si="315"/>
        <v>1</v>
      </c>
      <c r="L2291" s="576">
        <v>46710</v>
      </c>
      <c r="M2291" s="576">
        <v>43681</v>
      </c>
      <c r="N2291" s="577">
        <v>0.93515307214729204</v>
      </c>
      <c r="O2291" s="577" t="str">
        <f t="shared" si="316"/>
        <v/>
      </c>
      <c r="P2291" s="578">
        <v>19.600000000000001</v>
      </c>
      <c r="Q2291" s="578">
        <v>20.2</v>
      </c>
      <c r="R2291" s="579">
        <v>1.03061224489796</v>
      </c>
      <c r="S2291" s="577" t="str">
        <f t="shared" si="317"/>
        <v/>
      </c>
      <c r="T2291" s="580">
        <f t="shared" si="318"/>
        <v>1</v>
      </c>
      <c r="U2291" s="580">
        <f t="shared" si="319"/>
        <v>0</v>
      </c>
      <c r="V2291" s="580">
        <f t="shared" si="320"/>
        <v>0</v>
      </c>
      <c r="W2291" s="580">
        <f t="shared" si="321"/>
        <v>1</v>
      </c>
      <c r="X2291" s="581" t="str">
        <f t="shared" si="322"/>
        <v>NO</v>
      </c>
      <c r="Y2291" s="582" t="str">
        <f t="shared" si="323"/>
        <v>NO</v>
      </c>
    </row>
    <row r="2292" spans="1:25" x14ac:dyDescent="0.25">
      <c r="A2292" s="572" t="s">
        <v>307</v>
      </c>
      <c r="B2292" s="573" t="s">
        <v>1328</v>
      </c>
      <c r="C2292" s="617">
        <v>9546</v>
      </c>
      <c r="D2292" s="617">
        <v>22105954600</v>
      </c>
      <c r="E2292" s="574" t="s">
        <v>904</v>
      </c>
      <c r="F2292" s="583">
        <v>0</v>
      </c>
      <c r="G2292" s="573" t="s">
        <v>902</v>
      </c>
      <c r="H2292" s="576">
        <v>152900</v>
      </c>
      <c r="I2292" s="576">
        <v>0</v>
      </c>
      <c r="J2292" s="577">
        <v>0</v>
      </c>
      <c r="K2292" s="577" t="str">
        <f t="shared" si="315"/>
        <v/>
      </c>
      <c r="L2292" s="576">
        <v>46710</v>
      </c>
      <c r="M2292" s="576">
        <v>0</v>
      </c>
      <c r="N2292" s="577">
        <v>0</v>
      </c>
      <c r="O2292" s="577" t="b">
        <f t="shared" si="316"/>
        <v>1</v>
      </c>
      <c r="P2292" s="578">
        <v>19.600000000000001</v>
      </c>
      <c r="Q2292" s="578">
        <v>0</v>
      </c>
      <c r="R2292" s="579">
        <v>0</v>
      </c>
      <c r="S2292" s="577" t="str">
        <f t="shared" si="317"/>
        <v/>
      </c>
      <c r="T2292" s="580">
        <f t="shared" si="318"/>
        <v>0</v>
      </c>
      <c r="U2292" s="580">
        <f t="shared" si="319"/>
        <v>1</v>
      </c>
      <c r="V2292" s="580">
        <f t="shared" si="320"/>
        <v>0</v>
      </c>
      <c r="W2292" s="580">
        <f t="shared" si="321"/>
        <v>1</v>
      </c>
      <c r="X2292" s="581" t="str">
        <f t="shared" si="322"/>
        <v>NO</v>
      </c>
      <c r="Y2292" s="582" t="str">
        <f t="shared" si="323"/>
        <v>NO</v>
      </c>
    </row>
    <row r="2293" spans="1:25" x14ac:dyDescent="0.25">
      <c r="A2293" s="572" t="s">
        <v>286</v>
      </c>
      <c r="B2293" s="573" t="s">
        <v>1177</v>
      </c>
      <c r="C2293" s="617">
        <v>9547</v>
      </c>
      <c r="D2293" s="617">
        <v>22105954700</v>
      </c>
      <c r="E2293" s="574" t="s">
        <v>904</v>
      </c>
      <c r="F2293" s="583">
        <v>0</v>
      </c>
      <c r="G2293" s="573" t="s">
        <v>902</v>
      </c>
      <c r="H2293" s="576">
        <v>152900</v>
      </c>
      <c r="I2293" s="576">
        <v>118300</v>
      </c>
      <c r="J2293" s="577">
        <v>0.77370830608240704</v>
      </c>
      <c r="K2293" s="577" t="b">
        <f t="shared" si="315"/>
        <v>1</v>
      </c>
      <c r="L2293" s="576">
        <v>46710</v>
      </c>
      <c r="M2293" s="576">
        <v>38750</v>
      </c>
      <c r="N2293" s="577">
        <v>0.82958681224577202</v>
      </c>
      <c r="O2293" s="577" t="str">
        <f t="shared" si="316"/>
        <v/>
      </c>
      <c r="P2293" s="578">
        <v>19.600000000000001</v>
      </c>
      <c r="Q2293" s="578">
        <v>25.7</v>
      </c>
      <c r="R2293" s="579">
        <v>1.31122448979592</v>
      </c>
      <c r="S2293" s="577" t="str">
        <f t="shared" si="317"/>
        <v/>
      </c>
      <c r="T2293" s="580">
        <f t="shared" si="318"/>
        <v>1</v>
      </c>
      <c r="U2293" s="580">
        <f t="shared" si="319"/>
        <v>0</v>
      </c>
      <c r="V2293" s="580">
        <f t="shared" si="320"/>
        <v>0</v>
      </c>
      <c r="W2293" s="580">
        <f t="shared" si="321"/>
        <v>1</v>
      </c>
      <c r="X2293" s="581" t="str">
        <f t="shared" si="322"/>
        <v>NO</v>
      </c>
      <c r="Y2293" s="582" t="str">
        <f t="shared" si="323"/>
        <v>NO</v>
      </c>
    </row>
    <row r="2294" spans="1:25" x14ac:dyDescent="0.25">
      <c r="A2294" s="572" t="s">
        <v>307</v>
      </c>
      <c r="B2294" s="573" t="s">
        <v>1330</v>
      </c>
      <c r="C2294" s="617">
        <v>9547</v>
      </c>
      <c r="D2294" s="617">
        <v>22105954700</v>
      </c>
      <c r="E2294" s="584" t="s">
        <v>904</v>
      </c>
      <c r="F2294" s="585">
        <v>0</v>
      </c>
      <c r="G2294" s="573" t="s">
        <v>902</v>
      </c>
      <c r="H2294" s="576">
        <v>152900</v>
      </c>
      <c r="I2294" s="576">
        <v>144100</v>
      </c>
      <c r="J2294" s="577">
        <v>0.94244604316546798</v>
      </c>
      <c r="K2294" s="577" t="b">
        <f t="shared" si="315"/>
        <v>1</v>
      </c>
      <c r="L2294" s="576">
        <v>46710</v>
      </c>
      <c r="M2294" s="576">
        <v>43681</v>
      </c>
      <c r="N2294" s="577">
        <v>0.93515307214729204</v>
      </c>
      <c r="O2294" s="577" t="str">
        <f t="shared" si="316"/>
        <v/>
      </c>
      <c r="P2294" s="578">
        <v>19.600000000000001</v>
      </c>
      <c r="Q2294" s="578">
        <v>20.2</v>
      </c>
      <c r="R2294" s="579">
        <v>1.03061224489796</v>
      </c>
      <c r="S2294" s="577" t="str">
        <f t="shared" si="317"/>
        <v/>
      </c>
      <c r="T2294" s="580">
        <f t="shared" si="318"/>
        <v>1</v>
      </c>
      <c r="U2294" s="580">
        <f t="shared" si="319"/>
        <v>0</v>
      </c>
      <c r="V2294" s="580">
        <f t="shared" si="320"/>
        <v>0</v>
      </c>
      <c r="W2294" s="580">
        <f t="shared" si="321"/>
        <v>1</v>
      </c>
      <c r="X2294" s="581" t="str">
        <f t="shared" si="322"/>
        <v>NO</v>
      </c>
      <c r="Y2294" s="582" t="str">
        <f t="shared" si="323"/>
        <v>NO</v>
      </c>
    </row>
    <row r="2295" spans="1:25" x14ac:dyDescent="0.25">
      <c r="A2295" s="572" t="s">
        <v>307</v>
      </c>
      <c r="B2295" s="573" t="s">
        <v>1330</v>
      </c>
      <c r="C2295" s="617">
        <v>9548</v>
      </c>
      <c r="D2295" s="617">
        <v>22105954800</v>
      </c>
      <c r="E2295" s="574" t="s">
        <v>904</v>
      </c>
      <c r="F2295" s="583">
        <v>0</v>
      </c>
      <c r="G2295" s="573" t="s">
        <v>902</v>
      </c>
      <c r="H2295" s="576">
        <v>152900</v>
      </c>
      <c r="I2295" s="576">
        <v>144100</v>
      </c>
      <c r="J2295" s="577">
        <v>0.94244604316546798</v>
      </c>
      <c r="K2295" s="577" t="b">
        <f t="shared" si="315"/>
        <v>1</v>
      </c>
      <c r="L2295" s="576">
        <v>46710</v>
      </c>
      <c r="M2295" s="576">
        <v>43681</v>
      </c>
      <c r="N2295" s="577">
        <v>0.93515307214729204</v>
      </c>
      <c r="O2295" s="577" t="str">
        <f t="shared" si="316"/>
        <v/>
      </c>
      <c r="P2295" s="578">
        <v>19.600000000000001</v>
      </c>
      <c r="Q2295" s="578">
        <v>20.2</v>
      </c>
      <c r="R2295" s="579">
        <v>1.03061224489796</v>
      </c>
      <c r="S2295" s="577" t="str">
        <f t="shared" si="317"/>
        <v/>
      </c>
      <c r="T2295" s="580">
        <f t="shared" si="318"/>
        <v>1</v>
      </c>
      <c r="U2295" s="580">
        <f t="shared" si="319"/>
        <v>0</v>
      </c>
      <c r="V2295" s="580">
        <f t="shared" si="320"/>
        <v>0</v>
      </c>
      <c r="W2295" s="580">
        <f t="shared" si="321"/>
        <v>1</v>
      </c>
      <c r="X2295" s="581" t="str">
        <f t="shared" si="322"/>
        <v>NO</v>
      </c>
      <c r="Y2295" s="582" t="str">
        <f t="shared" si="323"/>
        <v>NO</v>
      </c>
    </row>
    <row r="2296" spans="1:25" x14ac:dyDescent="0.25">
      <c r="A2296" s="572" t="s">
        <v>308</v>
      </c>
      <c r="B2296" s="573" t="s">
        <v>1332</v>
      </c>
      <c r="C2296" s="617">
        <v>1</v>
      </c>
      <c r="D2296" s="617">
        <v>22107000100</v>
      </c>
      <c r="E2296" s="574" t="s">
        <v>904</v>
      </c>
      <c r="F2296" s="583">
        <v>0</v>
      </c>
      <c r="G2296" s="573" t="s">
        <v>902</v>
      </c>
      <c r="H2296" s="576">
        <v>152900</v>
      </c>
      <c r="I2296" s="576">
        <v>60000</v>
      </c>
      <c r="J2296" s="577">
        <v>0.39241334205362999</v>
      </c>
      <c r="K2296" s="577" t="str">
        <f t="shared" si="315"/>
        <v/>
      </c>
      <c r="L2296" s="576">
        <v>46710</v>
      </c>
      <c r="M2296" s="576">
        <v>17182</v>
      </c>
      <c r="N2296" s="577">
        <v>0.367844144722757</v>
      </c>
      <c r="O2296" s="577" t="b">
        <f t="shared" si="316"/>
        <v>1</v>
      </c>
      <c r="P2296" s="578">
        <v>19.600000000000001</v>
      </c>
      <c r="Q2296" s="578">
        <v>48.9</v>
      </c>
      <c r="R2296" s="579">
        <v>2.4948979591836702</v>
      </c>
      <c r="S2296" s="577" t="b">
        <f t="shared" si="317"/>
        <v>1</v>
      </c>
      <c r="T2296" s="580">
        <f t="shared" si="318"/>
        <v>0</v>
      </c>
      <c r="U2296" s="580">
        <f t="shared" si="319"/>
        <v>1</v>
      </c>
      <c r="V2296" s="580">
        <f t="shared" si="320"/>
        <v>1</v>
      </c>
      <c r="W2296" s="580">
        <f t="shared" si="321"/>
        <v>2</v>
      </c>
      <c r="X2296" s="581" t="str">
        <f t="shared" si="322"/>
        <v>NO</v>
      </c>
      <c r="Y2296" s="582" t="str">
        <f t="shared" si="323"/>
        <v>NO</v>
      </c>
    </row>
    <row r="2297" spans="1:25" x14ac:dyDescent="0.25">
      <c r="A2297" s="572" t="s">
        <v>308</v>
      </c>
      <c r="B2297" s="573" t="s">
        <v>1333</v>
      </c>
      <c r="C2297" s="617">
        <v>1</v>
      </c>
      <c r="D2297" s="617">
        <v>22107000100</v>
      </c>
      <c r="E2297" s="574" t="s">
        <v>904</v>
      </c>
      <c r="F2297" s="583">
        <v>0</v>
      </c>
      <c r="G2297" s="573" t="s">
        <v>902</v>
      </c>
      <c r="H2297" s="576">
        <v>152900</v>
      </c>
      <c r="I2297" s="576">
        <v>0</v>
      </c>
      <c r="J2297" s="577">
        <v>0</v>
      </c>
      <c r="K2297" s="577" t="str">
        <f t="shared" si="315"/>
        <v/>
      </c>
      <c r="L2297" s="576">
        <v>46710</v>
      </c>
      <c r="M2297" s="576">
        <v>0</v>
      </c>
      <c r="N2297" s="577">
        <v>0</v>
      </c>
      <c r="O2297" s="577" t="b">
        <f t="shared" si="316"/>
        <v>1</v>
      </c>
      <c r="P2297" s="578">
        <v>19.600000000000001</v>
      </c>
      <c r="Q2297" s="578">
        <v>0</v>
      </c>
      <c r="R2297" s="579">
        <v>0</v>
      </c>
      <c r="S2297" s="577" t="str">
        <f t="shared" si="317"/>
        <v/>
      </c>
      <c r="T2297" s="580">
        <f t="shared" si="318"/>
        <v>0</v>
      </c>
      <c r="U2297" s="580">
        <f t="shared" si="319"/>
        <v>1</v>
      </c>
      <c r="V2297" s="580">
        <f t="shared" si="320"/>
        <v>0</v>
      </c>
      <c r="W2297" s="580">
        <f t="shared" si="321"/>
        <v>1</v>
      </c>
      <c r="X2297" s="581" t="str">
        <f t="shared" si="322"/>
        <v>NO</v>
      </c>
      <c r="Y2297" s="582" t="str">
        <f t="shared" si="323"/>
        <v>NO</v>
      </c>
    </row>
    <row r="2298" spans="1:25" x14ac:dyDescent="0.25">
      <c r="A2298" s="572" t="s">
        <v>287</v>
      </c>
      <c r="B2298" s="573" t="s">
        <v>1179</v>
      </c>
      <c r="C2298" s="617">
        <v>1</v>
      </c>
      <c r="D2298" s="617">
        <v>22107000100</v>
      </c>
      <c r="E2298" s="574" t="s">
        <v>904</v>
      </c>
      <c r="F2298" s="583">
        <v>0</v>
      </c>
      <c r="G2298" s="573" t="s">
        <v>902</v>
      </c>
      <c r="H2298" s="576">
        <v>152900</v>
      </c>
      <c r="I2298" s="576">
        <v>58900</v>
      </c>
      <c r="J2298" s="577">
        <v>0.38521909744931299</v>
      </c>
      <c r="K2298" s="577" t="str">
        <f t="shared" si="315"/>
        <v/>
      </c>
      <c r="L2298" s="576">
        <v>46710</v>
      </c>
      <c r="M2298" s="576">
        <v>27592</v>
      </c>
      <c r="N2298" s="577">
        <v>0.59070862770284704</v>
      </c>
      <c r="O2298" s="577" t="b">
        <f t="shared" si="316"/>
        <v>1</v>
      </c>
      <c r="P2298" s="578">
        <v>19.600000000000001</v>
      </c>
      <c r="Q2298" s="578">
        <v>40.5</v>
      </c>
      <c r="R2298" s="579">
        <v>2.06632653061224</v>
      </c>
      <c r="S2298" s="577" t="b">
        <f t="shared" si="317"/>
        <v>1</v>
      </c>
      <c r="T2298" s="580">
        <f t="shared" si="318"/>
        <v>0</v>
      </c>
      <c r="U2298" s="580">
        <f t="shared" si="319"/>
        <v>1</v>
      </c>
      <c r="V2298" s="580">
        <f t="shared" si="320"/>
        <v>1</v>
      </c>
      <c r="W2298" s="580">
        <f t="shared" si="321"/>
        <v>2</v>
      </c>
      <c r="X2298" s="581" t="str">
        <f t="shared" si="322"/>
        <v>NO</v>
      </c>
      <c r="Y2298" s="582" t="str">
        <f t="shared" si="323"/>
        <v>NO</v>
      </c>
    </row>
    <row r="2299" spans="1:25" x14ac:dyDescent="0.25">
      <c r="A2299" s="572" t="s">
        <v>269</v>
      </c>
      <c r="B2299" s="573" t="s">
        <v>1036</v>
      </c>
      <c r="C2299" s="617">
        <v>2</v>
      </c>
      <c r="D2299" s="617">
        <v>22107000200</v>
      </c>
      <c r="E2299" s="574" t="s">
        <v>904</v>
      </c>
      <c r="F2299" s="583">
        <v>0</v>
      </c>
      <c r="G2299" s="573" t="s">
        <v>902</v>
      </c>
      <c r="H2299" s="576">
        <v>152900</v>
      </c>
      <c r="I2299" s="576">
        <v>32000</v>
      </c>
      <c r="J2299" s="577">
        <v>0.20928711576193601</v>
      </c>
      <c r="K2299" s="577" t="str">
        <f t="shared" si="315"/>
        <v/>
      </c>
      <c r="L2299" s="576">
        <v>46710</v>
      </c>
      <c r="M2299" s="576">
        <v>20938</v>
      </c>
      <c r="N2299" s="577">
        <v>0.44825519160779298</v>
      </c>
      <c r="O2299" s="577" t="b">
        <f t="shared" si="316"/>
        <v>1</v>
      </c>
      <c r="P2299" s="578">
        <v>19.600000000000001</v>
      </c>
      <c r="Q2299" s="578">
        <v>38</v>
      </c>
      <c r="R2299" s="579">
        <v>1.93877551020408</v>
      </c>
      <c r="S2299" s="577" t="b">
        <f t="shared" si="317"/>
        <v>1</v>
      </c>
      <c r="T2299" s="580">
        <f t="shared" si="318"/>
        <v>0</v>
      </c>
      <c r="U2299" s="580">
        <f t="shared" si="319"/>
        <v>1</v>
      </c>
      <c r="V2299" s="580">
        <f t="shared" si="320"/>
        <v>1</v>
      </c>
      <c r="W2299" s="580">
        <f t="shared" si="321"/>
        <v>2</v>
      </c>
      <c r="X2299" s="581" t="str">
        <f t="shared" si="322"/>
        <v>NO</v>
      </c>
      <c r="Y2299" s="582" t="str">
        <f t="shared" si="323"/>
        <v>NO</v>
      </c>
    </row>
    <row r="2300" spans="1:25" x14ac:dyDescent="0.25">
      <c r="A2300" s="572" t="s">
        <v>308</v>
      </c>
      <c r="B2300" s="573" t="s">
        <v>1332</v>
      </c>
      <c r="C2300" s="617">
        <v>2</v>
      </c>
      <c r="D2300" s="617">
        <v>22107000200</v>
      </c>
      <c r="E2300" s="574" t="s">
        <v>904</v>
      </c>
      <c r="F2300" s="583">
        <v>0</v>
      </c>
      <c r="G2300" s="573" t="s">
        <v>902</v>
      </c>
      <c r="H2300" s="576">
        <v>152900</v>
      </c>
      <c r="I2300" s="576">
        <v>60000</v>
      </c>
      <c r="J2300" s="577">
        <v>0.39241334205362999</v>
      </c>
      <c r="K2300" s="577" t="str">
        <f t="shared" si="315"/>
        <v/>
      </c>
      <c r="L2300" s="576">
        <v>46710</v>
      </c>
      <c r="M2300" s="576">
        <v>17182</v>
      </c>
      <c r="N2300" s="577">
        <v>0.367844144722757</v>
      </c>
      <c r="O2300" s="577" t="b">
        <f t="shared" si="316"/>
        <v>1</v>
      </c>
      <c r="P2300" s="578">
        <v>19.600000000000001</v>
      </c>
      <c r="Q2300" s="578">
        <v>48.9</v>
      </c>
      <c r="R2300" s="579">
        <v>2.4948979591836702</v>
      </c>
      <c r="S2300" s="577" t="b">
        <f t="shared" si="317"/>
        <v>1</v>
      </c>
      <c r="T2300" s="580">
        <f t="shared" si="318"/>
        <v>0</v>
      </c>
      <c r="U2300" s="580">
        <f t="shared" si="319"/>
        <v>1</v>
      </c>
      <c r="V2300" s="580">
        <f t="shared" si="320"/>
        <v>1</v>
      </c>
      <c r="W2300" s="580">
        <f t="shared" si="321"/>
        <v>2</v>
      </c>
      <c r="X2300" s="581" t="str">
        <f t="shared" si="322"/>
        <v>NO</v>
      </c>
      <c r="Y2300" s="582" t="str">
        <f t="shared" si="323"/>
        <v>NO</v>
      </c>
    </row>
    <row r="2301" spans="1:25" x14ac:dyDescent="0.25">
      <c r="A2301" s="572" t="s">
        <v>308</v>
      </c>
      <c r="B2301" s="573" t="s">
        <v>1334</v>
      </c>
      <c r="C2301" s="617">
        <v>2</v>
      </c>
      <c r="D2301" s="617">
        <v>22107000200</v>
      </c>
      <c r="E2301" s="574" t="s">
        <v>904</v>
      </c>
      <c r="F2301" s="583">
        <v>0</v>
      </c>
      <c r="G2301" s="573" t="s">
        <v>902</v>
      </c>
      <c r="H2301" s="576">
        <v>152900</v>
      </c>
      <c r="I2301" s="576">
        <v>44200</v>
      </c>
      <c r="J2301" s="577">
        <v>0.28907782864617398</v>
      </c>
      <c r="K2301" s="577" t="str">
        <f t="shared" si="315"/>
        <v/>
      </c>
      <c r="L2301" s="576">
        <v>46710</v>
      </c>
      <c r="M2301" s="576">
        <v>14669</v>
      </c>
      <c r="N2301" s="577">
        <v>0.31404410190537402</v>
      </c>
      <c r="O2301" s="577" t="b">
        <f t="shared" si="316"/>
        <v>1</v>
      </c>
      <c r="P2301" s="578">
        <v>19.600000000000001</v>
      </c>
      <c r="Q2301" s="578">
        <v>51.2</v>
      </c>
      <c r="R2301" s="579">
        <v>2.6122448979591799</v>
      </c>
      <c r="S2301" s="577" t="b">
        <f t="shared" si="317"/>
        <v>1</v>
      </c>
      <c r="T2301" s="580">
        <f t="shared" si="318"/>
        <v>0</v>
      </c>
      <c r="U2301" s="580">
        <f t="shared" si="319"/>
        <v>1</v>
      </c>
      <c r="V2301" s="580">
        <f t="shared" si="320"/>
        <v>1</v>
      </c>
      <c r="W2301" s="580">
        <f t="shared" si="321"/>
        <v>2</v>
      </c>
      <c r="X2301" s="581" t="str">
        <f t="shared" si="322"/>
        <v>NO</v>
      </c>
      <c r="Y2301" s="582" t="str">
        <f t="shared" si="323"/>
        <v>NO</v>
      </c>
    </row>
    <row r="2302" spans="1:25" x14ac:dyDescent="0.25">
      <c r="A2302" s="572" t="s">
        <v>308</v>
      </c>
      <c r="B2302" s="573" t="s">
        <v>1333</v>
      </c>
      <c r="C2302" s="617">
        <v>2</v>
      </c>
      <c r="D2302" s="617">
        <v>22107000200</v>
      </c>
      <c r="E2302" s="574" t="s">
        <v>904</v>
      </c>
      <c r="F2302" s="583">
        <v>0</v>
      </c>
      <c r="G2302" s="573" t="s">
        <v>902</v>
      </c>
      <c r="H2302" s="576">
        <v>152900</v>
      </c>
      <c r="I2302" s="576">
        <v>0</v>
      </c>
      <c r="J2302" s="577">
        <v>0</v>
      </c>
      <c r="K2302" s="577" t="str">
        <f t="shared" si="315"/>
        <v/>
      </c>
      <c r="L2302" s="576">
        <v>46710</v>
      </c>
      <c r="M2302" s="576">
        <v>0</v>
      </c>
      <c r="N2302" s="577">
        <v>0</v>
      </c>
      <c r="O2302" s="577" t="b">
        <f t="shared" si="316"/>
        <v>1</v>
      </c>
      <c r="P2302" s="578">
        <v>19.600000000000001</v>
      </c>
      <c r="Q2302" s="578">
        <v>0</v>
      </c>
      <c r="R2302" s="579">
        <v>0</v>
      </c>
      <c r="S2302" s="577" t="str">
        <f t="shared" si="317"/>
        <v/>
      </c>
      <c r="T2302" s="580">
        <f t="shared" si="318"/>
        <v>0</v>
      </c>
      <c r="U2302" s="580">
        <f t="shared" si="319"/>
        <v>1</v>
      </c>
      <c r="V2302" s="580">
        <f t="shared" si="320"/>
        <v>0</v>
      </c>
      <c r="W2302" s="580">
        <f t="shared" si="321"/>
        <v>1</v>
      </c>
      <c r="X2302" s="581" t="str">
        <f t="shared" si="322"/>
        <v>NO</v>
      </c>
      <c r="Y2302" s="582" t="str">
        <f t="shared" si="323"/>
        <v>NO</v>
      </c>
    </row>
    <row r="2303" spans="1:25" x14ac:dyDescent="0.25">
      <c r="A2303" s="572" t="s">
        <v>269</v>
      </c>
      <c r="B2303" s="573" t="s">
        <v>1036</v>
      </c>
      <c r="C2303" s="617">
        <v>3</v>
      </c>
      <c r="D2303" s="617">
        <v>22107000300</v>
      </c>
      <c r="E2303" s="574" t="s">
        <v>904</v>
      </c>
      <c r="F2303" s="583">
        <v>0</v>
      </c>
      <c r="G2303" s="573" t="s">
        <v>902</v>
      </c>
      <c r="H2303" s="576">
        <v>152900</v>
      </c>
      <c r="I2303" s="576">
        <v>32000</v>
      </c>
      <c r="J2303" s="577">
        <v>0.20928711576193601</v>
      </c>
      <c r="K2303" s="577" t="str">
        <f t="shared" si="315"/>
        <v/>
      </c>
      <c r="L2303" s="576">
        <v>46710</v>
      </c>
      <c r="M2303" s="576">
        <v>20938</v>
      </c>
      <c r="N2303" s="577">
        <v>0.44825519160779298</v>
      </c>
      <c r="O2303" s="577" t="b">
        <f t="shared" si="316"/>
        <v>1</v>
      </c>
      <c r="P2303" s="578">
        <v>19.600000000000001</v>
      </c>
      <c r="Q2303" s="578">
        <v>38</v>
      </c>
      <c r="R2303" s="579">
        <v>1.93877551020408</v>
      </c>
      <c r="S2303" s="577" t="b">
        <f t="shared" si="317"/>
        <v>1</v>
      </c>
      <c r="T2303" s="580">
        <f t="shared" si="318"/>
        <v>0</v>
      </c>
      <c r="U2303" s="580">
        <f t="shared" si="319"/>
        <v>1</v>
      </c>
      <c r="V2303" s="580">
        <f t="shared" si="320"/>
        <v>1</v>
      </c>
      <c r="W2303" s="580">
        <f t="shared" si="321"/>
        <v>2</v>
      </c>
      <c r="X2303" s="581" t="str">
        <f t="shared" si="322"/>
        <v>NO</v>
      </c>
      <c r="Y2303" s="582" t="str">
        <f t="shared" si="323"/>
        <v>NO</v>
      </c>
    </row>
    <row r="2304" spans="1:25" x14ac:dyDescent="0.25">
      <c r="A2304" s="572" t="s">
        <v>269</v>
      </c>
      <c r="B2304" s="573" t="s">
        <v>1050</v>
      </c>
      <c r="C2304" s="617">
        <v>3</v>
      </c>
      <c r="D2304" s="617">
        <v>22107000300</v>
      </c>
      <c r="E2304" s="574" t="s">
        <v>904</v>
      </c>
      <c r="F2304" s="583">
        <v>0</v>
      </c>
      <c r="G2304" s="573" t="s">
        <v>902</v>
      </c>
      <c r="H2304" s="576">
        <v>152900</v>
      </c>
      <c r="I2304" s="576">
        <v>83700</v>
      </c>
      <c r="J2304" s="577">
        <v>0.54741661216481396</v>
      </c>
      <c r="K2304" s="577" t="b">
        <f t="shared" si="315"/>
        <v>1</v>
      </c>
      <c r="L2304" s="576">
        <v>46710</v>
      </c>
      <c r="M2304" s="576">
        <v>22043</v>
      </c>
      <c r="N2304" s="577">
        <v>0.471911796189253</v>
      </c>
      <c r="O2304" s="577" t="b">
        <f t="shared" si="316"/>
        <v>1</v>
      </c>
      <c r="P2304" s="578">
        <v>19.600000000000001</v>
      </c>
      <c r="Q2304" s="578">
        <v>47.4</v>
      </c>
      <c r="R2304" s="579">
        <v>2.4183673469387799</v>
      </c>
      <c r="S2304" s="577" t="b">
        <f t="shared" si="317"/>
        <v>1</v>
      </c>
      <c r="T2304" s="580">
        <f t="shared" si="318"/>
        <v>1</v>
      </c>
      <c r="U2304" s="580">
        <f t="shared" si="319"/>
        <v>1</v>
      </c>
      <c r="V2304" s="580">
        <f t="shared" si="320"/>
        <v>1</v>
      </c>
      <c r="W2304" s="580">
        <f t="shared" si="321"/>
        <v>3</v>
      </c>
      <c r="X2304" s="581" t="str">
        <f t="shared" si="322"/>
        <v>NO</v>
      </c>
      <c r="Y2304" s="582" t="str">
        <f t="shared" si="323"/>
        <v>NO</v>
      </c>
    </row>
    <row r="2305" spans="1:25" x14ac:dyDescent="0.25">
      <c r="A2305" s="572" t="s">
        <v>308</v>
      </c>
      <c r="B2305" s="573" t="s">
        <v>1334</v>
      </c>
      <c r="C2305" s="617">
        <v>3</v>
      </c>
      <c r="D2305" s="617">
        <v>22107000300</v>
      </c>
      <c r="E2305" s="584" t="s">
        <v>901</v>
      </c>
      <c r="F2305" s="590">
        <v>1</v>
      </c>
      <c r="G2305" s="573" t="s">
        <v>902</v>
      </c>
      <c r="H2305" s="576">
        <v>152900</v>
      </c>
      <c r="I2305" s="576">
        <v>44200</v>
      </c>
      <c r="J2305" s="577">
        <v>0.28907782864617398</v>
      </c>
      <c r="K2305" s="577" t="str">
        <f t="shared" si="315"/>
        <v/>
      </c>
      <c r="L2305" s="576">
        <v>46710</v>
      </c>
      <c r="M2305" s="576">
        <v>14669</v>
      </c>
      <c r="N2305" s="577">
        <v>0.31404410190537402</v>
      </c>
      <c r="O2305" s="577" t="b">
        <f t="shared" si="316"/>
        <v>1</v>
      </c>
      <c r="P2305" s="578">
        <v>19.600000000000001</v>
      </c>
      <c r="Q2305" s="578">
        <v>51.2</v>
      </c>
      <c r="R2305" s="579">
        <v>2.6122448979591799</v>
      </c>
      <c r="S2305" s="577" t="b">
        <f t="shared" si="317"/>
        <v>1</v>
      </c>
      <c r="T2305" s="580">
        <f t="shared" si="318"/>
        <v>0</v>
      </c>
      <c r="U2305" s="580">
        <f t="shared" si="319"/>
        <v>1</v>
      </c>
      <c r="V2305" s="580">
        <f t="shared" si="320"/>
        <v>1</v>
      </c>
      <c r="W2305" s="580">
        <f t="shared" si="321"/>
        <v>2</v>
      </c>
      <c r="X2305" s="588" t="str">
        <f t="shared" si="322"/>
        <v>YES</v>
      </c>
      <c r="Y2305" s="589" t="str">
        <f t="shared" si="323"/>
        <v>YES</v>
      </c>
    </row>
    <row r="2306" spans="1:25" x14ac:dyDescent="0.25">
      <c r="A2306" s="572" t="s">
        <v>308</v>
      </c>
      <c r="B2306" s="573" t="s">
        <v>1333</v>
      </c>
      <c r="C2306" s="617">
        <v>3</v>
      </c>
      <c r="D2306" s="617">
        <v>22107000300</v>
      </c>
      <c r="E2306" s="584" t="s">
        <v>901</v>
      </c>
      <c r="F2306" s="590">
        <v>1</v>
      </c>
      <c r="G2306" s="573" t="s">
        <v>902</v>
      </c>
      <c r="H2306" s="576">
        <v>152900</v>
      </c>
      <c r="I2306" s="576">
        <v>0</v>
      </c>
      <c r="J2306" s="577">
        <v>0</v>
      </c>
      <c r="K2306" s="577" t="str">
        <f t="shared" si="315"/>
        <v/>
      </c>
      <c r="L2306" s="576">
        <v>46710</v>
      </c>
      <c r="M2306" s="576">
        <v>0</v>
      </c>
      <c r="N2306" s="577">
        <v>0</v>
      </c>
      <c r="O2306" s="577" t="b">
        <f t="shared" si="316"/>
        <v>1</v>
      </c>
      <c r="P2306" s="578">
        <v>19.600000000000001</v>
      </c>
      <c r="Q2306" s="578">
        <v>0</v>
      </c>
      <c r="R2306" s="579">
        <v>0</v>
      </c>
      <c r="S2306" s="577" t="str">
        <f t="shared" si="317"/>
        <v/>
      </c>
      <c r="T2306" s="580">
        <f t="shared" si="318"/>
        <v>0</v>
      </c>
      <c r="U2306" s="580">
        <f t="shared" si="319"/>
        <v>1</v>
      </c>
      <c r="V2306" s="580">
        <f t="shared" si="320"/>
        <v>0</v>
      </c>
      <c r="W2306" s="580">
        <f t="shared" si="321"/>
        <v>1</v>
      </c>
      <c r="X2306" s="581" t="str">
        <f t="shared" si="322"/>
        <v>NO</v>
      </c>
      <c r="Y2306" s="582" t="str">
        <f t="shared" si="323"/>
        <v>NO</v>
      </c>
    </row>
    <row r="2307" spans="1:25" x14ac:dyDescent="0.25">
      <c r="A2307" s="572" t="s">
        <v>283</v>
      </c>
      <c r="B2307" s="573" t="s">
        <v>948</v>
      </c>
      <c r="C2307" s="617">
        <v>1.01</v>
      </c>
      <c r="D2307" s="617">
        <v>22109000101</v>
      </c>
      <c r="E2307" s="574" t="s">
        <v>904</v>
      </c>
      <c r="F2307" s="583">
        <v>0</v>
      </c>
      <c r="G2307" s="573" t="s">
        <v>902</v>
      </c>
      <c r="H2307" s="576">
        <v>152900</v>
      </c>
      <c r="I2307" s="576">
        <v>148500</v>
      </c>
      <c r="J2307" s="577">
        <v>0.97122302158273399</v>
      </c>
      <c r="K2307" s="577" t="b">
        <f t="shared" ref="K2307:K2370" si="324">IF(J2307&gt;=50%,TRUE,"")</f>
        <v>1</v>
      </c>
      <c r="L2307" s="576">
        <v>46710</v>
      </c>
      <c r="M2307" s="576">
        <v>35146</v>
      </c>
      <c r="N2307" s="577">
        <v>0.75242988653393295</v>
      </c>
      <c r="O2307" s="577" t="str">
        <f t="shared" ref="O2307:O2370" si="325">IF(N2307&lt;=65%,TRUE,"")</f>
        <v/>
      </c>
      <c r="P2307" s="578">
        <v>19.600000000000001</v>
      </c>
      <c r="Q2307" s="578">
        <v>19.3</v>
      </c>
      <c r="R2307" s="579">
        <v>0.98469387755102</v>
      </c>
      <c r="S2307" s="577" t="str">
        <f t="shared" ref="S2307:S2370" si="326">IF(R2307&gt;=1.5,TRUE,"")</f>
        <v/>
      </c>
      <c r="T2307" s="580">
        <f t="shared" ref="T2307:T2370" si="327">IF(K2307=TRUE,1,0)</f>
        <v>1</v>
      </c>
      <c r="U2307" s="580">
        <f t="shared" ref="U2307:U2370" si="328">IF(O2307=TRUE,1,0)</f>
        <v>0</v>
      </c>
      <c r="V2307" s="580">
        <f t="shared" ref="V2307:V2370" si="329">IF(S2307=TRUE,1,0)</f>
        <v>0</v>
      </c>
      <c r="W2307" s="580">
        <f t="shared" ref="W2307:W2370" si="330">SUM(T2307:V2307)</f>
        <v>1</v>
      </c>
      <c r="X2307" s="581" t="str">
        <f t="shared" ref="X2307:X2370" si="331">IF(AND(E2307="TRUE",W2307&gt;1),"YES","NO")</f>
        <v>NO</v>
      </c>
      <c r="Y2307" s="582" t="str">
        <f t="shared" ref="Y2307:Y2370" si="332">IF(AND(F2307=1,W2307&gt;1), "YES","NO")</f>
        <v>NO</v>
      </c>
    </row>
    <row r="2308" spans="1:25" x14ac:dyDescent="0.25">
      <c r="A2308" s="572" t="s">
        <v>309</v>
      </c>
      <c r="B2308" s="573" t="s">
        <v>1335</v>
      </c>
      <c r="C2308" s="617">
        <v>1.01</v>
      </c>
      <c r="D2308" s="617">
        <v>22109000101</v>
      </c>
      <c r="E2308" s="574" t="s">
        <v>904</v>
      </c>
      <c r="F2308" s="583">
        <v>0</v>
      </c>
      <c r="G2308" s="573" t="s">
        <v>902</v>
      </c>
      <c r="H2308" s="576">
        <v>152900</v>
      </c>
      <c r="I2308" s="576">
        <v>101800</v>
      </c>
      <c r="J2308" s="577">
        <v>0.66579463701765895</v>
      </c>
      <c r="K2308" s="577" t="b">
        <f t="shared" si="324"/>
        <v>1</v>
      </c>
      <c r="L2308" s="576">
        <v>46710</v>
      </c>
      <c r="M2308" s="576">
        <v>47429</v>
      </c>
      <c r="N2308" s="577">
        <v>1.0153928494969</v>
      </c>
      <c r="O2308" s="577" t="str">
        <f t="shared" si="325"/>
        <v/>
      </c>
      <c r="P2308" s="578">
        <v>19.600000000000001</v>
      </c>
      <c r="Q2308" s="578">
        <v>15.8</v>
      </c>
      <c r="R2308" s="579">
        <v>0.80612244897959195</v>
      </c>
      <c r="S2308" s="577" t="str">
        <f t="shared" si="326"/>
        <v/>
      </c>
      <c r="T2308" s="580">
        <f t="shared" si="327"/>
        <v>1</v>
      </c>
      <c r="U2308" s="580">
        <f t="shared" si="328"/>
        <v>0</v>
      </c>
      <c r="V2308" s="580">
        <f t="shared" si="329"/>
        <v>0</v>
      </c>
      <c r="W2308" s="580">
        <f t="shared" si="330"/>
        <v>1</v>
      </c>
      <c r="X2308" s="581" t="str">
        <f t="shared" si="331"/>
        <v>NO</v>
      </c>
      <c r="Y2308" s="582" t="str">
        <f t="shared" si="332"/>
        <v>NO</v>
      </c>
    </row>
    <row r="2309" spans="1:25" x14ac:dyDescent="0.25">
      <c r="A2309" s="572" t="s">
        <v>309</v>
      </c>
      <c r="B2309" s="573" t="s">
        <v>1157</v>
      </c>
      <c r="C2309" s="617">
        <v>1.02</v>
      </c>
      <c r="D2309" s="617">
        <v>22109000102</v>
      </c>
      <c r="E2309" s="574" t="s">
        <v>904</v>
      </c>
      <c r="F2309" s="583">
        <v>0</v>
      </c>
      <c r="G2309" s="573" t="s">
        <v>902</v>
      </c>
      <c r="H2309" s="576">
        <v>152900</v>
      </c>
      <c r="I2309" s="576">
        <v>113700</v>
      </c>
      <c r="J2309" s="577">
        <v>0.74362328319162896</v>
      </c>
      <c r="K2309" s="577" t="b">
        <f t="shared" si="324"/>
        <v>1</v>
      </c>
      <c r="L2309" s="576">
        <v>46710</v>
      </c>
      <c r="M2309" s="576">
        <v>45708</v>
      </c>
      <c r="N2309" s="577">
        <v>0.97854849068721905</v>
      </c>
      <c r="O2309" s="577" t="str">
        <f t="shared" si="325"/>
        <v/>
      </c>
      <c r="P2309" s="578">
        <v>19.600000000000001</v>
      </c>
      <c r="Q2309" s="578">
        <v>16.3</v>
      </c>
      <c r="R2309" s="579">
        <v>0.83163265306122502</v>
      </c>
      <c r="S2309" s="577" t="str">
        <f t="shared" si="326"/>
        <v/>
      </c>
      <c r="T2309" s="580">
        <f t="shared" si="327"/>
        <v>1</v>
      </c>
      <c r="U2309" s="580">
        <f t="shared" si="328"/>
        <v>0</v>
      </c>
      <c r="V2309" s="580">
        <f t="shared" si="329"/>
        <v>0</v>
      </c>
      <c r="W2309" s="580">
        <f t="shared" si="330"/>
        <v>1</v>
      </c>
      <c r="X2309" s="581" t="str">
        <f t="shared" si="331"/>
        <v>NO</v>
      </c>
      <c r="Y2309" s="582" t="str">
        <f t="shared" si="332"/>
        <v>NO</v>
      </c>
    </row>
    <row r="2310" spans="1:25" x14ac:dyDescent="0.25">
      <c r="A2310" s="572" t="s">
        <v>309</v>
      </c>
      <c r="B2310" s="573" t="s">
        <v>1335</v>
      </c>
      <c r="C2310" s="617">
        <v>1.02</v>
      </c>
      <c r="D2310" s="617">
        <v>22109000102</v>
      </c>
      <c r="E2310" s="574" t="s">
        <v>904</v>
      </c>
      <c r="F2310" s="583">
        <v>0</v>
      </c>
      <c r="G2310" s="573" t="s">
        <v>902</v>
      </c>
      <c r="H2310" s="576">
        <v>152900</v>
      </c>
      <c r="I2310" s="576">
        <v>101800</v>
      </c>
      <c r="J2310" s="577">
        <v>0.66579463701765895</v>
      </c>
      <c r="K2310" s="577" t="b">
        <f t="shared" si="324"/>
        <v>1</v>
      </c>
      <c r="L2310" s="576">
        <v>46710</v>
      </c>
      <c r="M2310" s="576">
        <v>47429</v>
      </c>
      <c r="N2310" s="577">
        <v>1.0153928494969</v>
      </c>
      <c r="O2310" s="577" t="str">
        <f t="shared" si="325"/>
        <v/>
      </c>
      <c r="P2310" s="578">
        <v>19.600000000000001</v>
      </c>
      <c r="Q2310" s="578">
        <v>15.8</v>
      </c>
      <c r="R2310" s="579">
        <v>0.80612244897959195</v>
      </c>
      <c r="S2310" s="577" t="str">
        <f t="shared" si="326"/>
        <v/>
      </c>
      <c r="T2310" s="580">
        <f t="shared" si="327"/>
        <v>1</v>
      </c>
      <c r="U2310" s="580">
        <f t="shared" si="328"/>
        <v>0</v>
      </c>
      <c r="V2310" s="580">
        <f t="shared" si="329"/>
        <v>0</v>
      </c>
      <c r="W2310" s="580">
        <f t="shared" si="330"/>
        <v>1</v>
      </c>
      <c r="X2310" s="581" t="str">
        <f t="shared" si="331"/>
        <v>NO</v>
      </c>
      <c r="Y2310" s="582" t="str">
        <f t="shared" si="332"/>
        <v>NO</v>
      </c>
    </row>
    <row r="2311" spans="1:25" x14ac:dyDescent="0.25">
      <c r="A2311" s="572" t="s">
        <v>309</v>
      </c>
      <c r="B2311" s="573" t="s">
        <v>1157</v>
      </c>
      <c r="C2311" s="617">
        <v>2.0099999999999998</v>
      </c>
      <c r="D2311" s="617">
        <v>22109000201</v>
      </c>
      <c r="E2311" s="574" t="s">
        <v>901</v>
      </c>
      <c r="F2311" s="583">
        <v>0</v>
      </c>
      <c r="G2311" s="573" t="s">
        <v>902</v>
      </c>
      <c r="H2311" s="576">
        <v>152900</v>
      </c>
      <c r="I2311" s="576">
        <v>113700</v>
      </c>
      <c r="J2311" s="577">
        <v>0.74362328319162896</v>
      </c>
      <c r="K2311" s="577" t="b">
        <f t="shared" si="324"/>
        <v>1</v>
      </c>
      <c r="L2311" s="576">
        <v>46710</v>
      </c>
      <c r="M2311" s="576">
        <v>45708</v>
      </c>
      <c r="N2311" s="577">
        <v>0.97854849068721905</v>
      </c>
      <c r="O2311" s="577" t="str">
        <f t="shared" si="325"/>
        <v/>
      </c>
      <c r="P2311" s="578">
        <v>19.600000000000001</v>
      </c>
      <c r="Q2311" s="578">
        <v>16.3</v>
      </c>
      <c r="R2311" s="579">
        <v>0.83163265306122502</v>
      </c>
      <c r="S2311" s="577" t="str">
        <f t="shared" si="326"/>
        <v/>
      </c>
      <c r="T2311" s="580">
        <f t="shared" si="327"/>
        <v>1</v>
      </c>
      <c r="U2311" s="580">
        <f t="shared" si="328"/>
        <v>0</v>
      </c>
      <c r="V2311" s="580">
        <f t="shared" si="329"/>
        <v>0</v>
      </c>
      <c r="W2311" s="580">
        <f t="shared" si="330"/>
        <v>1</v>
      </c>
      <c r="X2311" s="581" t="str">
        <f t="shared" si="331"/>
        <v>NO</v>
      </c>
      <c r="Y2311" s="582" t="str">
        <f t="shared" si="332"/>
        <v>NO</v>
      </c>
    </row>
    <row r="2312" spans="1:25" x14ac:dyDescent="0.25">
      <c r="A2312" s="572" t="s">
        <v>309</v>
      </c>
      <c r="B2312" s="573" t="s">
        <v>1155</v>
      </c>
      <c r="C2312" s="617">
        <v>2.0099999999999998</v>
      </c>
      <c r="D2312" s="617">
        <v>22109000201</v>
      </c>
      <c r="E2312" s="574" t="s">
        <v>901</v>
      </c>
      <c r="F2312" s="583">
        <v>0</v>
      </c>
      <c r="G2312" s="573" t="s">
        <v>902</v>
      </c>
      <c r="H2312" s="576">
        <v>152900</v>
      </c>
      <c r="I2312" s="576">
        <v>153000</v>
      </c>
      <c r="J2312" s="577">
        <v>1.0006540222367599</v>
      </c>
      <c r="K2312" s="577" t="b">
        <f t="shared" si="324"/>
        <v>1</v>
      </c>
      <c r="L2312" s="576">
        <v>46710</v>
      </c>
      <c r="M2312" s="576">
        <v>43178</v>
      </c>
      <c r="N2312" s="577">
        <v>0.92438450010704298</v>
      </c>
      <c r="O2312" s="577" t="str">
        <f t="shared" si="325"/>
        <v/>
      </c>
      <c r="P2312" s="578">
        <v>19.600000000000001</v>
      </c>
      <c r="Q2312" s="578">
        <v>24.8</v>
      </c>
      <c r="R2312" s="579">
        <v>1.2653061224489801</v>
      </c>
      <c r="S2312" s="577" t="str">
        <f t="shared" si="326"/>
        <v/>
      </c>
      <c r="T2312" s="580">
        <f t="shared" si="327"/>
        <v>1</v>
      </c>
      <c r="U2312" s="580">
        <f t="shared" si="328"/>
        <v>0</v>
      </c>
      <c r="V2312" s="580">
        <f t="shared" si="329"/>
        <v>0</v>
      </c>
      <c r="W2312" s="580">
        <f t="shared" si="330"/>
        <v>1</v>
      </c>
      <c r="X2312" s="581" t="str">
        <f t="shared" si="331"/>
        <v>NO</v>
      </c>
      <c r="Y2312" s="582" t="str">
        <f t="shared" si="332"/>
        <v>NO</v>
      </c>
    </row>
    <row r="2313" spans="1:25" x14ac:dyDescent="0.25">
      <c r="A2313" s="572" t="s">
        <v>309</v>
      </c>
      <c r="B2313" s="573" t="s">
        <v>1155</v>
      </c>
      <c r="C2313" s="617">
        <v>2.0099999999999998</v>
      </c>
      <c r="D2313" s="617">
        <v>22109000201</v>
      </c>
      <c r="E2313" s="574" t="s">
        <v>901</v>
      </c>
      <c r="F2313" s="583">
        <v>0</v>
      </c>
      <c r="G2313" s="573" t="s">
        <v>902</v>
      </c>
      <c r="H2313" s="576">
        <v>152900</v>
      </c>
      <c r="I2313" s="576">
        <v>153000</v>
      </c>
      <c r="J2313" s="577">
        <v>1.0006540222367599</v>
      </c>
      <c r="K2313" s="577" t="b">
        <f t="shared" si="324"/>
        <v>1</v>
      </c>
      <c r="L2313" s="576">
        <v>46710</v>
      </c>
      <c r="M2313" s="576">
        <v>43178</v>
      </c>
      <c r="N2313" s="577">
        <v>0.92438450010704298</v>
      </c>
      <c r="O2313" s="577" t="str">
        <f t="shared" si="325"/>
        <v/>
      </c>
      <c r="P2313" s="578">
        <v>19.600000000000001</v>
      </c>
      <c r="Q2313" s="578">
        <v>24.8</v>
      </c>
      <c r="R2313" s="579">
        <v>1.2653061224489801</v>
      </c>
      <c r="S2313" s="577" t="str">
        <f t="shared" si="326"/>
        <v/>
      </c>
      <c r="T2313" s="580">
        <f t="shared" si="327"/>
        <v>1</v>
      </c>
      <c r="U2313" s="580">
        <f t="shared" si="328"/>
        <v>0</v>
      </c>
      <c r="V2313" s="580">
        <f t="shared" si="329"/>
        <v>0</v>
      </c>
      <c r="W2313" s="580">
        <f t="shared" si="330"/>
        <v>1</v>
      </c>
      <c r="X2313" s="581" t="str">
        <f t="shared" si="331"/>
        <v>NO</v>
      </c>
      <c r="Y2313" s="582" t="str">
        <f t="shared" si="332"/>
        <v>NO</v>
      </c>
    </row>
    <row r="2314" spans="1:25" x14ac:dyDescent="0.25">
      <c r="A2314" s="572" t="s">
        <v>309</v>
      </c>
      <c r="B2314" s="573" t="s">
        <v>1157</v>
      </c>
      <c r="C2314" s="617">
        <v>2.02</v>
      </c>
      <c r="D2314" s="617">
        <v>22109000202</v>
      </c>
      <c r="E2314" s="574" t="s">
        <v>904</v>
      </c>
      <c r="F2314" s="583">
        <v>0</v>
      </c>
      <c r="G2314" s="573" t="s">
        <v>902</v>
      </c>
      <c r="H2314" s="576">
        <v>152900</v>
      </c>
      <c r="I2314" s="576">
        <v>113700</v>
      </c>
      <c r="J2314" s="577">
        <v>0.74362328319162896</v>
      </c>
      <c r="K2314" s="577" t="b">
        <f t="shared" si="324"/>
        <v>1</v>
      </c>
      <c r="L2314" s="576">
        <v>46710</v>
      </c>
      <c r="M2314" s="576">
        <v>45708</v>
      </c>
      <c r="N2314" s="577">
        <v>0.97854849068721905</v>
      </c>
      <c r="O2314" s="577" t="str">
        <f t="shared" si="325"/>
        <v/>
      </c>
      <c r="P2314" s="578">
        <v>19.600000000000001</v>
      </c>
      <c r="Q2314" s="578">
        <v>16.3</v>
      </c>
      <c r="R2314" s="579">
        <v>0.83163265306122502</v>
      </c>
      <c r="S2314" s="577" t="str">
        <f t="shared" si="326"/>
        <v/>
      </c>
      <c r="T2314" s="580">
        <f t="shared" si="327"/>
        <v>1</v>
      </c>
      <c r="U2314" s="580">
        <f t="shared" si="328"/>
        <v>0</v>
      </c>
      <c r="V2314" s="580">
        <f t="shared" si="329"/>
        <v>0</v>
      </c>
      <c r="W2314" s="580">
        <f t="shared" si="330"/>
        <v>1</v>
      </c>
      <c r="X2314" s="581" t="str">
        <f t="shared" si="331"/>
        <v>NO</v>
      </c>
      <c r="Y2314" s="582" t="str">
        <f t="shared" si="332"/>
        <v>NO</v>
      </c>
    </row>
    <row r="2315" spans="1:25" x14ac:dyDescent="0.25">
      <c r="A2315" s="572" t="s">
        <v>309</v>
      </c>
      <c r="B2315" s="573" t="s">
        <v>1155</v>
      </c>
      <c r="C2315" s="617">
        <v>2.02</v>
      </c>
      <c r="D2315" s="617">
        <v>22109000202</v>
      </c>
      <c r="E2315" s="574" t="s">
        <v>904</v>
      </c>
      <c r="F2315" s="583">
        <v>0</v>
      </c>
      <c r="G2315" s="573" t="s">
        <v>902</v>
      </c>
      <c r="H2315" s="576">
        <v>152900</v>
      </c>
      <c r="I2315" s="576">
        <v>153000</v>
      </c>
      <c r="J2315" s="577">
        <v>1.0006540222367599</v>
      </c>
      <c r="K2315" s="577" t="b">
        <f t="shared" si="324"/>
        <v>1</v>
      </c>
      <c r="L2315" s="576">
        <v>46710</v>
      </c>
      <c r="M2315" s="576">
        <v>43178</v>
      </c>
      <c r="N2315" s="577">
        <v>0.92438450010704298</v>
      </c>
      <c r="O2315" s="577" t="str">
        <f t="shared" si="325"/>
        <v/>
      </c>
      <c r="P2315" s="578">
        <v>19.600000000000001</v>
      </c>
      <c r="Q2315" s="578">
        <v>24.8</v>
      </c>
      <c r="R2315" s="579">
        <v>1.2653061224489801</v>
      </c>
      <c r="S2315" s="577" t="str">
        <f t="shared" si="326"/>
        <v/>
      </c>
      <c r="T2315" s="580">
        <f t="shared" si="327"/>
        <v>1</v>
      </c>
      <c r="U2315" s="580">
        <f t="shared" si="328"/>
        <v>0</v>
      </c>
      <c r="V2315" s="580">
        <f t="shared" si="329"/>
        <v>0</v>
      </c>
      <c r="W2315" s="580">
        <f t="shared" si="330"/>
        <v>1</v>
      </c>
      <c r="X2315" s="581" t="str">
        <f t="shared" si="331"/>
        <v>NO</v>
      </c>
      <c r="Y2315" s="582" t="str">
        <f t="shared" si="332"/>
        <v>NO</v>
      </c>
    </row>
    <row r="2316" spans="1:25" x14ac:dyDescent="0.25">
      <c r="A2316" s="572" t="s">
        <v>309</v>
      </c>
      <c r="B2316" s="573" t="s">
        <v>1155</v>
      </c>
      <c r="C2316" s="617">
        <v>3</v>
      </c>
      <c r="D2316" s="617">
        <v>22109000300</v>
      </c>
      <c r="E2316" s="574" t="s">
        <v>904</v>
      </c>
      <c r="F2316" s="583">
        <v>0</v>
      </c>
      <c r="G2316" s="573" t="s">
        <v>902</v>
      </c>
      <c r="H2316" s="576">
        <v>152900</v>
      </c>
      <c r="I2316" s="576">
        <v>153000</v>
      </c>
      <c r="J2316" s="577">
        <v>1.0006540222367599</v>
      </c>
      <c r="K2316" s="577" t="b">
        <f t="shared" si="324"/>
        <v>1</v>
      </c>
      <c r="L2316" s="576">
        <v>46710</v>
      </c>
      <c r="M2316" s="576">
        <v>43178</v>
      </c>
      <c r="N2316" s="577">
        <v>0.92438450010704298</v>
      </c>
      <c r="O2316" s="577" t="str">
        <f t="shared" si="325"/>
        <v/>
      </c>
      <c r="P2316" s="578">
        <v>19.600000000000001</v>
      </c>
      <c r="Q2316" s="578">
        <v>24.8</v>
      </c>
      <c r="R2316" s="579">
        <v>1.2653061224489801</v>
      </c>
      <c r="S2316" s="577" t="str">
        <f t="shared" si="326"/>
        <v/>
      </c>
      <c r="T2316" s="580">
        <f t="shared" si="327"/>
        <v>1</v>
      </c>
      <c r="U2316" s="580">
        <f t="shared" si="328"/>
        <v>0</v>
      </c>
      <c r="V2316" s="580">
        <f t="shared" si="329"/>
        <v>0</v>
      </c>
      <c r="W2316" s="580">
        <f t="shared" si="330"/>
        <v>1</v>
      </c>
      <c r="X2316" s="581" t="str">
        <f t="shared" si="331"/>
        <v>NO</v>
      </c>
      <c r="Y2316" s="582" t="str">
        <f t="shared" si="332"/>
        <v>NO</v>
      </c>
    </row>
    <row r="2317" spans="1:25" x14ac:dyDescent="0.25">
      <c r="A2317" s="572" t="s">
        <v>309</v>
      </c>
      <c r="B2317" s="573" t="s">
        <v>1155</v>
      </c>
      <c r="C2317" s="617">
        <v>4.01</v>
      </c>
      <c r="D2317" s="617">
        <v>22109000401</v>
      </c>
      <c r="E2317" s="574" t="s">
        <v>904</v>
      </c>
      <c r="F2317" s="583">
        <v>0</v>
      </c>
      <c r="G2317" s="573" t="s">
        <v>902</v>
      </c>
      <c r="H2317" s="576">
        <v>152900</v>
      </c>
      <c r="I2317" s="576">
        <v>153000</v>
      </c>
      <c r="J2317" s="577">
        <v>1.0006540222367599</v>
      </c>
      <c r="K2317" s="577" t="b">
        <f t="shared" si="324"/>
        <v>1</v>
      </c>
      <c r="L2317" s="576">
        <v>46710</v>
      </c>
      <c r="M2317" s="576">
        <v>43178</v>
      </c>
      <c r="N2317" s="577">
        <v>0.92438450010704298</v>
      </c>
      <c r="O2317" s="577" t="str">
        <f t="shared" si="325"/>
        <v/>
      </c>
      <c r="P2317" s="578">
        <v>19.600000000000001</v>
      </c>
      <c r="Q2317" s="578">
        <v>24.8</v>
      </c>
      <c r="R2317" s="579">
        <v>1.2653061224489801</v>
      </c>
      <c r="S2317" s="577" t="str">
        <f t="shared" si="326"/>
        <v/>
      </c>
      <c r="T2317" s="580">
        <f t="shared" si="327"/>
        <v>1</v>
      </c>
      <c r="U2317" s="580">
        <f t="shared" si="328"/>
        <v>0</v>
      </c>
      <c r="V2317" s="580">
        <f t="shared" si="329"/>
        <v>0</v>
      </c>
      <c r="W2317" s="580">
        <f t="shared" si="330"/>
        <v>1</v>
      </c>
      <c r="X2317" s="581" t="str">
        <f t="shared" si="331"/>
        <v>NO</v>
      </c>
      <c r="Y2317" s="582" t="str">
        <f t="shared" si="332"/>
        <v>NO</v>
      </c>
    </row>
    <row r="2318" spans="1:25" x14ac:dyDescent="0.25">
      <c r="A2318" s="572" t="s">
        <v>309</v>
      </c>
      <c r="B2318" s="573" t="s">
        <v>1155</v>
      </c>
      <c r="C2318" s="617">
        <v>4.0199999999999996</v>
      </c>
      <c r="D2318" s="617">
        <v>22109000402</v>
      </c>
      <c r="E2318" s="574" t="s">
        <v>904</v>
      </c>
      <c r="F2318" s="583">
        <v>0</v>
      </c>
      <c r="G2318" s="573" t="s">
        <v>902</v>
      </c>
      <c r="H2318" s="576">
        <v>152900</v>
      </c>
      <c r="I2318" s="576">
        <v>153000</v>
      </c>
      <c r="J2318" s="577">
        <v>1.0006540222367599</v>
      </c>
      <c r="K2318" s="577" t="b">
        <f t="shared" si="324"/>
        <v>1</v>
      </c>
      <c r="L2318" s="576">
        <v>46710</v>
      </c>
      <c r="M2318" s="576">
        <v>43178</v>
      </c>
      <c r="N2318" s="577">
        <v>0.92438450010704298</v>
      </c>
      <c r="O2318" s="577" t="str">
        <f t="shared" si="325"/>
        <v/>
      </c>
      <c r="P2318" s="578">
        <v>19.600000000000001</v>
      </c>
      <c r="Q2318" s="578">
        <v>24.8</v>
      </c>
      <c r="R2318" s="579">
        <v>1.2653061224489801</v>
      </c>
      <c r="S2318" s="577" t="str">
        <f t="shared" si="326"/>
        <v/>
      </c>
      <c r="T2318" s="580">
        <f t="shared" si="327"/>
        <v>1</v>
      </c>
      <c r="U2318" s="580">
        <f t="shared" si="328"/>
        <v>0</v>
      </c>
      <c r="V2318" s="580">
        <f t="shared" si="329"/>
        <v>0</v>
      </c>
      <c r="W2318" s="580">
        <f t="shared" si="330"/>
        <v>1</v>
      </c>
      <c r="X2318" s="581" t="str">
        <f t="shared" si="331"/>
        <v>NO</v>
      </c>
      <c r="Y2318" s="582" t="str">
        <f t="shared" si="332"/>
        <v>NO</v>
      </c>
    </row>
    <row r="2319" spans="1:25" x14ac:dyDescent="0.25">
      <c r="A2319" s="572" t="s">
        <v>309</v>
      </c>
      <c r="B2319" s="573" t="s">
        <v>1155</v>
      </c>
      <c r="C2319" s="617">
        <v>5</v>
      </c>
      <c r="D2319" s="617">
        <v>22109000500</v>
      </c>
      <c r="E2319" s="574" t="s">
        <v>901</v>
      </c>
      <c r="F2319" s="575">
        <v>1</v>
      </c>
      <c r="G2319" s="573" t="s">
        <v>902</v>
      </c>
      <c r="H2319" s="576">
        <v>152900</v>
      </c>
      <c r="I2319" s="576">
        <v>153000</v>
      </c>
      <c r="J2319" s="577">
        <v>1.0006540222367599</v>
      </c>
      <c r="K2319" s="577" t="b">
        <f t="shared" si="324"/>
        <v>1</v>
      </c>
      <c r="L2319" s="576">
        <v>46710</v>
      </c>
      <c r="M2319" s="576">
        <v>43178</v>
      </c>
      <c r="N2319" s="577">
        <v>0.92438450010704298</v>
      </c>
      <c r="O2319" s="577" t="str">
        <f t="shared" si="325"/>
        <v/>
      </c>
      <c r="P2319" s="578">
        <v>19.600000000000001</v>
      </c>
      <c r="Q2319" s="578">
        <v>24.8</v>
      </c>
      <c r="R2319" s="579">
        <v>1.2653061224489801</v>
      </c>
      <c r="S2319" s="577" t="str">
        <f t="shared" si="326"/>
        <v/>
      </c>
      <c r="T2319" s="580">
        <f t="shared" si="327"/>
        <v>1</v>
      </c>
      <c r="U2319" s="580">
        <f t="shared" si="328"/>
        <v>0</v>
      </c>
      <c r="V2319" s="580">
        <f t="shared" si="329"/>
        <v>0</v>
      </c>
      <c r="W2319" s="580">
        <f t="shared" si="330"/>
        <v>1</v>
      </c>
      <c r="X2319" s="581" t="str">
        <f t="shared" si="331"/>
        <v>NO</v>
      </c>
      <c r="Y2319" s="582" t="str">
        <f t="shared" si="332"/>
        <v>NO</v>
      </c>
    </row>
    <row r="2320" spans="1:25" x14ac:dyDescent="0.25">
      <c r="A2320" s="572" t="s">
        <v>309</v>
      </c>
      <c r="B2320" s="573" t="s">
        <v>1155</v>
      </c>
      <c r="C2320" s="617">
        <v>5</v>
      </c>
      <c r="D2320" s="617">
        <v>22109000500</v>
      </c>
      <c r="E2320" s="574" t="s">
        <v>901</v>
      </c>
      <c r="F2320" s="583">
        <v>0</v>
      </c>
      <c r="G2320" s="573" t="s">
        <v>902</v>
      </c>
      <c r="H2320" s="576">
        <v>152900</v>
      </c>
      <c r="I2320" s="576">
        <v>153000</v>
      </c>
      <c r="J2320" s="577">
        <v>1.0006540222367599</v>
      </c>
      <c r="K2320" s="577" t="b">
        <f t="shared" si="324"/>
        <v>1</v>
      </c>
      <c r="L2320" s="576">
        <v>46710</v>
      </c>
      <c r="M2320" s="576">
        <v>43178</v>
      </c>
      <c r="N2320" s="577">
        <v>0.92438450010704298</v>
      </c>
      <c r="O2320" s="577" t="str">
        <f t="shared" si="325"/>
        <v/>
      </c>
      <c r="P2320" s="578">
        <v>19.600000000000001</v>
      </c>
      <c r="Q2320" s="578">
        <v>24.8</v>
      </c>
      <c r="R2320" s="579">
        <v>1.2653061224489801</v>
      </c>
      <c r="S2320" s="577" t="str">
        <f t="shared" si="326"/>
        <v/>
      </c>
      <c r="T2320" s="580">
        <f t="shared" si="327"/>
        <v>1</v>
      </c>
      <c r="U2320" s="580">
        <f t="shared" si="328"/>
        <v>0</v>
      </c>
      <c r="V2320" s="580">
        <f t="shared" si="329"/>
        <v>0</v>
      </c>
      <c r="W2320" s="580">
        <f t="shared" si="330"/>
        <v>1</v>
      </c>
      <c r="X2320" s="581" t="str">
        <f t="shared" si="331"/>
        <v>NO</v>
      </c>
      <c r="Y2320" s="582" t="str">
        <f t="shared" si="332"/>
        <v>NO</v>
      </c>
    </row>
    <row r="2321" spans="1:25" x14ac:dyDescent="0.25">
      <c r="A2321" s="572" t="s">
        <v>309</v>
      </c>
      <c r="B2321" s="573" t="s">
        <v>1155</v>
      </c>
      <c r="C2321" s="617">
        <v>6</v>
      </c>
      <c r="D2321" s="617">
        <v>22109000600</v>
      </c>
      <c r="E2321" s="574" t="s">
        <v>904</v>
      </c>
      <c r="F2321" s="583">
        <v>0</v>
      </c>
      <c r="G2321" s="573" t="s">
        <v>902</v>
      </c>
      <c r="H2321" s="576">
        <v>152900</v>
      </c>
      <c r="I2321" s="576">
        <v>153000</v>
      </c>
      <c r="J2321" s="577">
        <v>1.0006540222367599</v>
      </c>
      <c r="K2321" s="577" t="b">
        <f t="shared" si="324"/>
        <v>1</v>
      </c>
      <c r="L2321" s="576">
        <v>46710</v>
      </c>
      <c r="M2321" s="576">
        <v>43178</v>
      </c>
      <c r="N2321" s="577">
        <v>0.92438450010704298</v>
      </c>
      <c r="O2321" s="577" t="str">
        <f t="shared" si="325"/>
        <v/>
      </c>
      <c r="P2321" s="578">
        <v>19.600000000000001</v>
      </c>
      <c r="Q2321" s="578">
        <v>24.8</v>
      </c>
      <c r="R2321" s="579">
        <v>1.2653061224489801</v>
      </c>
      <c r="S2321" s="577" t="str">
        <f t="shared" si="326"/>
        <v/>
      </c>
      <c r="T2321" s="580">
        <f t="shared" si="327"/>
        <v>1</v>
      </c>
      <c r="U2321" s="580">
        <f t="shared" si="328"/>
        <v>0</v>
      </c>
      <c r="V2321" s="580">
        <f t="shared" si="329"/>
        <v>0</v>
      </c>
      <c r="W2321" s="580">
        <f t="shared" si="330"/>
        <v>1</v>
      </c>
      <c r="X2321" s="581" t="str">
        <f t="shared" si="331"/>
        <v>NO</v>
      </c>
      <c r="Y2321" s="582" t="str">
        <f t="shared" si="332"/>
        <v>NO</v>
      </c>
    </row>
    <row r="2322" spans="1:25" x14ac:dyDescent="0.25">
      <c r="A2322" s="572" t="s">
        <v>309</v>
      </c>
      <c r="B2322" s="573" t="s">
        <v>1155</v>
      </c>
      <c r="C2322" s="617">
        <v>6</v>
      </c>
      <c r="D2322" s="617">
        <v>22109000600</v>
      </c>
      <c r="E2322" s="574" t="s">
        <v>904</v>
      </c>
      <c r="F2322" s="583">
        <v>0</v>
      </c>
      <c r="G2322" s="573" t="s">
        <v>902</v>
      </c>
      <c r="H2322" s="576">
        <v>152900</v>
      </c>
      <c r="I2322" s="576">
        <v>153000</v>
      </c>
      <c r="J2322" s="577">
        <v>1.0006540222367599</v>
      </c>
      <c r="K2322" s="577" t="b">
        <f t="shared" si="324"/>
        <v>1</v>
      </c>
      <c r="L2322" s="576">
        <v>46710</v>
      </c>
      <c r="M2322" s="576">
        <v>43178</v>
      </c>
      <c r="N2322" s="577">
        <v>0.92438450010704298</v>
      </c>
      <c r="O2322" s="577" t="str">
        <f t="shared" si="325"/>
        <v/>
      </c>
      <c r="P2322" s="578">
        <v>19.600000000000001</v>
      </c>
      <c r="Q2322" s="578">
        <v>24.8</v>
      </c>
      <c r="R2322" s="579">
        <v>1.2653061224489801</v>
      </c>
      <c r="S2322" s="577" t="str">
        <f t="shared" si="326"/>
        <v/>
      </c>
      <c r="T2322" s="580">
        <f t="shared" si="327"/>
        <v>1</v>
      </c>
      <c r="U2322" s="580">
        <f t="shared" si="328"/>
        <v>0</v>
      </c>
      <c r="V2322" s="580">
        <f t="shared" si="329"/>
        <v>0</v>
      </c>
      <c r="W2322" s="580">
        <f t="shared" si="330"/>
        <v>1</v>
      </c>
      <c r="X2322" s="581" t="str">
        <f t="shared" si="331"/>
        <v>NO</v>
      </c>
      <c r="Y2322" s="582" t="str">
        <f t="shared" si="332"/>
        <v>NO</v>
      </c>
    </row>
    <row r="2323" spans="1:25" x14ac:dyDescent="0.25">
      <c r="A2323" s="572" t="s">
        <v>309</v>
      </c>
      <c r="B2323" s="573" t="s">
        <v>1155</v>
      </c>
      <c r="C2323" s="617">
        <v>7</v>
      </c>
      <c r="D2323" s="617">
        <v>22109000700</v>
      </c>
      <c r="E2323" s="574" t="s">
        <v>901</v>
      </c>
      <c r="F2323" s="583">
        <v>0</v>
      </c>
      <c r="G2323" s="573" t="s">
        <v>902</v>
      </c>
      <c r="H2323" s="576">
        <v>152900</v>
      </c>
      <c r="I2323" s="576">
        <v>153000</v>
      </c>
      <c r="J2323" s="577">
        <v>1.0006540222367599</v>
      </c>
      <c r="K2323" s="577" t="b">
        <f t="shared" si="324"/>
        <v>1</v>
      </c>
      <c r="L2323" s="576">
        <v>46710</v>
      </c>
      <c r="M2323" s="576">
        <v>43178</v>
      </c>
      <c r="N2323" s="577">
        <v>0.92438450010704298</v>
      </c>
      <c r="O2323" s="577" t="str">
        <f t="shared" si="325"/>
        <v/>
      </c>
      <c r="P2323" s="578">
        <v>19.600000000000001</v>
      </c>
      <c r="Q2323" s="578">
        <v>24.8</v>
      </c>
      <c r="R2323" s="579">
        <v>1.2653061224489801</v>
      </c>
      <c r="S2323" s="577" t="str">
        <f t="shared" si="326"/>
        <v/>
      </c>
      <c r="T2323" s="580">
        <f t="shared" si="327"/>
        <v>1</v>
      </c>
      <c r="U2323" s="580">
        <f t="shared" si="328"/>
        <v>0</v>
      </c>
      <c r="V2323" s="580">
        <f t="shared" si="329"/>
        <v>0</v>
      </c>
      <c r="W2323" s="580">
        <f t="shared" si="330"/>
        <v>1</v>
      </c>
      <c r="X2323" s="581" t="str">
        <f t="shared" si="331"/>
        <v>NO</v>
      </c>
      <c r="Y2323" s="582" t="str">
        <f t="shared" si="332"/>
        <v>NO</v>
      </c>
    </row>
    <row r="2324" spans="1:25" x14ac:dyDescent="0.25">
      <c r="A2324" s="572" t="s">
        <v>309</v>
      </c>
      <c r="B2324" s="573" t="s">
        <v>1155</v>
      </c>
      <c r="C2324" s="617">
        <v>8</v>
      </c>
      <c r="D2324" s="617">
        <v>22109000800</v>
      </c>
      <c r="E2324" s="574" t="s">
        <v>904</v>
      </c>
      <c r="F2324" s="583">
        <v>0</v>
      </c>
      <c r="G2324" s="573" t="s">
        <v>902</v>
      </c>
      <c r="H2324" s="576">
        <v>152900</v>
      </c>
      <c r="I2324" s="576">
        <v>153000</v>
      </c>
      <c r="J2324" s="577">
        <v>1.0006540222367599</v>
      </c>
      <c r="K2324" s="577" t="b">
        <f t="shared" si="324"/>
        <v>1</v>
      </c>
      <c r="L2324" s="576">
        <v>46710</v>
      </c>
      <c r="M2324" s="576">
        <v>43178</v>
      </c>
      <c r="N2324" s="577">
        <v>0.92438450010704298</v>
      </c>
      <c r="O2324" s="577" t="str">
        <f t="shared" si="325"/>
        <v/>
      </c>
      <c r="P2324" s="578">
        <v>19.600000000000001</v>
      </c>
      <c r="Q2324" s="578">
        <v>24.8</v>
      </c>
      <c r="R2324" s="579">
        <v>1.2653061224489801</v>
      </c>
      <c r="S2324" s="577" t="str">
        <f t="shared" si="326"/>
        <v/>
      </c>
      <c r="T2324" s="580">
        <f t="shared" si="327"/>
        <v>1</v>
      </c>
      <c r="U2324" s="580">
        <f t="shared" si="328"/>
        <v>0</v>
      </c>
      <c r="V2324" s="580">
        <f t="shared" si="329"/>
        <v>0</v>
      </c>
      <c r="W2324" s="580">
        <f t="shared" si="330"/>
        <v>1</v>
      </c>
      <c r="X2324" s="581" t="str">
        <f t="shared" si="331"/>
        <v>NO</v>
      </c>
      <c r="Y2324" s="582" t="str">
        <f t="shared" si="332"/>
        <v>NO</v>
      </c>
    </row>
    <row r="2325" spans="1:25" x14ac:dyDescent="0.25">
      <c r="A2325" s="572" t="s">
        <v>309</v>
      </c>
      <c r="B2325" s="573" t="s">
        <v>1155</v>
      </c>
      <c r="C2325" s="617">
        <v>9</v>
      </c>
      <c r="D2325" s="617">
        <v>22109000900</v>
      </c>
      <c r="E2325" s="574" t="s">
        <v>904</v>
      </c>
      <c r="F2325" s="583">
        <v>0</v>
      </c>
      <c r="G2325" s="573" t="s">
        <v>902</v>
      </c>
      <c r="H2325" s="576">
        <v>152900</v>
      </c>
      <c r="I2325" s="576">
        <v>153000</v>
      </c>
      <c r="J2325" s="577">
        <v>1.0006540222367599</v>
      </c>
      <c r="K2325" s="577" t="b">
        <f t="shared" si="324"/>
        <v>1</v>
      </c>
      <c r="L2325" s="576">
        <v>46710</v>
      </c>
      <c r="M2325" s="576">
        <v>43178</v>
      </c>
      <c r="N2325" s="577">
        <v>0.92438450010704298</v>
      </c>
      <c r="O2325" s="577" t="str">
        <f t="shared" si="325"/>
        <v/>
      </c>
      <c r="P2325" s="578">
        <v>19.600000000000001</v>
      </c>
      <c r="Q2325" s="578">
        <v>24.8</v>
      </c>
      <c r="R2325" s="579">
        <v>1.2653061224489801</v>
      </c>
      <c r="S2325" s="577" t="str">
        <f t="shared" si="326"/>
        <v/>
      </c>
      <c r="T2325" s="580">
        <f t="shared" si="327"/>
        <v>1</v>
      </c>
      <c r="U2325" s="580">
        <f t="shared" si="328"/>
        <v>0</v>
      </c>
      <c r="V2325" s="580">
        <f t="shared" si="329"/>
        <v>0</v>
      </c>
      <c r="W2325" s="580">
        <f t="shared" si="330"/>
        <v>1</v>
      </c>
      <c r="X2325" s="581" t="str">
        <f t="shared" si="331"/>
        <v>NO</v>
      </c>
      <c r="Y2325" s="582" t="str">
        <f t="shared" si="332"/>
        <v>NO</v>
      </c>
    </row>
    <row r="2326" spans="1:25" x14ac:dyDescent="0.25">
      <c r="A2326" s="572" t="s">
        <v>309</v>
      </c>
      <c r="B2326" s="573" t="s">
        <v>1155</v>
      </c>
      <c r="C2326" s="617">
        <v>9</v>
      </c>
      <c r="D2326" s="617">
        <v>22109000900</v>
      </c>
      <c r="E2326" s="574" t="s">
        <v>904</v>
      </c>
      <c r="F2326" s="583">
        <v>0</v>
      </c>
      <c r="G2326" s="573" t="s">
        <v>902</v>
      </c>
      <c r="H2326" s="576">
        <v>152900</v>
      </c>
      <c r="I2326" s="576">
        <v>153000</v>
      </c>
      <c r="J2326" s="577">
        <v>1.0006540222367599</v>
      </c>
      <c r="K2326" s="577" t="b">
        <f t="shared" si="324"/>
        <v>1</v>
      </c>
      <c r="L2326" s="576">
        <v>46710</v>
      </c>
      <c r="M2326" s="576">
        <v>43178</v>
      </c>
      <c r="N2326" s="577">
        <v>0.92438450010704298</v>
      </c>
      <c r="O2326" s="577" t="str">
        <f t="shared" si="325"/>
        <v/>
      </c>
      <c r="P2326" s="578">
        <v>19.600000000000001</v>
      </c>
      <c r="Q2326" s="578">
        <v>24.8</v>
      </c>
      <c r="R2326" s="579">
        <v>1.2653061224489801</v>
      </c>
      <c r="S2326" s="577" t="str">
        <f t="shared" si="326"/>
        <v/>
      </c>
      <c r="T2326" s="580">
        <f t="shared" si="327"/>
        <v>1</v>
      </c>
      <c r="U2326" s="580">
        <f t="shared" si="328"/>
        <v>0</v>
      </c>
      <c r="V2326" s="580">
        <f t="shared" si="329"/>
        <v>0</v>
      </c>
      <c r="W2326" s="580">
        <f t="shared" si="330"/>
        <v>1</v>
      </c>
      <c r="X2326" s="581" t="str">
        <f t="shared" si="331"/>
        <v>NO</v>
      </c>
      <c r="Y2326" s="582" t="str">
        <f t="shared" si="332"/>
        <v>NO</v>
      </c>
    </row>
    <row r="2327" spans="1:25" x14ac:dyDescent="0.25">
      <c r="A2327" s="572" t="s">
        <v>309</v>
      </c>
      <c r="B2327" s="573" t="s">
        <v>1155</v>
      </c>
      <c r="C2327" s="617">
        <v>9</v>
      </c>
      <c r="D2327" s="617">
        <v>22109000900</v>
      </c>
      <c r="E2327" s="574" t="s">
        <v>904</v>
      </c>
      <c r="F2327" s="583">
        <v>0</v>
      </c>
      <c r="G2327" s="573" t="s">
        <v>902</v>
      </c>
      <c r="H2327" s="576">
        <v>152900</v>
      </c>
      <c r="I2327" s="576">
        <v>153000</v>
      </c>
      <c r="J2327" s="577">
        <v>1.0006540222367599</v>
      </c>
      <c r="K2327" s="577" t="b">
        <f t="shared" si="324"/>
        <v>1</v>
      </c>
      <c r="L2327" s="576">
        <v>46710</v>
      </c>
      <c r="M2327" s="576">
        <v>43178</v>
      </c>
      <c r="N2327" s="577">
        <v>0.92438450010704298</v>
      </c>
      <c r="O2327" s="577" t="str">
        <f t="shared" si="325"/>
        <v/>
      </c>
      <c r="P2327" s="578">
        <v>19.600000000000001</v>
      </c>
      <c r="Q2327" s="578">
        <v>24.8</v>
      </c>
      <c r="R2327" s="579">
        <v>1.2653061224489801</v>
      </c>
      <c r="S2327" s="577" t="str">
        <f t="shared" si="326"/>
        <v/>
      </c>
      <c r="T2327" s="580">
        <f t="shared" si="327"/>
        <v>1</v>
      </c>
      <c r="U2327" s="580">
        <f t="shared" si="328"/>
        <v>0</v>
      </c>
      <c r="V2327" s="580">
        <f t="shared" si="329"/>
        <v>0</v>
      </c>
      <c r="W2327" s="580">
        <f t="shared" si="330"/>
        <v>1</v>
      </c>
      <c r="X2327" s="581" t="str">
        <f t="shared" si="331"/>
        <v>NO</v>
      </c>
      <c r="Y2327" s="582" t="str">
        <f t="shared" si="332"/>
        <v>NO</v>
      </c>
    </row>
    <row r="2328" spans="1:25" x14ac:dyDescent="0.25">
      <c r="A2328" s="572" t="s">
        <v>309</v>
      </c>
      <c r="B2328" s="573" t="s">
        <v>1156</v>
      </c>
      <c r="C2328" s="617">
        <v>10</v>
      </c>
      <c r="D2328" s="617">
        <v>22109001000</v>
      </c>
      <c r="E2328" s="574" t="s">
        <v>904</v>
      </c>
      <c r="F2328" s="583">
        <v>0</v>
      </c>
      <c r="G2328" s="573" t="s">
        <v>902</v>
      </c>
      <c r="H2328" s="576">
        <v>152900</v>
      </c>
      <c r="I2328" s="576">
        <v>82100</v>
      </c>
      <c r="J2328" s="577">
        <v>0.53695225637671695</v>
      </c>
      <c r="K2328" s="577" t="b">
        <f t="shared" si="324"/>
        <v>1</v>
      </c>
      <c r="L2328" s="576">
        <v>46710</v>
      </c>
      <c r="M2328" s="576">
        <v>38413</v>
      </c>
      <c r="N2328" s="577">
        <v>0.82237208306572496</v>
      </c>
      <c r="O2328" s="577" t="str">
        <f t="shared" si="325"/>
        <v/>
      </c>
      <c r="P2328" s="578">
        <v>19.600000000000001</v>
      </c>
      <c r="Q2328" s="578">
        <v>35.1</v>
      </c>
      <c r="R2328" s="579">
        <v>1.7908163265306101</v>
      </c>
      <c r="S2328" s="577" t="b">
        <f t="shared" si="326"/>
        <v>1</v>
      </c>
      <c r="T2328" s="580">
        <f t="shared" si="327"/>
        <v>1</v>
      </c>
      <c r="U2328" s="580">
        <f t="shared" si="328"/>
        <v>0</v>
      </c>
      <c r="V2328" s="580">
        <f t="shared" si="329"/>
        <v>1</v>
      </c>
      <c r="W2328" s="580">
        <f t="shared" si="330"/>
        <v>2</v>
      </c>
      <c r="X2328" s="581" t="str">
        <f t="shared" si="331"/>
        <v>NO</v>
      </c>
      <c r="Y2328" s="582" t="str">
        <f t="shared" si="332"/>
        <v>NO</v>
      </c>
    </row>
    <row r="2329" spans="1:25" x14ac:dyDescent="0.25">
      <c r="A2329" s="572" t="s">
        <v>309</v>
      </c>
      <c r="B2329" s="573" t="s">
        <v>1154</v>
      </c>
      <c r="C2329" s="617">
        <v>10</v>
      </c>
      <c r="D2329" s="617">
        <v>22109001000</v>
      </c>
      <c r="E2329" s="574" t="s">
        <v>904</v>
      </c>
      <c r="F2329" s="583">
        <v>0</v>
      </c>
      <c r="G2329" s="573" t="s">
        <v>902</v>
      </c>
      <c r="H2329" s="576">
        <v>152900</v>
      </c>
      <c r="I2329" s="576">
        <v>161800</v>
      </c>
      <c r="J2329" s="577">
        <v>1.0582079790712899</v>
      </c>
      <c r="K2329" s="577" t="b">
        <f t="shared" si="324"/>
        <v>1</v>
      </c>
      <c r="L2329" s="576">
        <v>46710</v>
      </c>
      <c r="M2329" s="576">
        <v>61563</v>
      </c>
      <c r="N2329" s="577">
        <v>1.3179833012202999</v>
      </c>
      <c r="O2329" s="577" t="str">
        <f t="shared" si="325"/>
        <v/>
      </c>
      <c r="P2329" s="578">
        <v>19.600000000000001</v>
      </c>
      <c r="Q2329" s="578">
        <v>17.2</v>
      </c>
      <c r="R2329" s="579">
        <v>0.87755102040816302</v>
      </c>
      <c r="S2329" s="577" t="str">
        <f t="shared" si="326"/>
        <v/>
      </c>
      <c r="T2329" s="580">
        <f t="shared" si="327"/>
        <v>1</v>
      </c>
      <c r="U2329" s="580">
        <f t="shared" si="328"/>
        <v>0</v>
      </c>
      <c r="V2329" s="580">
        <f t="shared" si="329"/>
        <v>0</v>
      </c>
      <c r="W2329" s="580">
        <f t="shared" si="330"/>
        <v>1</v>
      </c>
      <c r="X2329" s="581" t="str">
        <f t="shared" si="331"/>
        <v>NO</v>
      </c>
      <c r="Y2329" s="582" t="str">
        <f t="shared" si="332"/>
        <v>NO</v>
      </c>
    </row>
    <row r="2330" spans="1:25" x14ac:dyDescent="0.25">
      <c r="A2330" s="572" t="s">
        <v>309</v>
      </c>
      <c r="B2330" s="573" t="s">
        <v>1155</v>
      </c>
      <c r="C2330" s="617">
        <v>10</v>
      </c>
      <c r="D2330" s="617">
        <v>22109001000</v>
      </c>
      <c r="E2330" s="574" t="s">
        <v>904</v>
      </c>
      <c r="F2330" s="583">
        <v>0</v>
      </c>
      <c r="G2330" s="573" t="s">
        <v>902</v>
      </c>
      <c r="H2330" s="576">
        <v>152900</v>
      </c>
      <c r="I2330" s="576">
        <v>153000</v>
      </c>
      <c r="J2330" s="577">
        <v>1.0006540222367599</v>
      </c>
      <c r="K2330" s="577" t="b">
        <f t="shared" si="324"/>
        <v>1</v>
      </c>
      <c r="L2330" s="576">
        <v>46710</v>
      </c>
      <c r="M2330" s="576">
        <v>43178</v>
      </c>
      <c r="N2330" s="577">
        <v>0.92438450010704298</v>
      </c>
      <c r="O2330" s="577" t="str">
        <f t="shared" si="325"/>
        <v/>
      </c>
      <c r="P2330" s="578">
        <v>19.600000000000001</v>
      </c>
      <c r="Q2330" s="578">
        <v>24.8</v>
      </c>
      <c r="R2330" s="579">
        <v>1.2653061224489801</v>
      </c>
      <c r="S2330" s="577" t="str">
        <f t="shared" si="326"/>
        <v/>
      </c>
      <c r="T2330" s="580">
        <f t="shared" si="327"/>
        <v>1</v>
      </c>
      <c r="U2330" s="580">
        <f t="shared" si="328"/>
        <v>0</v>
      </c>
      <c r="V2330" s="580">
        <f t="shared" si="329"/>
        <v>0</v>
      </c>
      <c r="W2330" s="580">
        <f t="shared" si="330"/>
        <v>1</v>
      </c>
      <c r="X2330" s="581" t="str">
        <f t="shared" si="331"/>
        <v>NO</v>
      </c>
      <c r="Y2330" s="582" t="str">
        <f t="shared" si="332"/>
        <v>NO</v>
      </c>
    </row>
    <row r="2331" spans="1:25" x14ac:dyDescent="0.25">
      <c r="A2331" s="572" t="s">
        <v>309</v>
      </c>
      <c r="B2331" s="573" t="s">
        <v>1155</v>
      </c>
      <c r="C2331" s="617">
        <v>10</v>
      </c>
      <c r="D2331" s="617">
        <v>22109001000</v>
      </c>
      <c r="E2331" s="574" t="s">
        <v>904</v>
      </c>
      <c r="F2331" s="583">
        <v>0</v>
      </c>
      <c r="G2331" s="573" t="s">
        <v>902</v>
      </c>
      <c r="H2331" s="576">
        <v>152900</v>
      </c>
      <c r="I2331" s="576">
        <v>153000</v>
      </c>
      <c r="J2331" s="577">
        <v>1.0006540222367599</v>
      </c>
      <c r="K2331" s="577" t="b">
        <f t="shared" si="324"/>
        <v>1</v>
      </c>
      <c r="L2331" s="576">
        <v>46710</v>
      </c>
      <c r="M2331" s="576">
        <v>43178</v>
      </c>
      <c r="N2331" s="577">
        <v>0.92438450010704298</v>
      </c>
      <c r="O2331" s="577" t="str">
        <f t="shared" si="325"/>
        <v/>
      </c>
      <c r="P2331" s="578">
        <v>19.600000000000001</v>
      </c>
      <c r="Q2331" s="578">
        <v>24.8</v>
      </c>
      <c r="R2331" s="579">
        <v>1.2653061224489801</v>
      </c>
      <c r="S2331" s="577" t="str">
        <f t="shared" si="326"/>
        <v/>
      </c>
      <c r="T2331" s="580">
        <f t="shared" si="327"/>
        <v>1</v>
      </c>
      <c r="U2331" s="580">
        <f t="shared" si="328"/>
        <v>0</v>
      </c>
      <c r="V2331" s="580">
        <f t="shared" si="329"/>
        <v>0</v>
      </c>
      <c r="W2331" s="580">
        <f t="shared" si="330"/>
        <v>1</v>
      </c>
      <c r="X2331" s="581" t="str">
        <f t="shared" si="331"/>
        <v>NO</v>
      </c>
      <c r="Y2331" s="582" t="str">
        <f t="shared" si="332"/>
        <v>NO</v>
      </c>
    </row>
    <row r="2332" spans="1:25" x14ac:dyDescent="0.25">
      <c r="A2332" s="572" t="s">
        <v>309</v>
      </c>
      <c r="B2332" s="573" t="s">
        <v>1156</v>
      </c>
      <c r="C2332" s="617">
        <v>11</v>
      </c>
      <c r="D2332" s="617">
        <v>22109001100</v>
      </c>
      <c r="E2332" s="574" t="s">
        <v>904</v>
      </c>
      <c r="F2332" s="583">
        <v>0</v>
      </c>
      <c r="G2332" s="573" t="s">
        <v>902</v>
      </c>
      <c r="H2332" s="576">
        <v>152900</v>
      </c>
      <c r="I2332" s="576">
        <v>82100</v>
      </c>
      <c r="J2332" s="577">
        <v>0.53695225637671695</v>
      </c>
      <c r="K2332" s="577" t="b">
        <f t="shared" si="324"/>
        <v>1</v>
      </c>
      <c r="L2332" s="576">
        <v>46710</v>
      </c>
      <c r="M2332" s="576">
        <v>38413</v>
      </c>
      <c r="N2332" s="577">
        <v>0.82237208306572496</v>
      </c>
      <c r="O2332" s="577" t="str">
        <f t="shared" si="325"/>
        <v/>
      </c>
      <c r="P2332" s="578">
        <v>19.600000000000001</v>
      </c>
      <c r="Q2332" s="578">
        <v>35.1</v>
      </c>
      <c r="R2332" s="579">
        <v>1.7908163265306101</v>
      </c>
      <c r="S2332" s="577" t="b">
        <f t="shared" si="326"/>
        <v>1</v>
      </c>
      <c r="T2332" s="580">
        <f t="shared" si="327"/>
        <v>1</v>
      </c>
      <c r="U2332" s="580">
        <f t="shared" si="328"/>
        <v>0</v>
      </c>
      <c r="V2332" s="580">
        <f t="shared" si="329"/>
        <v>1</v>
      </c>
      <c r="W2332" s="580">
        <f t="shared" si="330"/>
        <v>2</v>
      </c>
      <c r="X2332" s="581" t="str">
        <f t="shared" si="331"/>
        <v>NO</v>
      </c>
      <c r="Y2332" s="582" t="str">
        <f t="shared" si="332"/>
        <v>NO</v>
      </c>
    </row>
    <row r="2333" spans="1:25" x14ac:dyDescent="0.25">
      <c r="A2333" s="572" t="s">
        <v>309</v>
      </c>
      <c r="B2333" s="573" t="s">
        <v>1154</v>
      </c>
      <c r="C2333" s="617">
        <v>12.01</v>
      </c>
      <c r="D2333" s="617">
        <v>22109001201</v>
      </c>
      <c r="E2333" s="574" t="s">
        <v>904</v>
      </c>
      <c r="F2333" s="583">
        <v>0</v>
      </c>
      <c r="G2333" s="573" t="s">
        <v>902</v>
      </c>
      <c r="H2333" s="576">
        <v>152900</v>
      </c>
      <c r="I2333" s="576">
        <v>161800</v>
      </c>
      <c r="J2333" s="577">
        <v>1.0582079790712899</v>
      </c>
      <c r="K2333" s="577" t="b">
        <f t="shared" si="324"/>
        <v>1</v>
      </c>
      <c r="L2333" s="576">
        <v>46710</v>
      </c>
      <c r="M2333" s="576">
        <v>61563</v>
      </c>
      <c r="N2333" s="577">
        <v>1.3179833012202999</v>
      </c>
      <c r="O2333" s="577" t="str">
        <f t="shared" si="325"/>
        <v/>
      </c>
      <c r="P2333" s="578">
        <v>19.600000000000001</v>
      </c>
      <c r="Q2333" s="578">
        <v>17.2</v>
      </c>
      <c r="R2333" s="579">
        <v>0.87755102040816302</v>
      </c>
      <c r="S2333" s="577" t="str">
        <f t="shared" si="326"/>
        <v/>
      </c>
      <c r="T2333" s="580">
        <f t="shared" si="327"/>
        <v>1</v>
      </c>
      <c r="U2333" s="580">
        <f t="shared" si="328"/>
        <v>0</v>
      </c>
      <c r="V2333" s="580">
        <f t="shared" si="329"/>
        <v>0</v>
      </c>
      <c r="W2333" s="580">
        <f t="shared" si="330"/>
        <v>1</v>
      </c>
      <c r="X2333" s="581" t="str">
        <f t="shared" si="331"/>
        <v>NO</v>
      </c>
      <c r="Y2333" s="582" t="str">
        <f t="shared" si="332"/>
        <v>NO</v>
      </c>
    </row>
    <row r="2334" spans="1:25" x14ac:dyDescent="0.25">
      <c r="A2334" s="572" t="s">
        <v>309</v>
      </c>
      <c r="B2334" s="573" t="s">
        <v>1336</v>
      </c>
      <c r="C2334" s="617">
        <v>12.01</v>
      </c>
      <c r="D2334" s="617">
        <v>22109001201</v>
      </c>
      <c r="E2334" s="574" t="s">
        <v>904</v>
      </c>
      <c r="F2334" s="583">
        <v>0</v>
      </c>
      <c r="G2334" s="573" t="s">
        <v>902</v>
      </c>
      <c r="H2334" s="576">
        <v>152900</v>
      </c>
      <c r="I2334" s="576">
        <v>85300</v>
      </c>
      <c r="J2334" s="577">
        <v>0.55788096795290998</v>
      </c>
      <c r="K2334" s="577" t="b">
        <f t="shared" si="324"/>
        <v>1</v>
      </c>
      <c r="L2334" s="576">
        <v>46710</v>
      </c>
      <c r="M2334" s="576">
        <v>40938</v>
      </c>
      <c r="N2334" s="577">
        <v>0.87642903018625595</v>
      </c>
      <c r="O2334" s="577" t="str">
        <f t="shared" si="325"/>
        <v/>
      </c>
      <c r="P2334" s="578">
        <v>19.600000000000001</v>
      </c>
      <c r="Q2334" s="578">
        <v>23.2</v>
      </c>
      <c r="R2334" s="579">
        <v>1.18367346938776</v>
      </c>
      <c r="S2334" s="577" t="str">
        <f t="shared" si="326"/>
        <v/>
      </c>
      <c r="T2334" s="580">
        <f t="shared" si="327"/>
        <v>1</v>
      </c>
      <c r="U2334" s="580">
        <f t="shared" si="328"/>
        <v>0</v>
      </c>
      <c r="V2334" s="580">
        <f t="shared" si="329"/>
        <v>0</v>
      </c>
      <c r="W2334" s="580">
        <f t="shared" si="330"/>
        <v>1</v>
      </c>
      <c r="X2334" s="581" t="str">
        <f t="shared" si="331"/>
        <v>NO</v>
      </c>
      <c r="Y2334" s="582" t="str">
        <f t="shared" si="332"/>
        <v>NO</v>
      </c>
    </row>
    <row r="2335" spans="1:25" x14ac:dyDescent="0.25">
      <c r="A2335" s="572" t="s">
        <v>309</v>
      </c>
      <c r="B2335" s="573" t="s">
        <v>1155</v>
      </c>
      <c r="C2335" s="617">
        <v>12.01</v>
      </c>
      <c r="D2335" s="617">
        <v>22109001201</v>
      </c>
      <c r="E2335" s="574" t="s">
        <v>904</v>
      </c>
      <c r="F2335" s="583">
        <v>0</v>
      </c>
      <c r="G2335" s="573" t="s">
        <v>902</v>
      </c>
      <c r="H2335" s="576">
        <v>152900</v>
      </c>
      <c r="I2335" s="576">
        <v>153000</v>
      </c>
      <c r="J2335" s="577">
        <v>1.0006540222367599</v>
      </c>
      <c r="K2335" s="577" t="b">
        <f t="shared" si="324"/>
        <v>1</v>
      </c>
      <c r="L2335" s="576">
        <v>46710</v>
      </c>
      <c r="M2335" s="576">
        <v>43178</v>
      </c>
      <c r="N2335" s="577">
        <v>0.92438450010704298</v>
      </c>
      <c r="O2335" s="577" t="str">
        <f t="shared" si="325"/>
        <v/>
      </c>
      <c r="P2335" s="578">
        <v>19.600000000000001</v>
      </c>
      <c r="Q2335" s="578">
        <v>24.8</v>
      </c>
      <c r="R2335" s="579">
        <v>1.2653061224489801</v>
      </c>
      <c r="S2335" s="577" t="str">
        <f t="shared" si="326"/>
        <v/>
      </c>
      <c r="T2335" s="580">
        <f t="shared" si="327"/>
        <v>1</v>
      </c>
      <c r="U2335" s="580">
        <f t="shared" si="328"/>
        <v>0</v>
      </c>
      <c r="V2335" s="580">
        <f t="shared" si="329"/>
        <v>0</v>
      </c>
      <c r="W2335" s="580">
        <f t="shared" si="330"/>
        <v>1</v>
      </c>
      <c r="X2335" s="581" t="str">
        <f t="shared" si="331"/>
        <v>NO</v>
      </c>
      <c r="Y2335" s="582" t="str">
        <f t="shared" si="332"/>
        <v>NO</v>
      </c>
    </row>
    <row r="2336" spans="1:25" x14ac:dyDescent="0.25">
      <c r="A2336" s="572" t="s">
        <v>309</v>
      </c>
      <c r="B2336" s="573" t="s">
        <v>1336</v>
      </c>
      <c r="C2336" s="617">
        <v>12.02</v>
      </c>
      <c r="D2336" s="617">
        <v>22109001202</v>
      </c>
      <c r="E2336" s="574" t="s">
        <v>901</v>
      </c>
      <c r="F2336" s="575">
        <v>1</v>
      </c>
      <c r="G2336" s="573" t="s">
        <v>902</v>
      </c>
      <c r="H2336" s="576">
        <v>152900</v>
      </c>
      <c r="I2336" s="576">
        <v>85300</v>
      </c>
      <c r="J2336" s="577">
        <v>0.55788096795290998</v>
      </c>
      <c r="K2336" s="577" t="b">
        <f t="shared" si="324"/>
        <v>1</v>
      </c>
      <c r="L2336" s="576">
        <v>46710</v>
      </c>
      <c r="M2336" s="576">
        <v>40938</v>
      </c>
      <c r="N2336" s="577">
        <v>0.87642903018625595</v>
      </c>
      <c r="O2336" s="577" t="str">
        <f t="shared" si="325"/>
        <v/>
      </c>
      <c r="P2336" s="578">
        <v>19.600000000000001</v>
      </c>
      <c r="Q2336" s="578">
        <v>23.2</v>
      </c>
      <c r="R2336" s="579">
        <v>1.18367346938776</v>
      </c>
      <c r="S2336" s="577" t="str">
        <f t="shared" si="326"/>
        <v/>
      </c>
      <c r="T2336" s="580">
        <f t="shared" si="327"/>
        <v>1</v>
      </c>
      <c r="U2336" s="580">
        <f t="shared" si="328"/>
        <v>0</v>
      </c>
      <c r="V2336" s="580">
        <f t="shared" si="329"/>
        <v>0</v>
      </c>
      <c r="W2336" s="580">
        <f t="shared" si="330"/>
        <v>1</v>
      </c>
      <c r="X2336" s="581" t="str">
        <f t="shared" si="331"/>
        <v>NO</v>
      </c>
      <c r="Y2336" s="582" t="str">
        <f t="shared" si="332"/>
        <v>NO</v>
      </c>
    </row>
    <row r="2337" spans="1:25" x14ac:dyDescent="0.25">
      <c r="A2337" s="572" t="s">
        <v>309</v>
      </c>
      <c r="B2337" s="573" t="s">
        <v>1337</v>
      </c>
      <c r="C2337" s="617">
        <v>13</v>
      </c>
      <c r="D2337" s="617">
        <v>22109001300</v>
      </c>
      <c r="E2337" s="574" t="s">
        <v>901</v>
      </c>
      <c r="F2337" s="575">
        <v>1</v>
      </c>
      <c r="G2337" s="573" t="s">
        <v>902</v>
      </c>
      <c r="H2337" s="576">
        <v>152900</v>
      </c>
      <c r="I2337" s="576">
        <v>67200</v>
      </c>
      <c r="J2337" s="577">
        <v>0.43950294310006499</v>
      </c>
      <c r="K2337" s="577" t="str">
        <f t="shared" si="324"/>
        <v/>
      </c>
      <c r="L2337" s="576">
        <v>46710</v>
      </c>
      <c r="M2337" s="576">
        <v>34888</v>
      </c>
      <c r="N2337" s="577">
        <v>0.74690644401627104</v>
      </c>
      <c r="O2337" s="577" t="str">
        <f t="shared" si="325"/>
        <v/>
      </c>
      <c r="P2337" s="578">
        <v>19.600000000000001</v>
      </c>
      <c r="Q2337" s="578">
        <v>20.399999999999999</v>
      </c>
      <c r="R2337" s="579">
        <v>1.0408163265306101</v>
      </c>
      <c r="S2337" s="577" t="str">
        <f t="shared" si="326"/>
        <v/>
      </c>
      <c r="T2337" s="580">
        <f t="shared" si="327"/>
        <v>0</v>
      </c>
      <c r="U2337" s="580">
        <f t="shared" si="328"/>
        <v>0</v>
      </c>
      <c r="V2337" s="580">
        <f t="shared" si="329"/>
        <v>0</v>
      </c>
      <c r="W2337" s="580">
        <f t="shared" si="330"/>
        <v>0</v>
      </c>
      <c r="X2337" s="581" t="str">
        <f t="shared" si="331"/>
        <v>NO</v>
      </c>
      <c r="Y2337" s="582" t="str">
        <f t="shared" si="332"/>
        <v>NO</v>
      </c>
    </row>
    <row r="2338" spans="1:25" x14ac:dyDescent="0.25">
      <c r="A2338" s="572" t="s">
        <v>309</v>
      </c>
      <c r="B2338" s="573" t="s">
        <v>1155</v>
      </c>
      <c r="C2338" s="617">
        <v>13</v>
      </c>
      <c r="D2338" s="617">
        <v>22109001300</v>
      </c>
      <c r="E2338" s="574" t="s">
        <v>901</v>
      </c>
      <c r="F2338" s="583">
        <v>0</v>
      </c>
      <c r="G2338" s="573" t="s">
        <v>902</v>
      </c>
      <c r="H2338" s="576">
        <v>152900</v>
      </c>
      <c r="I2338" s="576">
        <v>153000</v>
      </c>
      <c r="J2338" s="577">
        <v>1.0006540222367599</v>
      </c>
      <c r="K2338" s="577" t="b">
        <f t="shared" si="324"/>
        <v>1</v>
      </c>
      <c r="L2338" s="576">
        <v>46710</v>
      </c>
      <c r="M2338" s="576">
        <v>43178</v>
      </c>
      <c r="N2338" s="577">
        <v>0.92438450010704298</v>
      </c>
      <c r="O2338" s="577" t="str">
        <f t="shared" si="325"/>
        <v/>
      </c>
      <c r="P2338" s="578">
        <v>19.600000000000001</v>
      </c>
      <c r="Q2338" s="578">
        <v>24.8</v>
      </c>
      <c r="R2338" s="579">
        <v>1.2653061224489801</v>
      </c>
      <c r="S2338" s="577" t="str">
        <f t="shared" si="326"/>
        <v/>
      </c>
      <c r="T2338" s="580">
        <f t="shared" si="327"/>
        <v>1</v>
      </c>
      <c r="U2338" s="580">
        <f t="shared" si="328"/>
        <v>0</v>
      </c>
      <c r="V2338" s="580">
        <f t="shared" si="329"/>
        <v>0</v>
      </c>
      <c r="W2338" s="580">
        <f t="shared" si="330"/>
        <v>1</v>
      </c>
      <c r="X2338" s="581" t="str">
        <f t="shared" si="331"/>
        <v>NO</v>
      </c>
      <c r="Y2338" s="582" t="str">
        <f t="shared" si="332"/>
        <v>NO</v>
      </c>
    </row>
    <row r="2339" spans="1:25" x14ac:dyDescent="0.25">
      <c r="A2339" s="572" t="s">
        <v>309</v>
      </c>
      <c r="B2339" s="573" t="s">
        <v>1155</v>
      </c>
      <c r="C2339" s="617">
        <v>14</v>
      </c>
      <c r="D2339" s="617">
        <v>22109001400</v>
      </c>
      <c r="E2339" s="574" t="s">
        <v>904</v>
      </c>
      <c r="F2339" s="583">
        <v>0</v>
      </c>
      <c r="G2339" s="573" t="s">
        <v>902</v>
      </c>
      <c r="H2339" s="576">
        <v>152900</v>
      </c>
      <c r="I2339" s="576">
        <v>153000</v>
      </c>
      <c r="J2339" s="577">
        <v>1.0006540222367599</v>
      </c>
      <c r="K2339" s="577" t="b">
        <f t="shared" si="324"/>
        <v>1</v>
      </c>
      <c r="L2339" s="576">
        <v>46710</v>
      </c>
      <c r="M2339" s="576">
        <v>43178</v>
      </c>
      <c r="N2339" s="577">
        <v>0.92438450010704298</v>
      </c>
      <c r="O2339" s="577" t="str">
        <f t="shared" si="325"/>
        <v/>
      </c>
      <c r="P2339" s="578">
        <v>19.600000000000001</v>
      </c>
      <c r="Q2339" s="578">
        <v>24.8</v>
      </c>
      <c r="R2339" s="579">
        <v>1.2653061224489801</v>
      </c>
      <c r="S2339" s="577" t="str">
        <f t="shared" si="326"/>
        <v/>
      </c>
      <c r="T2339" s="580">
        <f t="shared" si="327"/>
        <v>1</v>
      </c>
      <c r="U2339" s="580">
        <f t="shared" si="328"/>
        <v>0</v>
      </c>
      <c r="V2339" s="580">
        <f t="shared" si="329"/>
        <v>0</v>
      </c>
      <c r="W2339" s="580">
        <f t="shared" si="330"/>
        <v>1</v>
      </c>
      <c r="X2339" s="581" t="str">
        <f t="shared" si="331"/>
        <v>NO</v>
      </c>
      <c r="Y2339" s="582" t="str">
        <f t="shared" si="332"/>
        <v>NO</v>
      </c>
    </row>
    <row r="2340" spans="1:25" x14ac:dyDescent="0.25">
      <c r="A2340" s="572" t="s">
        <v>309</v>
      </c>
      <c r="B2340" s="573" t="s">
        <v>1338</v>
      </c>
      <c r="C2340" s="617">
        <v>14</v>
      </c>
      <c r="D2340" s="617">
        <v>22109001400</v>
      </c>
      <c r="E2340" s="574" t="s">
        <v>904</v>
      </c>
      <c r="F2340" s="583">
        <v>0</v>
      </c>
      <c r="G2340" s="573" t="s">
        <v>902</v>
      </c>
      <c r="H2340" s="576">
        <v>152900</v>
      </c>
      <c r="I2340" s="576">
        <v>0</v>
      </c>
      <c r="J2340" s="577">
        <v>0</v>
      </c>
      <c r="K2340" s="577" t="str">
        <f t="shared" si="324"/>
        <v/>
      </c>
      <c r="L2340" s="576">
        <v>46710</v>
      </c>
      <c r="M2340" s="576">
        <v>0</v>
      </c>
      <c r="N2340" s="577">
        <v>0</v>
      </c>
      <c r="O2340" s="577" t="b">
        <f t="shared" si="325"/>
        <v>1</v>
      </c>
      <c r="P2340" s="578">
        <v>19.600000000000001</v>
      </c>
      <c r="Q2340" s="578">
        <v>0</v>
      </c>
      <c r="R2340" s="579">
        <v>0</v>
      </c>
      <c r="S2340" s="577" t="str">
        <f t="shared" si="326"/>
        <v/>
      </c>
      <c r="T2340" s="580">
        <f t="shared" si="327"/>
        <v>0</v>
      </c>
      <c r="U2340" s="580">
        <f t="shared" si="328"/>
        <v>1</v>
      </c>
      <c r="V2340" s="580">
        <f t="shared" si="329"/>
        <v>0</v>
      </c>
      <c r="W2340" s="580">
        <f t="shared" si="330"/>
        <v>1</v>
      </c>
      <c r="X2340" s="581" t="str">
        <f t="shared" si="331"/>
        <v>NO</v>
      </c>
      <c r="Y2340" s="582" t="str">
        <f t="shared" si="332"/>
        <v>NO</v>
      </c>
    </row>
    <row r="2341" spans="1:25" x14ac:dyDescent="0.25">
      <c r="A2341" s="572" t="s">
        <v>309</v>
      </c>
      <c r="B2341" s="573" t="s">
        <v>1339</v>
      </c>
      <c r="C2341" s="617">
        <v>15</v>
      </c>
      <c r="D2341" s="617">
        <v>22109001500</v>
      </c>
      <c r="E2341" s="574" t="s">
        <v>904</v>
      </c>
      <c r="F2341" s="583">
        <v>0</v>
      </c>
      <c r="G2341" s="573" t="s">
        <v>902</v>
      </c>
      <c r="H2341" s="576">
        <v>152900</v>
      </c>
      <c r="I2341" s="576">
        <v>0</v>
      </c>
      <c r="J2341" s="577">
        <v>0</v>
      </c>
      <c r="K2341" s="577" t="str">
        <f t="shared" si="324"/>
        <v/>
      </c>
      <c r="L2341" s="576">
        <v>46710</v>
      </c>
      <c r="M2341" s="576">
        <v>0</v>
      </c>
      <c r="N2341" s="577">
        <v>0</v>
      </c>
      <c r="O2341" s="577" t="b">
        <f t="shared" si="325"/>
        <v>1</v>
      </c>
      <c r="P2341" s="578">
        <v>19.600000000000001</v>
      </c>
      <c r="Q2341" s="578">
        <v>0</v>
      </c>
      <c r="R2341" s="579">
        <v>0</v>
      </c>
      <c r="S2341" s="577" t="str">
        <f t="shared" si="326"/>
        <v/>
      </c>
      <c r="T2341" s="580">
        <f t="shared" si="327"/>
        <v>0</v>
      </c>
      <c r="U2341" s="580">
        <f t="shared" si="328"/>
        <v>1</v>
      </c>
      <c r="V2341" s="580">
        <f t="shared" si="329"/>
        <v>0</v>
      </c>
      <c r="W2341" s="580">
        <f t="shared" si="330"/>
        <v>1</v>
      </c>
      <c r="X2341" s="581" t="str">
        <f t="shared" si="331"/>
        <v>NO</v>
      </c>
      <c r="Y2341" s="582" t="str">
        <f t="shared" si="332"/>
        <v>NO</v>
      </c>
    </row>
    <row r="2342" spans="1:25" x14ac:dyDescent="0.25">
      <c r="A2342" s="572" t="s">
        <v>309</v>
      </c>
      <c r="B2342" s="573" t="s">
        <v>1155</v>
      </c>
      <c r="C2342" s="617">
        <v>15</v>
      </c>
      <c r="D2342" s="617">
        <v>22109001500</v>
      </c>
      <c r="E2342" s="574" t="s">
        <v>904</v>
      </c>
      <c r="F2342" s="583">
        <v>0</v>
      </c>
      <c r="G2342" s="573" t="s">
        <v>902</v>
      </c>
      <c r="H2342" s="576">
        <v>152900</v>
      </c>
      <c r="I2342" s="576">
        <v>153000</v>
      </c>
      <c r="J2342" s="577">
        <v>1.0006540222367599</v>
      </c>
      <c r="K2342" s="577" t="b">
        <f t="shared" si="324"/>
        <v>1</v>
      </c>
      <c r="L2342" s="576">
        <v>46710</v>
      </c>
      <c r="M2342" s="576">
        <v>43178</v>
      </c>
      <c r="N2342" s="577">
        <v>0.92438450010704298</v>
      </c>
      <c r="O2342" s="577" t="str">
        <f t="shared" si="325"/>
        <v/>
      </c>
      <c r="P2342" s="578">
        <v>19.600000000000001</v>
      </c>
      <c r="Q2342" s="578">
        <v>24.8</v>
      </c>
      <c r="R2342" s="579">
        <v>1.2653061224489801</v>
      </c>
      <c r="S2342" s="577" t="str">
        <f t="shared" si="326"/>
        <v/>
      </c>
      <c r="T2342" s="580">
        <f t="shared" si="327"/>
        <v>1</v>
      </c>
      <c r="U2342" s="580">
        <f t="shared" si="328"/>
        <v>0</v>
      </c>
      <c r="V2342" s="580">
        <f t="shared" si="329"/>
        <v>0</v>
      </c>
      <c r="W2342" s="580">
        <f t="shared" si="330"/>
        <v>1</v>
      </c>
      <c r="X2342" s="581" t="str">
        <f t="shared" si="331"/>
        <v>NO</v>
      </c>
      <c r="Y2342" s="582" t="str">
        <f t="shared" si="332"/>
        <v>NO</v>
      </c>
    </row>
    <row r="2343" spans="1:25" x14ac:dyDescent="0.25">
      <c r="A2343" s="572" t="s">
        <v>309</v>
      </c>
      <c r="B2343" s="573" t="s">
        <v>1155</v>
      </c>
      <c r="C2343" s="617">
        <v>15</v>
      </c>
      <c r="D2343" s="617">
        <v>22109001500</v>
      </c>
      <c r="E2343" s="574" t="s">
        <v>904</v>
      </c>
      <c r="F2343" s="583">
        <v>0</v>
      </c>
      <c r="G2343" s="573" t="s">
        <v>902</v>
      </c>
      <c r="H2343" s="576">
        <v>152900</v>
      </c>
      <c r="I2343" s="576">
        <v>153000</v>
      </c>
      <c r="J2343" s="577">
        <v>1.0006540222367599</v>
      </c>
      <c r="K2343" s="577" t="b">
        <f t="shared" si="324"/>
        <v>1</v>
      </c>
      <c r="L2343" s="576">
        <v>46710</v>
      </c>
      <c r="M2343" s="576">
        <v>43178</v>
      </c>
      <c r="N2343" s="577">
        <v>0.92438450010704298</v>
      </c>
      <c r="O2343" s="577" t="str">
        <f t="shared" si="325"/>
        <v/>
      </c>
      <c r="P2343" s="578">
        <v>19.600000000000001</v>
      </c>
      <c r="Q2343" s="578">
        <v>24.8</v>
      </c>
      <c r="R2343" s="579">
        <v>1.2653061224489801</v>
      </c>
      <c r="S2343" s="577" t="str">
        <f t="shared" si="326"/>
        <v/>
      </c>
      <c r="T2343" s="580">
        <f t="shared" si="327"/>
        <v>1</v>
      </c>
      <c r="U2343" s="580">
        <f t="shared" si="328"/>
        <v>0</v>
      </c>
      <c r="V2343" s="580">
        <f t="shared" si="329"/>
        <v>0</v>
      </c>
      <c r="W2343" s="580">
        <f t="shared" si="330"/>
        <v>1</v>
      </c>
      <c r="X2343" s="581" t="str">
        <f t="shared" si="331"/>
        <v>NO</v>
      </c>
      <c r="Y2343" s="582" t="str">
        <f t="shared" si="332"/>
        <v>NO</v>
      </c>
    </row>
    <row r="2344" spans="1:25" x14ac:dyDescent="0.25">
      <c r="A2344" s="572" t="s">
        <v>309</v>
      </c>
      <c r="B2344" s="573" t="s">
        <v>1340</v>
      </c>
      <c r="C2344" s="617">
        <v>16</v>
      </c>
      <c r="D2344" s="617">
        <v>22109001600</v>
      </c>
      <c r="E2344" s="574" t="s">
        <v>901</v>
      </c>
      <c r="F2344" s="583">
        <v>0</v>
      </c>
      <c r="G2344" s="573" t="s">
        <v>902</v>
      </c>
      <c r="H2344" s="576">
        <v>152900</v>
      </c>
      <c r="I2344" s="576">
        <v>0</v>
      </c>
      <c r="J2344" s="577">
        <v>0</v>
      </c>
      <c r="K2344" s="577" t="str">
        <f t="shared" si="324"/>
        <v/>
      </c>
      <c r="L2344" s="576">
        <v>46710</v>
      </c>
      <c r="M2344" s="576">
        <v>0</v>
      </c>
      <c r="N2344" s="577">
        <v>0</v>
      </c>
      <c r="O2344" s="577" t="b">
        <f t="shared" si="325"/>
        <v>1</v>
      </c>
      <c r="P2344" s="578">
        <v>19.600000000000001</v>
      </c>
      <c r="Q2344" s="578">
        <v>0</v>
      </c>
      <c r="R2344" s="579">
        <v>0</v>
      </c>
      <c r="S2344" s="577" t="str">
        <f t="shared" si="326"/>
        <v/>
      </c>
      <c r="T2344" s="580">
        <f t="shared" si="327"/>
        <v>0</v>
      </c>
      <c r="U2344" s="580">
        <f t="shared" si="328"/>
        <v>1</v>
      </c>
      <c r="V2344" s="580">
        <f t="shared" si="329"/>
        <v>0</v>
      </c>
      <c r="W2344" s="580">
        <f t="shared" si="330"/>
        <v>1</v>
      </c>
      <c r="X2344" s="581" t="str">
        <f t="shared" si="331"/>
        <v>NO</v>
      </c>
      <c r="Y2344" s="582" t="str">
        <f t="shared" si="332"/>
        <v>NO</v>
      </c>
    </row>
    <row r="2345" spans="1:25" x14ac:dyDescent="0.25">
      <c r="A2345" s="572" t="s">
        <v>309</v>
      </c>
      <c r="B2345" s="573" t="s">
        <v>1339</v>
      </c>
      <c r="C2345" s="617">
        <v>16</v>
      </c>
      <c r="D2345" s="617">
        <v>22109001600</v>
      </c>
      <c r="E2345" s="574" t="s">
        <v>901</v>
      </c>
      <c r="F2345" s="583">
        <v>0</v>
      </c>
      <c r="G2345" s="573" t="s">
        <v>902</v>
      </c>
      <c r="H2345" s="576">
        <v>152900</v>
      </c>
      <c r="I2345" s="576">
        <v>0</v>
      </c>
      <c r="J2345" s="577">
        <v>0</v>
      </c>
      <c r="K2345" s="577" t="str">
        <f t="shared" si="324"/>
        <v/>
      </c>
      <c r="L2345" s="576">
        <v>46710</v>
      </c>
      <c r="M2345" s="576">
        <v>0</v>
      </c>
      <c r="N2345" s="577">
        <v>0</v>
      </c>
      <c r="O2345" s="577" t="b">
        <f t="shared" si="325"/>
        <v>1</v>
      </c>
      <c r="P2345" s="578">
        <v>19.600000000000001</v>
      </c>
      <c r="Q2345" s="578">
        <v>0</v>
      </c>
      <c r="R2345" s="579">
        <v>0</v>
      </c>
      <c r="S2345" s="577" t="str">
        <f t="shared" si="326"/>
        <v/>
      </c>
      <c r="T2345" s="580">
        <f t="shared" si="327"/>
        <v>0</v>
      </c>
      <c r="U2345" s="580">
        <f t="shared" si="328"/>
        <v>1</v>
      </c>
      <c r="V2345" s="580">
        <f t="shared" si="329"/>
        <v>0</v>
      </c>
      <c r="W2345" s="580">
        <f t="shared" si="330"/>
        <v>1</v>
      </c>
      <c r="X2345" s="581" t="str">
        <f t="shared" si="331"/>
        <v>NO</v>
      </c>
      <c r="Y2345" s="582" t="str">
        <f t="shared" si="332"/>
        <v>NO</v>
      </c>
    </row>
    <row r="2346" spans="1:25" x14ac:dyDescent="0.25">
      <c r="A2346" s="572" t="s">
        <v>309</v>
      </c>
      <c r="B2346" s="573" t="s">
        <v>1335</v>
      </c>
      <c r="C2346" s="617">
        <v>16</v>
      </c>
      <c r="D2346" s="617">
        <v>22109001600</v>
      </c>
      <c r="E2346" s="574" t="s">
        <v>901</v>
      </c>
      <c r="F2346" s="583">
        <v>0</v>
      </c>
      <c r="G2346" s="573" t="s">
        <v>902</v>
      </c>
      <c r="H2346" s="576">
        <v>152900</v>
      </c>
      <c r="I2346" s="576">
        <v>101800</v>
      </c>
      <c r="J2346" s="577">
        <v>0.66579463701765895</v>
      </c>
      <c r="K2346" s="577" t="b">
        <f t="shared" si="324"/>
        <v>1</v>
      </c>
      <c r="L2346" s="576">
        <v>46710</v>
      </c>
      <c r="M2346" s="576">
        <v>47429</v>
      </c>
      <c r="N2346" s="577">
        <v>1.0153928494969</v>
      </c>
      <c r="O2346" s="577" t="str">
        <f t="shared" si="325"/>
        <v/>
      </c>
      <c r="P2346" s="578">
        <v>19.600000000000001</v>
      </c>
      <c r="Q2346" s="578">
        <v>15.8</v>
      </c>
      <c r="R2346" s="579">
        <v>0.80612244897959195</v>
      </c>
      <c r="S2346" s="577" t="str">
        <f t="shared" si="326"/>
        <v/>
      </c>
      <c r="T2346" s="580">
        <f t="shared" si="327"/>
        <v>1</v>
      </c>
      <c r="U2346" s="580">
        <f t="shared" si="328"/>
        <v>0</v>
      </c>
      <c r="V2346" s="580">
        <f t="shared" si="329"/>
        <v>0</v>
      </c>
      <c r="W2346" s="580">
        <f t="shared" si="330"/>
        <v>1</v>
      </c>
      <c r="X2346" s="581" t="str">
        <f t="shared" si="331"/>
        <v>NO</v>
      </c>
      <c r="Y2346" s="582" t="str">
        <f t="shared" si="332"/>
        <v>NO</v>
      </c>
    </row>
    <row r="2347" spans="1:25" x14ac:dyDescent="0.25">
      <c r="A2347" s="572" t="s">
        <v>309</v>
      </c>
      <c r="B2347" s="573" t="s">
        <v>1155</v>
      </c>
      <c r="C2347" s="617">
        <v>17</v>
      </c>
      <c r="D2347" s="617">
        <v>22109001700</v>
      </c>
      <c r="E2347" s="574" t="s">
        <v>904</v>
      </c>
      <c r="F2347" s="583">
        <v>0</v>
      </c>
      <c r="G2347" s="573" t="s">
        <v>902</v>
      </c>
      <c r="H2347" s="576">
        <v>152900</v>
      </c>
      <c r="I2347" s="576">
        <v>153000</v>
      </c>
      <c r="J2347" s="577">
        <v>1.0006540222367599</v>
      </c>
      <c r="K2347" s="577" t="b">
        <f t="shared" si="324"/>
        <v>1</v>
      </c>
      <c r="L2347" s="576">
        <v>46710</v>
      </c>
      <c r="M2347" s="576">
        <v>43178</v>
      </c>
      <c r="N2347" s="577">
        <v>0.92438450010704298</v>
      </c>
      <c r="O2347" s="577" t="str">
        <f t="shared" si="325"/>
        <v/>
      </c>
      <c r="P2347" s="578">
        <v>19.600000000000001</v>
      </c>
      <c r="Q2347" s="578">
        <v>24.8</v>
      </c>
      <c r="R2347" s="579">
        <v>1.2653061224489801</v>
      </c>
      <c r="S2347" s="577" t="str">
        <f t="shared" si="326"/>
        <v/>
      </c>
      <c r="T2347" s="580">
        <f t="shared" si="327"/>
        <v>1</v>
      </c>
      <c r="U2347" s="580">
        <f t="shared" si="328"/>
        <v>0</v>
      </c>
      <c r="V2347" s="580">
        <f t="shared" si="329"/>
        <v>0</v>
      </c>
      <c r="W2347" s="580">
        <f t="shared" si="330"/>
        <v>1</v>
      </c>
      <c r="X2347" s="581" t="str">
        <f t="shared" si="331"/>
        <v>NO</v>
      </c>
      <c r="Y2347" s="582" t="str">
        <f t="shared" si="332"/>
        <v>NO</v>
      </c>
    </row>
    <row r="2348" spans="1:25" x14ac:dyDescent="0.25">
      <c r="A2348" s="572" t="s">
        <v>309</v>
      </c>
      <c r="B2348" s="573" t="s">
        <v>1335</v>
      </c>
      <c r="C2348" s="617">
        <v>17</v>
      </c>
      <c r="D2348" s="617">
        <v>22109001700</v>
      </c>
      <c r="E2348" s="574" t="s">
        <v>904</v>
      </c>
      <c r="F2348" s="583">
        <v>0</v>
      </c>
      <c r="G2348" s="573" t="s">
        <v>902</v>
      </c>
      <c r="H2348" s="576">
        <v>152900</v>
      </c>
      <c r="I2348" s="576">
        <v>101800</v>
      </c>
      <c r="J2348" s="577">
        <v>0.66579463701765895</v>
      </c>
      <c r="K2348" s="577" t="b">
        <f t="shared" si="324"/>
        <v>1</v>
      </c>
      <c r="L2348" s="576">
        <v>46710</v>
      </c>
      <c r="M2348" s="576">
        <v>47429</v>
      </c>
      <c r="N2348" s="577">
        <v>1.0153928494969</v>
      </c>
      <c r="O2348" s="577" t="str">
        <f t="shared" si="325"/>
        <v/>
      </c>
      <c r="P2348" s="578">
        <v>19.600000000000001</v>
      </c>
      <c r="Q2348" s="578">
        <v>15.8</v>
      </c>
      <c r="R2348" s="579">
        <v>0.80612244897959195</v>
      </c>
      <c r="S2348" s="577" t="str">
        <f t="shared" si="326"/>
        <v/>
      </c>
      <c r="T2348" s="580">
        <f t="shared" si="327"/>
        <v>1</v>
      </c>
      <c r="U2348" s="580">
        <f t="shared" si="328"/>
        <v>0</v>
      </c>
      <c r="V2348" s="580">
        <f t="shared" si="329"/>
        <v>0</v>
      </c>
      <c r="W2348" s="580">
        <f t="shared" si="330"/>
        <v>1</v>
      </c>
      <c r="X2348" s="581" t="str">
        <f t="shared" si="331"/>
        <v>NO</v>
      </c>
      <c r="Y2348" s="582" t="str">
        <f t="shared" si="332"/>
        <v>NO</v>
      </c>
    </row>
    <row r="2349" spans="1:25" x14ac:dyDescent="0.25">
      <c r="A2349" s="572" t="s">
        <v>310</v>
      </c>
      <c r="B2349" s="573" t="s">
        <v>1164</v>
      </c>
      <c r="C2349" s="617">
        <v>9601</v>
      </c>
      <c r="D2349" s="617">
        <v>22111960100</v>
      </c>
      <c r="E2349" s="574" t="s">
        <v>904</v>
      </c>
      <c r="F2349" s="583">
        <v>0</v>
      </c>
      <c r="G2349" s="573" t="s">
        <v>902</v>
      </c>
      <c r="H2349" s="576">
        <v>152900</v>
      </c>
      <c r="I2349" s="576">
        <v>72700</v>
      </c>
      <c r="J2349" s="577">
        <v>0.475474166121648</v>
      </c>
      <c r="K2349" s="577" t="str">
        <f t="shared" si="324"/>
        <v/>
      </c>
      <c r="L2349" s="576">
        <v>46710</v>
      </c>
      <c r="M2349" s="576">
        <v>26442</v>
      </c>
      <c r="N2349" s="577">
        <v>0.56608863198458603</v>
      </c>
      <c r="O2349" s="577" t="b">
        <f t="shared" si="325"/>
        <v>1</v>
      </c>
      <c r="P2349" s="578">
        <v>19.600000000000001</v>
      </c>
      <c r="Q2349" s="578">
        <v>39.799999999999997</v>
      </c>
      <c r="R2349" s="579">
        <v>2.0306122448979602</v>
      </c>
      <c r="S2349" s="577" t="b">
        <f t="shared" si="326"/>
        <v>1</v>
      </c>
      <c r="T2349" s="580">
        <f t="shared" si="327"/>
        <v>0</v>
      </c>
      <c r="U2349" s="580">
        <f t="shared" si="328"/>
        <v>1</v>
      </c>
      <c r="V2349" s="580">
        <f t="shared" si="329"/>
        <v>1</v>
      </c>
      <c r="W2349" s="580">
        <f t="shared" si="330"/>
        <v>2</v>
      </c>
      <c r="X2349" s="581" t="str">
        <f t="shared" si="331"/>
        <v>NO</v>
      </c>
      <c r="Y2349" s="582" t="str">
        <f t="shared" si="332"/>
        <v>NO</v>
      </c>
    </row>
    <row r="2350" spans="1:25" x14ac:dyDescent="0.25">
      <c r="A2350" s="572" t="s">
        <v>310</v>
      </c>
      <c r="B2350" s="573" t="s">
        <v>1341</v>
      </c>
      <c r="C2350" s="617">
        <v>9601</v>
      </c>
      <c r="D2350" s="617">
        <v>22111960100</v>
      </c>
      <c r="E2350" s="574" t="s">
        <v>904</v>
      </c>
      <c r="F2350" s="583">
        <v>0</v>
      </c>
      <c r="G2350" s="573" t="s">
        <v>902</v>
      </c>
      <c r="H2350" s="576">
        <v>152900</v>
      </c>
      <c r="I2350" s="576">
        <v>75700</v>
      </c>
      <c r="J2350" s="577">
        <v>0.49509483322433001</v>
      </c>
      <c r="K2350" s="577" t="str">
        <f t="shared" si="324"/>
        <v/>
      </c>
      <c r="L2350" s="576">
        <v>46710</v>
      </c>
      <c r="M2350" s="576">
        <v>30469</v>
      </c>
      <c r="N2350" s="577">
        <v>0.65230143438235899</v>
      </c>
      <c r="O2350" s="577" t="str">
        <f t="shared" si="325"/>
        <v/>
      </c>
      <c r="P2350" s="578">
        <v>19.600000000000001</v>
      </c>
      <c r="Q2350" s="578">
        <v>32.700000000000003</v>
      </c>
      <c r="R2350" s="579">
        <v>1.6683673469387801</v>
      </c>
      <c r="S2350" s="577" t="b">
        <f t="shared" si="326"/>
        <v>1</v>
      </c>
      <c r="T2350" s="580">
        <f t="shared" si="327"/>
        <v>0</v>
      </c>
      <c r="U2350" s="580">
        <f t="shared" si="328"/>
        <v>0</v>
      </c>
      <c r="V2350" s="580">
        <f t="shared" si="329"/>
        <v>1</v>
      </c>
      <c r="W2350" s="580">
        <f t="shared" si="330"/>
        <v>1</v>
      </c>
      <c r="X2350" s="581" t="str">
        <f t="shared" si="331"/>
        <v>NO</v>
      </c>
      <c r="Y2350" s="582" t="str">
        <f t="shared" si="332"/>
        <v>NO</v>
      </c>
    </row>
    <row r="2351" spans="1:25" x14ac:dyDescent="0.25">
      <c r="A2351" s="572" t="s">
        <v>310</v>
      </c>
      <c r="B2351" s="573" t="s">
        <v>1342</v>
      </c>
      <c r="C2351" s="617">
        <v>9601</v>
      </c>
      <c r="D2351" s="617">
        <v>22111960100</v>
      </c>
      <c r="E2351" s="574" t="s">
        <v>904</v>
      </c>
      <c r="F2351" s="583">
        <v>0</v>
      </c>
      <c r="G2351" s="573" t="s">
        <v>902</v>
      </c>
      <c r="H2351" s="576">
        <v>152900</v>
      </c>
      <c r="I2351" s="576">
        <v>55000</v>
      </c>
      <c r="J2351" s="577">
        <v>0.35971223021582699</v>
      </c>
      <c r="K2351" s="577" t="str">
        <f t="shared" si="324"/>
        <v/>
      </c>
      <c r="L2351" s="576">
        <v>46710</v>
      </c>
      <c r="M2351" s="580"/>
      <c r="N2351" s="580"/>
      <c r="O2351" s="577" t="b">
        <f t="shared" si="325"/>
        <v>1</v>
      </c>
      <c r="P2351" s="578">
        <v>19.600000000000001</v>
      </c>
      <c r="Q2351" s="578">
        <v>27.9</v>
      </c>
      <c r="R2351" s="579">
        <v>1.4234693877550999</v>
      </c>
      <c r="S2351" s="577" t="str">
        <f t="shared" si="326"/>
        <v/>
      </c>
      <c r="T2351" s="580">
        <f t="shared" si="327"/>
        <v>0</v>
      </c>
      <c r="U2351" s="580">
        <f t="shared" si="328"/>
        <v>1</v>
      </c>
      <c r="V2351" s="580">
        <f t="shared" si="329"/>
        <v>0</v>
      </c>
      <c r="W2351" s="580">
        <f t="shared" si="330"/>
        <v>1</v>
      </c>
      <c r="X2351" s="581" t="str">
        <f t="shared" si="331"/>
        <v>NO</v>
      </c>
      <c r="Y2351" s="582" t="str">
        <f t="shared" si="332"/>
        <v>NO</v>
      </c>
    </row>
    <row r="2352" spans="1:25" x14ac:dyDescent="0.25">
      <c r="A2352" s="572" t="s">
        <v>310</v>
      </c>
      <c r="B2352" s="573" t="s">
        <v>1047</v>
      </c>
      <c r="C2352" s="617">
        <v>9602</v>
      </c>
      <c r="D2352" s="617">
        <v>22111960200</v>
      </c>
      <c r="E2352" s="574" t="s">
        <v>904</v>
      </c>
      <c r="F2352" s="583">
        <v>0</v>
      </c>
      <c r="G2352" s="573" t="s">
        <v>902</v>
      </c>
      <c r="H2352" s="576">
        <v>152900</v>
      </c>
      <c r="I2352" s="576">
        <v>46800</v>
      </c>
      <c r="J2352" s="577">
        <v>0.30608240680183102</v>
      </c>
      <c r="K2352" s="577" t="str">
        <f t="shared" si="324"/>
        <v/>
      </c>
      <c r="L2352" s="576">
        <v>46710</v>
      </c>
      <c r="M2352" s="576">
        <v>19623</v>
      </c>
      <c r="N2352" s="577">
        <v>0.42010276172125899</v>
      </c>
      <c r="O2352" s="577" t="b">
        <f t="shared" si="325"/>
        <v>1</v>
      </c>
      <c r="P2352" s="578">
        <v>19.600000000000001</v>
      </c>
      <c r="Q2352" s="578">
        <v>41.4</v>
      </c>
      <c r="R2352" s="579">
        <v>2.1122448979591799</v>
      </c>
      <c r="S2352" s="577" t="b">
        <f t="shared" si="326"/>
        <v>1</v>
      </c>
      <c r="T2352" s="580">
        <f t="shared" si="327"/>
        <v>0</v>
      </c>
      <c r="U2352" s="580">
        <f t="shared" si="328"/>
        <v>1</v>
      </c>
      <c r="V2352" s="580">
        <f t="shared" si="329"/>
        <v>1</v>
      </c>
      <c r="W2352" s="580">
        <f t="shared" si="330"/>
        <v>2</v>
      </c>
      <c r="X2352" s="581" t="str">
        <f t="shared" si="331"/>
        <v>NO</v>
      </c>
      <c r="Y2352" s="582" t="str">
        <f t="shared" si="332"/>
        <v>NO</v>
      </c>
    </row>
    <row r="2353" spans="1:25" x14ac:dyDescent="0.25">
      <c r="A2353" s="572" t="s">
        <v>310</v>
      </c>
      <c r="B2353" s="573" t="s">
        <v>1164</v>
      </c>
      <c r="C2353" s="617">
        <v>9602</v>
      </c>
      <c r="D2353" s="617">
        <v>22111960200</v>
      </c>
      <c r="E2353" s="574" t="s">
        <v>904</v>
      </c>
      <c r="F2353" s="583">
        <v>0</v>
      </c>
      <c r="G2353" s="573" t="s">
        <v>902</v>
      </c>
      <c r="H2353" s="576">
        <v>152900</v>
      </c>
      <c r="I2353" s="576">
        <v>72700</v>
      </c>
      <c r="J2353" s="577">
        <v>0.475474166121648</v>
      </c>
      <c r="K2353" s="577" t="str">
        <f t="shared" si="324"/>
        <v/>
      </c>
      <c r="L2353" s="576">
        <v>46710</v>
      </c>
      <c r="M2353" s="576">
        <v>26442</v>
      </c>
      <c r="N2353" s="577">
        <v>0.56608863198458603</v>
      </c>
      <c r="O2353" s="577" t="b">
        <f t="shared" si="325"/>
        <v>1</v>
      </c>
      <c r="P2353" s="578">
        <v>19.600000000000001</v>
      </c>
      <c r="Q2353" s="578">
        <v>39.799999999999997</v>
      </c>
      <c r="R2353" s="579">
        <v>2.0306122448979602</v>
      </c>
      <c r="S2353" s="577" t="b">
        <f t="shared" si="326"/>
        <v>1</v>
      </c>
      <c r="T2353" s="580">
        <f t="shared" si="327"/>
        <v>0</v>
      </c>
      <c r="U2353" s="580">
        <f t="shared" si="328"/>
        <v>1</v>
      </c>
      <c r="V2353" s="580">
        <f t="shared" si="329"/>
        <v>1</v>
      </c>
      <c r="W2353" s="580">
        <f t="shared" si="330"/>
        <v>2</v>
      </c>
      <c r="X2353" s="581" t="str">
        <f t="shared" si="331"/>
        <v>NO</v>
      </c>
      <c r="Y2353" s="582" t="str">
        <f t="shared" si="332"/>
        <v>NO</v>
      </c>
    </row>
    <row r="2354" spans="1:25" x14ac:dyDescent="0.25">
      <c r="A2354" s="572" t="s">
        <v>310</v>
      </c>
      <c r="B2354" s="573" t="s">
        <v>1048</v>
      </c>
      <c r="C2354" s="617">
        <v>9602</v>
      </c>
      <c r="D2354" s="617">
        <v>22111960200</v>
      </c>
      <c r="E2354" s="574" t="s">
        <v>904</v>
      </c>
      <c r="F2354" s="583">
        <v>0</v>
      </c>
      <c r="G2354" s="573" t="s">
        <v>902</v>
      </c>
      <c r="H2354" s="576">
        <v>152900</v>
      </c>
      <c r="I2354" s="580"/>
      <c r="J2354" s="580"/>
      <c r="K2354" s="577" t="str">
        <f t="shared" si="324"/>
        <v/>
      </c>
      <c r="L2354" s="576">
        <v>46710</v>
      </c>
      <c r="M2354" s="580"/>
      <c r="N2354" s="580"/>
      <c r="O2354" s="577" t="b">
        <f t="shared" si="325"/>
        <v>1</v>
      </c>
      <c r="P2354" s="578">
        <v>19.600000000000001</v>
      </c>
      <c r="Q2354" s="578">
        <v>4.7</v>
      </c>
      <c r="R2354" s="579">
        <v>0.23979591836734701</v>
      </c>
      <c r="S2354" s="577" t="str">
        <f t="shared" si="326"/>
        <v/>
      </c>
      <c r="T2354" s="580">
        <f t="shared" si="327"/>
        <v>0</v>
      </c>
      <c r="U2354" s="580">
        <f t="shared" si="328"/>
        <v>1</v>
      </c>
      <c r="V2354" s="580">
        <f t="shared" si="329"/>
        <v>0</v>
      </c>
      <c r="W2354" s="580">
        <f t="shared" si="330"/>
        <v>1</v>
      </c>
      <c r="X2354" s="581" t="str">
        <f t="shared" si="331"/>
        <v>NO</v>
      </c>
      <c r="Y2354" s="582" t="str">
        <f t="shared" si="332"/>
        <v>NO</v>
      </c>
    </row>
    <row r="2355" spans="1:25" x14ac:dyDescent="0.25">
      <c r="A2355" s="572" t="s">
        <v>310</v>
      </c>
      <c r="B2355" s="573" t="s">
        <v>1342</v>
      </c>
      <c r="C2355" s="617">
        <v>9602</v>
      </c>
      <c r="D2355" s="617">
        <v>22111960200</v>
      </c>
      <c r="E2355" s="574" t="s">
        <v>904</v>
      </c>
      <c r="F2355" s="583">
        <v>0</v>
      </c>
      <c r="G2355" s="573" t="s">
        <v>902</v>
      </c>
      <c r="H2355" s="576">
        <v>152900</v>
      </c>
      <c r="I2355" s="576">
        <v>55000</v>
      </c>
      <c r="J2355" s="577">
        <v>0.35971223021582699</v>
      </c>
      <c r="K2355" s="577" t="str">
        <f t="shared" si="324"/>
        <v/>
      </c>
      <c r="L2355" s="576">
        <v>46710</v>
      </c>
      <c r="M2355" s="580"/>
      <c r="N2355" s="580"/>
      <c r="O2355" s="577" t="b">
        <f t="shared" si="325"/>
        <v>1</v>
      </c>
      <c r="P2355" s="578">
        <v>19.600000000000001</v>
      </c>
      <c r="Q2355" s="578">
        <v>27.9</v>
      </c>
      <c r="R2355" s="579">
        <v>1.4234693877550999</v>
      </c>
      <c r="S2355" s="577" t="str">
        <f t="shared" si="326"/>
        <v/>
      </c>
      <c r="T2355" s="580">
        <f t="shared" si="327"/>
        <v>0</v>
      </c>
      <c r="U2355" s="580">
        <f t="shared" si="328"/>
        <v>1</v>
      </c>
      <c r="V2355" s="580">
        <f t="shared" si="329"/>
        <v>0</v>
      </c>
      <c r="W2355" s="580">
        <f t="shared" si="330"/>
        <v>1</v>
      </c>
      <c r="X2355" s="581" t="str">
        <f t="shared" si="331"/>
        <v>NO</v>
      </c>
      <c r="Y2355" s="582" t="str">
        <f t="shared" si="332"/>
        <v>NO</v>
      </c>
    </row>
    <row r="2356" spans="1:25" x14ac:dyDescent="0.25">
      <c r="A2356" s="572" t="s">
        <v>285</v>
      </c>
      <c r="B2356" s="573" t="s">
        <v>1046</v>
      </c>
      <c r="C2356" s="617">
        <v>9603</v>
      </c>
      <c r="D2356" s="617">
        <v>22111960300</v>
      </c>
      <c r="E2356" s="574" t="s">
        <v>904</v>
      </c>
      <c r="F2356" s="583">
        <v>0</v>
      </c>
      <c r="G2356" s="573" t="s">
        <v>902</v>
      </c>
      <c r="H2356" s="576">
        <v>152900</v>
      </c>
      <c r="I2356" s="576">
        <v>107700</v>
      </c>
      <c r="J2356" s="577">
        <v>0.70438194898626505</v>
      </c>
      <c r="K2356" s="577" t="b">
        <f t="shared" si="324"/>
        <v>1</v>
      </c>
      <c r="L2356" s="576">
        <v>46710</v>
      </c>
      <c r="M2356" s="576">
        <v>31118</v>
      </c>
      <c r="N2356" s="577">
        <v>0.66619567544422997</v>
      </c>
      <c r="O2356" s="577" t="str">
        <f t="shared" si="325"/>
        <v/>
      </c>
      <c r="P2356" s="578">
        <v>19.600000000000001</v>
      </c>
      <c r="Q2356" s="578">
        <v>22.7</v>
      </c>
      <c r="R2356" s="579">
        <v>1.15816326530612</v>
      </c>
      <c r="S2356" s="577" t="str">
        <f t="shared" si="326"/>
        <v/>
      </c>
      <c r="T2356" s="580">
        <f t="shared" si="327"/>
        <v>1</v>
      </c>
      <c r="U2356" s="580">
        <f t="shared" si="328"/>
        <v>0</v>
      </c>
      <c r="V2356" s="580">
        <f t="shared" si="329"/>
        <v>0</v>
      </c>
      <c r="W2356" s="580">
        <f t="shared" si="330"/>
        <v>1</v>
      </c>
      <c r="X2356" s="581" t="str">
        <f t="shared" si="331"/>
        <v>NO</v>
      </c>
      <c r="Y2356" s="582" t="str">
        <f t="shared" si="332"/>
        <v>NO</v>
      </c>
    </row>
    <row r="2357" spans="1:25" x14ac:dyDescent="0.25">
      <c r="A2357" s="572" t="s">
        <v>310</v>
      </c>
      <c r="B2357" s="573" t="s">
        <v>1047</v>
      </c>
      <c r="C2357" s="617">
        <v>9603</v>
      </c>
      <c r="D2357" s="617">
        <v>22111960300</v>
      </c>
      <c r="E2357" s="574" t="s">
        <v>904</v>
      </c>
      <c r="F2357" s="583">
        <v>0</v>
      </c>
      <c r="G2357" s="573" t="s">
        <v>902</v>
      </c>
      <c r="H2357" s="576">
        <v>152900</v>
      </c>
      <c r="I2357" s="576">
        <v>46800</v>
      </c>
      <c r="J2357" s="577">
        <v>0.30608240680183102</v>
      </c>
      <c r="K2357" s="577" t="str">
        <f t="shared" si="324"/>
        <v/>
      </c>
      <c r="L2357" s="576">
        <v>46710</v>
      </c>
      <c r="M2357" s="576">
        <v>19623</v>
      </c>
      <c r="N2357" s="577">
        <v>0.42010276172125899</v>
      </c>
      <c r="O2357" s="577" t="b">
        <f t="shared" si="325"/>
        <v>1</v>
      </c>
      <c r="P2357" s="578">
        <v>19.600000000000001</v>
      </c>
      <c r="Q2357" s="578">
        <v>41.4</v>
      </c>
      <c r="R2357" s="579">
        <v>2.1122448979591799</v>
      </c>
      <c r="S2357" s="577" t="b">
        <f t="shared" si="326"/>
        <v>1</v>
      </c>
      <c r="T2357" s="580">
        <f t="shared" si="327"/>
        <v>0</v>
      </c>
      <c r="U2357" s="580">
        <f t="shared" si="328"/>
        <v>1</v>
      </c>
      <c r="V2357" s="580">
        <f t="shared" si="329"/>
        <v>1</v>
      </c>
      <c r="W2357" s="580">
        <f t="shared" si="330"/>
        <v>2</v>
      </c>
      <c r="X2357" s="581" t="str">
        <f t="shared" si="331"/>
        <v>NO</v>
      </c>
      <c r="Y2357" s="582" t="str">
        <f t="shared" si="332"/>
        <v>NO</v>
      </c>
    </row>
    <row r="2358" spans="1:25" x14ac:dyDescent="0.25">
      <c r="A2358" s="572" t="s">
        <v>310</v>
      </c>
      <c r="B2358" s="573" t="s">
        <v>1164</v>
      </c>
      <c r="C2358" s="617">
        <v>9603</v>
      </c>
      <c r="D2358" s="617">
        <v>22111960300</v>
      </c>
      <c r="E2358" s="584" t="s">
        <v>904</v>
      </c>
      <c r="F2358" s="585">
        <v>0</v>
      </c>
      <c r="G2358" s="573" t="s">
        <v>902</v>
      </c>
      <c r="H2358" s="576">
        <v>152900</v>
      </c>
      <c r="I2358" s="576">
        <v>72700</v>
      </c>
      <c r="J2358" s="577">
        <v>0.475474166121648</v>
      </c>
      <c r="K2358" s="577" t="str">
        <f t="shared" si="324"/>
        <v/>
      </c>
      <c r="L2358" s="576">
        <v>46710</v>
      </c>
      <c r="M2358" s="576">
        <v>26442</v>
      </c>
      <c r="N2358" s="577">
        <v>0.56608863198458603</v>
      </c>
      <c r="O2358" s="577" t="b">
        <f t="shared" si="325"/>
        <v>1</v>
      </c>
      <c r="P2358" s="578">
        <v>19.600000000000001</v>
      </c>
      <c r="Q2358" s="578">
        <v>39.799999999999997</v>
      </c>
      <c r="R2358" s="579">
        <v>2.0306122448979602</v>
      </c>
      <c r="S2358" s="577" t="b">
        <f t="shared" si="326"/>
        <v>1</v>
      </c>
      <c r="T2358" s="580">
        <f t="shared" si="327"/>
        <v>0</v>
      </c>
      <c r="U2358" s="580">
        <f t="shared" si="328"/>
        <v>1</v>
      </c>
      <c r="V2358" s="580">
        <f t="shared" si="329"/>
        <v>1</v>
      </c>
      <c r="W2358" s="580">
        <f t="shared" si="330"/>
        <v>2</v>
      </c>
      <c r="X2358" s="581" t="str">
        <f t="shared" si="331"/>
        <v>NO</v>
      </c>
      <c r="Y2358" s="586" t="str">
        <f t="shared" si="332"/>
        <v>NO</v>
      </c>
    </row>
    <row r="2359" spans="1:25" x14ac:dyDescent="0.25">
      <c r="A2359" s="572" t="s">
        <v>310</v>
      </c>
      <c r="B2359" s="573" t="s">
        <v>1164</v>
      </c>
      <c r="C2359" s="617">
        <v>9604</v>
      </c>
      <c r="D2359" s="617">
        <v>22111960400</v>
      </c>
      <c r="E2359" s="574" t="s">
        <v>901</v>
      </c>
      <c r="F2359" s="575">
        <v>1</v>
      </c>
      <c r="G2359" s="573" t="s">
        <v>902</v>
      </c>
      <c r="H2359" s="576">
        <v>152900</v>
      </c>
      <c r="I2359" s="576">
        <v>72700</v>
      </c>
      <c r="J2359" s="577">
        <v>0.475474166121648</v>
      </c>
      <c r="K2359" s="577" t="str">
        <f t="shared" si="324"/>
        <v/>
      </c>
      <c r="L2359" s="576">
        <v>46710</v>
      </c>
      <c r="M2359" s="576">
        <v>26442</v>
      </c>
      <c r="N2359" s="577">
        <v>0.56608863198458603</v>
      </c>
      <c r="O2359" s="577" t="b">
        <f t="shared" si="325"/>
        <v>1</v>
      </c>
      <c r="P2359" s="578">
        <v>19.600000000000001</v>
      </c>
      <c r="Q2359" s="578">
        <v>39.799999999999997</v>
      </c>
      <c r="R2359" s="579">
        <v>2.0306122448979602</v>
      </c>
      <c r="S2359" s="577" t="b">
        <f t="shared" si="326"/>
        <v>1</v>
      </c>
      <c r="T2359" s="580">
        <f t="shared" si="327"/>
        <v>0</v>
      </c>
      <c r="U2359" s="580">
        <f t="shared" si="328"/>
        <v>1</v>
      </c>
      <c r="V2359" s="580">
        <f t="shared" si="329"/>
        <v>1</v>
      </c>
      <c r="W2359" s="580">
        <f t="shared" si="330"/>
        <v>2</v>
      </c>
      <c r="X2359" s="588" t="str">
        <f t="shared" si="331"/>
        <v>YES</v>
      </c>
      <c r="Y2359" s="589" t="str">
        <f t="shared" si="332"/>
        <v>YES</v>
      </c>
    </row>
    <row r="2360" spans="1:25" x14ac:dyDescent="0.25">
      <c r="A2360" s="572" t="s">
        <v>285</v>
      </c>
      <c r="B2360" s="573" t="s">
        <v>1163</v>
      </c>
      <c r="C2360" s="617">
        <v>9605</v>
      </c>
      <c r="D2360" s="617">
        <v>22111960500</v>
      </c>
      <c r="E2360" s="574" t="s">
        <v>904</v>
      </c>
      <c r="F2360" s="583">
        <v>0</v>
      </c>
      <c r="G2360" s="573" t="s">
        <v>902</v>
      </c>
      <c r="H2360" s="576">
        <v>152900</v>
      </c>
      <c r="I2360" s="576">
        <v>120500</v>
      </c>
      <c r="J2360" s="577">
        <v>0.78809679529104004</v>
      </c>
      <c r="K2360" s="577" t="b">
        <f t="shared" si="324"/>
        <v>1</v>
      </c>
      <c r="L2360" s="576">
        <v>46710</v>
      </c>
      <c r="M2360" s="576">
        <v>38750</v>
      </c>
      <c r="N2360" s="577">
        <v>0.82958681224577202</v>
      </c>
      <c r="O2360" s="577" t="str">
        <f t="shared" si="325"/>
        <v/>
      </c>
      <c r="P2360" s="578">
        <v>19.600000000000001</v>
      </c>
      <c r="Q2360" s="578">
        <v>18.5</v>
      </c>
      <c r="R2360" s="579">
        <v>0.94387755102040805</v>
      </c>
      <c r="S2360" s="577" t="str">
        <f t="shared" si="326"/>
        <v/>
      </c>
      <c r="T2360" s="580">
        <f t="shared" si="327"/>
        <v>1</v>
      </c>
      <c r="U2360" s="580">
        <f t="shared" si="328"/>
        <v>0</v>
      </c>
      <c r="V2360" s="580">
        <f t="shared" si="329"/>
        <v>0</v>
      </c>
      <c r="W2360" s="580">
        <f t="shared" si="330"/>
        <v>1</v>
      </c>
      <c r="X2360" s="581" t="str">
        <f t="shared" si="331"/>
        <v>NO</v>
      </c>
      <c r="Y2360" s="582" t="str">
        <f t="shared" si="332"/>
        <v>NO</v>
      </c>
    </row>
    <row r="2361" spans="1:25" x14ac:dyDescent="0.25">
      <c r="A2361" s="572" t="s">
        <v>291</v>
      </c>
      <c r="B2361" s="573" t="s">
        <v>1184</v>
      </c>
      <c r="C2361" s="617">
        <v>9605</v>
      </c>
      <c r="D2361" s="617">
        <v>22111960500</v>
      </c>
      <c r="E2361" s="574" t="s">
        <v>904</v>
      </c>
      <c r="F2361" s="583">
        <v>0</v>
      </c>
      <c r="G2361" s="573" t="s">
        <v>902</v>
      </c>
      <c r="H2361" s="576">
        <v>152900</v>
      </c>
      <c r="I2361" s="576">
        <v>106500</v>
      </c>
      <c r="J2361" s="577">
        <v>0.69653368214519296</v>
      </c>
      <c r="K2361" s="577" t="b">
        <f t="shared" si="324"/>
        <v>1</v>
      </c>
      <c r="L2361" s="576">
        <v>46710</v>
      </c>
      <c r="M2361" s="576">
        <v>40259</v>
      </c>
      <c r="N2361" s="577">
        <v>0.86189252836651697</v>
      </c>
      <c r="O2361" s="577" t="str">
        <f t="shared" si="325"/>
        <v/>
      </c>
      <c r="P2361" s="578">
        <v>19.600000000000001</v>
      </c>
      <c r="Q2361" s="578">
        <v>26.7</v>
      </c>
      <c r="R2361" s="579">
        <v>1.3622448979591799</v>
      </c>
      <c r="S2361" s="577" t="str">
        <f t="shared" si="326"/>
        <v/>
      </c>
      <c r="T2361" s="580">
        <f t="shared" si="327"/>
        <v>1</v>
      </c>
      <c r="U2361" s="580">
        <f t="shared" si="328"/>
        <v>0</v>
      </c>
      <c r="V2361" s="580">
        <f t="shared" si="329"/>
        <v>0</v>
      </c>
      <c r="W2361" s="580">
        <f t="shared" si="330"/>
        <v>1</v>
      </c>
      <c r="X2361" s="581" t="str">
        <f t="shared" si="331"/>
        <v>NO</v>
      </c>
      <c r="Y2361" s="582" t="str">
        <f t="shared" si="332"/>
        <v>NO</v>
      </c>
    </row>
    <row r="2362" spans="1:25" x14ac:dyDescent="0.25">
      <c r="A2362" s="572" t="s">
        <v>310</v>
      </c>
      <c r="B2362" s="573" t="s">
        <v>1164</v>
      </c>
      <c r="C2362" s="617">
        <v>9605</v>
      </c>
      <c r="D2362" s="617">
        <v>22111960500</v>
      </c>
      <c r="E2362" s="574" t="s">
        <v>904</v>
      </c>
      <c r="F2362" s="583">
        <v>0</v>
      </c>
      <c r="G2362" s="573" t="s">
        <v>902</v>
      </c>
      <c r="H2362" s="576">
        <v>152900</v>
      </c>
      <c r="I2362" s="576">
        <v>72700</v>
      </c>
      <c r="J2362" s="577">
        <v>0.475474166121648</v>
      </c>
      <c r="K2362" s="577" t="str">
        <f t="shared" si="324"/>
        <v/>
      </c>
      <c r="L2362" s="576">
        <v>46710</v>
      </c>
      <c r="M2362" s="576">
        <v>26442</v>
      </c>
      <c r="N2362" s="577">
        <v>0.56608863198458603</v>
      </c>
      <c r="O2362" s="577" t="b">
        <f t="shared" si="325"/>
        <v>1</v>
      </c>
      <c r="P2362" s="578">
        <v>19.600000000000001</v>
      </c>
      <c r="Q2362" s="578">
        <v>39.799999999999997</v>
      </c>
      <c r="R2362" s="579">
        <v>2.0306122448979602</v>
      </c>
      <c r="S2362" s="577" t="b">
        <f t="shared" si="326"/>
        <v>1</v>
      </c>
      <c r="T2362" s="580">
        <f t="shared" si="327"/>
        <v>0</v>
      </c>
      <c r="U2362" s="580">
        <f t="shared" si="328"/>
        <v>1</v>
      </c>
      <c r="V2362" s="580">
        <f t="shared" si="329"/>
        <v>1</v>
      </c>
      <c r="W2362" s="580">
        <f t="shared" si="330"/>
        <v>2</v>
      </c>
      <c r="X2362" s="581" t="str">
        <f t="shared" si="331"/>
        <v>NO</v>
      </c>
      <c r="Y2362" s="582" t="str">
        <f t="shared" si="332"/>
        <v>NO</v>
      </c>
    </row>
    <row r="2363" spans="1:25" x14ac:dyDescent="0.25">
      <c r="A2363" s="572" t="s">
        <v>310</v>
      </c>
      <c r="B2363" s="573" t="s">
        <v>1341</v>
      </c>
      <c r="C2363" s="617">
        <v>9605</v>
      </c>
      <c r="D2363" s="617">
        <v>22111960500</v>
      </c>
      <c r="E2363" s="574" t="s">
        <v>904</v>
      </c>
      <c r="F2363" s="583">
        <v>0</v>
      </c>
      <c r="G2363" s="573" t="s">
        <v>902</v>
      </c>
      <c r="H2363" s="576">
        <v>152900</v>
      </c>
      <c r="I2363" s="576">
        <v>75700</v>
      </c>
      <c r="J2363" s="577">
        <v>0.49509483322433001</v>
      </c>
      <c r="K2363" s="577" t="str">
        <f t="shared" si="324"/>
        <v/>
      </c>
      <c r="L2363" s="576">
        <v>46710</v>
      </c>
      <c r="M2363" s="576">
        <v>30469</v>
      </c>
      <c r="N2363" s="577">
        <v>0.65230143438235899</v>
      </c>
      <c r="O2363" s="577" t="str">
        <f t="shared" si="325"/>
        <v/>
      </c>
      <c r="P2363" s="578">
        <v>19.600000000000001</v>
      </c>
      <c r="Q2363" s="578">
        <v>32.700000000000003</v>
      </c>
      <c r="R2363" s="579">
        <v>1.6683673469387801</v>
      </c>
      <c r="S2363" s="577" t="b">
        <f t="shared" si="326"/>
        <v>1</v>
      </c>
      <c r="T2363" s="580">
        <f t="shared" si="327"/>
        <v>0</v>
      </c>
      <c r="U2363" s="580">
        <f t="shared" si="328"/>
        <v>0</v>
      </c>
      <c r="V2363" s="580">
        <f t="shared" si="329"/>
        <v>1</v>
      </c>
      <c r="W2363" s="580">
        <f t="shared" si="330"/>
        <v>1</v>
      </c>
      <c r="X2363" s="581" t="str">
        <f t="shared" si="331"/>
        <v>NO</v>
      </c>
      <c r="Y2363" s="582" t="str">
        <f t="shared" si="332"/>
        <v>NO</v>
      </c>
    </row>
    <row r="2364" spans="1:25" x14ac:dyDescent="0.25">
      <c r="A2364" s="572" t="s">
        <v>285</v>
      </c>
      <c r="B2364" s="573" t="s">
        <v>1122</v>
      </c>
      <c r="C2364" s="617">
        <v>9606</v>
      </c>
      <c r="D2364" s="617">
        <v>22111960600</v>
      </c>
      <c r="E2364" s="574" t="s">
        <v>904</v>
      </c>
      <c r="F2364" s="583">
        <v>0</v>
      </c>
      <c r="G2364" s="573" t="s">
        <v>902</v>
      </c>
      <c r="H2364" s="576">
        <v>152900</v>
      </c>
      <c r="I2364" s="576">
        <v>164600</v>
      </c>
      <c r="J2364" s="577">
        <v>1.07652060170046</v>
      </c>
      <c r="K2364" s="577" t="b">
        <f t="shared" si="324"/>
        <v>1</v>
      </c>
      <c r="L2364" s="576">
        <v>46710</v>
      </c>
      <c r="M2364" s="576">
        <v>58309</v>
      </c>
      <c r="N2364" s="577">
        <v>1.2483194176835799</v>
      </c>
      <c r="O2364" s="577" t="str">
        <f t="shared" si="325"/>
        <v/>
      </c>
      <c r="P2364" s="578">
        <v>19.600000000000001</v>
      </c>
      <c r="Q2364" s="578">
        <v>11.2</v>
      </c>
      <c r="R2364" s="579">
        <v>0.57142857142857195</v>
      </c>
      <c r="S2364" s="577" t="str">
        <f t="shared" si="326"/>
        <v/>
      </c>
      <c r="T2364" s="580">
        <f t="shared" si="327"/>
        <v>1</v>
      </c>
      <c r="U2364" s="580">
        <f t="shared" si="328"/>
        <v>0</v>
      </c>
      <c r="V2364" s="580">
        <f t="shared" si="329"/>
        <v>0</v>
      </c>
      <c r="W2364" s="580">
        <f t="shared" si="330"/>
        <v>1</v>
      </c>
      <c r="X2364" s="581" t="str">
        <f t="shared" si="331"/>
        <v>NO</v>
      </c>
      <c r="Y2364" s="582" t="str">
        <f t="shared" si="332"/>
        <v>NO</v>
      </c>
    </row>
    <row r="2365" spans="1:25" x14ac:dyDescent="0.25">
      <c r="A2365" s="572" t="s">
        <v>285</v>
      </c>
      <c r="B2365" s="573" t="s">
        <v>1163</v>
      </c>
      <c r="C2365" s="617">
        <v>9606</v>
      </c>
      <c r="D2365" s="617">
        <v>22111960600</v>
      </c>
      <c r="E2365" s="574" t="s">
        <v>904</v>
      </c>
      <c r="F2365" s="583">
        <v>0</v>
      </c>
      <c r="G2365" s="573" t="s">
        <v>902</v>
      </c>
      <c r="H2365" s="576">
        <v>152900</v>
      </c>
      <c r="I2365" s="576">
        <v>120500</v>
      </c>
      <c r="J2365" s="577">
        <v>0.78809679529104004</v>
      </c>
      <c r="K2365" s="577" t="b">
        <f t="shared" si="324"/>
        <v>1</v>
      </c>
      <c r="L2365" s="576">
        <v>46710</v>
      </c>
      <c r="M2365" s="576">
        <v>38750</v>
      </c>
      <c r="N2365" s="577">
        <v>0.82958681224577202</v>
      </c>
      <c r="O2365" s="577" t="str">
        <f t="shared" si="325"/>
        <v/>
      </c>
      <c r="P2365" s="578">
        <v>19.600000000000001</v>
      </c>
      <c r="Q2365" s="578">
        <v>18.5</v>
      </c>
      <c r="R2365" s="579">
        <v>0.94387755102040805</v>
      </c>
      <c r="S2365" s="577" t="str">
        <f t="shared" si="326"/>
        <v/>
      </c>
      <c r="T2365" s="580">
        <f t="shared" si="327"/>
        <v>1</v>
      </c>
      <c r="U2365" s="580">
        <f t="shared" si="328"/>
        <v>0</v>
      </c>
      <c r="V2365" s="580">
        <f t="shared" si="329"/>
        <v>0</v>
      </c>
      <c r="W2365" s="580">
        <f t="shared" si="330"/>
        <v>1</v>
      </c>
      <c r="X2365" s="581" t="str">
        <f t="shared" si="331"/>
        <v>NO</v>
      </c>
      <c r="Y2365" s="582" t="str">
        <f t="shared" si="332"/>
        <v>NO</v>
      </c>
    </row>
    <row r="2366" spans="1:25" x14ac:dyDescent="0.25">
      <c r="A2366" s="572" t="s">
        <v>285</v>
      </c>
      <c r="B2366" s="573" t="s">
        <v>1123</v>
      </c>
      <c r="C2366" s="617">
        <v>9606</v>
      </c>
      <c r="D2366" s="617">
        <v>22111960600</v>
      </c>
      <c r="E2366" s="574" t="s">
        <v>904</v>
      </c>
      <c r="F2366" s="583">
        <v>0</v>
      </c>
      <c r="G2366" s="573" t="s">
        <v>902</v>
      </c>
      <c r="H2366" s="576">
        <v>152900</v>
      </c>
      <c r="I2366" s="576">
        <v>169400</v>
      </c>
      <c r="J2366" s="577">
        <v>1.10791366906475</v>
      </c>
      <c r="K2366" s="577" t="b">
        <f t="shared" si="324"/>
        <v>1</v>
      </c>
      <c r="L2366" s="576">
        <v>46710</v>
      </c>
      <c r="M2366" s="576">
        <v>27411</v>
      </c>
      <c r="N2366" s="577">
        <v>0.58683365446371205</v>
      </c>
      <c r="O2366" s="577" t="b">
        <f t="shared" si="325"/>
        <v>1</v>
      </c>
      <c r="P2366" s="578">
        <v>19.600000000000001</v>
      </c>
      <c r="Q2366" s="578">
        <v>43.4</v>
      </c>
      <c r="R2366" s="579">
        <v>2.21428571428571</v>
      </c>
      <c r="S2366" s="577" t="b">
        <f t="shared" si="326"/>
        <v>1</v>
      </c>
      <c r="T2366" s="580">
        <f t="shared" si="327"/>
        <v>1</v>
      </c>
      <c r="U2366" s="580">
        <f t="shared" si="328"/>
        <v>1</v>
      </c>
      <c r="V2366" s="580">
        <f t="shared" si="329"/>
        <v>1</v>
      </c>
      <c r="W2366" s="580">
        <f t="shared" si="330"/>
        <v>3</v>
      </c>
      <c r="X2366" s="581" t="str">
        <f t="shared" si="331"/>
        <v>NO</v>
      </c>
      <c r="Y2366" s="582" t="str">
        <f t="shared" si="332"/>
        <v>NO</v>
      </c>
    </row>
    <row r="2367" spans="1:25" x14ac:dyDescent="0.25">
      <c r="A2367" s="572" t="s">
        <v>310</v>
      </c>
      <c r="B2367" s="573" t="s">
        <v>1164</v>
      </c>
      <c r="C2367" s="617">
        <v>9606</v>
      </c>
      <c r="D2367" s="617">
        <v>22111960600</v>
      </c>
      <c r="E2367" s="574" t="s">
        <v>904</v>
      </c>
      <c r="F2367" s="583">
        <v>0</v>
      </c>
      <c r="G2367" s="573" t="s">
        <v>902</v>
      </c>
      <c r="H2367" s="576">
        <v>152900</v>
      </c>
      <c r="I2367" s="576">
        <v>72700</v>
      </c>
      <c r="J2367" s="577">
        <v>0.475474166121648</v>
      </c>
      <c r="K2367" s="577" t="str">
        <f t="shared" si="324"/>
        <v/>
      </c>
      <c r="L2367" s="576">
        <v>46710</v>
      </c>
      <c r="M2367" s="576">
        <v>26442</v>
      </c>
      <c r="N2367" s="577">
        <v>0.56608863198458603</v>
      </c>
      <c r="O2367" s="577" t="b">
        <f t="shared" si="325"/>
        <v>1</v>
      </c>
      <c r="P2367" s="578">
        <v>19.600000000000001</v>
      </c>
      <c r="Q2367" s="578">
        <v>39.799999999999997</v>
      </c>
      <c r="R2367" s="579">
        <v>2.0306122448979602</v>
      </c>
      <c r="S2367" s="577" t="b">
        <f t="shared" si="326"/>
        <v>1</v>
      </c>
      <c r="T2367" s="580">
        <f t="shared" si="327"/>
        <v>0</v>
      </c>
      <c r="U2367" s="580">
        <f t="shared" si="328"/>
        <v>1</v>
      </c>
      <c r="V2367" s="580">
        <f t="shared" si="329"/>
        <v>1</v>
      </c>
      <c r="W2367" s="580">
        <f t="shared" si="330"/>
        <v>2</v>
      </c>
      <c r="X2367" s="581" t="str">
        <f t="shared" si="331"/>
        <v>NO</v>
      </c>
      <c r="Y2367" s="582" t="str">
        <f t="shared" si="332"/>
        <v>NO</v>
      </c>
    </row>
    <row r="2368" spans="1:25" x14ac:dyDescent="0.25">
      <c r="A2368" s="572" t="s">
        <v>255</v>
      </c>
      <c r="B2368" s="573" t="s">
        <v>913</v>
      </c>
      <c r="C2368" s="617">
        <v>9501</v>
      </c>
      <c r="D2368" s="617">
        <v>22113950100</v>
      </c>
      <c r="E2368" s="574" t="s">
        <v>904</v>
      </c>
      <c r="F2368" s="583">
        <v>0</v>
      </c>
      <c r="G2368" s="573" t="s">
        <v>902</v>
      </c>
      <c r="H2368" s="576">
        <v>152900</v>
      </c>
      <c r="I2368" s="576">
        <v>72800</v>
      </c>
      <c r="J2368" s="577">
        <v>0.47612818835840398</v>
      </c>
      <c r="K2368" s="577" t="str">
        <f t="shared" si="324"/>
        <v/>
      </c>
      <c r="L2368" s="576">
        <v>46710</v>
      </c>
      <c r="M2368" s="576">
        <v>33472</v>
      </c>
      <c r="N2368" s="577">
        <v>0.71659173624491501</v>
      </c>
      <c r="O2368" s="577" t="str">
        <f t="shared" si="325"/>
        <v/>
      </c>
      <c r="P2368" s="578">
        <v>19.600000000000001</v>
      </c>
      <c r="Q2368" s="578">
        <v>21.5</v>
      </c>
      <c r="R2368" s="579">
        <v>1.0969387755102</v>
      </c>
      <c r="S2368" s="577" t="str">
        <f t="shared" si="326"/>
        <v/>
      </c>
      <c r="T2368" s="580">
        <f t="shared" si="327"/>
        <v>0</v>
      </c>
      <c r="U2368" s="580">
        <f t="shared" si="328"/>
        <v>0</v>
      </c>
      <c r="V2368" s="580">
        <f t="shared" si="329"/>
        <v>0</v>
      </c>
      <c r="W2368" s="580">
        <f t="shared" si="330"/>
        <v>0</v>
      </c>
      <c r="X2368" s="581" t="str">
        <f t="shared" si="331"/>
        <v>NO</v>
      </c>
      <c r="Y2368" s="582" t="str">
        <f t="shared" si="332"/>
        <v>NO</v>
      </c>
    </row>
    <row r="2369" spans="1:25" x14ac:dyDescent="0.25">
      <c r="A2369" s="572" t="s">
        <v>255</v>
      </c>
      <c r="B2369" s="573" t="s">
        <v>910</v>
      </c>
      <c r="C2369" s="617">
        <v>9501</v>
      </c>
      <c r="D2369" s="617">
        <v>22113950100</v>
      </c>
      <c r="E2369" s="574" t="s">
        <v>904</v>
      </c>
      <c r="F2369" s="583">
        <v>0</v>
      </c>
      <c r="G2369" s="573" t="s">
        <v>902</v>
      </c>
      <c r="H2369" s="576">
        <v>152900</v>
      </c>
      <c r="I2369" s="576">
        <v>94200</v>
      </c>
      <c r="J2369" s="577">
        <v>0.61608894702419903</v>
      </c>
      <c r="K2369" s="577" t="b">
        <f t="shared" si="324"/>
        <v>1</v>
      </c>
      <c r="L2369" s="576">
        <v>46710</v>
      </c>
      <c r="M2369" s="576">
        <v>31653</v>
      </c>
      <c r="N2369" s="577">
        <v>0.67764932562620395</v>
      </c>
      <c r="O2369" s="577" t="str">
        <f t="shared" si="325"/>
        <v/>
      </c>
      <c r="P2369" s="578">
        <v>19.600000000000001</v>
      </c>
      <c r="Q2369" s="578">
        <v>25.4</v>
      </c>
      <c r="R2369" s="579">
        <v>1.2959183673469401</v>
      </c>
      <c r="S2369" s="577" t="str">
        <f t="shared" si="326"/>
        <v/>
      </c>
      <c r="T2369" s="580">
        <f t="shared" si="327"/>
        <v>1</v>
      </c>
      <c r="U2369" s="580">
        <f t="shared" si="328"/>
        <v>0</v>
      </c>
      <c r="V2369" s="580">
        <f t="shared" si="329"/>
        <v>0</v>
      </c>
      <c r="W2369" s="580">
        <f t="shared" si="330"/>
        <v>1</v>
      </c>
      <c r="X2369" s="581" t="str">
        <f t="shared" si="331"/>
        <v>NO</v>
      </c>
      <c r="Y2369" s="582" t="str">
        <f t="shared" si="332"/>
        <v>NO</v>
      </c>
    </row>
    <row r="2370" spans="1:25" x14ac:dyDescent="0.25">
      <c r="A2370" s="572" t="s">
        <v>255</v>
      </c>
      <c r="B2370" s="573" t="s">
        <v>906</v>
      </c>
      <c r="C2370" s="617">
        <v>9501</v>
      </c>
      <c r="D2370" s="617">
        <v>22113950100</v>
      </c>
      <c r="E2370" s="574" t="s">
        <v>904</v>
      </c>
      <c r="F2370" s="583">
        <v>0</v>
      </c>
      <c r="G2370" s="573" t="s">
        <v>902</v>
      </c>
      <c r="H2370" s="576">
        <v>152900</v>
      </c>
      <c r="I2370" s="576">
        <v>98100</v>
      </c>
      <c r="J2370" s="577">
        <v>0.64159581425768497</v>
      </c>
      <c r="K2370" s="577" t="b">
        <f t="shared" si="324"/>
        <v>1</v>
      </c>
      <c r="L2370" s="576">
        <v>46710</v>
      </c>
      <c r="M2370" s="576">
        <v>26645</v>
      </c>
      <c r="N2370" s="577">
        <v>0.57043459644615702</v>
      </c>
      <c r="O2370" s="577" t="b">
        <f t="shared" si="325"/>
        <v>1</v>
      </c>
      <c r="P2370" s="578">
        <v>19.600000000000001</v>
      </c>
      <c r="Q2370" s="578">
        <v>34.700000000000003</v>
      </c>
      <c r="R2370" s="579">
        <v>1.7704081632653099</v>
      </c>
      <c r="S2370" s="577" t="b">
        <f t="shared" si="326"/>
        <v>1</v>
      </c>
      <c r="T2370" s="580">
        <f t="shared" si="327"/>
        <v>1</v>
      </c>
      <c r="U2370" s="580">
        <f t="shared" si="328"/>
        <v>1</v>
      </c>
      <c r="V2370" s="580">
        <f t="shared" si="329"/>
        <v>1</v>
      </c>
      <c r="W2370" s="580">
        <f t="shared" si="330"/>
        <v>3</v>
      </c>
      <c r="X2370" s="581" t="str">
        <f t="shared" si="331"/>
        <v>NO</v>
      </c>
      <c r="Y2370" s="582" t="str">
        <f t="shared" si="332"/>
        <v>NO</v>
      </c>
    </row>
    <row r="2371" spans="1:25" x14ac:dyDescent="0.25">
      <c r="A2371" s="572" t="s">
        <v>311</v>
      </c>
      <c r="B2371" s="573" t="s">
        <v>1343</v>
      </c>
      <c r="C2371" s="617">
        <v>9501</v>
      </c>
      <c r="D2371" s="617">
        <v>22113950100</v>
      </c>
      <c r="E2371" s="574" t="s">
        <v>904</v>
      </c>
      <c r="F2371" s="583">
        <v>0</v>
      </c>
      <c r="G2371" s="573" t="s">
        <v>902</v>
      </c>
      <c r="H2371" s="576">
        <v>152900</v>
      </c>
      <c r="I2371" s="576">
        <v>85100</v>
      </c>
      <c r="J2371" s="577">
        <v>0.55657292347939802</v>
      </c>
      <c r="K2371" s="577" t="b">
        <f t="shared" ref="K2371:K2434" si="333">IF(J2371&gt;=50%,TRUE,"")</f>
        <v>1</v>
      </c>
      <c r="L2371" s="576">
        <v>46710</v>
      </c>
      <c r="M2371" s="576">
        <v>34137</v>
      </c>
      <c r="N2371" s="577">
        <v>0.73082851637764901</v>
      </c>
      <c r="O2371" s="577" t="str">
        <f t="shared" ref="O2371:O2434" si="334">IF(N2371&lt;=65%,TRUE,"")</f>
        <v/>
      </c>
      <c r="P2371" s="578">
        <v>19.600000000000001</v>
      </c>
      <c r="Q2371" s="578">
        <v>31.5</v>
      </c>
      <c r="R2371" s="579">
        <v>1.6071428571428601</v>
      </c>
      <c r="S2371" s="577" t="b">
        <f t="shared" ref="S2371:S2434" si="335">IF(R2371&gt;=1.5,TRUE,"")</f>
        <v>1</v>
      </c>
      <c r="T2371" s="580">
        <f t="shared" ref="T2371:T2434" si="336">IF(K2371=TRUE,1,0)</f>
        <v>1</v>
      </c>
      <c r="U2371" s="580">
        <f t="shared" ref="U2371:U2434" si="337">IF(O2371=TRUE,1,0)</f>
        <v>0</v>
      </c>
      <c r="V2371" s="580">
        <f t="shared" ref="V2371:V2434" si="338">IF(S2371=TRUE,1,0)</f>
        <v>1</v>
      </c>
      <c r="W2371" s="580">
        <f t="shared" ref="W2371:W2434" si="339">SUM(T2371:V2371)</f>
        <v>2</v>
      </c>
      <c r="X2371" s="581" t="str">
        <f t="shared" ref="X2371:X2434" si="340">IF(AND(E2371="TRUE",W2371&gt;1),"YES","NO")</f>
        <v>NO</v>
      </c>
      <c r="Y2371" s="582" t="str">
        <f t="shared" ref="Y2371:Y2434" si="341">IF(AND(F2371=1,W2371&gt;1), "YES","NO")</f>
        <v>NO</v>
      </c>
    </row>
    <row r="2372" spans="1:25" x14ac:dyDescent="0.25">
      <c r="A2372" s="572" t="s">
        <v>311</v>
      </c>
      <c r="B2372" s="573" t="s">
        <v>1344</v>
      </c>
      <c r="C2372" s="617">
        <v>9501</v>
      </c>
      <c r="D2372" s="617">
        <v>22113950100</v>
      </c>
      <c r="E2372" s="574" t="s">
        <v>904</v>
      </c>
      <c r="F2372" s="583">
        <v>0</v>
      </c>
      <c r="G2372" s="573" t="s">
        <v>902</v>
      </c>
      <c r="H2372" s="576">
        <v>152900</v>
      </c>
      <c r="I2372" s="576">
        <v>90200</v>
      </c>
      <c r="J2372" s="577">
        <v>0.58992805755395705</v>
      </c>
      <c r="K2372" s="577" t="b">
        <f t="shared" si="333"/>
        <v>1</v>
      </c>
      <c r="L2372" s="576">
        <v>46710</v>
      </c>
      <c r="M2372" s="576">
        <v>35677</v>
      </c>
      <c r="N2372" s="577">
        <v>0.76379790194819097</v>
      </c>
      <c r="O2372" s="577" t="str">
        <f t="shared" si="334"/>
        <v/>
      </c>
      <c r="P2372" s="578">
        <v>19.600000000000001</v>
      </c>
      <c r="Q2372" s="578">
        <v>16.600000000000001</v>
      </c>
      <c r="R2372" s="579">
        <v>0.84693877551020402</v>
      </c>
      <c r="S2372" s="577" t="str">
        <f t="shared" si="335"/>
        <v/>
      </c>
      <c r="T2372" s="580">
        <f t="shared" si="336"/>
        <v>1</v>
      </c>
      <c r="U2372" s="580">
        <f t="shared" si="337"/>
        <v>0</v>
      </c>
      <c r="V2372" s="580">
        <f t="shared" si="338"/>
        <v>0</v>
      </c>
      <c r="W2372" s="580">
        <f t="shared" si="339"/>
        <v>1</v>
      </c>
      <c r="X2372" s="581" t="str">
        <f t="shared" si="340"/>
        <v>NO</v>
      </c>
      <c r="Y2372" s="582" t="str">
        <f t="shared" si="341"/>
        <v>NO</v>
      </c>
    </row>
    <row r="2373" spans="1:25" x14ac:dyDescent="0.25">
      <c r="A2373" s="572" t="s">
        <v>311</v>
      </c>
      <c r="B2373" s="573" t="s">
        <v>1142</v>
      </c>
      <c r="C2373" s="617">
        <v>9501</v>
      </c>
      <c r="D2373" s="617">
        <v>22113950100</v>
      </c>
      <c r="E2373" s="574" t="s">
        <v>904</v>
      </c>
      <c r="F2373" s="583">
        <v>0</v>
      </c>
      <c r="G2373" s="573" t="s">
        <v>902</v>
      </c>
      <c r="H2373" s="576">
        <v>152900</v>
      </c>
      <c r="I2373" s="576">
        <v>162500</v>
      </c>
      <c r="J2373" s="577">
        <v>1.0627861347285801</v>
      </c>
      <c r="K2373" s="577" t="b">
        <f t="shared" si="333"/>
        <v>1</v>
      </c>
      <c r="L2373" s="576">
        <v>46710</v>
      </c>
      <c r="M2373" s="576">
        <v>73529</v>
      </c>
      <c r="N2373" s="577">
        <v>1.57415970884179</v>
      </c>
      <c r="O2373" s="577" t="str">
        <f t="shared" si="334"/>
        <v/>
      </c>
      <c r="P2373" s="578">
        <v>19.600000000000001</v>
      </c>
      <c r="Q2373" s="578">
        <v>6.4</v>
      </c>
      <c r="R2373" s="579">
        <v>0.32653061224489799</v>
      </c>
      <c r="S2373" s="577" t="str">
        <f t="shared" si="335"/>
        <v/>
      </c>
      <c r="T2373" s="580">
        <f t="shared" si="336"/>
        <v>1</v>
      </c>
      <c r="U2373" s="580">
        <f t="shared" si="337"/>
        <v>0</v>
      </c>
      <c r="V2373" s="580">
        <f t="shared" si="338"/>
        <v>0</v>
      </c>
      <c r="W2373" s="580">
        <f t="shared" si="339"/>
        <v>1</v>
      </c>
      <c r="X2373" s="581" t="str">
        <f t="shared" si="340"/>
        <v>NO</v>
      </c>
      <c r="Y2373" s="582" t="str">
        <f t="shared" si="341"/>
        <v>NO</v>
      </c>
    </row>
    <row r="2374" spans="1:25" x14ac:dyDescent="0.25">
      <c r="A2374" s="572" t="s">
        <v>311</v>
      </c>
      <c r="B2374" s="573" t="s">
        <v>1343</v>
      </c>
      <c r="C2374" s="617">
        <v>9502</v>
      </c>
      <c r="D2374" s="617">
        <v>22113950200</v>
      </c>
      <c r="E2374" s="574" t="s">
        <v>904</v>
      </c>
      <c r="F2374" s="583">
        <v>0</v>
      </c>
      <c r="G2374" s="573" t="s">
        <v>902</v>
      </c>
      <c r="H2374" s="576">
        <v>152900</v>
      </c>
      <c r="I2374" s="576">
        <v>85100</v>
      </c>
      <c r="J2374" s="577">
        <v>0.55657292347939802</v>
      </c>
      <c r="K2374" s="577" t="b">
        <f t="shared" si="333"/>
        <v>1</v>
      </c>
      <c r="L2374" s="576">
        <v>46710</v>
      </c>
      <c r="M2374" s="576">
        <v>34137</v>
      </c>
      <c r="N2374" s="577">
        <v>0.73082851637764901</v>
      </c>
      <c r="O2374" s="577" t="str">
        <f t="shared" si="334"/>
        <v/>
      </c>
      <c r="P2374" s="578">
        <v>19.600000000000001</v>
      </c>
      <c r="Q2374" s="578">
        <v>31.5</v>
      </c>
      <c r="R2374" s="579">
        <v>1.6071428571428601</v>
      </c>
      <c r="S2374" s="577" t="b">
        <f t="shared" si="335"/>
        <v>1</v>
      </c>
      <c r="T2374" s="580">
        <f t="shared" si="336"/>
        <v>1</v>
      </c>
      <c r="U2374" s="580">
        <f t="shared" si="337"/>
        <v>0</v>
      </c>
      <c r="V2374" s="580">
        <f t="shared" si="338"/>
        <v>1</v>
      </c>
      <c r="W2374" s="580">
        <f t="shared" si="339"/>
        <v>2</v>
      </c>
      <c r="X2374" s="581" t="str">
        <f t="shared" si="340"/>
        <v>NO</v>
      </c>
      <c r="Y2374" s="582" t="str">
        <f t="shared" si="341"/>
        <v>NO</v>
      </c>
    </row>
    <row r="2375" spans="1:25" x14ac:dyDescent="0.25">
      <c r="A2375" s="572" t="s">
        <v>311</v>
      </c>
      <c r="B2375" s="573" t="s">
        <v>1032</v>
      </c>
      <c r="C2375" s="617">
        <v>9502</v>
      </c>
      <c r="D2375" s="617">
        <v>22113950200</v>
      </c>
      <c r="E2375" s="574" t="s">
        <v>904</v>
      </c>
      <c r="F2375" s="583">
        <v>0</v>
      </c>
      <c r="G2375" s="573" t="s">
        <v>902</v>
      </c>
      <c r="H2375" s="576">
        <v>152900</v>
      </c>
      <c r="I2375" s="576">
        <v>78300</v>
      </c>
      <c r="J2375" s="577">
        <v>0.51209941137998705</v>
      </c>
      <c r="K2375" s="577" t="b">
        <f t="shared" si="333"/>
        <v>1</v>
      </c>
      <c r="L2375" s="576">
        <v>46710</v>
      </c>
      <c r="M2375" s="576">
        <v>38277</v>
      </c>
      <c r="N2375" s="577">
        <v>0.81946050096339096</v>
      </c>
      <c r="O2375" s="577" t="str">
        <f t="shared" si="334"/>
        <v/>
      </c>
      <c r="P2375" s="578">
        <v>19.600000000000001</v>
      </c>
      <c r="Q2375" s="578">
        <v>16.399999999999999</v>
      </c>
      <c r="R2375" s="579">
        <v>0.83673469387755095</v>
      </c>
      <c r="S2375" s="577" t="str">
        <f t="shared" si="335"/>
        <v/>
      </c>
      <c r="T2375" s="580">
        <f t="shared" si="336"/>
        <v>1</v>
      </c>
      <c r="U2375" s="580">
        <f t="shared" si="337"/>
        <v>0</v>
      </c>
      <c r="V2375" s="580">
        <f t="shared" si="338"/>
        <v>0</v>
      </c>
      <c r="W2375" s="580">
        <f t="shared" si="339"/>
        <v>1</v>
      </c>
      <c r="X2375" s="581" t="str">
        <f t="shared" si="340"/>
        <v>NO</v>
      </c>
      <c r="Y2375" s="582" t="str">
        <f t="shared" si="341"/>
        <v>NO</v>
      </c>
    </row>
    <row r="2376" spans="1:25" x14ac:dyDescent="0.25">
      <c r="A2376" s="572" t="s">
        <v>311</v>
      </c>
      <c r="B2376" s="573" t="s">
        <v>1344</v>
      </c>
      <c r="C2376" s="617">
        <v>9502</v>
      </c>
      <c r="D2376" s="617">
        <v>22113950200</v>
      </c>
      <c r="E2376" s="574" t="s">
        <v>904</v>
      </c>
      <c r="F2376" s="583">
        <v>0</v>
      </c>
      <c r="G2376" s="573" t="s">
        <v>902</v>
      </c>
      <c r="H2376" s="576">
        <v>152900</v>
      </c>
      <c r="I2376" s="576">
        <v>90200</v>
      </c>
      <c r="J2376" s="577">
        <v>0.58992805755395705</v>
      </c>
      <c r="K2376" s="577" t="b">
        <f t="shared" si="333"/>
        <v>1</v>
      </c>
      <c r="L2376" s="576">
        <v>46710</v>
      </c>
      <c r="M2376" s="576">
        <v>35677</v>
      </c>
      <c r="N2376" s="577">
        <v>0.76379790194819097</v>
      </c>
      <c r="O2376" s="577" t="str">
        <f t="shared" si="334"/>
        <v/>
      </c>
      <c r="P2376" s="578">
        <v>19.600000000000001</v>
      </c>
      <c r="Q2376" s="578">
        <v>16.600000000000001</v>
      </c>
      <c r="R2376" s="579">
        <v>0.84693877551020402</v>
      </c>
      <c r="S2376" s="577" t="str">
        <f t="shared" si="335"/>
        <v/>
      </c>
      <c r="T2376" s="580">
        <f t="shared" si="336"/>
        <v>1</v>
      </c>
      <c r="U2376" s="580">
        <f t="shared" si="337"/>
        <v>0</v>
      </c>
      <c r="V2376" s="580">
        <f t="shared" si="338"/>
        <v>0</v>
      </c>
      <c r="W2376" s="580">
        <f t="shared" si="339"/>
        <v>1</v>
      </c>
      <c r="X2376" s="581" t="str">
        <f t="shared" si="340"/>
        <v>NO</v>
      </c>
      <c r="Y2376" s="582" t="str">
        <f t="shared" si="341"/>
        <v>NO</v>
      </c>
    </row>
    <row r="2377" spans="1:25" x14ac:dyDescent="0.25">
      <c r="A2377" s="572" t="s">
        <v>311</v>
      </c>
      <c r="B2377" s="573" t="s">
        <v>1344</v>
      </c>
      <c r="C2377" s="617">
        <v>9504</v>
      </c>
      <c r="D2377" s="617">
        <v>22113950400</v>
      </c>
      <c r="E2377" s="574" t="s">
        <v>901</v>
      </c>
      <c r="F2377" s="587">
        <v>1</v>
      </c>
      <c r="G2377" s="573" t="s">
        <v>902</v>
      </c>
      <c r="H2377" s="576">
        <v>152900</v>
      </c>
      <c r="I2377" s="576">
        <v>90200</v>
      </c>
      <c r="J2377" s="577">
        <v>0.58992805755395705</v>
      </c>
      <c r="K2377" s="577" t="b">
        <f t="shared" si="333"/>
        <v>1</v>
      </c>
      <c r="L2377" s="576">
        <v>46710</v>
      </c>
      <c r="M2377" s="576">
        <v>35677</v>
      </c>
      <c r="N2377" s="577">
        <v>0.76379790194819097</v>
      </c>
      <c r="O2377" s="577" t="str">
        <f t="shared" si="334"/>
        <v/>
      </c>
      <c r="P2377" s="578">
        <v>19.600000000000001</v>
      </c>
      <c r="Q2377" s="578">
        <v>16.600000000000001</v>
      </c>
      <c r="R2377" s="579">
        <v>0.84693877551020402</v>
      </c>
      <c r="S2377" s="577" t="str">
        <f t="shared" si="335"/>
        <v/>
      </c>
      <c r="T2377" s="580">
        <f t="shared" si="336"/>
        <v>1</v>
      </c>
      <c r="U2377" s="580">
        <f t="shared" si="337"/>
        <v>0</v>
      </c>
      <c r="V2377" s="580">
        <f t="shared" si="338"/>
        <v>0</v>
      </c>
      <c r="W2377" s="580">
        <f t="shared" si="339"/>
        <v>1</v>
      </c>
      <c r="X2377" s="581" t="str">
        <f t="shared" si="340"/>
        <v>NO</v>
      </c>
      <c r="Y2377" s="582" t="str">
        <f t="shared" si="341"/>
        <v>NO</v>
      </c>
    </row>
    <row r="2378" spans="1:25" x14ac:dyDescent="0.25">
      <c r="A2378" s="572" t="s">
        <v>311</v>
      </c>
      <c r="B2378" s="573" t="s">
        <v>1343</v>
      </c>
      <c r="C2378" s="617">
        <v>9505</v>
      </c>
      <c r="D2378" s="617">
        <v>22113950500</v>
      </c>
      <c r="E2378" s="574" t="s">
        <v>904</v>
      </c>
      <c r="F2378" s="583">
        <v>0</v>
      </c>
      <c r="G2378" s="573" t="s">
        <v>902</v>
      </c>
      <c r="H2378" s="576">
        <v>152900</v>
      </c>
      <c r="I2378" s="576">
        <v>85100</v>
      </c>
      <c r="J2378" s="577">
        <v>0.55657292347939802</v>
      </c>
      <c r="K2378" s="577" t="b">
        <f t="shared" si="333"/>
        <v>1</v>
      </c>
      <c r="L2378" s="576">
        <v>46710</v>
      </c>
      <c r="M2378" s="576">
        <v>34137</v>
      </c>
      <c r="N2378" s="577">
        <v>0.73082851637764901</v>
      </c>
      <c r="O2378" s="577" t="str">
        <f t="shared" si="334"/>
        <v/>
      </c>
      <c r="P2378" s="578">
        <v>19.600000000000001</v>
      </c>
      <c r="Q2378" s="578">
        <v>31.5</v>
      </c>
      <c r="R2378" s="579">
        <v>1.6071428571428601</v>
      </c>
      <c r="S2378" s="577" t="b">
        <f t="shared" si="335"/>
        <v>1</v>
      </c>
      <c r="T2378" s="580">
        <f t="shared" si="336"/>
        <v>1</v>
      </c>
      <c r="U2378" s="580">
        <f t="shared" si="337"/>
        <v>0</v>
      </c>
      <c r="V2378" s="580">
        <f t="shared" si="338"/>
        <v>1</v>
      </c>
      <c r="W2378" s="580">
        <f t="shared" si="339"/>
        <v>2</v>
      </c>
      <c r="X2378" s="581" t="str">
        <f t="shared" si="340"/>
        <v>NO</v>
      </c>
      <c r="Y2378" s="582" t="str">
        <f t="shared" si="341"/>
        <v>NO</v>
      </c>
    </row>
    <row r="2379" spans="1:25" x14ac:dyDescent="0.25">
      <c r="A2379" s="572" t="s">
        <v>311</v>
      </c>
      <c r="B2379" s="573" t="s">
        <v>1344</v>
      </c>
      <c r="C2379" s="617">
        <v>9505</v>
      </c>
      <c r="D2379" s="617">
        <v>22113950500</v>
      </c>
      <c r="E2379" s="574" t="s">
        <v>904</v>
      </c>
      <c r="F2379" s="583">
        <v>0</v>
      </c>
      <c r="G2379" s="573" t="s">
        <v>902</v>
      </c>
      <c r="H2379" s="576">
        <v>152900</v>
      </c>
      <c r="I2379" s="576">
        <v>90200</v>
      </c>
      <c r="J2379" s="577">
        <v>0.58992805755395705</v>
      </c>
      <c r="K2379" s="577" t="b">
        <f t="shared" si="333"/>
        <v>1</v>
      </c>
      <c r="L2379" s="576">
        <v>46710</v>
      </c>
      <c r="M2379" s="576">
        <v>35677</v>
      </c>
      <c r="N2379" s="577">
        <v>0.76379790194819097</v>
      </c>
      <c r="O2379" s="577" t="str">
        <f t="shared" si="334"/>
        <v/>
      </c>
      <c r="P2379" s="578">
        <v>19.600000000000001</v>
      </c>
      <c r="Q2379" s="578">
        <v>16.600000000000001</v>
      </c>
      <c r="R2379" s="579">
        <v>0.84693877551020402</v>
      </c>
      <c r="S2379" s="577" t="str">
        <f t="shared" si="335"/>
        <v/>
      </c>
      <c r="T2379" s="580">
        <f t="shared" si="336"/>
        <v>1</v>
      </c>
      <c r="U2379" s="580">
        <f t="shared" si="337"/>
        <v>0</v>
      </c>
      <c r="V2379" s="580">
        <f t="shared" si="338"/>
        <v>0</v>
      </c>
      <c r="W2379" s="580">
        <f t="shared" si="339"/>
        <v>1</v>
      </c>
      <c r="X2379" s="581" t="str">
        <f t="shared" si="340"/>
        <v>NO</v>
      </c>
      <c r="Y2379" s="582" t="str">
        <f t="shared" si="341"/>
        <v>NO</v>
      </c>
    </row>
    <row r="2380" spans="1:25" x14ac:dyDescent="0.25">
      <c r="A2380" s="572" t="s">
        <v>311</v>
      </c>
      <c r="B2380" s="573" t="s">
        <v>1142</v>
      </c>
      <c r="C2380" s="617">
        <v>9505</v>
      </c>
      <c r="D2380" s="617">
        <v>22113950500</v>
      </c>
      <c r="E2380" s="574" t="s">
        <v>904</v>
      </c>
      <c r="F2380" s="583">
        <v>0</v>
      </c>
      <c r="G2380" s="573" t="s">
        <v>902</v>
      </c>
      <c r="H2380" s="576">
        <v>152900</v>
      </c>
      <c r="I2380" s="576">
        <v>162500</v>
      </c>
      <c r="J2380" s="577">
        <v>1.0627861347285801</v>
      </c>
      <c r="K2380" s="577" t="b">
        <f t="shared" si="333"/>
        <v>1</v>
      </c>
      <c r="L2380" s="576">
        <v>46710</v>
      </c>
      <c r="M2380" s="576">
        <v>73529</v>
      </c>
      <c r="N2380" s="577">
        <v>1.57415970884179</v>
      </c>
      <c r="O2380" s="577" t="str">
        <f t="shared" si="334"/>
        <v/>
      </c>
      <c r="P2380" s="578">
        <v>19.600000000000001</v>
      </c>
      <c r="Q2380" s="578">
        <v>6.4</v>
      </c>
      <c r="R2380" s="579">
        <v>0.32653061224489799</v>
      </c>
      <c r="S2380" s="577" t="str">
        <f t="shared" si="335"/>
        <v/>
      </c>
      <c r="T2380" s="580">
        <f t="shared" si="336"/>
        <v>1</v>
      </c>
      <c r="U2380" s="580">
        <f t="shared" si="337"/>
        <v>0</v>
      </c>
      <c r="V2380" s="580">
        <f t="shared" si="338"/>
        <v>0</v>
      </c>
      <c r="W2380" s="580">
        <f t="shared" si="339"/>
        <v>1</v>
      </c>
      <c r="X2380" s="581" t="str">
        <f t="shared" si="340"/>
        <v>NO</v>
      </c>
      <c r="Y2380" s="582" t="str">
        <f t="shared" si="341"/>
        <v>NO</v>
      </c>
    </row>
    <row r="2381" spans="1:25" x14ac:dyDescent="0.25">
      <c r="A2381" s="572" t="s">
        <v>311</v>
      </c>
      <c r="B2381" s="573" t="s">
        <v>1345</v>
      </c>
      <c r="C2381" s="617">
        <v>9505</v>
      </c>
      <c r="D2381" s="617">
        <v>22113950500</v>
      </c>
      <c r="E2381" s="574" t="s">
        <v>904</v>
      </c>
      <c r="F2381" s="583">
        <v>0</v>
      </c>
      <c r="G2381" s="573" t="s">
        <v>902</v>
      </c>
      <c r="H2381" s="576">
        <v>152900</v>
      </c>
      <c r="I2381" s="576">
        <v>0</v>
      </c>
      <c r="J2381" s="577">
        <v>0</v>
      </c>
      <c r="K2381" s="577" t="str">
        <f t="shared" si="333"/>
        <v/>
      </c>
      <c r="L2381" s="576">
        <v>46710</v>
      </c>
      <c r="M2381" s="576">
        <v>0</v>
      </c>
      <c r="N2381" s="577">
        <v>0</v>
      </c>
      <c r="O2381" s="577" t="b">
        <f t="shared" si="334"/>
        <v>1</v>
      </c>
      <c r="P2381" s="578">
        <v>19.600000000000001</v>
      </c>
      <c r="Q2381" s="578">
        <v>0</v>
      </c>
      <c r="R2381" s="579">
        <v>0</v>
      </c>
      <c r="S2381" s="577" t="str">
        <f t="shared" si="335"/>
        <v/>
      </c>
      <c r="T2381" s="580">
        <f t="shared" si="336"/>
        <v>0</v>
      </c>
      <c r="U2381" s="580">
        <f t="shared" si="337"/>
        <v>1</v>
      </c>
      <c r="V2381" s="580">
        <f t="shared" si="338"/>
        <v>0</v>
      </c>
      <c r="W2381" s="580">
        <f t="shared" si="339"/>
        <v>1</v>
      </c>
      <c r="X2381" s="581" t="str">
        <f t="shared" si="340"/>
        <v>NO</v>
      </c>
      <c r="Y2381" s="582" t="str">
        <f t="shared" si="341"/>
        <v>NO</v>
      </c>
    </row>
    <row r="2382" spans="1:25" x14ac:dyDescent="0.25">
      <c r="A2382" s="572" t="s">
        <v>311</v>
      </c>
      <c r="B2382" s="573" t="s">
        <v>1343</v>
      </c>
      <c r="C2382" s="617">
        <v>9506</v>
      </c>
      <c r="D2382" s="617">
        <v>22113950600</v>
      </c>
      <c r="E2382" s="574" t="s">
        <v>904</v>
      </c>
      <c r="F2382" s="583">
        <v>0</v>
      </c>
      <c r="G2382" s="573" t="s">
        <v>902</v>
      </c>
      <c r="H2382" s="576">
        <v>152900</v>
      </c>
      <c r="I2382" s="576">
        <v>85100</v>
      </c>
      <c r="J2382" s="577">
        <v>0.55657292347939802</v>
      </c>
      <c r="K2382" s="577" t="b">
        <f t="shared" si="333"/>
        <v>1</v>
      </c>
      <c r="L2382" s="576">
        <v>46710</v>
      </c>
      <c r="M2382" s="576">
        <v>34137</v>
      </c>
      <c r="N2382" s="577">
        <v>0.73082851637764901</v>
      </c>
      <c r="O2382" s="577" t="str">
        <f t="shared" si="334"/>
        <v/>
      </c>
      <c r="P2382" s="578">
        <v>19.600000000000001</v>
      </c>
      <c r="Q2382" s="578">
        <v>31.5</v>
      </c>
      <c r="R2382" s="579">
        <v>1.6071428571428601</v>
      </c>
      <c r="S2382" s="577" t="b">
        <f t="shared" si="335"/>
        <v>1</v>
      </c>
      <c r="T2382" s="580">
        <f t="shared" si="336"/>
        <v>1</v>
      </c>
      <c r="U2382" s="580">
        <f t="shared" si="337"/>
        <v>0</v>
      </c>
      <c r="V2382" s="580">
        <f t="shared" si="338"/>
        <v>1</v>
      </c>
      <c r="W2382" s="580">
        <f t="shared" si="339"/>
        <v>2</v>
      </c>
      <c r="X2382" s="581" t="str">
        <f t="shared" si="340"/>
        <v>NO</v>
      </c>
      <c r="Y2382" s="582" t="str">
        <f t="shared" si="341"/>
        <v>NO</v>
      </c>
    </row>
    <row r="2383" spans="1:25" x14ac:dyDescent="0.25">
      <c r="A2383" s="572" t="s">
        <v>311</v>
      </c>
      <c r="B2383" s="573" t="s">
        <v>1142</v>
      </c>
      <c r="C2383" s="617">
        <v>9506</v>
      </c>
      <c r="D2383" s="617">
        <v>22113950600</v>
      </c>
      <c r="E2383" s="574" t="s">
        <v>904</v>
      </c>
      <c r="F2383" s="583">
        <v>0</v>
      </c>
      <c r="G2383" s="573" t="s">
        <v>902</v>
      </c>
      <c r="H2383" s="576">
        <v>152900</v>
      </c>
      <c r="I2383" s="576">
        <v>162500</v>
      </c>
      <c r="J2383" s="577">
        <v>1.0627861347285801</v>
      </c>
      <c r="K2383" s="577" t="b">
        <f t="shared" si="333"/>
        <v>1</v>
      </c>
      <c r="L2383" s="576">
        <v>46710</v>
      </c>
      <c r="M2383" s="576">
        <v>73529</v>
      </c>
      <c r="N2383" s="577">
        <v>1.57415970884179</v>
      </c>
      <c r="O2383" s="577" t="str">
        <f t="shared" si="334"/>
        <v/>
      </c>
      <c r="P2383" s="578">
        <v>19.600000000000001</v>
      </c>
      <c r="Q2383" s="578">
        <v>6.4</v>
      </c>
      <c r="R2383" s="579">
        <v>0.32653061224489799</v>
      </c>
      <c r="S2383" s="577" t="str">
        <f t="shared" si="335"/>
        <v/>
      </c>
      <c r="T2383" s="580">
        <f t="shared" si="336"/>
        <v>1</v>
      </c>
      <c r="U2383" s="580">
        <f t="shared" si="337"/>
        <v>0</v>
      </c>
      <c r="V2383" s="580">
        <f t="shared" si="338"/>
        <v>0</v>
      </c>
      <c r="W2383" s="580">
        <f t="shared" si="339"/>
        <v>1</v>
      </c>
      <c r="X2383" s="581" t="str">
        <f t="shared" si="340"/>
        <v>NO</v>
      </c>
      <c r="Y2383" s="582" t="str">
        <f t="shared" si="341"/>
        <v>NO</v>
      </c>
    </row>
    <row r="2384" spans="1:25" x14ac:dyDescent="0.25">
      <c r="A2384" s="572" t="s">
        <v>311</v>
      </c>
      <c r="B2384" s="573" t="s">
        <v>1343</v>
      </c>
      <c r="C2384" s="617">
        <v>9507</v>
      </c>
      <c r="D2384" s="617">
        <v>22113950700</v>
      </c>
      <c r="E2384" s="584" t="s">
        <v>901</v>
      </c>
      <c r="F2384" s="590">
        <v>1</v>
      </c>
      <c r="G2384" s="573" t="s">
        <v>902</v>
      </c>
      <c r="H2384" s="576">
        <v>152900</v>
      </c>
      <c r="I2384" s="576">
        <v>85100</v>
      </c>
      <c r="J2384" s="577">
        <v>0.55657292347939802</v>
      </c>
      <c r="K2384" s="577" t="b">
        <f t="shared" si="333"/>
        <v>1</v>
      </c>
      <c r="L2384" s="576">
        <v>46710</v>
      </c>
      <c r="M2384" s="576">
        <v>34137</v>
      </c>
      <c r="N2384" s="577">
        <v>0.73082851637764901</v>
      </c>
      <c r="O2384" s="577" t="str">
        <f t="shared" si="334"/>
        <v/>
      </c>
      <c r="P2384" s="578">
        <v>19.600000000000001</v>
      </c>
      <c r="Q2384" s="578">
        <v>31.5</v>
      </c>
      <c r="R2384" s="579">
        <v>1.6071428571428601</v>
      </c>
      <c r="S2384" s="577" t="b">
        <f t="shared" si="335"/>
        <v>1</v>
      </c>
      <c r="T2384" s="580">
        <f t="shared" si="336"/>
        <v>1</v>
      </c>
      <c r="U2384" s="580">
        <f t="shared" si="337"/>
        <v>0</v>
      </c>
      <c r="V2384" s="580">
        <f t="shared" si="338"/>
        <v>1</v>
      </c>
      <c r="W2384" s="580">
        <f t="shared" si="339"/>
        <v>2</v>
      </c>
      <c r="X2384" s="588" t="str">
        <f t="shared" si="340"/>
        <v>YES</v>
      </c>
      <c r="Y2384" s="589" t="str">
        <f t="shared" si="341"/>
        <v>YES</v>
      </c>
    </row>
    <row r="2385" spans="1:25" x14ac:dyDescent="0.25">
      <c r="A2385" s="572" t="s">
        <v>311</v>
      </c>
      <c r="B2385" s="573" t="s">
        <v>1343</v>
      </c>
      <c r="C2385" s="617">
        <v>9508</v>
      </c>
      <c r="D2385" s="617">
        <v>22113950800</v>
      </c>
      <c r="E2385" s="574" t="s">
        <v>901</v>
      </c>
      <c r="F2385" s="590">
        <v>1</v>
      </c>
      <c r="G2385" s="573" t="s">
        <v>902</v>
      </c>
      <c r="H2385" s="576">
        <v>152900</v>
      </c>
      <c r="I2385" s="576">
        <v>85100</v>
      </c>
      <c r="J2385" s="577">
        <v>0.55657292347939802</v>
      </c>
      <c r="K2385" s="577" t="b">
        <f t="shared" si="333"/>
        <v>1</v>
      </c>
      <c r="L2385" s="576">
        <v>46710</v>
      </c>
      <c r="M2385" s="576">
        <v>34137</v>
      </c>
      <c r="N2385" s="577">
        <v>0.73082851637764901</v>
      </c>
      <c r="O2385" s="577" t="str">
        <f t="shared" si="334"/>
        <v/>
      </c>
      <c r="P2385" s="578">
        <v>19.600000000000001</v>
      </c>
      <c r="Q2385" s="578">
        <v>31.5</v>
      </c>
      <c r="R2385" s="579">
        <v>1.6071428571428601</v>
      </c>
      <c r="S2385" s="577" t="b">
        <f t="shared" si="335"/>
        <v>1</v>
      </c>
      <c r="T2385" s="580">
        <f t="shared" si="336"/>
        <v>1</v>
      </c>
      <c r="U2385" s="580">
        <f t="shared" si="337"/>
        <v>0</v>
      </c>
      <c r="V2385" s="580">
        <f t="shared" si="338"/>
        <v>1</v>
      </c>
      <c r="W2385" s="580">
        <f t="shared" si="339"/>
        <v>2</v>
      </c>
      <c r="X2385" s="588" t="str">
        <f t="shared" si="340"/>
        <v>YES</v>
      </c>
      <c r="Y2385" s="589" t="str">
        <f t="shared" si="341"/>
        <v>YES</v>
      </c>
    </row>
    <row r="2386" spans="1:25" x14ac:dyDescent="0.25">
      <c r="A2386" s="572" t="s">
        <v>311</v>
      </c>
      <c r="B2386" s="573" t="s">
        <v>1343</v>
      </c>
      <c r="C2386" s="617">
        <v>9509.01</v>
      </c>
      <c r="D2386" s="617">
        <v>22113950901</v>
      </c>
      <c r="E2386" s="574" t="s">
        <v>904</v>
      </c>
      <c r="F2386" s="583">
        <v>0</v>
      </c>
      <c r="G2386" s="573" t="s">
        <v>902</v>
      </c>
      <c r="H2386" s="576">
        <v>152900</v>
      </c>
      <c r="I2386" s="576">
        <v>85100</v>
      </c>
      <c r="J2386" s="577">
        <v>0.55657292347939802</v>
      </c>
      <c r="K2386" s="577" t="b">
        <f t="shared" si="333"/>
        <v>1</v>
      </c>
      <c r="L2386" s="576">
        <v>46710</v>
      </c>
      <c r="M2386" s="576">
        <v>34137</v>
      </c>
      <c r="N2386" s="577">
        <v>0.73082851637764901</v>
      </c>
      <c r="O2386" s="577" t="str">
        <f t="shared" si="334"/>
        <v/>
      </c>
      <c r="P2386" s="578">
        <v>19.600000000000001</v>
      </c>
      <c r="Q2386" s="578">
        <v>31.5</v>
      </c>
      <c r="R2386" s="579">
        <v>1.6071428571428601</v>
      </c>
      <c r="S2386" s="577" t="b">
        <f t="shared" si="335"/>
        <v>1</v>
      </c>
      <c r="T2386" s="580">
        <f t="shared" si="336"/>
        <v>1</v>
      </c>
      <c r="U2386" s="580">
        <f t="shared" si="337"/>
        <v>0</v>
      </c>
      <c r="V2386" s="580">
        <f t="shared" si="338"/>
        <v>1</v>
      </c>
      <c r="W2386" s="580">
        <f t="shared" si="339"/>
        <v>2</v>
      </c>
      <c r="X2386" s="581" t="str">
        <f t="shared" si="340"/>
        <v>NO</v>
      </c>
      <c r="Y2386" s="582" t="str">
        <f t="shared" si="341"/>
        <v>NO</v>
      </c>
    </row>
    <row r="2387" spans="1:25" x14ac:dyDescent="0.25">
      <c r="A2387" s="572" t="s">
        <v>311</v>
      </c>
      <c r="B2387" s="573" t="s">
        <v>1108</v>
      </c>
      <c r="C2387" s="617">
        <v>9509.01</v>
      </c>
      <c r="D2387" s="617">
        <v>22113950901</v>
      </c>
      <c r="E2387" s="574" t="s">
        <v>904</v>
      </c>
      <c r="F2387" s="583">
        <v>0</v>
      </c>
      <c r="G2387" s="573" t="s">
        <v>902</v>
      </c>
      <c r="H2387" s="576">
        <v>152900</v>
      </c>
      <c r="I2387" s="576">
        <v>82000</v>
      </c>
      <c r="J2387" s="577">
        <v>0.53629823413996103</v>
      </c>
      <c r="K2387" s="577" t="b">
        <f t="shared" si="333"/>
        <v>1</v>
      </c>
      <c r="L2387" s="576">
        <v>46710</v>
      </c>
      <c r="M2387" s="576">
        <v>37400</v>
      </c>
      <c r="N2387" s="577">
        <v>0.80068507814172596</v>
      </c>
      <c r="O2387" s="577" t="str">
        <f t="shared" si="334"/>
        <v/>
      </c>
      <c r="P2387" s="578">
        <v>19.600000000000001</v>
      </c>
      <c r="Q2387" s="578">
        <v>14.6</v>
      </c>
      <c r="R2387" s="579">
        <v>0.74489795918367396</v>
      </c>
      <c r="S2387" s="577" t="str">
        <f t="shared" si="335"/>
        <v/>
      </c>
      <c r="T2387" s="580">
        <f t="shared" si="336"/>
        <v>1</v>
      </c>
      <c r="U2387" s="580">
        <f t="shared" si="337"/>
        <v>0</v>
      </c>
      <c r="V2387" s="580">
        <f t="shared" si="338"/>
        <v>0</v>
      </c>
      <c r="W2387" s="580">
        <f t="shared" si="339"/>
        <v>1</v>
      </c>
      <c r="X2387" s="581" t="str">
        <f t="shared" si="340"/>
        <v>NO</v>
      </c>
      <c r="Y2387" s="582" t="str">
        <f t="shared" si="341"/>
        <v>NO</v>
      </c>
    </row>
    <row r="2388" spans="1:25" x14ac:dyDescent="0.25">
      <c r="A2388" s="572" t="s">
        <v>277</v>
      </c>
      <c r="B2388" s="573" t="s">
        <v>1101</v>
      </c>
      <c r="C2388" s="617">
        <v>9509.02</v>
      </c>
      <c r="D2388" s="617">
        <v>22113950902</v>
      </c>
      <c r="E2388" s="574" t="s">
        <v>904</v>
      </c>
      <c r="F2388" s="583">
        <v>0</v>
      </c>
      <c r="G2388" s="573" t="s">
        <v>902</v>
      </c>
      <c r="H2388" s="576">
        <v>152900</v>
      </c>
      <c r="I2388" s="576">
        <v>106100</v>
      </c>
      <c r="J2388" s="577">
        <v>0.69391759319816904</v>
      </c>
      <c r="K2388" s="577" t="b">
        <f t="shared" si="333"/>
        <v>1</v>
      </c>
      <c r="L2388" s="576">
        <v>46710</v>
      </c>
      <c r="M2388" s="576">
        <v>39059</v>
      </c>
      <c r="N2388" s="577">
        <v>0.83620209805180901</v>
      </c>
      <c r="O2388" s="577" t="str">
        <f t="shared" si="334"/>
        <v/>
      </c>
      <c r="P2388" s="578">
        <v>19.600000000000001</v>
      </c>
      <c r="Q2388" s="578">
        <v>24</v>
      </c>
      <c r="R2388" s="579">
        <v>1.22448979591837</v>
      </c>
      <c r="S2388" s="577" t="str">
        <f t="shared" si="335"/>
        <v/>
      </c>
      <c r="T2388" s="580">
        <f t="shared" si="336"/>
        <v>1</v>
      </c>
      <c r="U2388" s="580">
        <f t="shared" si="337"/>
        <v>0</v>
      </c>
      <c r="V2388" s="580">
        <f t="shared" si="338"/>
        <v>0</v>
      </c>
      <c r="W2388" s="580">
        <f t="shared" si="339"/>
        <v>1</v>
      </c>
      <c r="X2388" s="581" t="str">
        <f t="shared" si="340"/>
        <v>NO</v>
      </c>
      <c r="Y2388" s="582" t="str">
        <f t="shared" si="341"/>
        <v>NO</v>
      </c>
    </row>
    <row r="2389" spans="1:25" x14ac:dyDescent="0.25">
      <c r="A2389" s="572" t="s">
        <v>282</v>
      </c>
      <c r="B2389" s="573" t="s">
        <v>1107</v>
      </c>
      <c r="C2389" s="617">
        <v>9509.02</v>
      </c>
      <c r="D2389" s="617">
        <v>22113950902</v>
      </c>
      <c r="E2389" s="574" t="s">
        <v>904</v>
      </c>
      <c r="F2389" s="583">
        <v>0</v>
      </c>
      <c r="G2389" s="573" t="s">
        <v>902</v>
      </c>
      <c r="H2389" s="576">
        <v>152900</v>
      </c>
      <c r="I2389" s="576">
        <v>220800</v>
      </c>
      <c r="J2389" s="577">
        <v>1.44408109875736</v>
      </c>
      <c r="K2389" s="577" t="b">
        <f t="shared" si="333"/>
        <v>1</v>
      </c>
      <c r="L2389" s="576">
        <v>46710</v>
      </c>
      <c r="M2389" s="576">
        <v>85208</v>
      </c>
      <c r="N2389" s="577">
        <v>1.82419182187968</v>
      </c>
      <c r="O2389" s="577" t="str">
        <f t="shared" si="334"/>
        <v/>
      </c>
      <c r="P2389" s="578">
        <v>19.600000000000001</v>
      </c>
      <c r="Q2389" s="578">
        <v>6.7</v>
      </c>
      <c r="R2389" s="579">
        <v>0.34183673469387799</v>
      </c>
      <c r="S2389" s="577" t="str">
        <f t="shared" si="335"/>
        <v/>
      </c>
      <c r="T2389" s="580">
        <f t="shared" si="336"/>
        <v>1</v>
      </c>
      <c r="U2389" s="580">
        <f t="shared" si="337"/>
        <v>0</v>
      </c>
      <c r="V2389" s="580">
        <f t="shared" si="338"/>
        <v>0</v>
      </c>
      <c r="W2389" s="580">
        <f t="shared" si="339"/>
        <v>1</v>
      </c>
      <c r="X2389" s="581" t="str">
        <f t="shared" si="340"/>
        <v>NO</v>
      </c>
      <c r="Y2389" s="582" t="str">
        <f t="shared" si="341"/>
        <v>NO</v>
      </c>
    </row>
    <row r="2390" spans="1:25" x14ac:dyDescent="0.25">
      <c r="A2390" s="572" t="s">
        <v>311</v>
      </c>
      <c r="B2390" s="573" t="s">
        <v>1343</v>
      </c>
      <c r="C2390" s="617">
        <v>9509.02</v>
      </c>
      <c r="D2390" s="617">
        <v>22113950902</v>
      </c>
      <c r="E2390" s="574" t="s">
        <v>904</v>
      </c>
      <c r="F2390" s="583">
        <v>0</v>
      </c>
      <c r="G2390" s="573" t="s">
        <v>902</v>
      </c>
      <c r="H2390" s="576">
        <v>152900</v>
      </c>
      <c r="I2390" s="576">
        <v>85100</v>
      </c>
      <c r="J2390" s="577">
        <v>0.55657292347939802</v>
      </c>
      <c r="K2390" s="577" t="b">
        <f t="shared" si="333"/>
        <v>1</v>
      </c>
      <c r="L2390" s="576">
        <v>46710</v>
      </c>
      <c r="M2390" s="576">
        <v>34137</v>
      </c>
      <c r="N2390" s="577">
        <v>0.73082851637764901</v>
      </c>
      <c r="O2390" s="577" t="str">
        <f t="shared" si="334"/>
        <v/>
      </c>
      <c r="P2390" s="578">
        <v>19.600000000000001</v>
      </c>
      <c r="Q2390" s="578">
        <v>31.5</v>
      </c>
      <c r="R2390" s="579">
        <v>1.6071428571428601</v>
      </c>
      <c r="S2390" s="577" t="b">
        <f t="shared" si="335"/>
        <v>1</v>
      </c>
      <c r="T2390" s="580">
        <f t="shared" si="336"/>
        <v>1</v>
      </c>
      <c r="U2390" s="580">
        <f t="shared" si="337"/>
        <v>0</v>
      </c>
      <c r="V2390" s="580">
        <f t="shared" si="338"/>
        <v>1</v>
      </c>
      <c r="W2390" s="580">
        <f t="shared" si="339"/>
        <v>2</v>
      </c>
      <c r="X2390" s="581" t="str">
        <f t="shared" si="340"/>
        <v>NO</v>
      </c>
      <c r="Y2390" s="582" t="str">
        <f t="shared" si="341"/>
        <v>NO</v>
      </c>
    </row>
    <row r="2391" spans="1:25" x14ac:dyDescent="0.25">
      <c r="A2391" s="572" t="s">
        <v>311</v>
      </c>
      <c r="B2391" s="573" t="s">
        <v>1108</v>
      </c>
      <c r="C2391" s="617">
        <v>9509.02</v>
      </c>
      <c r="D2391" s="617">
        <v>22113950902</v>
      </c>
      <c r="E2391" s="574" t="s">
        <v>904</v>
      </c>
      <c r="F2391" s="583">
        <v>0</v>
      </c>
      <c r="G2391" s="573" t="s">
        <v>902</v>
      </c>
      <c r="H2391" s="576">
        <v>152900</v>
      </c>
      <c r="I2391" s="576">
        <v>82000</v>
      </c>
      <c r="J2391" s="577">
        <v>0.53629823413996103</v>
      </c>
      <c r="K2391" s="577" t="b">
        <f t="shared" si="333"/>
        <v>1</v>
      </c>
      <c r="L2391" s="576">
        <v>46710</v>
      </c>
      <c r="M2391" s="576">
        <v>37400</v>
      </c>
      <c r="N2391" s="577">
        <v>0.80068507814172596</v>
      </c>
      <c r="O2391" s="577" t="str">
        <f t="shared" si="334"/>
        <v/>
      </c>
      <c r="P2391" s="578">
        <v>19.600000000000001</v>
      </c>
      <c r="Q2391" s="578">
        <v>14.6</v>
      </c>
      <c r="R2391" s="579">
        <v>0.74489795918367396</v>
      </c>
      <c r="S2391" s="577" t="str">
        <f t="shared" si="335"/>
        <v/>
      </c>
      <c r="T2391" s="580">
        <f t="shared" si="336"/>
        <v>1</v>
      </c>
      <c r="U2391" s="580">
        <f t="shared" si="337"/>
        <v>0</v>
      </c>
      <c r="V2391" s="580">
        <f t="shared" si="338"/>
        <v>0</v>
      </c>
      <c r="W2391" s="580">
        <f t="shared" si="339"/>
        <v>1</v>
      </c>
      <c r="X2391" s="581" t="str">
        <f t="shared" si="340"/>
        <v>NO</v>
      </c>
      <c r="Y2391" s="582" t="str">
        <f t="shared" si="341"/>
        <v>NO</v>
      </c>
    </row>
    <row r="2392" spans="1:25" x14ac:dyDescent="0.25">
      <c r="A2392" s="572" t="s">
        <v>311</v>
      </c>
      <c r="B2392" s="573" t="s">
        <v>1108</v>
      </c>
      <c r="C2392" s="617">
        <v>9510.01</v>
      </c>
      <c r="D2392" s="617">
        <v>22113951001</v>
      </c>
      <c r="E2392" s="574" t="s">
        <v>904</v>
      </c>
      <c r="F2392" s="583">
        <v>0</v>
      </c>
      <c r="G2392" s="573" t="s">
        <v>902</v>
      </c>
      <c r="H2392" s="576">
        <v>152900</v>
      </c>
      <c r="I2392" s="576">
        <v>82000</v>
      </c>
      <c r="J2392" s="577">
        <v>0.53629823413996103</v>
      </c>
      <c r="K2392" s="577" t="b">
        <f t="shared" si="333"/>
        <v>1</v>
      </c>
      <c r="L2392" s="576">
        <v>46710</v>
      </c>
      <c r="M2392" s="576">
        <v>37400</v>
      </c>
      <c r="N2392" s="577">
        <v>0.80068507814172596</v>
      </c>
      <c r="O2392" s="577" t="str">
        <f t="shared" si="334"/>
        <v/>
      </c>
      <c r="P2392" s="578">
        <v>19.600000000000001</v>
      </c>
      <c r="Q2392" s="578">
        <v>14.6</v>
      </c>
      <c r="R2392" s="579">
        <v>0.74489795918367396</v>
      </c>
      <c r="S2392" s="577" t="str">
        <f t="shared" si="335"/>
        <v/>
      </c>
      <c r="T2392" s="580">
        <f t="shared" si="336"/>
        <v>1</v>
      </c>
      <c r="U2392" s="580">
        <f t="shared" si="337"/>
        <v>0</v>
      </c>
      <c r="V2392" s="580">
        <f t="shared" si="338"/>
        <v>0</v>
      </c>
      <c r="W2392" s="580">
        <f t="shared" si="339"/>
        <v>1</v>
      </c>
      <c r="X2392" s="581" t="str">
        <f t="shared" si="340"/>
        <v>NO</v>
      </c>
      <c r="Y2392" s="582" t="str">
        <f t="shared" si="341"/>
        <v>NO</v>
      </c>
    </row>
    <row r="2393" spans="1:25" x14ac:dyDescent="0.25">
      <c r="A2393" s="572" t="s">
        <v>311</v>
      </c>
      <c r="B2393" s="573" t="s">
        <v>1343</v>
      </c>
      <c r="C2393" s="617">
        <v>9510.01</v>
      </c>
      <c r="D2393" s="617">
        <v>22113951001</v>
      </c>
      <c r="E2393" s="584" t="s">
        <v>904</v>
      </c>
      <c r="F2393" s="590">
        <v>0</v>
      </c>
      <c r="G2393" s="573" t="s">
        <v>902</v>
      </c>
      <c r="H2393" s="576">
        <v>152900</v>
      </c>
      <c r="I2393" s="576">
        <v>85100</v>
      </c>
      <c r="J2393" s="577">
        <v>0.55657292347939802</v>
      </c>
      <c r="K2393" s="577" t="b">
        <f t="shared" si="333"/>
        <v>1</v>
      </c>
      <c r="L2393" s="576">
        <v>46710</v>
      </c>
      <c r="M2393" s="576">
        <v>34137</v>
      </c>
      <c r="N2393" s="577">
        <v>0.73082851637764901</v>
      </c>
      <c r="O2393" s="577" t="str">
        <f t="shared" si="334"/>
        <v/>
      </c>
      <c r="P2393" s="578">
        <v>19.600000000000001</v>
      </c>
      <c r="Q2393" s="578">
        <v>31.5</v>
      </c>
      <c r="R2393" s="579">
        <v>1.6071428571428601</v>
      </c>
      <c r="S2393" s="577" t="b">
        <f t="shared" si="335"/>
        <v>1</v>
      </c>
      <c r="T2393" s="580">
        <f t="shared" si="336"/>
        <v>1</v>
      </c>
      <c r="U2393" s="580">
        <f t="shared" si="337"/>
        <v>0</v>
      </c>
      <c r="V2393" s="580">
        <f t="shared" si="338"/>
        <v>1</v>
      </c>
      <c r="W2393" s="580">
        <f t="shared" si="339"/>
        <v>2</v>
      </c>
      <c r="X2393" s="581" t="str">
        <f t="shared" si="340"/>
        <v>NO</v>
      </c>
      <c r="Y2393" s="586" t="str">
        <f t="shared" si="341"/>
        <v>NO</v>
      </c>
    </row>
    <row r="2394" spans="1:25" x14ac:dyDescent="0.25">
      <c r="A2394" s="572" t="s">
        <v>277</v>
      </c>
      <c r="B2394" s="573" t="s">
        <v>1106</v>
      </c>
      <c r="C2394" s="617">
        <v>9510.02</v>
      </c>
      <c r="D2394" s="617">
        <v>22113951002</v>
      </c>
      <c r="E2394" s="574" t="s">
        <v>904</v>
      </c>
      <c r="F2394" s="583">
        <v>0</v>
      </c>
      <c r="G2394" s="573" t="s">
        <v>902</v>
      </c>
      <c r="H2394" s="576">
        <v>152900</v>
      </c>
      <c r="I2394" s="576">
        <v>77900</v>
      </c>
      <c r="J2394" s="577">
        <v>0.50948332243296302</v>
      </c>
      <c r="K2394" s="577" t="b">
        <f t="shared" si="333"/>
        <v>1</v>
      </c>
      <c r="L2394" s="576">
        <v>46710</v>
      </c>
      <c r="M2394" s="576">
        <v>43750</v>
      </c>
      <c r="N2394" s="577">
        <v>0.93663027189038806</v>
      </c>
      <c r="O2394" s="577" t="str">
        <f t="shared" si="334"/>
        <v/>
      </c>
      <c r="P2394" s="578">
        <v>19.600000000000001</v>
      </c>
      <c r="Q2394" s="578">
        <v>26.2</v>
      </c>
      <c r="R2394" s="579">
        <v>1.33673469387755</v>
      </c>
      <c r="S2394" s="577" t="str">
        <f t="shared" si="335"/>
        <v/>
      </c>
      <c r="T2394" s="580">
        <f t="shared" si="336"/>
        <v>1</v>
      </c>
      <c r="U2394" s="580">
        <f t="shared" si="337"/>
        <v>0</v>
      </c>
      <c r="V2394" s="580">
        <f t="shared" si="338"/>
        <v>0</v>
      </c>
      <c r="W2394" s="580">
        <f t="shared" si="339"/>
        <v>1</v>
      </c>
      <c r="X2394" s="581" t="str">
        <f t="shared" si="340"/>
        <v>NO</v>
      </c>
      <c r="Y2394" s="582" t="str">
        <f t="shared" si="341"/>
        <v>NO</v>
      </c>
    </row>
    <row r="2395" spans="1:25" x14ac:dyDescent="0.25">
      <c r="A2395" s="572" t="s">
        <v>311</v>
      </c>
      <c r="B2395" s="573" t="s">
        <v>1343</v>
      </c>
      <c r="C2395" s="617">
        <v>9510.02</v>
      </c>
      <c r="D2395" s="617">
        <v>22113951002</v>
      </c>
      <c r="E2395" s="574" t="s">
        <v>904</v>
      </c>
      <c r="F2395" s="583">
        <v>0</v>
      </c>
      <c r="G2395" s="573" t="s">
        <v>902</v>
      </c>
      <c r="H2395" s="576">
        <v>152900</v>
      </c>
      <c r="I2395" s="576">
        <v>85100</v>
      </c>
      <c r="J2395" s="577">
        <v>0.55657292347939802</v>
      </c>
      <c r="K2395" s="577" t="b">
        <f t="shared" si="333"/>
        <v>1</v>
      </c>
      <c r="L2395" s="576">
        <v>46710</v>
      </c>
      <c r="M2395" s="576">
        <v>34137</v>
      </c>
      <c r="N2395" s="577">
        <v>0.73082851637764901</v>
      </c>
      <c r="O2395" s="577" t="str">
        <f t="shared" si="334"/>
        <v/>
      </c>
      <c r="P2395" s="578">
        <v>19.600000000000001</v>
      </c>
      <c r="Q2395" s="578">
        <v>31.5</v>
      </c>
      <c r="R2395" s="579">
        <v>1.6071428571428601</v>
      </c>
      <c r="S2395" s="577" t="b">
        <f t="shared" si="335"/>
        <v>1</v>
      </c>
      <c r="T2395" s="580">
        <f t="shared" si="336"/>
        <v>1</v>
      </c>
      <c r="U2395" s="580">
        <f t="shared" si="337"/>
        <v>0</v>
      </c>
      <c r="V2395" s="580">
        <f t="shared" si="338"/>
        <v>1</v>
      </c>
      <c r="W2395" s="580">
        <f t="shared" si="339"/>
        <v>2</v>
      </c>
      <c r="X2395" s="581" t="str">
        <f t="shared" si="340"/>
        <v>NO</v>
      </c>
      <c r="Y2395" s="586" t="str">
        <f t="shared" si="341"/>
        <v>NO</v>
      </c>
    </row>
    <row r="2396" spans="1:25" x14ac:dyDescent="0.25">
      <c r="A2396" s="572" t="s">
        <v>311</v>
      </c>
      <c r="B2396" s="573" t="s">
        <v>1108</v>
      </c>
      <c r="C2396" s="617">
        <v>9510.02</v>
      </c>
      <c r="D2396" s="617">
        <v>22113951002</v>
      </c>
      <c r="E2396" s="574" t="s">
        <v>904</v>
      </c>
      <c r="F2396" s="583">
        <v>0</v>
      </c>
      <c r="G2396" s="573" t="s">
        <v>902</v>
      </c>
      <c r="H2396" s="576">
        <v>152900</v>
      </c>
      <c r="I2396" s="576">
        <v>82000</v>
      </c>
      <c r="J2396" s="577">
        <v>0.53629823413996103</v>
      </c>
      <c r="K2396" s="577" t="b">
        <f t="shared" si="333"/>
        <v>1</v>
      </c>
      <c r="L2396" s="576">
        <v>46710</v>
      </c>
      <c r="M2396" s="576">
        <v>37400</v>
      </c>
      <c r="N2396" s="577">
        <v>0.80068507814172596</v>
      </c>
      <c r="O2396" s="577" t="str">
        <f t="shared" si="334"/>
        <v/>
      </c>
      <c r="P2396" s="578">
        <v>19.600000000000001</v>
      </c>
      <c r="Q2396" s="578">
        <v>14.6</v>
      </c>
      <c r="R2396" s="579">
        <v>0.74489795918367396</v>
      </c>
      <c r="S2396" s="577" t="str">
        <f t="shared" si="335"/>
        <v/>
      </c>
      <c r="T2396" s="580">
        <f t="shared" si="336"/>
        <v>1</v>
      </c>
      <c r="U2396" s="580">
        <f t="shared" si="337"/>
        <v>0</v>
      </c>
      <c r="V2396" s="580">
        <f t="shared" si="338"/>
        <v>0</v>
      </c>
      <c r="W2396" s="580">
        <f t="shared" si="339"/>
        <v>1</v>
      </c>
      <c r="X2396" s="581" t="str">
        <f t="shared" si="340"/>
        <v>NO</v>
      </c>
      <c r="Y2396" s="586" t="str">
        <f t="shared" si="341"/>
        <v>NO</v>
      </c>
    </row>
    <row r="2397" spans="1:25" x14ac:dyDescent="0.25">
      <c r="A2397" s="572" t="s">
        <v>311</v>
      </c>
      <c r="B2397" s="573" t="s">
        <v>1343</v>
      </c>
      <c r="C2397" s="617">
        <v>9511</v>
      </c>
      <c r="D2397" s="617">
        <v>22113951100</v>
      </c>
      <c r="E2397" s="584" t="s">
        <v>904</v>
      </c>
      <c r="F2397" s="590">
        <v>0</v>
      </c>
      <c r="G2397" s="573" t="s">
        <v>902</v>
      </c>
      <c r="H2397" s="576">
        <v>152900</v>
      </c>
      <c r="I2397" s="576">
        <v>85100</v>
      </c>
      <c r="J2397" s="577">
        <v>0.55657292347939802</v>
      </c>
      <c r="K2397" s="577" t="b">
        <f t="shared" si="333"/>
        <v>1</v>
      </c>
      <c r="L2397" s="576">
        <v>46710</v>
      </c>
      <c r="M2397" s="576">
        <v>34137</v>
      </c>
      <c r="N2397" s="577">
        <v>0.73082851637764901</v>
      </c>
      <c r="O2397" s="577" t="str">
        <f t="shared" si="334"/>
        <v/>
      </c>
      <c r="P2397" s="578">
        <v>19.600000000000001</v>
      </c>
      <c r="Q2397" s="578">
        <v>31.5</v>
      </c>
      <c r="R2397" s="579">
        <v>1.6071428571428601</v>
      </c>
      <c r="S2397" s="577" t="b">
        <f t="shared" si="335"/>
        <v>1</v>
      </c>
      <c r="T2397" s="580">
        <f t="shared" si="336"/>
        <v>1</v>
      </c>
      <c r="U2397" s="580">
        <f t="shared" si="337"/>
        <v>0</v>
      </c>
      <c r="V2397" s="580">
        <f t="shared" si="338"/>
        <v>1</v>
      </c>
      <c r="W2397" s="580">
        <f t="shared" si="339"/>
        <v>2</v>
      </c>
      <c r="X2397" s="581" t="str">
        <f t="shared" si="340"/>
        <v>NO</v>
      </c>
      <c r="Y2397" s="586" t="str">
        <f t="shared" si="341"/>
        <v>NO</v>
      </c>
    </row>
    <row r="2398" spans="1:25" x14ac:dyDescent="0.25">
      <c r="A2398" s="572" t="s">
        <v>311</v>
      </c>
      <c r="B2398" s="573" t="s">
        <v>1344</v>
      </c>
      <c r="C2398" s="617">
        <v>9511</v>
      </c>
      <c r="D2398" s="617">
        <v>22113951100</v>
      </c>
      <c r="E2398" s="574" t="s">
        <v>901</v>
      </c>
      <c r="F2398" s="590">
        <v>1</v>
      </c>
      <c r="G2398" s="573" t="s">
        <v>902</v>
      </c>
      <c r="H2398" s="576">
        <v>152900</v>
      </c>
      <c r="I2398" s="576">
        <v>90200</v>
      </c>
      <c r="J2398" s="577">
        <v>0.58992805755395705</v>
      </c>
      <c r="K2398" s="577" t="b">
        <f t="shared" si="333"/>
        <v>1</v>
      </c>
      <c r="L2398" s="576">
        <v>46710</v>
      </c>
      <c r="M2398" s="576">
        <v>35677</v>
      </c>
      <c r="N2398" s="577">
        <v>0.76379790194819097</v>
      </c>
      <c r="O2398" s="577" t="str">
        <f t="shared" si="334"/>
        <v/>
      </c>
      <c r="P2398" s="578">
        <v>19.600000000000001</v>
      </c>
      <c r="Q2398" s="578">
        <v>16.600000000000001</v>
      </c>
      <c r="R2398" s="579">
        <v>0.84693877551020402</v>
      </c>
      <c r="S2398" s="577" t="str">
        <f t="shared" si="335"/>
        <v/>
      </c>
      <c r="T2398" s="580">
        <f t="shared" si="336"/>
        <v>1</v>
      </c>
      <c r="U2398" s="580">
        <f t="shared" si="337"/>
        <v>0</v>
      </c>
      <c r="V2398" s="580">
        <f t="shared" si="338"/>
        <v>0</v>
      </c>
      <c r="W2398" s="580">
        <f t="shared" si="339"/>
        <v>1</v>
      </c>
      <c r="X2398" s="581" t="str">
        <f t="shared" si="340"/>
        <v>NO</v>
      </c>
      <c r="Y2398" s="582" t="str">
        <f t="shared" si="341"/>
        <v>NO</v>
      </c>
    </row>
    <row r="2399" spans="1:25" x14ac:dyDescent="0.25">
      <c r="A2399" s="572" t="s">
        <v>294</v>
      </c>
      <c r="B2399" s="573" t="s">
        <v>1237</v>
      </c>
      <c r="C2399" s="617">
        <v>9501</v>
      </c>
      <c r="D2399" s="617">
        <v>22115950100</v>
      </c>
      <c r="E2399" s="574" t="s">
        <v>904</v>
      </c>
      <c r="F2399" s="583">
        <v>0</v>
      </c>
      <c r="G2399" s="573" t="s">
        <v>902</v>
      </c>
      <c r="H2399" s="576">
        <v>152900</v>
      </c>
      <c r="I2399" s="576">
        <v>0</v>
      </c>
      <c r="J2399" s="577">
        <v>0</v>
      </c>
      <c r="K2399" s="577" t="str">
        <f t="shared" si="333"/>
        <v/>
      </c>
      <c r="L2399" s="576">
        <v>46710</v>
      </c>
      <c r="M2399" s="576">
        <v>0</v>
      </c>
      <c r="N2399" s="577">
        <v>0</v>
      </c>
      <c r="O2399" s="577" t="b">
        <f t="shared" si="334"/>
        <v>1</v>
      </c>
      <c r="P2399" s="578">
        <v>19.600000000000001</v>
      </c>
      <c r="Q2399" s="578">
        <v>0</v>
      </c>
      <c r="R2399" s="579">
        <v>0</v>
      </c>
      <c r="S2399" s="577" t="str">
        <f t="shared" si="335"/>
        <v/>
      </c>
      <c r="T2399" s="580">
        <f t="shared" si="336"/>
        <v>0</v>
      </c>
      <c r="U2399" s="580">
        <f t="shared" si="337"/>
        <v>1</v>
      </c>
      <c r="V2399" s="580">
        <f t="shared" si="338"/>
        <v>0</v>
      </c>
      <c r="W2399" s="580">
        <f t="shared" si="339"/>
        <v>1</v>
      </c>
      <c r="X2399" s="581" t="str">
        <f t="shared" si="340"/>
        <v>NO</v>
      </c>
      <c r="Y2399" s="582" t="str">
        <f t="shared" si="341"/>
        <v>NO</v>
      </c>
    </row>
    <row r="2400" spans="1:25" x14ac:dyDescent="0.25">
      <c r="A2400" s="572" t="s">
        <v>294</v>
      </c>
      <c r="B2400" s="573" t="s">
        <v>1200</v>
      </c>
      <c r="C2400" s="617">
        <v>9501</v>
      </c>
      <c r="D2400" s="617">
        <v>22115950100</v>
      </c>
      <c r="E2400" s="574" t="s">
        <v>904</v>
      </c>
      <c r="F2400" s="583">
        <v>0</v>
      </c>
      <c r="G2400" s="573" t="s">
        <v>902</v>
      </c>
      <c r="H2400" s="576">
        <v>152900</v>
      </c>
      <c r="I2400" s="576">
        <v>0</v>
      </c>
      <c r="J2400" s="577">
        <v>0</v>
      </c>
      <c r="K2400" s="577" t="str">
        <f t="shared" si="333"/>
        <v/>
      </c>
      <c r="L2400" s="576">
        <v>46710</v>
      </c>
      <c r="M2400" s="576">
        <v>0</v>
      </c>
      <c r="N2400" s="577">
        <v>0</v>
      </c>
      <c r="O2400" s="577" t="b">
        <f t="shared" si="334"/>
        <v>1</v>
      </c>
      <c r="P2400" s="578">
        <v>19.600000000000001</v>
      </c>
      <c r="Q2400" s="578">
        <v>0</v>
      </c>
      <c r="R2400" s="579">
        <v>0</v>
      </c>
      <c r="S2400" s="577" t="str">
        <f t="shared" si="335"/>
        <v/>
      </c>
      <c r="T2400" s="580">
        <f t="shared" si="336"/>
        <v>0</v>
      </c>
      <c r="U2400" s="580">
        <f t="shared" si="337"/>
        <v>1</v>
      </c>
      <c r="V2400" s="580">
        <f t="shared" si="338"/>
        <v>0</v>
      </c>
      <c r="W2400" s="580">
        <f t="shared" si="339"/>
        <v>1</v>
      </c>
      <c r="X2400" s="581" t="str">
        <f t="shared" si="340"/>
        <v>NO</v>
      </c>
      <c r="Y2400" s="582" t="str">
        <f t="shared" si="341"/>
        <v>NO</v>
      </c>
    </row>
    <row r="2401" spans="1:25" x14ac:dyDescent="0.25">
      <c r="A2401" s="572" t="s">
        <v>312</v>
      </c>
      <c r="B2401" s="573" t="s">
        <v>1346</v>
      </c>
      <c r="C2401" s="617">
        <v>9501</v>
      </c>
      <c r="D2401" s="617">
        <v>22115950100</v>
      </c>
      <c r="E2401" s="574" t="s">
        <v>904</v>
      </c>
      <c r="F2401" s="583">
        <v>0</v>
      </c>
      <c r="G2401" s="573" t="s">
        <v>902</v>
      </c>
      <c r="H2401" s="576">
        <v>152900</v>
      </c>
      <c r="I2401" s="576">
        <v>95700</v>
      </c>
      <c r="J2401" s="577">
        <v>0.62589928057554001</v>
      </c>
      <c r="K2401" s="577" t="b">
        <f t="shared" si="333"/>
        <v>1</v>
      </c>
      <c r="L2401" s="576">
        <v>46710</v>
      </c>
      <c r="M2401" s="576">
        <v>34668</v>
      </c>
      <c r="N2401" s="577">
        <v>0.74219653179190703</v>
      </c>
      <c r="O2401" s="577" t="str">
        <f t="shared" si="334"/>
        <v/>
      </c>
      <c r="P2401" s="578">
        <v>19.600000000000001</v>
      </c>
      <c r="Q2401" s="578">
        <v>28.7</v>
      </c>
      <c r="R2401" s="579">
        <v>1.46428571428571</v>
      </c>
      <c r="S2401" s="577" t="str">
        <f t="shared" si="335"/>
        <v/>
      </c>
      <c r="T2401" s="580">
        <f t="shared" si="336"/>
        <v>1</v>
      </c>
      <c r="U2401" s="580">
        <f t="shared" si="337"/>
        <v>0</v>
      </c>
      <c r="V2401" s="580">
        <f t="shared" si="338"/>
        <v>0</v>
      </c>
      <c r="W2401" s="580">
        <f t="shared" si="339"/>
        <v>1</v>
      </c>
      <c r="X2401" s="581" t="str">
        <f t="shared" si="340"/>
        <v>NO</v>
      </c>
      <c r="Y2401" s="582" t="str">
        <f t="shared" si="341"/>
        <v>NO</v>
      </c>
    </row>
    <row r="2402" spans="1:25" x14ac:dyDescent="0.25">
      <c r="A2402" s="572" t="s">
        <v>312</v>
      </c>
      <c r="B2402" s="573" t="s">
        <v>1347</v>
      </c>
      <c r="C2402" s="617">
        <v>9501</v>
      </c>
      <c r="D2402" s="617">
        <v>22115950100</v>
      </c>
      <c r="E2402" s="574" t="s">
        <v>904</v>
      </c>
      <c r="F2402" s="583">
        <v>0</v>
      </c>
      <c r="G2402" s="573" t="s">
        <v>902</v>
      </c>
      <c r="H2402" s="576">
        <v>152900</v>
      </c>
      <c r="I2402" s="576">
        <v>140400</v>
      </c>
      <c r="J2402" s="577">
        <v>0.918247220405494</v>
      </c>
      <c r="K2402" s="577" t="b">
        <f t="shared" si="333"/>
        <v>1</v>
      </c>
      <c r="L2402" s="576">
        <v>46710</v>
      </c>
      <c r="M2402" s="576">
        <v>67500</v>
      </c>
      <c r="N2402" s="577">
        <v>1.44508670520231</v>
      </c>
      <c r="O2402" s="577" t="str">
        <f t="shared" si="334"/>
        <v/>
      </c>
      <c r="P2402" s="578">
        <v>19.600000000000001</v>
      </c>
      <c r="Q2402" s="578">
        <v>17.600000000000001</v>
      </c>
      <c r="R2402" s="579">
        <v>0.89795918367346905</v>
      </c>
      <c r="S2402" s="577" t="str">
        <f t="shared" si="335"/>
        <v/>
      </c>
      <c r="T2402" s="580">
        <f t="shared" si="336"/>
        <v>1</v>
      </c>
      <c r="U2402" s="580">
        <f t="shared" si="337"/>
        <v>0</v>
      </c>
      <c r="V2402" s="580">
        <f t="shared" si="338"/>
        <v>0</v>
      </c>
      <c r="W2402" s="580">
        <f t="shared" si="339"/>
        <v>1</v>
      </c>
      <c r="X2402" s="581" t="str">
        <f t="shared" si="340"/>
        <v>NO</v>
      </c>
      <c r="Y2402" s="582" t="str">
        <f t="shared" si="341"/>
        <v>NO</v>
      </c>
    </row>
    <row r="2403" spans="1:25" x14ac:dyDescent="0.25">
      <c r="A2403" s="572" t="s">
        <v>312</v>
      </c>
      <c r="B2403" s="573" t="s">
        <v>1348</v>
      </c>
      <c r="C2403" s="617">
        <v>9501</v>
      </c>
      <c r="D2403" s="617">
        <v>22115950100</v>
      </c>
      <c r="E2403" s="574" t="s">
        <v>904</v>
      </c>
      <c r="F2403" s="583">
        <v>0</v>
      </c>
      <c r="G2403" s="573" t="s">
        <v>902</v>
      </c>
      <c r="H2403" s="576">
        <v>152900</v>
      </c>
      <c r="I2403" s="576">
        <v>0</v>
      </c>
      <c r="J2403" s="577">
        <v>0</v>
      </c>
      <c r="K2403" s="577" t="str">
        <f t="shared" si="333"/>
        <v/>
      </c>
      <c r="L2403" s="576">
        <v>46710</v>
      </c>
      <c r="M2403" s="576">
        <v>0</v>
      </c>
      <c r="N2403" s="577">
        <v>0</v>
      </c>
      <c r="O2403" s="577" t="b">
        <f t="shared" si="334"/>
        <v>1</v>
      </c>
      <c r="P2403" s="578">
        <v>19.600000000000001</v>
      </c>
      <c r="Q2403" s="578">
        <v>0</v>
      </c>
      <c r="R2403" s="579">
        <v>0</v>
      </c>
      <c r="S2403" s="577" t="str">
        <f t="shared" si="335"/>
        <v/>
      </c>
      <c r="T2403" s="580">
        <f t="shared" si="336"/>
        <v>0</v>
      </c>
      <c r="U2403" s="580">
        <f t="shared" si="337"/>
        <v>1</v>
      </c>
      <c r="V2403" s="580">
        <f t="shared" si="338"/>
        <v>0</v>
      </c>
      <c r="W2403" s="580">
        <f t="shared" si="339"/>
        <v>1</v>
      </c>
      <c r="X2403" s="581" t="str">
        <f t="shared" si="340"/>
        <v>NO</v>
      </c>
      <c r="Y2403" s="582" t="str">
        <f t="shared" si="341"/>
        <v>NO</v>
      </c>
    </row>
    <row r="2404" spans="1:25" x14ac:dyDescent="0.25">
      <c r="A2404" s="572" t="s">
        <v>297</v>
      </c>
      <c r="B2404" s="573" t="s">
        <v>1256</v>
      </c>
      <c r="C2404" s="617">
        <v>9502</v>
      </c>
      <c r="D2404" s="617">
        <v>22115950200</v>
      </c>
      <c r="E2404" s="584" t="s">
        <v>904</v>
      </c>
      <c r="F2404" s="590">
        <v>0</v>
      </c>
      <c r="G2404" s="573" t="s">
        <v>902</v>
      </c>
      <c r="H2404" s="576">
        <v>152900</v>
      </c>
      <c r="I2404" s="576">
        <v>120800</v>
      </c>
      <c r="J2404" s="577">
        <v>0.79005886200130804</v>
      </c>
      <c r="K2404" s="577" t="b">
        <f t="shared" si="333"/>
        <v>1</v>
      </c>
      <c r="L2404" s="576">
        <v>46710</v>
      </c>
      <c r="M2404" s="576">
        <v>37292</v>
      </c>
      <c r="N2404" s="577">
        <v>0.79837293941340204</v>
      </c>
      <c r="O2404" s="577" t="str">
        <f t="shared" si="334"/>
        <v/>
      </c>
      <c r="P2404" s="578">
        <v>19.600000000000001</v>
      </c>
      <c r="Q2404" s="578">
        <v>22.7</v>
      </c>
      <c r="R2404" s="579">
        <v>1.15816326530612</v>
      </c>
      <c r="S2404" s="577" t="str">
        <f t="shared" si="335"/>
        <v/>
      </c>
      <c r="T2404" s="580">
        <f t="shared" si="336"/>
        <v>1</v>
      </c>
      <c r="U2404" s="580">
        <f t="shared" si="337"/>
        <v>0</v>
      </c>
      <c r="V2404" s="580">
        <f t="shared" si="338"/>
        <v>0</v>
      </c>
      <c r="W2404" s="580">
        <f t="shared" si="339"/>
        <v>1</v>
      </c>
      <c r="X2404" s="581" t="str">
        <f t="shared" si="340"/>
        <v>NO</v>
      </c>
      <c r="Y2404" s="582" t="str">
        <f t="shared" si="341"/>
        <v>NO</v>
      </c>
    </row>
    <row r="2405" spans="1:25" x14ac:dyDescent="0.25">
      <c r="A2405" s="572" t="s">
        <v>312</v>
      </c>
      <c r="B2405" s="573" t="s">
        <v>1259</v>
      </c>
      <c r="C2405" s="617">
        <v>9502</v>
      </c>
      <c r="D2405" s="617">
        <v>22115950200</v>
      </c>
      <c r="E2405" s="574" t="s">
        <v>904</v>
      </c>
      <c r="F2405" s="583">
        <v>0</v>
      </c>
      <c r="G2405" s="573" t="s">
        <v>902</v>
      </c>
      <c r="H2405" s="576">
        <v>152900</v>
      </c>
      <c r="I2405" s="576">
        <v>127700</v>
      </c>
      <c r="J2405" s="577">
        <v>0.83518639633747505</v>
      </c>
      <c r="K2405" s="577" t="b">
        <f t="shared" si="333"/>
        <v>1</v>
      </c>
      <c r="L2405" s="576">
        <v>46710</v>
      </c>
      <c r="M2405" s="576">
        <v>61000</v>
      </c>
      <c r="N2405" s="577">
        <v>1.30593020766431</v>
      </c>
      <c r="O2405" s="577" t="str">
        <f t="shared" si="334"/>
        <v/>
      </c>
      <c r="P2405" s="578">
        <v>19.600000000000001</v>
      </c>
      <c r="Q2405" s="578">
        <v>15.1</v>
      </c>
      <c r="R2405" s="579">
        <v>0.77040816326530603</v>
      </c>
      <c r="S2405" s="577" t="str">
        <f t="shared" si="335"/>
        <v/>
      </c>
      <c r="T2405" s="580">
        <f t="shared" si="336"/>
        <v>1</v>
      </c>
      <c r="U2405" s="580">
        <f t="shared" si="337"/>
        <v>0</v>
      </c>
      <c r="V2405" s="580">
        <f t="shared" si="338"/>
        <v>0</v>
      </c>
      <c r="W2405" s="580">
        <f t="shared" si="339"/>
        <v>1</v>
      </c>
      <c r="X2405" s="581" t="str">
        <f t="shared" si="340"/>
        <v>NO</v>
      </c>
      <c r="Y2405" s="582" t="str">
        <f t="shared" si="341"/>
        <v>NO</v>
      </c>
    </row>
    <row r="2406" spans="1:25" x14ac:dyDescent="0.25">
      <c r="A2406" s="572" t="s">
        <v>312</v>
      </c>
      <c r="B2406" s="573" t="s">
        <v>1258</v>
      </c>
      <c r="C2406" s="617">
        <v>9502</v>
      </c>
      <c r="D2406" s="617">
        <v>22115950200</v>
      </c>
      <c r="E2406" s="574" t="s">
        <v>904</v>
      </c>
      <c r="F2406" s="583">
        <v>0</v>
      </c>
      <c r="G2406" s="573" t="s">
        <v>902</v>
      </c>
      <c r="H2406" s="576">
        <v>152900</v>
      </c>
      <c r="I2406" s="576">
        <v>87100</v>
      </c>
      <c r="J2406" s="577">
        <v>0.56965336821451895</v>
      </c>
      <c r="K2406" s="577" t="b">
        <f t="shared" si="333"/>
        <v>1</v>
      </c>
      <c r="L2406" s="576">
        <v>46710</v>
      </c>
      <c r="M2406" s="576">
        <v>36786</v>
      </c>
      <c r="N2406" s="577">
        <v>0.78754014129736705</v>
      </c>
      <c r="O2406" s="577" t="str">
        <f t="shared" si="334"/>
        <v/>
      </c>
      <c r="P2406" s="578">
        <v>19.600000000000001</v>
      </c>
      <c r="Q2406" s="578">
        <v>18.600000000000001</v>
      </c>
      <c r="R2406" s="579">
        <v>0.94897959183673497</v>
      </c>
      <c r="S2406" s="577" t="str">
        <f t="shared" si="335"/>
        <v/>
      </c>
      <c r="T2406" s="580">
        <f t="shared" si="336"/>
        <v>1</v>
      </c>
      <c r="U2406" s="580">
        <f t="shared" si="337"/>
        <v>0</v>
      </c>
      <c r="V2406" s="580">
        <f t="shared" si="338"/>
        <v>0</v>
      </c>
      <c r="W2406" s="580">
        <f t="shared" si="339"/>
        <v>1</v>
      </c>
      <c r="X2406" s="581" t="str">
        <f t="shared" si="340"/>
        <v>NO</v>
      </c>
      <c r="Y2406" s="582" t="str">
        <f t="shared" si="341"/>
        <v>NO</v>
      </c>
    </row>
    <row r="2407" spans="1:25" x14ac:dyDescent="0.25">
      <c r="A2407" s="572" t="s">
        <v>312</v>
      </c>
      <c r="B2407" s="573" t="s">
        <v>1346</v>
      </c>
      <c r="C2407" s="617">
        <v>9502</v>
      </c>
      <c r="D2407" s="617">
        <v>22115950200</v>
      </c>
      <c r="E2407" s="574" t="s">
        <v>904</v>
      </c>
      <c r="F2407" s="583">
        <v>0</v>
      </c>
      <c r="G2407" s="573" t="s">
        <v>902</v>
      </c>
      <c r="H2407" s="576">
        <v>152900</v>
      </c>
      <c r="I2407" s="576">
        <v>95700</v>
      </c>
      <c r="J2407" s="577">
        <v>0.62589928057554001</v>
      </c>
      <c r="K2407" s="577" t="b">
        <f t="shared" si="333"/>
        <v>1</v>
      </c>
      <c r="L2407" s="576">
        <v>46710</v>
      </c>
      <c r="M2407" s="576">
        <v>34668</v>
      </c>
      <c r="N2407" s="577">
        <v>0.74219653179190703</v>
      </c>
      <c r="O2407" s="577" t="str">
        <f t="shared" si="334"/>
        <v/>
      </c>
      <c r="P2407" s="578">
        <v>19.600000000000001</v>
      </c>
      <c r="Q2407" s="578">
        <v>28.7</v>
      </c>
      <c r="R2407" s="579">
        <v>1.46428571428571</v>
      </c>
      <c r="S2407" s="577" t="str">
        <f t="shared" si="335"/>
        <v/>
      </c>
      <c r="T2407" s="580">
        <f t="shared" si="336"/>
        <v>1</v>
      </c>
      <c r="U2407" s="580">
        <f t="shared" si="337"/>
        <v>0</v>
      </c>
      <c r="V2407" s="580">
        <f t="shared" si="338"/>
        <v>0</v>
      </c>
      <c r="W2407" s="580">
        <f t="shared" si="339"/>
        <v>1</v>
      </c>
      <c r="X2407" s="581" t="str">
        <f t="shared" si="340"/>
        <v>NO</v>
      </c>
      <c r="Y2407" s="582" t="str">
        <f t="shared" si="341"/>
        <v>NO</v>
      </c>
    </row>
    <row r="2408" spans="1:25" x14ac:dyDescent="0.25">
      <c r="A2408" s="572" t="s">
        <v>260</v>
      </c>
      <c r="B2408" s="573" t="s">
        <v>971</v>
      </c>
      <c r="C2408" s="617">
        <v>9503</v>
      </c>
      <c r="D2408" s="617">
        <v>22115950300</v>
      </c>
      <c r="E2408" s="574" t="s">
        <v>904</v>
      </c>
      <c r="F2408" s="583">
        <v>0</v>
      </c>
      <c r="G2408" s="573" t="s">
        <v>902</v>
      </c>
      <c r="H2408" s="576">
        <v>152900</v>
      </c>
      <c r="I2408" s="576">
        <v>135200</v>
      </c>
      <c r="J2408" s="577">
        <v>0.88423806409417904</v>
      </c>
      <c r="K2408" s="577" t="b">
        <f t="shared" si="333"/>
        <v>1</v>
      </c>
      <c r="L2408" s="576">
        <v>46710</v>
      </c>
      <c r="M2408" s="576">
        <v>43618</v>
      </c>
      <c r="N2408" s="577">
        <v>0.93380432455577</v>
      </c>
      <c r="O2408" s="577" t="str">
        <f t="shared" si="334"/>
        <v/>
      </c>
      <c r="P2408" s="578">
        <v>19.600000000000001</v>
      </c>
      <c r="Q2408" s="578">
        <v>24.4</v>
      </c>
      <c r="R2408" s="579">
        <v>1.24489795918367</v>
      </c>
      <c r="S2408" s="577" t="str">
        <f t="shared" si="335"/>
        <v/>
      </c>
      <c r="T2408" s="580">
        <f t="shared" si="336"/>
        <v>1</v>
      </c>
      <c r="U2408" s="580">
        <f t="shared" si="337"/>
        <v>0</v>
      </c>
      <c r="V2408" s="580">
        <f t="shared" si="338"/>
        <v>0</v>
      </c>
      <c r="W2408" s="580">
        <f t="shared" si="339"/>
        <v>1</v>
      </c>
      <c r="X2408" s="581" t="str">
        <f t="shared" si="340"/>
        <v>NO</v>
      </c>
      <c r="Y2408" s="582" t="str">
        <f t="shared" si="341"/>
        <v>NO</v>
      </c>
    </row>
    <row r="2409" spans="1:25" x14ac:dyDescent="0.25">
      <c r="A2409" s="572" t="s">
        <v>312</v>
      </c>
      <c r="B2409" s="573" t="s">
        <v>1259</v>
      </c>
      <c r="C2409" s="617">
        <v>9503</v>
      </c>
      <c r="D2409" s="617">
        <v>22115950300</v>
      </c>
      <c r="E2409" s="574" t="s">
        <v>904</v>
      </c>
      <c r="F2409" s="583">
        <v>0</v>
      </c>
      <c r="G2409" s="573" t="s">
        <v>902</v>
      </c>
      <c r="H2409" s="576">
        <v>152900</v>
      </c>
      <c r="I2409" s="576">
        <v>127700</v>
      </c>
      <c r="J2409" s="577">
        <v>0.83518639633747505</v>
      </c>
      <c r="K2409" s="577" t="b">
        <f t="shared" si="333"/>
        <v>1</v>
      </c>
      <c r="L2409" s="576">
        <v>46710</v>
      </c>
      <c r="M2409" s="576">
        <v>61000</v>
      </c>
      <c r="N2409" s="577">
        <v>1.30593020766431</v>
      </c>
      <c r="O2409" s="577" t="str">
        <f t="shared" si="334"/>
        <v/>
      </c>
      <c r="P2409" s="578">
        <v>19.600000000000001</v>
      </c>
      <c r="Q2409" s="578">
        <v>15.1</v>
      </c>
      <c r="R2409" s="579">
        <v>0.77040816326530603</v>
      </c>
      <c r="S2409" s="577" t="str">
        <f t="shared" si="335"/>
        <v/>
      </c>
      <c r="T2409" s="580">
        <f t="shared" si="336"/>
        <v>1</v>
      </c>
      <c r="U2409" s="580">
        <f t="shared" si="337"/>
        <v>0</v>
      </c>
      <c r="V2409" s="580">
        <f t="shared" si="338"/>
        <v>0</v>
      </c>
      <c r="W2409" s="580">
        <f t="shared" si="339"/>
        <v>1</v>
      </c>
      <c r="X2409" s="581" t="str">
        <f t="shared" si="340"/>
        <v>NO</v>
      </c>
      <c r="Y2409" s="582" t="str">
        <f t="shared" si="341"/>
        <v>NO</v>
      </c>
    </row>
    <row r="2410" spans="1:25" x14ac:dyDescent="0.25">
      <c r="A2410" s="572" t="s">
        <v>312</v>
      </c>
      <c r="B2410" s="573" t="s">
        <v>1349</v>
      </c>
      <c r="C2410" s="617">
        <v>9503</v>
      </c>
      <c r="D2410" s="617">
        <v>22115950300</v>
      </c>
      <c r="E2410" s="574" t="s">
        <v>904</v>
      </c>
      <c r="F2410" s="583">
        <v>0</v>
      </c>
      <c r="G2410" s="573" t="s">
        <v>902</v>
      </c>
      <c r="H2410" s="576">
        <v>152900</v>
      </c>
      <c r="I2410" s="576">
        <v>0</v>
      </c>
      <c r="J2410" s="577">
        <v>0</v>
      </c>
      <c r="K2410" s="577" t="str">
        <f t="shared" si="333"/>
        <v/>
      </c>
      <c r="L2410" s="576">
        <v>46710</v>
      </c>
      <c r="M2410" s="576">
        <v>0</v>
      </c>
      <c r="N2410" s="577">
        <v>0</v>
      </c>
      <c r="O2410" s="577" t="b">
        <f t="shared" si="334"/>
        <v>1</v>
      </c>
      <c r="P2410" s="578">
        <v>19.600000000000001</v>
      </c>
      <c r="Q2410" s="578">
        <v>0</v>
      </c>
      <c r="R2410" s="579">
        <v>0</v>
      </c>
      <c r="S2410" s="577" t="str">
        <f t="shared" si="335"/>
        <v/>
      </c>
      <c r="T2410" s="580">
        <f t="shared" si="336"/>
        <v>0</v>
      </c>
      <c r="U2410" s="580">
        <f t="shared" si="337"/>
        <v>1</v>
      </c>
      <c r="V2410" s="580">
        <f t="shared" si="338"/>
        <v>0</v>
      </c>
      <c r="W2410" s="580">
        <f t="shared" si="339"/>
        <v>1</v>
      </c>
      <c r="X2410" s="581" t="str">
        <f t="shared" si="340"/>
        <v>NO</v>
      </c>
      <c r="Y2410" s="582" t="str">
        <f t="shared" si="341"/>
        <v>NO</v>
      </c>
    </row>
    <row r="2411" spans="1:25" x14ac:dyDescent="0.25">
      <c r="A2411" s="572" t="s">
        <v>312</v>
      </c>
      <c r="B2411" s="573" t="s">
        <v>1346</v>
      </c>
      <c r="C2411" s="617">
        <v>9503</v>
      </c>
      <c r="D2411" s="617">
        <v>22115950300</v>
      </c>
      <c r="E2411" s="574" t="s">
        <v>904</v>
      </c>
      <c r="F2411" s="583">
        <v>0</v>
      </c>
      <c r="G2411" s="573" t="s">
        <v>902</v>
      </c>
      <c r="H2411" s="576">
        <v>152900</v>
      </c>
      <c r="I2411" s="576">
        <v>95700</v>
      </c>
      <c r="J2411" s="577">
        <v>0.62589928057554001</v>
      </c>
      <c r="K2411" s="577" t="b">
        <f t="shared" si="333"/>
        <v>1</v>
      </c>
      <c r="L2411" s="576">
        <v>46710</v>
      </c>
      <c r="M2411" s="576">
        <v>34668</v>
      </c>
      <c r="N2411" s="577">
        <v>0.74219653179190703</v>
      </c>
      <c r="O2411" s="577" t="str">
        <f t="shared" si="334"/>
        <v/>
      </c>
      <c r="P2411" s="578">
        <v>19.600000000000001</v>
      </c>
      <c r="Q2411" s="578">
        <v>28.7</v>
      </c>
      <c r="R2411" s="579">
        <v>1.46428571428571</v>
      </c>
      <c r="S2411" s="577" t="str">
        <f t="shared" si="335"/>
        <v/>
      </c>
      <c r="T2411" s="580">
        <f t="shared" si="336"/>
        <v>1</v>
      </c>
      <c r="U2411" s="580">
        <f t="shared" si="337"/>
        <v>0</v>
      </c>
      <c r="V2411" s="580">
        <f t="shared" si="338"/>
        <v>0</v>
      </c>
      <c r="W2411" s="580">
        <f t="shared" si="339"/>
        <v>1</v>
      </c>
      <c r="X2411" s="581" t="str">
        <f t="shared" si="340"/>
        <v>NO</v>
      </c>
      <c r="Y2411" s="582" t="str">
        <f t="shared" si="341"/>
        <v>NO</v>
      </c>
    </row>
    <row r="2412" spans="1:25" x14ac:dyDescent="0.25">
      <c r="A2412" s="572" t="s">
        <v>312</v>
      </c>
      <c r="B2412" s="573" t="s">
        <v>1346</v>
      </c>
      <c r="C2412" s="617">
        <v>9504</v>
      </c>
      <c r="D2412" s="617">
        <v>22115950400</v>
      </c>
      <c r="E2412" s="574" t="s">
        <v>904</v>
      </c>
      <c r="F2412" s="583">
        <v>0</v>
      </c>
      <c r="G2412" s="573" t="s">
        <v>902</v>
      </c>
      <c r="H2412" s="576">
        <v>152900</v>
      </c>
      <c r="I2412" s="576">
        <v>95700</v>
      </c>
      <c r="J2412" s="577">
        <v>0.62589928057554001</v>
      </c>
      <c r="K2412" s="577" t="b">
        <f t="shared" si="333"/>
        <v>1</v>
      </c>
      <c r="L2412" s="576">
        <v>46710</v>
      </c>
      <c r="M2412" s="576">
        <v>34668</v>
      </c>
      <c r="N2412" s="577">
        <v>0.74219653179190703</v>
      </c>
      <c r="O2412" s="577" t="str">
        <f t="shared" si="334"/>
        <v/>
      </c>
      <c r="P2412" s="578">
        <v>19.600000000000001</v>
      </c>
      <c r="Q2412" s="578">
        <v>28.7</v>
      </c>
      <c r="R2412" s="579">
        <v>1.46428571428571</v>
      </c>
      <c r="S2412" s="577" t="str">
        <f t="shared" si="335"/>
        <v/>
      </c>
      <c r="T2412" s="580">
        <f t="shared" si="336"/>
        <v>1</v>
      </c>
      <c r="U2412" s="580">
        <f t="shared" si="337"/>
        <v>0</v>
      </c>
      <c r="V2412" s="580">
        <f t="shared" si="338"/>
        <v>0</v>
      </c>
      <c r="W2412" s="580">
        <f t="shared" si="339"/>
        <v>1</v>
      </c>
      <c r="X2412" s="581" t="str">
        <f t="shared" si="340"/>
        <v>NO</v>
      </c>
      <c r="Y2412" s="582" t="str">
        <f t="shared" si="341"/>
        <v>NO</v>
      </c>
    </row>
    <row r="2413" spans="1:25" x14ac:dyDescent="0.25">
      <c r="A2413" s="572" t="s">
        <v>312</v>
      </c>
      <c r="B2413" s="573" t="s">
        <v>1350</v>
      </c>
      <c r="C2413" s="617">
        <v>9505</v>
      </c>
      <c r="D2413" s="617">
        <v>22115950500</v>
      </c>
      <c r="E2413" s="574" t="s">
        <v>904</v>
      </c>
      <c r="F2413" s="583">
        <v>0</v>
      </c>
      <c r="G2413" s="573" t="s">
        <v>902</v>
      </c>
      <c r="H2413" s="576">
        <v>152900</v>
      </c>
      <c r="I2413" s="576">
        <v>0</v>
      </c>
      <c r="J2413" s="577">
        <v>0</v>
      </c>
      <c r="K2413" s="577" t="str">
        <f t="shared" si="333"/>
        <v/>
      </c>
      <c r="L2413" s="576">
        <v>46710</v>
      </c>
      <c r="M2413" s="576">
        <v>0</v>
      </c>
      <c r="N2413" s="577">
        <v>0</v>
      </c>
      <c r="O2413" s="577" t="b">
        <f t="shared" si="334"/>
        <v>1</v>
      </c>
      <c r="P2413" s="578">
        <v>19.600000000000001</v>
      </c>
      <c r="Q2413" s="578">
        <v>0</v>
      </c>
      <c r="R2413" s="579">
        <v>0</v>
      </c>
      <c r="S2413" s="577" t="str">
        <f t="shared" si="335"/>
        <v/>
      </c>
      <c r="T2413" s="580">
        <f t="shared" si="336"/>
        <v>0</v>
      </c>
      <c r="U2413" s="580">
        <f t="shared" si="337"/>
        <v>1</v>
      </c>
      <c r="V2413" s="580">
        <f t="shared" si="338"/>
        <v>0</v>
      </c>
      <c r="W2413" s="580">
        <f t="shared" si="339"/>
        <v>1</v>
      </c>
      <c r="X2413" s="581" t="str">
        <f t="shared" si="340"/>
        <v>NO</v>
      </c>
      <c r="Y2413" s="582" t="str">
        <f t="shared" si="341"/>
        <v>NO</v>
      </c>
    </row>
    <row r="2414" spans="1:25" x14ac:dyDescent="0.25">
      <c r="A2414" s="572" t="s">
        <v>312</v>
      </c>
      <c r="B2414" s="573" t="s">
        <v>1346</v>
      </c>
      <c r="C2414" s="617">
        <v>9505</v>
      </c>
      <c r="D2414" s="617">
        <v>22115950500</v>
      </c>
      <c r="E2414" s="574" t="s">
        <v>904</v>
      </c>
      <c r="F2414" s="583">
        <v>0</v>
      </c>
      <c r="G2414" s="573" t="s">
        <v>902</v>
      </c>
      <c r="H2414" s="576">
        <v>152900</v>
      </c>
      <c r="I2414" s="576">
        <v>95700</v>
      </c>
      <c r="J2414" s="577">
        <v>0.62589928057554001</v>
      </c>
      <c r="K2414" s="577" t="b">
        <f t="shared" si="333"/>
        <v>1</v>
      </c>
      <c r="L2414" s="576">
        <v>46710</v>
      </c>
      <c r="M2414" s="576">
        <v>34668</v>
      </c>
      <c r="N2414" s="577">
        <v>0.74219653179190703</v>
      </c>
      <c r="O2414" s="577" t="str">
        <f t="shared" si="334"/>
        <v/>
      </c>
      <c r="P2414" s="578">
        <v>19.600000000000001</v>
      </c>
      <c r="Q2414" s="578">
        <v>28.7</v>
      </c>
      <c r="R2414" s="579">
        <v>1.46428571428571</v>
      </c>
      <c r="S2414" s="577" t="str">
        <f t="shared" si="335"/>
        <v/>
      </c>
      <c r="T2414" s="580">
        <f t="shared" si="336"/>
        <v>1</v>
      </c>
      <c r="U2414" s="580">
        <f t="shared" si="337"/>
        <v>0</v>
      </c>
      <c r="V2414" s="580">
        <f t="shared" si="338"/>
        <v>0</v>
      </c>
      <c r="W2414" s="580">
        <f t="shared" si="339"/>
        <v>1</v>
      </c>
      <c r="X2414" s="581" t="str">
        <f t="shared" si="340"/>
        <v>NO</v>
      </c>
      <c r="Y2414" s="582" t="str">
        <f t="shared" si="341"/>
        <v>NO</v>
      </c>
    </row>
    <row r="2415" spans="1:25" x14ac:dyDescent="0.25">
      <c r="A2415" s="572" t="s">
        <v>312</v>
      </c>
      <c r="B2415" s="573" t="s">
        <v>1346</v>
      </c>
      <c r="C2415" s="617">
        <v>9505</v>
      </c>
      <c r="D2415" s="617">
        <v>22115950500</v>
      </c>
      <c r="E2415" s="574" t="s">
        <v>904</v>
      </c>
      <c r="F2415" s="583">
        <v>0</v>
      </c>
      <c r="G2415" s="573" t="s">
        <v>902</v>
      </c>
      <c r="H2415" s="576">
        <v>152900</v>
      </c>
      <c r="I2415" s="576">
        <v>95700</v>
      </c>
      <c r="J2415" s="577">
        <v>0.62589928057554001</v>
      </c>
      <c r="K2415" s="577" t="b">
        <f t="shared" si="333"/>
        <v>1</v>
      </c>
      <c r="L2415" s="576">
        <v>46710</v>
      </c>
      <c r="M2415" s="576">
        <v>34668</v>
      </c>
      <c r="N2415" s="577">
        <v>0.74219653179190703</v>
      </c>
      <c r="O2415" s="577" t="str">
        <f t="shared" si="334"/>
        <v/>
      </c>
      <c r="P2415" s="578">
        <v>19.600000000000001</v>
      </c>
      <c r="Q2415" s="578">
        <v>28.7</v>
      </c>
      <c r="R2415" s="579">
        <v>1.46428571428571</v>
      </c>
      <c r="S2415" s="577" t="str">
        <f t="shared" si="335"/>
        <v/>
      </c>
      <c r="T2415" s="580">
        <f t="shared" si="336"/>
        <v>1</v>
      </c>
      <c r="U2415" s="580">
        <f t="shared" si="337"/>
        <v>0</v>
      </c>
      <c r="V2415" s="580">
        <f t="shared" si="338"/>
        <v>0</v>
      </c>
      <c r="W2415" s="580">
        <f t="shared" si="339"/>
        <v>1</v>
      </c>
      <c r="X2415" s="581" t="str">
        <f t="shared" si="340"/>
        <v>NO</v>
      </c>
      <c r="Y2415" s="582" t="str">
        <f t="shared" si="341"/>
        <v>NO</v>
      </c>
    </row>
    <row r="2416" spans="1:25" x14ac:dyDescent="0.25">
      <c r="A2416" s="572" t="s">
        <v>312</v>
      </c>
      <c r="B2416" s="573" t="s">
        <v>1351</v>
      </c>
      <c r="C2416" s="617">
        <v>9505</v>
      </c>
      <c r="D2416" s="617">
        <v>22115950500</v>
      </c>
      <c r="E2416" s="574" t="s">
        <v>904</v>
      </c>
      <c r="F2416" s="583">
        <v>0</v>
      </c>
      <c r="G2416" s="573" t="s">
        <v>902</v>
      </c>
      <c r="H2416" s="576">
        <v>152900</v>
      </c>
      <c r="I2416" s="576">
        <v>0</v>
      </c>
      <c r="J2416" s="577">
        <v>0</v>
      </c>
      <c r="K2416" s="577" t="str">
        <f t="shared" si="333"/>
        <v/>
      </c>
      <c r="L2416" s="576">
        <v>46710</v>
      </c>
      <c r="M2416" s="576">
        <v>0</v>
      </c>
      <c r="N2416" s="577">
        <v>0</v>
      </c>
      <c r="O2416" s="577" t="b">
        <f t="shared" si="334"/>
        <v>1</v>
      </c>
      <c r="P2416" s="578">
        <v>19.600000000000001</v>
      </c>
      <c r="Q2416" s="578">
        <v>0</v>
      </c>
      <c r="R2416" s="579">
        <v>0</v>
      </c>
      <c r="S2416" s="577" t="str">
        <f t="shared" si="335"/>
        <v/>
      </c>
      <c r="T2416" s="580">
        <f t="shared" si="336"/>
        <v>0</v>
      </c>
      <c r="U2416" s="580">
        <f t="shared" si="337"/>
        <v>1</v>
      </c>
      <c r="V2416" s="580">
        <f t="shared" si="338"/>
        <v>0</v>
      </c>
      <c r="W2416" s="580">
        <f t="shared" si="339"/>
        <v>1</v>
      </c>
      <c r="X2416" s="581" t="str">
        <f t="shared" si="340"/>
        <v>NO</v>
      </c>
      <c r="Y2416" s="582" t="str">
        <f t="shared" si="341"/>
        <v>NO</v>
      </c>
    </row>
    <row r="2417" spans="1:25" x14ac:dyDescent="0.25">
      <c r="A2417" s="572" t="s">
        <v>312</v>
      </c>
      <c r="B2417" s="573" t="s">
        <v>1352</v>
      </c>
      <c r="C2417" s="617">
        <v>9506</v>
      </c>
      <c r="D2417" s="617">
        <v>22115950600</v>
      </c>
      <c r="E2417" s="574" t="s">
        <v>904</v>
      </c>
      <c r="F2417" s="583">
        <v>0</v>
      </c>
      <c r="G2417" s="573" t="s">
        <v>902</v>
      </c>
      <c r="H2417" s="576">
        <v>152900</v>
      </c>
      <c r="I2417" s="576">
        <v>0</v>
      </c>
      <c r="J2417" s="577">
        <v>0</v>
      </c>
      <c r="K2417" s="577" t="str">
        <f t="shared" si="333"/>
        <v/>
      </c>
      <c r="L2417" s="576">
        <v>46710</v>
      </c>
      <c r="M2417" s="576">
        <v>0</v>
      </c>
      <c r="N2417" s="577">
        <v>0</v>
      </c>
      <c r="O2417" s="577" t="b">
        <f t="shared" si="334"/>
        <v>1</v>
      </c>
      <c r="P2417" s="578">
        <v>19.600000000000001</v>
      </c>
      <c r="Q2417" s="578">
        <v>0</v>
      </c>
      <c r="R2417" s="579">
        <v>0</v>
      </c>
      <c r="S2417" s="577" t="str">
        <f t="shared" si="335"/>
        <v/>
      </c>
      <c r="T2417" s="580">
        <f t="shared" si="336"/>
        <v>0</v>
      </c>
      <c r="U2417" s="580">
        <f t="shared" si="337"/>
        <v>1</v>
      </c>
      <c r="V2417" s="580">
        <f t="shared" si="338"/>
        <v>0</v>
      </c>
      <c r="W2417" s="580">
        <f t="shared" si="339"/>
        <v>1</v>
      </c>
      <c r="X2417" s="581" t="str">
        <f t="shared" si="340"/>
        <v>NO</v>
      </c>
      <c r="Y2417" s="582" t="str">
        <f t="shared" si="341"/>
        <v>NO</v>
      </c>
    </row>
    <row r="2418" spans="1:25" x14ac:dyDescent="0.25">
      <c r="A2418" s="572" t="s">
        <v>312</v>
      </c>
      <c r="B2418" s="573" t="s">
        <v>1346</v>
      </c>
      <c r="C2418" s="617">
        <v>9506</v>
      </c>
      <c r="D2418" s="617">
        <v>22115950600</v>
      </c>
      <c r="E2418" s="574" t="s">
        <v>904</v>
      </c>
      <c r="F2418" s="583">
        <v>0</v>
      </c>
      <c r="G2418" s="573" t="s">
        <v>902</v>
      </c>
      <c r="H2418" s="576">
        <v>152900</v>
      </c>
      <c r="I2418" s="576">
        <v>95700</v>
      </c>
      <c r="J2418" s="577">
        <v>0.62589928057554001</v>
      </c>
      <c r="K2418" s="577" t="b">
        <f t="shared" si="333"/>
        <v>1</v>
      </c>
      <c r="L2418" s="576">
        <v>46710</v>
      </c>
      <c r="M2418" s="576">
        <v>34668</v>
      </c>
      <c r="N2418" s="577">
        <v>0.74219653179190703</v>
      </c>
      <c r="O2418" s="577" t="str">
        <f t="shared" si="334"/>
        <v/>
      </c>
      <c r="P2418" s="578">
        <v>19.600000000000001</v>
      </c>
      <c r="Q2418" s="578">
        <v>28.7</v>
      </c>
      <c r="R2418" s="579">
        <v>1.46428571428571</v>
      </c>
      <c r="S2418" s="577" t="str">
        <f t="shared" si="335"/>
        <v/>
      </c>
      <c r="T2418" s="580">
        <f t="shared" si="336"/>
        <v>1</v>
      </c>
      <c r="U2418" s="580">
        <f t="shared" si="337"/>
        <v>0</v>
      </c>
      <c r="V2418" s="580">
        <f t="shared" si="338"/>
        <v>0</v>
      </c>
      <c r="W2418" s="580">
        <f t="shared" si="339"/>
        <v>1</v>
      </c>
      <c r="X2418" s="581" t="str">
        <f t="shared" si="340"/>
        <v>NO</v>
      </c>
      <c r="Y2418" s="582" t="str">
        <f t="shared" si="341"/>
        <v>NO</v>
      </c>
    </row>
    <row r="2419" spans="1:25" x14ac:dyDescent="0.25">
      <c r="A2419" s="572" t="s">
        <v>294</v>
      </c>
      <c r="B2419" s="573" t="s">
        <v>1237</v>
      </c>
      <c r="C2419" s="617">
        <v>9507.01</v>
      </c>
      <c r="D2419" s="617">
        <v>22115950701</v>
      </c>
      <c r="E2419" s="574" t="s">
        <v>904</v>
      </c>
      <c r="F2419" s="583">
        <v>0</v>
      </c>
      <c r="G2419" s="573" t="s">
        <v>902</v>
      </c>
      <c r="H2419" s="576">
        <v>152900</v>
      </c>
      <c r="I2419" s="576">
        <v>0</v>
      </c>
      <c r="J2419" s="577">
        <v>0</v>
      </c>
      <c r="K2419" s="577" t="str">
        <f t="shared" si="333"/>
        <v/>
      </c>
      <c r="L2419" s="576">
        <v>46710</v>
      </c>
      <c r="M2419" s="576">
        <v>0</v>
      </c>
      <c r="N2419" s="577">
        <v>0</v>
      </c>
      <c r="O2419" s="577" t="b">
        <f t="shared" si="334"/>
        <v>1</v>
      </c>
      <c r="P2419" s="578">
        <v>19.600000000000001</v>
      </c>
      <c r="Q2419" s="578">
        <v>0</v>
      </c>
      <c r="R2419" s="579">
        <v>0</v>
      </c>
      <c r="S2419" s="577" t="str">
        <f t="shared" si="335"/>
        <v/>
      </c>
      <c r="T2419" s="580">
        <f t="shared" si="336"/>
        <v>0</v>
      </c>
      <c r="U2419" s="580">
        <f t="shared" si="337"/>
        <v>1</v>
      </c>
      <c r="V2419" s="580">
        <f t="shared" si="338"/>
        <v>0</v>
      </c>
      <c r="W2419" s="580">
        <f t="shared" si="339"/>
        <v>1</v>
      </c>
      <c r="X2419" s="581" t="str">
        <f t="shared" si="340"/>
        <v>NO</v>
      </c>
      <c r="Y2419" s="582" t="str">
        <f t="shared" si="341"/>
        <v>NO</v>
      </c>
    </row>
    <row r="2420" spans="1:25" x14ac:dyDescent="0.25">
      <c r="A2420" s="572" t="s">
        <v>312</v>
      </c>
      <c r="B2420" s="573" t="s">
        <v>1352</v>
      </c>
      <c r="C2420" s="617">
        <v>9507.01</v>
      </c>
      <c r="D2420" s="617">
        <v>22115950701</v>
      </c>
      <c r="E2420" s="574" t="s">
        <v>904</v>
      </c>
      <c r="F2420" s="583">
        <v>0</v>
      </c>
      <c r="G2420" s="573" t="s">
        <v>902</v>
      </c>
      <c r="H2420" s="576">
        <v>152900</v>
      </c>
      <c r="I2420" s="576">
        <v>0</v>
      </c>
      <c r="J2420" s="577">
        <v>0</v>
      </c>
      <c r="K2420" s="577" t="str">
        <f t="shared" si="333"/>
        <v/>
      </c>
      <c r="L2420" s="576">
        <v>46710</v>
      </c>
      <c r="M2420" s="576">
        <v>0</v>
      </c>
      <c r="N2420" s="577">
        <v>0</v>
      </c>
      <c r="O2420" s="577" t="b">
        <f t="shared" si="334"/>
        <v>1</v>
      </c>
      <c r="P2420" s="578">
        <v>19.600000000000001</v>
      </c>
      <c r="Q2420" s="578">
        <v>0</v>
      </c>
      <c r="R2420" s="579">
        <v>0</v>
      </c>
      <c r="S2420" s="577" t="str">
        <f t="shared" si="335"/>
        <v/>
      </c>
      <c r="T2420" s="580">
        <f t="shared" si="336"/>
        <v>0</v>
      </c>
      <c r="U2420" s="580">
        <f t="shared" si="337"/>
        <v>1</v>
      </c>
      <c r="V2420" s="580">
        <f t="shared" si="338"/>
        <v>0</v>
      </c>
      <c r="W2420" s="580">
        <f t="shared" si="339"/>
        <v>1</v>
      </c>
      <c r="X2420" s="581" t="str">
        <f t="shared" si="340"/>
        <v>NO</v>
      </c>
      <c r="Y2420" s="582" t="str">
        <f t="shared" si="341"/>
        <v>NO</v>
      </c>
    </row>
    <row r="2421" spans="1:25" x14ac:dyDescent="0.25">
      <c r="A2421" s="572" t="s">
        <v>312</v>
      </c>
      <c r="B2421" s="573" t="s">
        <v>1346</v>
      </c>
      <c r="C2421" s="617">
        <v>9507.01</v>
      </c>
      <c r="D2421" s="617">
        <v>22115950701</v>
      </c>
      <c r="E2421" s="574" t="s">
        <v>904</v>
      </c>
      <c r="F2421" s="583">
        <v>0</v>
      </c>
      <c r="G2421" s="573" t="s">
        <v>902</v>
      </c>
      <c r="H2421" s="576">
        <v>152900</v>
      </c>
      <c r="I2421" s="576">
        <v>95700</v>
      </c>
      <c r="J2421" s="577">
        <v>0.62589928057554001</v>
      </c>
      <c r="K2421" s="577" t="b">
        <f t="shared" si="333"/>
        <v>1</v>
      </c>
      <c r="L2421" s="576">
        <v>46710</v>
      </c>
      <c r="M2421" s="576">
        <v>34668</v>
      </c>
      <c r="N2421" s="577">
        <v>0.74219653179190703</v>
      </c>
      <c r="O2421" s="577" t="str">
        <f t="shared" si="334"/>
        <v/>
      </c>
      <c r="P2421" s="578">
        <v>19.600000000000001</v>
      </c>
      <c r="Q2421" s="578">
        <v>28.7</v>
      </c>
      <c r="R2421" s="579">
        <v>1.46428571428571</v>
      </c>
      <c r="S2421" s="577" t="str">
        <f t="shared" si="335"/>
        <v/>
      </c>
      <c r="T2421" s="580">
        <f t="shared" si="336"/>
        <v>1</v>
      </c>
      <c r="U2421" s="580">
        <f t="shared" si="337"/>
        <v>0</v>
      </c>
      <c r="V2421" s="580">
        <f t="shared" si="338"/>
        <v>0</v>
      </c>
      <c r="W2421" s="580">
        <f t="shared" si="339"/>
        <v>1</v>
      </c>
      <c r="X2421" s="581" t="str">
        <f t="shared" si="340"/>
        <v>NO</v>
      </c>
      <c r="Y2421" s="582" t="str">
        <f t="shared" si="341"/>
        <v>NO</v>
      </c>
    </row>
    <row r="2422" spans="1:25" x14ac:dyDescent="0.25">
      <c r="A2422" s="572" t="s">
        <v>312</v>
      </c>
      <c r="B2422" s="573" t="s">
        <v>927</v>
      </c>
      <c r="C2422" s="617">
        <v>9507.01</v>
      </c>
      <c r="D2422" s="617">
        <v>22115950701</v>
      </c>
      <c r="E2422" s="574" t="s">
        <v>904</v>
      </c>
      <c r="F2422" s="583">
        <v>0</v>
      </c>
      <c r="G2422" s="573" t="s">
        <v>902</v>
      </c>
      <c r="H2422" s="576">
        <v>152900</v>
      </c>
      <c r="I2422" s="576">
        <v>70500</v>
      </c>
      <c r="J2422" s="577">
        <v>0.461085676913015</v>
      </c>
      <c r="K2422" s="577" t="str">
        <f t="shared" si="333"/>
        <v/>
      </c>
      <c r="L2422" s="576">
        <v>46710</v>
      </c>
      <c r="M2422" s="576">
        <v>46467</v>
      </c>
      <c r="N2422" s="577">
        <v>0.99479768786127198</v>
      </c>
      <c r="O2422" s="577" t="str">
        <f t="shared" si="334"/>
        <v/>
      </c>
      <c r="P2422" s="578">
        <v>19.600000000000001</v>
      </c>
      <c r="Q2422" s="578">
        <v>31.7</v>
      </c>
      <c r="R2422" s="579">
        <v>1.6173469387755099</v>
      </c>
      <c r="S2422" s="577" t="b">
        <f t="shared" si="335"/>
        <v>1</v>
      </c>
      <c r="T2422" s="580">
        <f t="shared" si="336"/>
        <v>0</v>
      </c>
      <c r="U2422" s="580">
        <f t="shared" si="337"/>
        <v>0</v>
      </c>
      <c r="V2422" s="580">
        <f t="shared" si="338"/>
        <v>1</v>
      </c>
      <c r="W2422" s="580">
        <f t="shared" si="339"/>
        <v>1</v>
      </c>
      <c r="X2422" s="581" t="str">
        <f t="shared" si="340"/>
        <v>NO</v>
      </c>
      <c r="Y2422" s="582" t="str">
        <f t="shared" si="341"/>
        <v>NO</v>
      </c>
    </row>
    <row r="2423" spans="1:25" x14ac:dyDescent="0.25">
      <c r="A2423" s="572" t="s">
        <v>312</v>
      </c>
      <c r="B2423" s="573" t="s">
        <v>1352</v>
      </c>
      <c r="C2423" s="617">
        <v>9507.02</v>
      </c>
      <c r="D2423" s="617">
        <v>22115950702</v>
      </c>
      <c r="E2423" s="574" t="s">
        <v>904</v>
      </c>
      <c r="F2423" s="583">
        <v>0</v>
      </c>
      <c r="G2423" s="573" t="s">
        <v>902</v>
      </c>
      <c r="H2423" s="576">
        <v>152900</v>
      </c>
      <c r="I2423" s="576">
        <v>0</v>
      </c>
      <c r="J2423" s="577">
        <v>0</v>
      </c>
      <c r="K2423" s="577" t="str">
        <f t="shared" si="333"/>
        <v/>
      </c>
      <c r="L2423" s="576">
        <v>46710</v>
      </c>
      <c r="M2423" s="576">
        <v>0</v>
      </c>
      <c r="N2423" s="577">
        <v>0</v>
      </c>
      <c r="O2423" s="577" t="b">
        <f t="shared" si="334"/>
        <v>1</v>
      </c>
      <c r="P2423" s="578">
        <v>19.600000000000001</v>
      </c>
      <c r="Q2423" s="578">
        <v>0</v>
      </c>
      <c r="R2423" s="579">
        <v>0</v>
      </c>
      <c r="S2423" s="577" t="str">
        <f t="shared" si="335"/>
        <v/>
      </c>
      <c r="T2423" s="580">
        <f t="shared" si="336"/>
        <v>0</v>
      </c>
      <c r="U2423" s="580">
        <f t="shared" si="337"/>
        <v>1</v>
      </c>
      <c r="V2423" s="580">
        <f t="shared" si="338"/>
        <v>0</v>
      </c>
      <c r="W2423" s="580">
        <f t="shared" si="339"/>
        <v>1</v>
      </c>
      <c r="X2423" s="581" t="str">
        <f t="shared" si="340"/>
        <v>NO</v>
      </c>
      <c r="Y2423" s="582" t="str">
        <f t="shared" si="341"/>
        <v>NO</v>
      </c>
    </row>
    <row r="2424" spans="1:25" x14ac:dyDescent="0.25">
      <c r="A2424" s="572" t="s">
        <v>312</v>
      </c>
      <c r="B2424" s="573" t="s">
        <v>1352</v>
      </c>
      <c r="C2424" s="617">
        <v>9507.0300000000007</v>
      </c>
      <c r="D2424" s="617">
        <v>22115950703</v>
      </c>
      <c r="E2424" s="574" t="s">
        <v>904</v>
      </c>
      <c r="F2424" s="583">
        <v>0</v>
      </c>
      <c r="G2424" s="573" t="s">
        <v>902</v>
      </c>
      <c r="H2424" s="576">
        <v>152900</v>
      </c>
      <c r="I2424" s="576">
        <v>0</v>
      </c>
      <c r="J2424" s="577">
        <v>0</v>
      </c>
      <c r="K2424" s="577" t="str">
        <f t="shared" si="333"/>
        <v/>
      </c>
      <c r="L2424" s="576">
        <v>46710</v>
      </c>
      <c r="M2424" s="576">
        <v>0</v>
      </c>
      <c r="N2424" s="577">
        <v>0</v>
      </c>
      <c r="O2424" s="577" t="b">
        <f t="shared" si="334"/>
        <v>1</v>
      </c>
      <c r="P2424" s="578">
        <v>19.600000000000001</v>
      </c>
      <c r="Q2424" s="578">
        <v>0</v>
      </c>
      <c r="R2424" s="579">
        <v>0</v>
      </c>
      <c r="S2424" s="577" t="str">
        <f t="shared" si="335"/>
        <v/>
      </c>
      <c r="T2424" s="580">
        <f t="shared" si="336"/>
        <v>0</v>
      </c>
      <c r="U2424" s="580">
        <f t="shared" si="337"/>
        <v>1</v>
      </c>
      <c r="V2424" s="580">
        <f t="shared" si="338"/>
        <v>0</v>
      </c>
      <c r="W2424" s="580">
        <f t="shared" si="339"/>
        <v>1</v>
      </c>
      <c r="X2424" s="581" t="str">
        <f t="shared" si="340"/>
        <v>NO</v>
      </c>
      <c r="Y2424" s="582" t="str">
        <f t="shared" si="341"/>
        <v>NO</v>
      </c>
    </row>
    <row r="2425" spans="1:25" x14ac:dyDescent="0.25">
      <c r="A2425" s="572" t="s">
        <v>312</v>
      </c>
      <c r="B2425" s="573" t="s">
        <v>1352</v>
      </c>
      <c r="C2425" s="617">
        <v>9507.0400000000009</v>
      </c>
      <c r="D2425" s="617">
        <v>22115950704</v>
      </c>
      <c r="E2425" s="574" t="s">
        <v>904</v>
      </c>
      <c r="F2425" s="583">
        <v>0</v>
      </c>
      <c r="G2425" s="573" t="s">
        <v>902</v>
      </c>
      <c r="H2425" s="576">
        <v>152900</v>
      </c>
      <c r="I2425" s="576">
        <v>0</v>
      </c>
      <c r="J2425" s="577">
        <v>0</v>
      </c>
      <c r="K2425" s="577" t="str">
        <f t="shared" si="333"/>
        <v/>
      </c>
      <c r="L2425" s="576">
        <v>46710</v>
      </c>
      <c r="M2425" s="576">
        <v>0</v>
      </c>
      <c r="N2425" s="577">
        <v>0</v>
      </c>
      <c r="O2425" s="577" t="b">
        <f t="shared" si="334"/>
        <v>1</v>
      </c>
      <c r="P2425" s="578">
        <v>19.600000000000001</v>
      </c>
      <c r="Q2425" s="578">
        <v>0</v>
      </c>
      <c r="R2425" s="579">
        <v>0</v>
      </c>
      <c r="S2425" s="577" t="str">
        <f t="shared" si="335"/>
        <v/>
      </c>
      <c r="T2425" s="580">
        <f t="shared" si="336"/>
        <v>0</v>
      </c>
      <c r="U2425" s="580">
        <f t="shared" si="337"/>
        <v>1</v>
      </c>
      <c r="V2425" s="580">
        <f t="shared" si="338"/>
        <v>0</v>
      </c>
      <c r="W2425" s="580">
        <f t="shared" si="339"/>
        <v>1</v>
      </c>
      <c r="X2425" s="581" t="str">
        <f t="shared" si="340"/>
        <v>NO</v>
      </c>
      <c r="Y2425" s="582" t="str">
        <f t="shared" si="341"/>
        <v>NO</v>
      </c>
    </row>
    <row r="2426" spans="1:25" x14ac:dyDescent="0.25">
      <c r="A2426" s="572" t="s">
        <v>312</v>
      </c>
      <c r="B2426" s="573" t="s">
        <v>1346</v>
      </c>
      <c r="C2426" s="617">
        <v>9507.0400000000009</v>
      </c>
      <c r="D2426" s="617">
        <v>22115950704</v>
      </c>
      <c r="E2426" s="574" t="s">
        <v>904</v>
      </c>
      <c r="F2426" s="583">
        <v>0</v>
      </c>
      <c r="G2426" s="573" t="s">
        <v>902</v>
      </c>
      <c r="H2426" s="576">
        <v>152900</v>
      </c>
      <c r="I2426" s="576">
        <v>95700</v>
      </c>
      <c r="J2426" s="577">
        <v>0.62589928057554001</v>
      </c>
      <c r="K2426" s="577" t="b">
        <f t="shared" si="333"/>
        <v>1</v>
      </c>
      <c r="L2426" s="576">
        <v>46710</v>
      </c>
      <c r="M2426" s="576">
        <v>34668</v>
      </c>
      <c r="N2426" s="577">
        <v>0.74219653179190703</v>
      </c>
      <c r="O2426" s="577" t="str">
        <f t="shared" si="334"/>
        <v/>
      </c>
      <c r="P2426" s="578">
        <v>19.600000000000001</v>
      </c>
      <c r="Q2426" s="578">
        <v>28.7</v>
      </c>
      <c r="R2426" s="579">
        <v>1.46428571428571</v>
      </c>
      <c r="S2426" s="577" t="str">
        <f t="shared" si="335"/>
        <v/>
      </c>
      <c r="T2426" s="580">
        <f t="shared" si="336"/>
        <v>1</v>
      </c>
      <c r="U2426" s="580">
        <f t="shared" si="337"/>
        <v>0</v>
      </c>
      <c r="V2426" s="580">
        <f t="shared" si="338"/>
        <v>0</v>
      </c>
      <c r="W2426" s="580">
        <f t="shared" si="339"/>
        <v>1</v>
      </c>
      <c r="X2426" s="581" t="str">
        <f t="shared" si="340"/>
        <v>NO</v>
      </c>
      <c r="Y2426" s="582" t="str">
        <f t="shared" si="341"/>
        <v>NO</v>
      </c>
    </row>
    <row r="2427" spans="1:25" x14ac:dyDescent="0.25">
      <c r="A2427" s="572" t="s">
        <v>260</v>
      </c>
      <c r="B2427" s="573" t="s">
        <v>971</v>
      </c>
      <c r="C2427" s="617">
        <v>9508</v>
      </c>
      <c r="D2427" s="617">
        <v>22115950800</v>
      </c>
      <c r="E2427" s="574" t="s">
        <v>904</v>
      </c>
      <c r="F2427" s="583">
        <v>0</v>
      </c>
      <c r="G2427" s="573" t="s">
        <v>902</v>
      </c>
      <c r="H2427" s="576">
        <v>152900</v>
      </c>
      <c r="I2427" s="576">
        <v>135200</v>
      </c>
      <c r="J2427" s="577">
        <v>0.88423806409417904</v>
      </c>
      <c r="K2427" s="577" t="b">
        <f t="shared" si="333"/>
        <v>1</v>
      </c>
      <c r="L2427" s="576">
        <v>46710</v>
      </c>
      <c r="M2427" s="576">
        <v>43618</v>
      </c>
      <c r="N2427" s="577">
        <v>0.93380432455577</v>
      </c>
      <c r="O2427" s="577" t="str">
        <f t="shared" si="334"/>
        <v/>
      </c>
      <c r="P2427" s="578">
        <v>19.600000000000001</v>
      </c>
      <c r="Q2427" s="578">
        <v>24.4</v>
      </c>
      <c r="R2427" s="579">
        <v>1.24489795918367</v>
      </c>
      <c r="S2427" s="577" t="str">
        <f t="shared" si="335"/>
        <v/>
      </c>
      <c r="T2427" s="580">
        <f t="shared" si="336"/>
        <v>1</v>
      </c>
      <c r="U2427" s="580">
        <f t="shared" si="337"/>
        <v>0</v>
      </c>
      <c r="V2427" s="580">
        <f t="shared" si="338"/>
        <v>0</v>
      </c>
      <c r="W2427" s="580">
        <f t="shared" si="339"/>
        <v>1</v>
      </c>
      <c r="X2427" s="581" t="str">
        <f t="shared" si="340"/>
        <v>NO</v>
      </c>
      <c r="Y2427" s="582" t="str">
        <f t="shared" si="341"/>
        <v>NO</v>
      </c>
    </row>
    <row r="2428" spans="1:25" x14ac:dyDescent="0.25">
      <c r="A2428" s="572" t="s">
        <v>294</v>
      </c>
      <c r="B2428" s="573" t="s">
        <v>1237</v>
      </c>
      <c r="C2428" s="617">
        <v>9508</v>
      </c>
      <c r="D2428" s="617">
        <v>22115950800</v>
      </c>
      <c r="E2428" s="574" t="s">
        <v>904</v>
      </c>
      <c r="F2428" s="583">
        <v>0</v>
      </c>
      <c r="G2428" s="573" t="s">
        <v>902</v>
      </c>
      <c r="H2428" s="576">
        <v>152900</v>
      </c>
      <c r="I2428" s="576">
        <v>0</v>
      </c>
      <c r="J2428" s="577">
        <v>0</v>
      </c>
      <c r="K2428" s="577" t="str">
        <f t="shared" si="333"/>
        <v/>
      </c>
      <c r="L2428" s="576">
        <v>46710</v>
      </c>
      <c r="M2428" s="576">
        <v>0</v>
      </c>
      <c r="N2428" s="577">
        <v>0</v>
      </c>
      <c r="O2428" s="577" t="b">
        <f t="shared" si="334"/>
        <v>1</v>
      </c>
      <c r="P2428" s="578">
        <v>19.600000000000001</v>
      </c>
      <c r="Q2428" s="578">
        <v>0</v>
      </c>
      <c r="R2428" s="579">
        <v>0</v>
      </c>
      <c r="S2428" s="577" t="str">
        <f t="shared" si="335"/>
        <v/>
      </c>
      <c r="T2428" s="580">
        <f t="shared" si="336"/>
        <v>0</v>
      </c>
      <c r="U2428" s="580">
        <f t="shared" si="337"/>
        <v>1</v>
      </c>
      <c r="V2428" s="580">
        <f t="shared" si="338"/>
        <v>0</v>
      </c>
      <c r="W2428" s="580">
        <f t="shared" si="339"/>
        <v>1</v>
      </c>
      <c r="X2428" s="581" t="str">
        <f t="shared" si="340"/>
        <v>NO</v>
      </c>
      <c r="Y2428" s="582" t="str">
        <f t="shared" si="341"/>
        <v>NO</v>
      </c>
    </row>
    <row r="2429" spans="1:25" x14ac:dyDescent="0.25">
      <c r="A2429" s="572" t="s">
        <v>312</v>
      </c>
      <c r="B2429" s="573" t="s">
        <v>1346</v>
      </c>
      <c r="C2429" s="617">
        <v>9508</v>
      </c>
      <c r="D2429" s="617">
        <v>22115950800</v>
      </c>
      <c r="E2429" s="574" t="s">
        <v>904</v>
      </c>
      <c r="F2429" s="583">
        <v>0</v>
      </c>
      <c r="G2429" s="573" t="s">
        <v>902</v>
      </c>
      <c r="H2429" s="576">
        <v>152900</v>
      </c>
      <c r="I2429" s="576">
        <v>95700</v>
      </c>
      <c r="J2429" s="577">
        <v>0.62589928057554001</v>
      </c>
      <c r="K2429" s="577" t="b">
        <f t="shared" si="333"/>
        <v>1</v>
      </c>
      <c r="L2429" s="576">
        <v>46710</v>
      </c>
      <c r="M2429" s="576">
        <v>34668</v>
      </c>
      <c r="N2429" s="577">
        <v>0.74219653179190703</v>
      </c>
      <c r="O2429" s="577" t="str">
        <f t="shared" si="334"/>
        <v/>
      </c>
      <c r="P2429" s="578">
        <v>19.600000000000001</v>
      </c>
      <c r="Q2429" s="578">
        <v>28.7</v>
      </c>
      <c r="R2429" s="579">
        <v>1.46428571428571</v>
      </c>
      <c r="S2429" s="577" t="str">
        <f t="shared" si="335"/>
        <v/>
      </c>
      <c r="T2429" s="580">
        <f t="shared" si="336"/>
        <v>1</v>
      </c>
      <c r="U2429" s="580">
        <f t="shared" si="337"/>
        <v>0</v>
      </c>
      <c r="V2429" s="580">
        <f t="shared" si="338"/>
        <v>0</v>
      </c>
      <c r="W2429" s="580">
        <f t="shared" si="339"/>
        <v>1</v>
      </c>
      <c r="X2429" s="581" t="str">
        <f t="shared" si="340"/>
        <v>NO</v>
      </c>
      <c r="Y2429" s="582" t="str">
        <f t="shared" si="341"/>
        <v>NO</v>
      </c>
    </row>
    <row r="2430" spans="1:25" x14ac:dyDescent="0.25">
      <c r="A2430" s="572" t="s">
        <v>312</v>
      </c>
      <c r="B2430" s="573" t="s">
        <v>927</v>
      </c>
      <c r="C2430" s="617">
        <v>9508</v>
      </c>
      <c r="D2430" s="617">
        <v>22115950800</v>
      </c>
      <c r="E2430" s="574" t="s">
        <v>904</v>
      </c>
      <c r="F2430" s="583">
        <v>0</v>
      </c>
      <c r="G2430" s="573" t="s">
        <v>902</v>
      </c>
      <c r="H2430" s="576">
        <v>152900</v>
      </c>
      <c r="I2430" s="576">
        <v>70500</v>
      </c>
      <c r="J2430" s="577">
        <v>0.461085676913015</v>
      </c>
      <c r="K2430" s="577" t="str">
        <f t="shared" si="333"/>
        <v/>
      </c>
      <c r="L2430" s="576">
        <v>46710</v>
      </c>
      <c r="M2430" s="576">
        <v>46467</v>
      </c>
      <c r="N2430" s="577">
        <v>0.99479768786127198</v>
      </c>
      <c r="O2430" s="577" t="str">
        <f t="shared" si="334"/>
        <v/>
      </c>
      <c r="P2430" s="578">
        <v>19.600000000000001</v>
      </c>
      <c r="Q2430" s="578">
        <v>31.7</v>
      </c>
      <c r="R2430" s="579">
        <v>1.6173469387755099</v>
      </c>
      <c r="S2430" s="577" t="b">
        <f t="shared" si="335"/>
        <v>1</v>
      </c>
      <c r="T2430" s="580">
        <f t="shared" si="336"/>
        <v>0</v>
      </c>
      <c r="U2430" s="580">
        <f t="shared" si="337"/>
        <v>0</v>
      </c>
      <c r="V2430" s="580">
        <f t="shared" si="338"/>
        <v>1</v>
      </c>
      <c r="W2430" s="580">
        <f t="shared" si="339"/>
        <v>1</v>
      </c>
      <c r="X2430" s="581" t="str">
        <f t="shared" si="340"/>
        <v>NO</v>
      </c>
      <c r="Y2430" s="582" t="str">
        <f t="shared" si="341"/>
        <v>NO</v>
      </c>
    </row>
    <row r="2431" spans="1:25" x14ac:dyDescent="0.25">
      <c r="A2431" s="572" t="s">
        <v>260</v>
      </c>
      <c r="B2431" s="573" t="s">
        <v>971</v>
      </c>
      <c r="C2431" s="617">
        <v>9509</v>
      </c>
      <c r="D2431" s="617">
        <v>22115950900</v>
      </c>
      <c r="E2431" s="574" t="s">
        <v>904</v>
      </c>
      <c r="F2431" s="583">
        <v>0</v>
      </c>
      <c r="G2431" s="573" t="s">
        <v>902</v>
      </c>
      <c r="H2431" s="576">
        <v>152900</v>
      </c>
      <c r="I2431" s="576">
        <v>135200</v>
      </c>
      <c r="J2431" s="577">
        <v>0.88423806409417904</v>
      </c>
      <c r="K2431" s="577" t="b">
        <f t="shared" si="333"/>
        <v>1</v>
      </c>
      <c r="L2431" s="576">
        <v>46710</v>
      </c>
      <c r="M2431" s="576">
        <v>43618</v>
      </c>
      <c r="N2431" s="577">
        <v>0.93380432455577</v>
      </c>
      <c r="O2431" s="577" t="str">
        <f t="shared" si="334"/>
        <v/>
      </c>
      <c r="P2431" s="578">
        <v>19.600000000000001</v>
      </c>
      <c r="Q2431" s="578">
        <v>24.4</v>
      </c>
      <c r="R2431" s="579">
        <v>1.24489795918367</v>
      </c>
      <c r="S2431" s="577" t="str">
        <f t="shared" si="335"/>
        <v/>
      </c>
      <c r="T2431" s="580">
        <f t="shared" si="336"/>
        <v>1</v>
      </c>
      <c r="U2431" s="580">
        <f t="shared" si="337"/>
        <v>0</v>
      </c>
      <c r="V2431" s="580">
        <f t="shared" si="338"/>
        <v>0</v>
      </c>
      <c r="W2431" s="580">
        <f t="shared" si="339"/>
        <v>1</v>
      </c>
      <c r="X2431" s="581" t="str">
        <f t="shared" si="340"/>
        <v>NO</v>
      </c>
      <c r="Y2431" s="582" t="str">
        <f t="shared" si="341"/>
        <v>NO</v>
      </c>
    </row>
    <row r="2432" spans="1:25" x14ac:dyDescent="0.25">
      <c r="A2432" s="572" t="s">
        <v>312</v>
      </c>
      <c r="B2432" s="573" t="s">
        <v>1346</v>
      </c>
      <c r="C2432" s="617">
        <v>9509</v>
      </c>
      <c r="D2432" s="617">
        <v>22115950900</v>
      </c>
      <c r="E2432" s="574" t="s">
        <v>904</v>
      </c>
      <c r="F2432" s="583">
        <v>0</v>
      </c>
      <c r="G2432" s="573" t="s">
        <v>902</v>
      </c>
      <c r="H2432" s="576">
        <v>152900</v>
      </c>
      <c r="I2432" s="576">
        <v>95700</v>
      </c>
      <c r="J2432" s="577">
        <v>0.62589928057554001</v>
      </c>
      <c r="K2432" s="577" t="b">
        <f t="shared" si="333"/>
        <v>1</v>
      </c>
      <c r="L2432" s="576">
        <v>46710</v>
      </c>
      <c r="M2432" s="576">
        <v>34668</v>
      </c>
      <c r="N2432" s="577">
        <v>0.74219653179190703</v>
      </c>
      <c r="O2432" s="577" t="str">
        <f t="shared" si="334"/>
        <v/>
      </c>
      <c r="P2432" s="578">
        <v>19.600000000000001</v>
      </c>
      <c r="Q2432" s="578">
        <v>28.7</v>
      </c>
      <c r="R2432" s="579">
        <v>1.46428571428571</v>
      </c>
      <c r="S2432" s="577" t="str">
        <f t="shared" si="335"/>
        <v/>
      </c>
      <c r="T2432" s="580">
        <f t="shared" si="336"/>
        <v>1</v>
      </c>
      <c r="U2432" s="580">
        <f t="shared" si="337"/>
        <v>0</v>
      </c>
      <c r="V2432" s="580">
        <f t="shared" si="338"/>
        <v>0</v>
      </c>
      <c r="W2432" s="580">
        <f t="shared" si="339"/>
        <v>1</v>
      </c>
      <c r="X2432" s="581" t="str">
        <f t="shared" si="340"/>
        <v>NO</v>
      </c>
      <c r="Y2432" s="582" t="str">
        <f t="shared" si="341"/>
        <v>NO</v>
      </c>
    </row>
    <row r="2433" spans="1:25" x14ac:dyDescent="0.25">
      <c r="A2433" s="572" t="s">
        <v>312</v>
      </c>
      <c r="B2433" s="573" t="s">
        <v>1353</v>
      </c>
      <c r="C2433" s="617">
        <v>9509</v>
      </c>
      <c r="D2433" s="617">
        <v>22115950900</v>
      </c>
      <c r="E2433" s="574" t="s">
        <v>904</v>
      </c>
      <c r="F2433" s="583">
        <v>0</v>
      </c>
      <c r="G2433" s="573" t="s">
        <v>902</v>
      </c>
      <c r="H2433" s="576">
        <v>152900</v>
      </c>
      <c r="I2433" s="576">
        <v>141100</v>
      </c>
      <c r="J2433" s="577">
        <v>0.92282537606278603</v>
      </c>
      <c r="K2433" s="577" t="b">
        <f t="shared" si="333"/>
        <v>1</v>
      </c>
      <c r="L2433" s="576">
        <v>46710</v>
      </c>
      <c r="M2433" s="576">
        <v>46319</v>
      </c>
      <c r="N2433" s="577">
        <v>0.99162920145579103</v>
      </c>
      <c r="O2433" s="577" t="str">
        <f t="shared" si="334"/>
        <v/>
      </c>
      <c r="P2433" s="578">
        <v>19.600000000000001</v>
      </c>
      <c r="Q2433" s="578">
        <v>25</v>
      </c>
      <c r="R2433" s="579">
        <v>1.27551020408163</v>
      </c>
      <c r="S2433" s="577" t="str">
        <f t="shared" si="335"/>
        <v/>
      </c>
      <c r="T2433" s="580">
        <f t="shared" si="336"/>
        <v>1</v>
      </c>
      <c r="U2433" s="580">
        <f t="shared" si="337"/>
        <v>0</v>
      </c>
      <c r="V2433" s="580">
        <f t="shared" si="338"/>
        <v>0</v>
      </c>
      <c r="W2433" s="580">
        <f t="shared" si="339"/>
        <v>1</v>
      </c>
      <c r="X2433" s="581" t="str">
        <f t="shared" si="340"/>
        <v>NO</v>
      </c>
      <c r="Y2433" s="582" t="str">
        <f t="shared" si="341"/>
        <v>NO</v>
      </c>
    </row>
    <row r="2434" spans="1:25" x14ac:dyDescent="0.25">
      <c r="A2434" s="572" t="s">
        <v>313</v>
      </c>
      <c r="B2434" s="573" t="s">
        <v>1316</v>
      </c>
      <c r="C2434" s="617">
        <v>9501.01</v>
      </c>
      <c r="D2434" s="617">
        <v>22117950101</v>
      </c>
      <c r="E2434" s="574" t="s">
        <v>904</v>
      </c>
      <c r="F2434" s="583">
        <v>0</v>
      </c>
      <c r="G2434" s="573" t="s">
        <v>902</v>
      </c>
      <c r="H2434" s="576">
        <v>152900</v>
      </c>
      <c r="I2434" s="576">
        <v>68800</v>
      </c>
      <c r="J2434" s="577">
        <v>0.449967298888162</v>
      </c>
      <c r="K2434" s="577" t="str">
        <f t="shared" si="333"/>
        <v/>
      </c>
      <c r="L2434" s="576">
        <v>46710</v>
      </c>
      <c r="M2434" s="576">
        <v>24600</v>
      </c>
      <c r="N2434" s="577">
        <v>0.52665382145150896</v>
      </c>
      <c r="O2434" s="577" t="b">
        <f t="shared" si="334"/>
        <v>1</v>
      </c>
      <c r="P2434" s="578">
        <v>19.600000000000001</v>
      </c>
      <c r="Q2434" s="578">
        <v>36.299999999999997</v>
      </c>
      <c r="R2434" s="579">
        <v>1.8520408163265301</v>
      </c>
      <c r="S2434" s="577" t="b">
        <f t="shared" si="335"/>
        <v>1</v>
      </c>
      <c r="T2434" s="580">
        <f t="shared" si="336"/>
        <v>0</v>
      </c>
      <c r="U2434" s="580">
        <f t="shared" si="337"/>
        <v>1</v>
      </c>
      <c r="V2434" s="580">
        <f t="shared" si="338"/>
        <v>1</v>
      </c>
      <c r="W2434" s="580">
        <f t="shared" si="339"/>
        <v>2</v>
      </c>
      <c r="X2434" s="581" t="str">
        <f t="shared" si="340"/>
        <v>NO</v>
      </c>
      <c r="Y2434" s="582" t="str">
        <f t="shared" si="341"/>
        <v>NO</v>
      </c>
    </row>
    <row r="2435" spans="1:25" x14ac:dyDescent="0.25">
      <c r="A2435" s="572" t="s">
        <v>313</v>
      </c>
      <c r="B2435" s="573" t="s">
        <v>1354</v>
      </c>
      <c r="C2435" s="617">
        <v>9501.01</v>
      </c>
      <c r="D2435" s="617">
        <v>22117950101</v>
      </c>
      <c r="E2435" s="574" t="s">
        <v>904</v>
      </c>
      <c r="F2435" s="583">
        <v>0</v>
      </c>
      <c r="G2435" s="573" t="s">
        <v>902</v>
      </c>
      <c r="H2435" s="576">
        <v>152900</v>
      </c>
      <c r="I2435" s="576">
        <v>77000</v>
      </c>
      <c r="J2435" s="577">
        <v>0.50359712230215803</v>
      </c>
      <c r="K2435" s="577" t="b">
        <f t="shared" ref="K2435:K2498" si="342">IF(J2435&gt;=50%,TRUE,"")</f>
        <v>1</v>
      </c>
      <c r="L2435" s="576">
        <v>46710</v>
      </c>
      <c r="M2435" s="576">
        <v>51250</v>
      </c>
      <c r="N2435" s="577">
        <v>1.0971954613573101</v>
      </c>
      <c r="O2435" s="577" t="str">
        <f t="shared" ref="O2435:O2498" si="343">IF(N2435&lt;=65%,TRUE,"")</f>
        <v/>
      </c>
      <c r="P2435" s="578">
        <v>19.600000000000001</v>
      </c>
      <c r="Q2435" s="578">
        <v>17.100000000000001</v>
      </c>
      <c r="R2435" s="579">
        <v>0.87244897959183698</v>
      </c>
      <c r="S2435" s="577" t="str">
        <f t="shared" ref="S2435:S2498" si="344">IF(R2435&gt;=1.5,TRUE,"")</f>
        <v/>
      </c>
      <c r="T2435" s="580">
        <f t="shared" ref="T2435:T2498" si="345">IF(K2435=TRUE,1,0)</f>
        <v>1</v>
      </c>
      <c r="U2435" s="580">
        <f t="shared" ref="U2435:U2498" si="346">IF(O2435=TRUE,1,0)</f>
        <v>0</v>
      </c>
      <c r="V2435" s="580">
        <f t="shared" ref="V2435:V2498" si="347">IF(S2435=TRUE,1,0)</f>
        <v>0</v>
      </c>
      <c r="W2435" s="580">
        <f t="shared" ref="W2435:W2498" si="348">SUM(T2435:V2435)</f>
        <v>1</v>
      </c>
      <c r="X2435" s="581" t="str">
        <f t="shared" ref="X2435:X2498" si="349">IF(AND(E2435="TRUE",W2435&gt;1),"YES","NO")</f>
        <v>NO</v>
      </c>
      <c r="Y2435" s="582" t="str">
        <f t="shared" ref="Y2435:Y2498" si="350">IF(AND(F2435=1,W2435&gt;1), "YES","NO")</f>
        <v>NO</v>
      </c>
    </row>
    <row r="2436" spans="1:25" x14ac:dyDescent="0.25">
      <c r="A2436" s="572" t="s">
        <v>313</v>
      </c>
      <c r="B2436" s="573" t="s">
        <v>1316</v>
      </c>
      <c r="C2436" s="617">
        <v>9501.02</v>
      </c>
      <c r="D2436" s="617">
        <v>22117950102</v>
      </c>
      <c r="E2436" s="574" t="s">
        <v>904</v>
      </c>
      <c r="F2436" s="583">
        <v>0</v>
      </c>
      <c r="G2436" s="573" t="s">
        <v>902</v>
      </c>
      <c r="H2436" s="576">
        <v>152900</v>
      </c>
      <c r="I2436" s="576">
        <v>68800</v>
      </c>
      <c r="J2436" s="577">
        <v>0.449967298888162</v>
      </c>
      <c r="K2436" s="577" t="str">
        <f t="shared" si="342"/>
        <v/>
      </c>
      <c r="L2436" s="576">
        <v>46710</v>
      </c>
      <c r="M2436" s="576">
        <v>24600</v>
      </c>
      <c r="N2436" s="577">
        <v>0.52665382145150896</v>
      </c>
      <c r="O2436" s="577" t="b">
        <f t="shared" si="343"/>
        <v>1</v>
      </c>
      <c r="P2436" s="578">
        <v>19.600000000000001</v>
      </c>
      <c r="Q2436" s="578">
        <v>36.299999999999997</v>
      </c>
      <c r="R2436" s="579">
        <v>1.8520408163265301</v>
      </c>
      <c r="S2436" s="577" t="b">
        <f t="shared" si="344"/>
        <v>1</v>
      </c>
      <c r="T2436" s="580">
        <f t="shared" si="345"/>
        <v>0</v>
      </c>
      <c r="U2436" s="580">
        <f t="shared" si="346"/>
        <v>1</v>
      </c>
      <c r="V2436" s="580">
        <f t="shared" si="347"/>
        <v>1</v>
      </c>
      <c r="W2436" s="580">
        <f t="shared" si="348"/>
        <v>2</v>
      </c>
      <c r="X2436" s="581" t="str">
        <f t="shared" si="349"/>
        <v>NO</v>
      </c>
      <c r="Y2436" s="582" t="str">
        <f t="shared" si="350"/>
        <v>NO</v>
      </c>
    </row>
    <row r="2437" spans="1:25" x14ac:dyDescent="0.25">
      <c r="A2437" s="572" t="s">
        <v>313</v>
      </c>
      <c r="B2437" s="573" t="s">
        <v>1319</v>
      </c>
      <c r="C2437" s="617">
        <v>9501.02</v>
      </c>
      <c r="D2437" s="617">
        <v>22117950102</v>
      </c>
      <c r="E2437" s="574" t="s">
        <v>904</v>
      </c>
      <c r="F2437" s="583">
        <v>0</v>
      </c>
      <c r="G2437" s="573" t="s">
        <v>902</v>
      </c>
      <c r="H2437" s="576">
        <v>152900</v>
      </c>
      <c r="I2437" s="576">
        <v>114600</v>
      </c>
      <c r="J2437" s="577">
        <v>0.74950948332243295</v>
      </c>
      <c r="K2437" s="577" t="b">
        <f t="shared" si="342"/>
        <v>1</v>
      </c>
      <c r="L2437" s="576">
        <v>46710</v>
      </c>
      <c r="M2437" s="576">
        <v>27000</v>
      </c>
      <c r="N2437" s="577">
        <v>0.57803468208092501</v>
      </c>
      <c r="O2437" s="577" t="b">
        <f t="shared" si="343"/>
        <v>1</v>
      </c>
      <c r="P2437" s="578">
        <v>19.600000000000001</v>
      </c>
      <c r="Q2437" s="578">
        <v>17.5</v>
      </c>
      <c r="R2437" s="579">
        <v>0.89285714285714302</v>
      </c>
      <c r="S2437" s="577" t="str">
        <f t="shared" si="344"/>
        <v/>
      </c>
      <c r="T2437" s="580">
        <f t="shared" si="345"/>
        <v>1</v>
      </c>
      <c r="U2437" s="580">
        <f t="shared" si="346"/>
        <v>1</v>
      </c>
      <c r="V2437" s="580">
        <f t="shared" si="347"/>
        <v>0</v>
      </c>
      <c r="W2437" s="580">
        <f t="shared" si="348"/>
        <v>2</v>
      </c>
      <c r="X2437" s="581" t="str">
        <f t="shared" si="349"/>
        <v>NO</v>
      </c>
      <c r="Y2437" s="582" t="str">
        <f t="shared" si="350"/>
        <v>NO</v>
      </c>
    </row>
    <row r="2438" spans="1:25" x14ac:dyDescent="0.25">
      <c r="A2438" s="572" t="s">
        <v>313</v>
      </c>
      <c r="B2438" s="573" t="s">
        <v>1354</v>
      </c>
      <c r="C2438" s="617">
        <v>9501.02</v>
      </c>
      <c r="D2438" s="617">
        <v>22117950102</v>
      </c>
      <c r="E2438" s="574" t="s">
        <v>904</v>
      </c>
      <c r="F2438" s="583">
        <v>0</v>
      </c>
      <c r="G2438" s="573" t="s">
        <v>902</v>
      </c>
      <c r="H2438" s="576">
        <v>152900</v>
      </c>
      <c r="I2438" s="576">
        <v>77000</v>
      </c>
      <c r="J2438" s="577">
        <v>0.50359712230215803</v>
      </c>
      <c r="K2438" s="577" t="b">
        <f t="shared" si="342"/>
        <v>1</v>
      </c>
      <c r="L2438" s="576">
        <v>46710</v>
      </c>
      <c r="M2438" s="576">
        <v>51250</v>
      </c>
      <c r="N2438" s="577">
        <v>1.0971954613573101</v>
      </c>
      <c r="O2438" s="577" t="str">
        <f t="shared" si="343"/>
        <v/>
      </c>
      <c r="P2438" s="578">
        <v>19.600000000000001</v>
      </c>
      <c r="Q2438" s="578">
        <v>17.100000000000001</v>
      </c>
      <c r="R2438" s="579">
        <v>0.87244897959183698</v>
      </c>
      <c r="S2438" s="577" t="str">
        <f t="shared" si="344"/>
        <v/>
      </c>
      <c r="T2438" s="580">
        <f t="shared" si="345"/>
        <v>1</v>
      </c>
      <c r="U2438" s="580">
        <f t="shared" si="346"/>
        <v>0</v>
      </c>
      <c r="V2438" s="580">
        <f t="shared" si="347"/>
        <v>0</v>
      </c>
      <c r="W2438" s="580">
        <f t="shared" si="348"/>
        <v>1</v>
      </c>
      <c r="X2438" s="581" t="str">
        <f t="shared" si="349"/>
        <v>NO</v>
      </c>
      <c r="Y2438" s="582" t="str">
        <f t="shared" si="350"/>
        <v>NO</v>
      </c>
    </row>
    <row r="2439" spans="1:25" x14ac:dyDescent="0.25">
      <c r="A2439" s="572" t="s">
        <v>313</v>
      </c>
      <c r="B2439" s="573" t="s">
        <v>1319</v>
      </c>
      <c r="C2439" s="617">
        <v>9502</v>
      </c>
      <c r="D2439" s="617">
        <v>22117950200</v>
      </c>
      <c r="E2439" s="574" t="s">
        <v>904</v>
      </c>
      <c r="F2439" s="583">
        <v>0</v>
      </c>
      <c r="G2439" s="573" t="s">
        <v>902</v>
      </c>
      <c r="H2439" s="576">
        <v>152900</v>
      </c>
      <c r="I2439" s="576">
        <v>114600</v>
      </c>
      <c r="J2439" s="577">
        <v>0.74950948332243295</v>
      </c>
      <c r="K2439" s="577" t="b">
        <f t="shared" si="342"/>
        <v>1</v>
      </c>
      <c r="L2439" s="576">
        <v>46710</v>
      </c>
      <c r="M2439" s="576">
        <v>27000</v>
      </c>
      <c r="N2439" s="577">
        <v>0.57803468208092501</v>
      </c>
      <c r="O2439" s="577" t="b">
        <f t="shared" si="343"/>
        <v>1</v>
      </c>
      <c r="P2439" s="578">
        <v>19.600000000000001</v>
      </c>
      <c r="Q2439" s="578">
        <v>17.5</v>
      </c>
      <c r="R2439" s="579">
        <v>0.89285714285714302</v>
      </c>
      <c r="S2439" s="577" t="str">
        <f t="shared" si="344"/>
        <v/>
      </c>
      <c r="T2439" s="580">
        <f t="shared" si="345"/>
        <v>1</v>
      </c>
      <c r="U2439" s="580">
        <f t="shared" si="346"/>
        <v>1</v>
      </c>
      <c r="V2439" s="580">
        <f t="shared" si="347"/>
        <v>0</v>
      </c>
      <c r="W2439" s="580">
        <f t="shared" si="348"/>
        <v>2</v>
      </c>
      <c r="X2439" s="581" t="str">
        <f t="shared" si="349"/>
        <v>NO</v>
      </c>
      <c r="Y2439" s="582" t="str">
        <f t="shared" si="350"/>
        <v>NO</v>
      </c>
    </row>
    <row r="2440" spans="1:25" x14ac:dyDescent="0.25">
      <c r="A2440" s="572" t="s">
        <v>313</v>
      </c>
      <c r="B2440" s="573" t="s">
        <v>1354</v>
      </c>
      <c r="C2440" s="617">
        <v>9502</v>
      </c>
      <c r="D2440" s="617">
        <v>22117950200</v>
      </c>
      <c r="E2440" s="574" t="s">
        <v>904</v>
      </c>
      <c r="F2440" s="583">
        <v>0</v>
      </c>
      <c r="G2440" s="573" t="s">
        <v>902</v>
      </c>
      <c r="H2440" s="576">
        <v>152900</v>
      </c>
      <c r="I2440" s="576">
        <v>77000</v>
      </c>
      <c r="J2440" s="577">
        <v>0.50359712230215803</v>
      </c>
      <c r="K2440" s="577" t="b">
        <f t="shared" si="342"/>
        <v>1</v>
      </c>
      <c r="L2440" s="576">
        <v>46710</v>
      </c>
      <c r="M2440" s="576">
        <v>51250</v>
      </c>
      <c r="N2440" s="577">
        <v>1.0971954613573101</v>
      </c>
      <c r="O2440" s="577" t="str">
        <f t="shared" si="343"/>
        <v/>
      </c>
      <c r="P2440" s="578">
        <v>19.600000000000001</v>
      </c>
      <c r="Q2440" s="578">
        <v>17.100000000000001</v>
      </c>
      <c r="R2440" s="579">
        <v>0.87244897959183698</v>
      </c>
      <c r="S2440" s="577" t="str">
        <f t="shared" si="344"/>
        <v/>
      </c>
      <c r="T2440" s="580">
        <f t="shared" si="345"/>
        <v>1</v>
      </c>
      <c r="U2440" s="580">
        <f t="shared" si="346"/>
        <v>0</v>
      </c>
      <c r="V2440" s="580">
        <f t="shared" si="347"/>
        <v>0</v>
      </c>
      <c r="W2440" s="580">
        <f t="shared" si="348"/>
        <v>1</v>
      </c>
      <c r="X2440" s="581" t="str">
        <f t="shared" si="349"/>
        <v>NO</v>
      </c>
      <c r="Y2440" s="582" t="str">
        <f t="shared" si="350"/>
        <v>NO</v>
      </c>
    </row>
    <row r="2441" spans="1:25" x14ac:dyDescent="0.25">
      <c r="A2441" s="572" t="s">
        <v>313</v>
      </c>
      <c r="B2441" s="573" t="s">
        <v>1319</v>
      </c>
      <c r="C2441" s="617">
        <v>9503</v>
      </c>
      <c r="D2441" s="617">
        <v>22117950300</v>
      </c>
      <c r="E2441" s="574" t="s">
        <v>904</v>
      </c>
      <c r="F2441" s="583">
        <v>0</v>
      </c>
      <c r="G2441" s="573" t="s">
        <v>902</v>
      </c>
      <c r="H2441" s="576">
        <v>152900</v>
      </c>
      <c r="I2441" s="576">
        <v>114600</v>
      </c>
      <c r="J2441" s="577">
        <v>0.74950948332243295</v>
      </c>
      <c r="K2441" s="577" t="b">
        <f t="shared" si="342"/>
        <v>1</v>
      </c>
      <c r="L2441" s="576">
        <v>46710</v>
      </c>
      <c r="M2441" s="576">
        <v>27000</v>
      </c>
      <c r="N2441" s="577">
        <v>0.57803468208092501</v>
      </c>
      <c r="O2441" s="577" t="b">
        <f t="shared" si="343"/>
        <v>1</v>
      </c>
      <c r="P2441" s="578">
        <v>19.600000000000001</v>
      </c>
      <c r="Q2441" s="578">
        <v>17.5</v>
      </c>
      <c r="R2441" s="579">
        <v>0.89285714285714302</v>
      </c>
      <c r="S2441" s="577" t="str">
        <f t="shared" si="344"/>
        <v/>
      </c>
      <c r="T2441" s="580">
        <f t="shared" si="345"/>
        <v>1</v>
      </c>
      <c r="U2441" s="580">
        <f t="shared" si="346"/>
        <v>1</v>
      </c>
      <c r="V2441" s="580">
        <f t="shared" si="347"/>
        <v>0</v>
      </c>
      <c r="W2441" s="580">
        <f t="shared" si="348"/>
        <v>2</v>
      </c>
      <c r="X2441" s="581" t="str">
        <f t="shared" si="349"/>
        <v>NO</v>
      </c>
      <c r="Y2441" s="582" t="str">
        <f t="shared" si="350"/>
        <v>NO</v>
      </c>
    </row>
    <row r="2442" spans="1:25" x14ac:dyDescent="0.25">
      <c r="A2442" s="572" t="s">
        <v>307</v>
      </c>
      <c r="B2442" s="573" t="s">
        <v>1276</v>
      </c>
      <c r="C2442" s="617">
        <v>9504</v>
      </c>
      <c r="D2442" s="617">
        <v>22117950400</v>
      </c>
      <c r="E2442" s="584" t="s">
        <v>904</v>
      </c>
      <c r="F2442" s="585">
        <v>0</v>
      </c>
      <c r="G2442" s="573" t="s">
        <v>902</v>
      </c>
      <c r="H2442" s="576">
        <v>152900</v>
      </c>
      <c r="I2442" s="576">
        <v>77400</v>
      </c>
      <c r="J2442" s="577">
        <v>0.50621321124918295</v>
      </c>
      <c r="K2442" s="577" t="b">
        <f t="shared" si="342"/>
        <v>1</v>
      </c>
      <c r="L2442" s="576">
        <v>46710</v>
      </c>
      <c r="M2442" s="576">
        <v>22891</v>
      </c>
      <c r="N2442" s="577">
        <v>0.49006636694498001</v>
      </c>
      <c r="O2442" s="577" t="b">
        <f t="shared" si="343"/>
        <v>1</v>
      </c>
      <c r="P2442" s="578">
        <v>19.600000000000001</v>
      </c>
      <c r="Q2442" s="578">
        <v>50</v>
      </c>
      <c r="R2442" s="579">
        <v>2.5510204081632701</v>
      </c>
      <c r="S2442" s="577" t="b">
        <f t="shared" si="344"/>
        <v>1</v>
      </c>
      <c r="T2442" s="580">
        <f t="shared" si="345"/>
        <v>1</v>
      </c>
      <c r="U2442" s="580">
        <f t="shared" si="346"/>
        <v>1</v>
      </c>
      <c r="V2442" s="580">
        <f t="shared" si="347"/>
        <v>1</v>
      </c>
      <c r="W2442" s="580">
        <f t="shared" si="348"/>
        <v>3</v>
      </c>
      <c r="X2442" s="581" t="str">
        <f t="shared" si="349"/>
        <v>NO</v>
      </c>
      <c r="Y2442" s="586" t="str">
        <f t="shared" si="350"/>
        <v>NO</v>
      </c>
    </row>
    <row r="2443" spans="1:25" x14ac:dyDescent="0.25">
      <c r="A2443" s="572" t="s">
        <v>313</v>
      </c>
      <c r="B2443" s="573" t="s">
        <v>1319</v>
      </c>
      <c r="C2443" s="617">
        <v>9504</v>
      </c>
      <c r="D2443" s="617">
        <v>22117950400</v>
      </c>
      <c r="E2443" s="574" t="s">
        <v>904</v>
      </c>
      <c r="F2443" s="583">
        <v>0</v>
      </c>
      <c r="G2443" s="573" t="s">
        <v>902</v>
      </c>
      <c r="H2443" s="576">
        <v>152900</v>
      </c>
      <c r="I2443" s="576">
        <v>114600</v>
      </c>
      <c r="J2443" s="577">
        <v>0.74950948332243295</v>
      </c>
      <c r="K2443" s="577" t="b">
        <f t="shared" si="342"/>
        <v>1</v>
      </c>
      <c r="L2443" s="576">
        <v>46710</v>
      </c>
      <c r="M2443" s="576">
        <v>27000</v>
      </c>
      <c r="N2443" s="577">
        <v>0.57803468208092501</v>
      </c>
      <c r="O2443" s="577" t="b">
        <f t="shared" si="343"/>
        <v>1</v>
      </c>
      <c r="P2443" s="578">
        <v>19.600000000000001</v>
      </c>
      <c r="Q2443" s="578">
        <v>17.5</v>
      </c>
      <c r="R2443" s="579">
        <v>0.89285714285714302</v>
      </c>
      <c r="S2443" s="577" t="str">
        <f t="shared" si="344"/>
        <v/>
      </c>
      <c r="T2443" s="580">
        <f t="shared" si="345"/>
        <v>1</v>
      </c>
      <c r="U2443" s="580">
        <f t="shared" si="346"/>
        <v>1</v>
      </c>
      <c r="V2443" s="580">
        <f t="shared" si="347"/>
        <v>0</v>
      </c>
      <c r="W2443" s="580">
        <f t="shared" si="348"/>
        <v>2</v>
      </c>
      <c r="X2443" s="581" t="str">
        <f t="shared" si="349"/>
        <v>NO</v>
      </c>
      <c r="Y2443" s="582" t="str">
        <f t="shared" si="350"/>
        <v>NO</v>
      </c>
    </row>
    <row r="2444" spans="1:25" ht="30" x14ac:dyDescent="0.25">
      <c r="A2444" s="572" t="s">
        <v>313</v>
      </c>
      <c r="B2444" s="573" t="s">
        <v>1355</v>
      </c>
      <c r="C2444" s="617">
        <v>9504</v>
      </c>
      <c r="D2444" s="617">
        <v>22117950400</v>
      </c>
      <c r="E2444" s="574" t="s">
        <v>904</v>
      </c>
      <c r="F2444" s="583">
        <v>0</v>
      </c>
      <c r="G2444" s="573" t="s">
        <v>902</v>
      </c>
      <c r="H2444" s="576">
        <v>152900</v>
      </c>
      <c r="I2444" s="576">
        <v>0</v>
      </c>
      <c r="J2444" s="577">
        <v>0</v>
      </c>
      <c r="K2444" s="577" t="str">
        <f t="shared" si="342"/>
        <v/>
      </c>
      <c r="L2444" s="576">
        <v>46710</v>
      </c>
      <c r="M2444" s="576">
        <v>0</v>
      </c>
      <c r="N2444" s="577">
        <v>0</v>
      </c>
      <c r="O2444" s="577" t="b">
        <f t="shared" si="343"/>
        <v>1</v>
      </c>
      <c r="P2444" s="578">
        <v>19.600000000000001</v>
      </c>
      <c r="Q2444" s="578">
        <v>0</v>
      </c>
      <c r="R2444" s="579">
        <v>0</v>
      </c>
      <c r="S2444" s="577" t="str">
        <f t="shared" si="344"/>
        <v/>
      </c>
      <c r="T2444" s="580">
        <f t="shared" si="345"/>
        <v>0</v>
      </c>
      <c r="U2444" s="580">
        <f t="shared" si="346"/>
        <v>1</v>
      </c>
      <c r="V2444" s="580">
        <f t="shared" si="347"/>
        <v>0</v>
      </c>
      <c r="W2444" s="580">
        <f t="shared" si="348"/>
        <v>1</v>
      </c>
      <c r="X2444" s="581" t="str">
        <f t="shared" si="349"/>
        <v>NO</v>
      </c>
      <c r="Y2444" s="582" t="str">
        <f t="shared" si="350"/>
        <v>NO</v>
      </c>
    </row>
    <row r="2445" spans="1:25" x14ac:dyDescent="0.25">
      <c r="A2445" s="572" t="s">
        <v>313</v>
      </c>
      <c r="B2445" s="573" t="s">
        <v>1316</v>
      </c>
      <c r="C2445" s="617">
        <v>9505</v>
      </c>
      <c r="D2445" s="617">
        <v>22117950500</v>
      </c>
      <c r="E2445" s="574" t="s">
        <v>904</v>
      </c>
      <c r="F2445" s="583">
        <v>0</v>
      </c>
      <c r="G2445" s="573" t="s">
        <v>902</v>
      </c>
      <c r="H2445" s="576">
        <v>152900</v>
      </c>
      <c r="I2445" s="576">
        <v>68800</v>
      </c>
      <c r="J2445" s="577">
        <v>0.449967298888162</v>
      </c>
      <c r="K2445" s="577" t="str">
        <f t="shared" si="342"/>
        <v/>
      </c>
      <c r="L2445" s="576">
        <v>46710</v>
      </c>
      <c r="M2445" s="576">
        <v>24600</v>
      </c>
      <c r="N2445" s="577">
        <v>0.52665382145150896</v>
      </c>
      <c r="O2445" s="577" t="b">
        <f t="shared" si="343"/>
        <v>1</v>
      </c>
      <c r="P2445" s="578">
        <v>19.600000000000001</v>
      </c>
      <c r="Q2445" s="578">
        <v>36.299999999999997</v>
      </c>
      <c r="R2445" s="579">
        <v>1.8520408163265301</v>
      </c>
      <c r="S2445" s="577" t="b">
        <f t="shared" si="344"/>
        <v>1</v>
      </c>
      <c r="T2445" s="580">
        <f t="shared" si="345"/>
        <v>0</v>
      </c>
      <c r="U2445" s="580">
        <f t="shared" si="346"/>
        <v>1</v>
      </c>
      <c r="V2445" s="580">
        <f t="shared" si="347"/>
        <v>1</v>
      </c>
      <c r="W2445" s="580">
        <f t="shared" si="348"/>
        <v>2</v>
      </c>
      <c r="X2445" s="581" t="str">
        <f t="shared" si="349"/>
        <v>NO</v>
      </c>
      <c r="Y2445" s="582" t="str">
        <f t="shared" si="350"/>
        <v>NO</v>
      </c>
    </row>
    <row r="2446" spans="1:25" x14ac:dyDescent="0.25">
      <c r="A2446" s="572" t="s">
        <v>313</v>
      </c>
      <c r="B2446" s="573" t="s">
        <v>1319</v>
      </c>
      <c r="C2446" s="617">
        <v>9505</v>
      </c>
      <c r="D2446" s="617">
        <v>22117950500</v>
      </c>
      <c r="E2446" s="574" t="s">
        <v>904</v>
      </c>
      <c r="F2446" s="583">
        <v>0</v>
      </c>
      <c r="G2446" s="573" t="s">
        <v>902</v>
      </c>
      <c r="H2446" s="576">
        <v>152900</v>
      </c>
      <c r="I2446" s="576">
        <v>114600</v>
      </c>
      <c r="J2446" s="577">
        <v>0.74950948332243295</v>
      </c>
      <c r="K2446" s="577" t="b">
        <f t="shared" si="342"/>
        <v>1</v>
      </c>
      <c r="L2446" s="576">
        <v>46710</v>
      </c>
      <c r="M2446" s="576">
        <v>27000</v>
      </c>
      <c r="N2446" s="577">
        <v>0.57803468208092501</v>
      </c>
      <c r="O2446" s="577" t="b">
        <f t="shared" si="343"/>
        <v>1</v>
      </c>
      <c r="P2446" s="578">
        <v>19.600000000000001</v>
      </c>
      <c r="Q2446" s="578">
        <v>17.5</v>
      </c>
      <c r="R2446" s="579">
        <v>0.89285714285714302</v>
      </c>
      <c r="S2446" s="577" t="str">
        <f t="shared" si="344"/>
        <v/>
      </c>
      <c r="T2446" s="580">
        <f t="shared" si="345"/>
        <v>1</v>
      </c>
      <c r="U2446" s="580">
        <f t="shared" si="346"/>
        <v>1</v>
      </c>
      <c r="V2446" s="580">
        <f t="shared" si="347"/>
        <v>0</v>
      </c>
      <c r="W2446" s="580">
        <f t="shared" si="348"/>
        <v>2</v>
      </c>
      <c r="X2446" s="581" t="str">
        <f t="shared" si="349"/>
        <v>NO</v>
      </c>
      <c r="Y2446" s="582" t="str">
        <f t="shared" si="350"/>
        <v>NO</v>
      </c>
    </row>
    <row r="2447" spans="1:25" x14ac:dyDescent="0.25">
      <c r="A2447" s="572" t="s">
        <v>1310</v>
      </c>
      <c r="B2447" s="573" t="s">
        <v>1313</v>
      </c>
      <c r="C2447" s="617">
        <v>9505</v>
      </c>
      <c r="D2447" s="617">
        <v>22117950500</v>
      </c>
      <c r="E2447" s="574" t="s">
        <v>904</v>
      </c>
      <c r="F2447" s="583">
        <v>0</v>
      </c>
      <c r="G2447" s="573" t="s">
        <v>902</v>
      </c>
      <c r="H2447" s="576">
        <v>152900</v>
      </c>
      <c r="I2447" s="576">
        <v>210300</v>
      </c>
      <c r="J2447" s="577">
        <v>1.37540876389797</v>
      </c>
      <c r="K2447" s="577" t="b">
        <f t="shared" si="342"/>
        <v>1</v>
      </c>
      <c r="L2447" s="576">
        <v>46710</v>
      </c>
      <c r="M2447" s="576">
        <v>57438</v>
      </c>
      <c r="N2447" s="577">
        <v>1.2296724470134901</v>
      </c>
      <c r="O2447" s="577" t="str">
        <f t="shared" si="343"/>
        <v/>
      </c>
      <c r="P2447" s="578">
        <v>19.600000000000001</v>
      </c>
      <c r="Q2447" s="578">
        <v>13</v>
      </c>
      <c r="R2447" s="579">
        <v>0.66326530612244905</v>
      </c>
      <c r="S2447" s="577" t="str">
        <f t="shared" si="344"/>
        <v/>
      </c>
      <c r="T2447" s="580">
        <f t="shared" si="345"/>
        <v>1</v>
      </c>
      <c r="U2447" s="580">
        <f t="shared" si="346"/>
        <v>0</v>
      </c>
      <c r="V2447" s="580">
        <f t="shared" si="347"/>
        <v>0</v>
      </c>
      <c r="W2447" s="580">
        <f t="shared" si="348"/>
        <v>1</v>
      </c>
      <c r="X2447" s="581" t="str">
        <f t="shared" si="349"/>
        <v>NO</v>
      </c>
      <c r="Y2447" s="582" t="str">
        <f t="shared" si="350"/>
        <v>NO</v>
      </c>
    </row>
    <row r="2448" spans="1:25" x14ac:dyDescent="0.25">
      <c r="A2448" s="572" t="s">
        <v>313</v>
      </c>
      <c r="B2448" s="573" t="s">
        <v>1319</v>
      </c>
      <c r="C2448" s="617">
        <v>9506</v>
      </c>
      <c r="D2448" s="617">
        <v>22117950600</v>
      </c>
      <c r="E2448" s="574" t="s">
        <v>904</v>
      </c>
      <c r="F2448" s="583">
        <v>0</v>
      </c>
      <c r="G2448" s="573" t="s">
        <v>902</v>
      </c>
      <c r="H2448" s="576">
        <v>152900</v>
      </c>
      <c r="I2448" s="576">
        <v>114600</v>
      </c>
      <c r="J2448" s="577">
        <v>0.74950948332243295</v>
      </c>
      <c r="K2448" s="577" t="b">
        <f t="shared" si="342"/>
        <v>1</v>
      </c>
      <c r="L2448" s="576">
        <v>46710</v>
      </c>
      <c r="M2448" s="576">
        <v>27000</v>
      </c>
      <c r="N2448" s="577">
        <v>0.57803468208092501</v>
      </c>
      <c r="O2448" s="577" t="b">
        <f t="shared" si="343"/>
        <v>1</v>
      </c>
      <c r="P2448" s="578">
        <v>19.600000000000001</v>
      </c>
      <c r="Q2448" s="578">
        <v>17.5</v>
      </c>
      <c r="R2448" s="579">
        <v>0.89285714285714302</v>
      </c>
      <c r="S2448" s="577" t="str">
        <f t="shared" si="344"/>
        <v/>
      </c>
      <c r="T2448" s="580">
        <f t="shared" si="345"/>
        <v>1</v>
      </c>
      <c r="U2448" s="580">
        <f t="shared" si="346"/>
        <v>1</v>
      </c>
      <c r="V2448" s="580">
        <f t="shared" si="347"/>
        <v>0</v>
      </c>
      <c r="W2448" s="580">
        <f t="shared" si="348"/>
        <v>2</v>
      </c>
      <c r="X2448" s="581" t="str">
        <f t="shared" si="349"/>
        <v>NO</v>
      </c>
      <c r="Y2448" s="582" t="str">
        <f t="shared" si="350"/>
        <v>NO</v>
      </c>
    </row>
    <row r="2449" spans="1:25" x14ac:dyDescent="0.25">
      <c r="A2449" s="572" t="s">
        <v>313</v>
      </c>
      <c r="B2449" s="573" t="s">
        <v>1316</v>
      </c>
      <c r="C2449" s="617">
        <v>9506</v>
      </c>
      <c r="D2449" s="617">
        <v>22117950600</v>
      </c>
      <c r="E2449" s="584" t="s">
        <v>904</v>
      </c>
      <c r="F2449" s="590">
        <v>0</v>
      </c>
      <c r="G2449" s="573" t="s">
        <v>902</v>
      </c>
      <c r="H2449" s="576">
        <v>152900</v>
      </c>
      <c r="I2449" s="576">
        <v>68800</v>
      </c>
      <c r="J2449" s="577">
        <v>0.449967298888162</v>
      </c>
      <c r="K2449" s="577" t="str">
        <f t="shared" si="342"/>
        <v/>
      </c>
      <c r="L2449" s="576">
        <v>46710</v>
      </c>
      <c r="M2449" s="576">
        <v>24600</v>
      </c>
      <c r="N2449" s="577">
        <v>0.52665382145150896</v>
      </c>
      <c r="O2449" s="577" t="b">
        <f t="shared" si="343"/>
        <v>1</v>
      </c>
      <c r="P2449" s="578">
        <v>19.600000000000001</v>
      </c>
      <c r="Q2449" s="578">
        <v>36.299999999999997</v>
      </c>
      <c r="R2449" s="579">
        <v>1.8520408163265301</v>
      </c>
      <c r="S2449" s="577" t="b">
        <f t="shared" si="344"/>
        <v>1</v>
      </c>
      <c r="T2449" s="580">
        <f t="shared" si="345"/>
        <v>0</v>
      </c>
      <c r="U2449" s="580">
        <f t="shared" si="346"/>
        <v>1</v>
      </c>
      <c r="V2449" s="580">
        <f t="shared" si="347"/>
        <v>1</v>
      </c>
      <c r="W2449" s="580">
        <f t="shared" si="348"/>
        <v>2</v>
      </c>
      <c r="X2449" s="581" t="str">
        <f t="shared" si="349"/>
        <v>NO</v>
      </c>
      <c r="Y2449" s="586" t="str">
        <f t="shared" si="350"/>
        <v>NO</v>
      </c>
    </row>
    <row r="2450" spans="1:25" x14ac:dyDescent="0.25">
      <c r="A2450" s="572" t="s">
        <v>313</v>
      </c>
      <c r="B2450" s="573" t="s">
        <v>1316</v>
      </c>
      <c r="C2450" s="617">
        <v>9507</v>
      </c>
      <c r="D2450" s="617">
        <v>22117950700</v>
      </c>
      <c r="E2450" s="574" t="s">
        <v>904</v>
      </c>
      <c r="F2450" s="583">
        <v>0</v>
      </c>
      <c r="G2450" s="573" t="s">
        <v>902</v>
      </c>
      <c r="H2450" s="576">
        <v>152900</v>
      </c>
      <c r="I2450" s="576">
        <v>68800</v>
      </c>
      <c r="J2450" s="577">
        <v>0.449967298888162</v>
      </c>
      <c r="K2450" s="577" t="str">
        <f t="shared" si="342"/>
        <v/>
      </c>
      <c r="L2450" s="576">
        <v>46710</v>
      </c>
      <c r="M2450" s="576">
        <v>24600</v>
      </c>
      <c r="N2450" s="577">
        <v>0.52665382145150896</v>
      </c>
      <c r="O2450" s="577" t="b">
        <f t="shared" si="343"/>
        <v>1</v>
      </c>
      <c r="P2450" s="578">
        <v>19.600000000000001</v>
      </c>
      <c r="Q2450" s="578">
        <v>36.299999999999997</v>
      </c>
      <c r="R2450" s="579">
        <v>1.8520408163265301</v>
      </c>
      <c r="S2450" s="577" t="b">
        <f t="shared" si="344"/>
        <v>1</v>
      </c>
      <c r="T2450" s="580">
        <f t="shared" si="345"/>
        <v>0</v>
      </c>
      <c r="U2450" s="580">
        <f t="shared" si="346"/>
        <v>1</v>
      </c>
      <c r="V2450" s="580">
        <f t="shared" si="347"/>
        <v>1</v>
      </c>
      <c r="W2450" s="580">
        <f t="shared" si="348"/>
        <v>2</v>
      </c>
      <c r="X2450" s="581" t="str">
        <f t="shared" si="349"/>
        <v>NO</v>
      </c>
      <c r="Y2450" s="582" t="str">
        <f t="shared" si="350"/>
        <v>NO</v>
      </c>
    </row>
    <row r="2451" spans="1:25" x14ac:dyDescent="0.25">
      <c r="A2451" s="572" t="s">
        <v>313</v>
      </c>
      <c r="B2451" s="573" t="s">
        <v>1316</v>
      </c>
      <c r="C2451" s="617">
        <v>9508</v>
      </c>
      <c r="D2451" s="617">
        <v>22117950800</v>
      </c>
      <c r="E2451" s="591" t="s">
        <v>901</v>
      </c>
      <c r="F2451" s="592">
        <v>1</v>
      </c>
      <c r="G2451" s="573" t="s">
        <v>902</v>
      </c>
      <c r="H2451" s="576">
        <v>152900</v>
      </c>
      <c r="I2451" s="576">
        <v>68800</v>
      </c>
      <c r="J2451" s="577">
        <v>0.449967298888162</v>
      </c>
      <c r="K2451" s="577" t="str">
        <f t="shared" si="342"/>
        <v/>
      </c>
      <c r="L2451" s="576">
        <v>46710</v>
      </c>
      <c r="M2451" s="576">
        <v>24600</v>
      </c>
      <c r="N2451" s="577">
        <v>0.52665382145150896</v>
      </c>
      <c r="O2451" s="577" t="b">
        <f t="shared" si="343"/>
        <v>1</v>
      </c>
      <c r="P2451" s="578">
        <v>19.600000000000001</v>
      </c>
      <c r="Q2451" s="578">
        <v>36.299999999999997</v>
      </c>
      <c r="R2451" s="579">
        <v>1.8520408163265301</v>
      </c>
      <c r="S2451" s="577" t="b">
        <f t="shared" si="344"/>
        <v>1</v>
      </c>
      <c r="T2451" s="580">
        <f t="shared" si="345"/>
        <v>0</v>
      </c>
      <c r="U2451" s="580">
        <f t="shared" si="346"/>
        <v>1</v>
      </c>
      <c r="V2451" s="580">
        <f t="shared" si="347"/>
        <v>1</v>
      </c>
      <c r="W2451" s="580">
        <f t="shared" si="348"/>
        <v>2</v>
      </c>
      <c r="X2451" s="588" t="str">
        <f t="shared" si="349"/>
        <v>YES</v>
      </c>
      <c r="Y2451" s="589" t="str">
        <f t="shared" si="350"/>
        <v>YES</v>
      </c>
    </row>
    <row r="2452" spans="1:25" x14ac:dyDescent="0.25">
      <c r="A2452" s="572" t="s">
        <v>313</v>
      </c>
      <c r="B2452" s="573" t="s">
        <v>1316</v>
      </c>
      <c r="C2452" s="617">
        <v>9509</v>
      </c>
      <c r="D2452" s="617">
        <v>22117950900</v>
      </c>
      <c r="E2452" s="591" t="s">
        <v>901</v>
      </c>
      <c r="F2452" s="592">
        <v>1</v>
      </c>
      <c r="G2452" s="573" t="s">
        <v>902</v>
      </c>
      <c r="H2452" s="576">
        <v>152900</v>
      </c>
      <c r="I2452" s="576">
        <v>68800</v>
      </c>
      <c r="J2452" s="577">
        <v>0.449967298888162</v>
      </c>
      <c r="K2452" s="577" t="str">
        <f t="shared" si="342"/>
        <v/>
      </c>
      <c r="L2452" s="576">
        <v>46710</v>
      </c>
      <c r="M2452" s="576">
        <v>24600</v>
      </c>
      <c r="N2452" s="577">
        <v>0.52665382145150896</v>
      </c>
      <c r="O2452" s="577" t="b">
        <f t="shared" si="343"/>
        <v>1</v>
      </c>
      <c r="P2452" s="578">
        <v>19.600000000000001</v>
      </c>
      <c r="Q2452" s="578">
        <v>36.299999999999997</v>
      </c>
      <c r="R2452" s="579">
        <v>1.8520408163265301</v>
      </c>
      <c r="S2452" s="577" t="b">
        <f t="shared" si="344"/>
        <v>1</v>
      </c>
      <c r="T2452" s="580">
        <f t="shared" si="345"/>
        <v>0</v>
      </c>
      <c r="U2452" s="580">
        <f t="shared" si="346"/>
        <v>1</v>
      </c>
      <c r="V2452" s="580">
        <f t="shared" si="347"/>
        <v>1</v>
      </c>
      <c r="W2452" s="580">
        <f t="shared" si="348"/>
        <v>2</v>
      </c>
      <c r="X2452" s="588" t="str">
        <f t="shared" si="349"/>
        <v>YES</v>
      </c>
      <c r="Y2452" s="589" t="str">
        <f t="shared" si="350"/>
        <v>YES</v>
      </c>
    </row>
    <row r="2453" spans="1:25" x14ac:dyDescent="0.25">
      <c r="A2453" s="572" t="s">
        <v>313</v>
      </c>
      <c r="B2453" s="573" t="s">
        <v>1316</v>
      </c>
      <c r="C2453" s="617">
        <v>9510</v>
      </c>
      <c r="D2453" s="617">
        <v>22117951000</v>
      </c>
      <c r="E2453" s="574" t="s">
        <v>904</v>
      </c>
      <c r="F2453" s="583">
        <v>0</v>
      </c>
      <c r="G2453" s="573" t="s">
        <v>902</v>
      </c>
      <c r="H2453" s="576">
        <v>152900</v>
      </c>
      <c r="I2453" s="576">
        <v>68800</v>
      </c>
      <c r="J2453" s="577">
        <v>0.449967298888162</v>
      </c>
      <c r="K2453" s="577" t="str">
        <f t="shared" si="342"/>
        <v/>
      </c>
      <c r="L2453" s="576">
        <v>46710</v>
      </c>
      <c r="M2453" s="576">
        <v>24600</v>
      </c>
      <c r="N2453" s="577">
        <v>0.52665382145150896</v>
      </c>
      <c r="O2453" s="577" t="b">
        <f t="shared" si="343"/>
        <v>1</v>
      </c>
      <c r="P2453" s="578">
        <v>19.600000000000001</v>
      </c>
      <c r="Q2453" s="578">
        <v>36.299999999999997</v>
      </c>
      <c r="R2453" s="579">
        <v>1.8520408163265301</v>
      </c>
      <c r="S2453" s="577" t="b">
        <f t="shared" si="344"/>
        <v>1</v>
      </c>
      <c r="T2453" s="580">
        <f t="shared" si="345"/>
        <v>0</v>
      </c>
      <c r="U2453" s="580">
        <f t="shared" si="346"/>
        <v>1</v>
      </c>
      <c r="V2453" s="580">
        <f t="shared" si="347"/>
        <v>1</v>
      </c>
      <c r="W2453" s="580">
        <f t="shared" si="348"/>
        <v>2</v>
      </c>
      <c r="X2453" s="581" t="str">
        <f t="shared" si="349"/>
        <v>NO</v>
      </c>
      <c r="Y2453" s="582" t="str">
        <f t="shared" si="350"/>
        <v>NO</v>
      </c>
    </row>
    <row r="2454" spans="1:25" x14ac:dyDescent="0.25">
      <c r="A2454" s="572" t="s">
        <v>268</v>
      </c>
      <c r="B2454" s="592" t="s">
        <v>1044</v>
      </c>
      <c r="C2454" s="617">
        <v>311</v>
      </c>
      <c r="D2454" s="617">
        <v>22119031100</v>
      </c>
      <c r="E2454" s="591" t="s">
        <v>904</v>
      </c>
      <c r="F2454" s="575">
        <v>0</v>
      </c>
      <c r="G2454" s="573" t="s">
        <v>902</v>
      </c>
      <c r="H2454" s="576">
        <v>152900</v>
      </c>
      <c r="I2454" s="576">
        <v>69900</v>
      </c>
      <c r="J2454" s="577">
        <v>0.45716154349247901</v>
      </c>
      <c r="K2454" s="577" t="str">
        <f t="shared" si="342"/>
        <v/>
      </c>
      <c r="L2454" s="576">
        <v>46710</v>
      </c>
      <c r="M2454" s="576">
        <v>22708</v>
      </c>
      <c r="N2454" s="577">
        <v>0.48614857632198699</v>
      </c>
      <c r="O2454" s="577" t="b">
        <f t="shared" si="343"/>
        <v>1</v>
      </c>
      <c r="P2454" s="578">
        <v>19.600000000000001</v>
      </c>
      <c r="Q2454" s="578">
        <v>40.4</v>
      </c>
      <c r="R2454" s="579">
        <v>2.06122448979592</v>
      </c>
      <c r="S2454" s="577" t="b">
        <f t="shared" si="344"/>
        <v>1</v>
      </c>
      <c r="T2454" s="580">
        <f t="shared" si="345"/>
        <v>0</v>
      </c>
      <c r="U2454" s="580">
        <f t="shared" si="346"/>
        <v>1</v>
      </c>
      <c r="V2454" s="580">
        <f t="shared" si="347"/>
        <v>1</v>
      </c>
      <c r="W2454" s="580">
        <f t="shared" si="348"/>
        <v>2</v>
      </c>
      <c r="X2454" s="581" t="str">
        <f t="shared" si="349"/>
        <v>NO</v>
      </c>
      <c r="Y2454" s="586" t="str">
        <f t="shared" si="350"/>
        <v>NO</v>
      </c>
    </row>
    <row r="2455" spans="1:25" x14ac:dyDescent="0.25">
      <c r="A2455" s="572" t="s">
        <v>314</v>
      </c>
      <c r="B2455" s="573" t="s">
        <v>981</v>
      </c>
      <c r="C2455" s="617">
        <v>311</v>
      </c>
      <c r="D2455" s="617">
        <v>22119031100</v>
      </c>
      <c r="E2455" s="574" t="s">
        <v>904</v>
      </c>
      <c r="F2455" s="583">
        <v>0</v>
      </c>
      <c r="G2455" s="573" t="s">
        <v>902</v>
      </c>
      <c r="H2455" s="576">
        <v>152900</v>
      </c>
      <c r="I2455" s="576">
        <v>89000</v>
      </c>
      <c r="J2455" s="577">
        <v>0.58207979071288396</v>
      </c>
      <c r="K2455" s="577" t="b">
        <f t="shared" si="342"/>
        <v>1</v>
      </c>
      <c r="L2455" s="576">
        <v>46710</v>
      </c>
      <c r="M2455" s="576">
        <v>28450</v>
      </c>
      <c r="N2455" s="577">
        <v>0.60907728537786299</v>
      </c>
      <c r="O2455" s="577" t="b">
        <f t="shared" si="343"/>
        <v>1</v>
      </c>
      <c r="P2455" s="578">
        <v>19.600000000000001</v>
      </c>
      <c r="Q2455" s="578">
        <v>23.4</v>
      </c>
      <c r="R2455" s="579">
        <v>1.19387755102041</v>
      </c>
      <c r="S2455" s="577" t="str">
        <f t="shared" si="344"/>
        <v/>
      </c>
      <c r="T2455" s="580">
        <f t="shared" si="345"/>
        <v>1</v>
      </c>
      <c r="U2455" s="580">
        <f t="shared" si="346"/>
        <v>1</v>
      </c>
      <c r="V2455" s="580">
        <f t="shared" si="347"/>
        <v>0</v>
      </c>
      <c r="W2455" s="580">
        <f t="shared" si="348"/>
        <v>2</v>
      </c>
      <c r="X2455" s="581" t="str">
        <f t="shared" si="349"/>
        <v>NO</v>
      </c>
      <c r="Y2455" s="582" t="str">
        <f t="shared" si="350"/>
        <v>NO</v>
      </c>
    </row>
    <row r="2456" spans="1:25" x14ac:dyDescent="0.25">
      <c r="A2456" s="572" t="s">
        <v>314</v>
      </c>
      <c r="B2456" s="573" t="s">
        <v>1356</v>
      </c>
      <c r="C2456" s="617">
        <v>311</v>
      </c>
      <c r="D2456" s="617">
        <v>22119031100</v>
      </c>
      <c r="E2456" s="574" t="s">
        <v>904</v>
      </c>
      <c r="F2456" s="583">
        <v>0</v>
      </c>
      <c r="G2456" s="573" t="s">
        <v>902</v>
      </c>
      <c r="H2456" s="576">
        <v>152900</v>
      </c>
      <c r="I2456" s="576">
        <v>135400</v>
      </c>
      <c r="J2456" s="577">
        <v>0.885546108567691</v>
      </c>
      <c r="K2456" s="577" t="b">
        <f t="shared" si="342"/>
        <v>1</v>
      </c>
      <c r="L2456" s="576">
        <v>46710</v>
      </c>
      <c r="M2456" s="580"/>
      <c r="N2456" s="580"/>
      <c r="O2456" s="577" t="b">
        <f t="shared" si="343"/>
        <v>1</v>
      </c>
      <c r="P2456" s="578">
        <v>19.600000000000001</v>
      </c>
      <c r="Q2456" s="578">
        <v>5.7</v>
      </c>
      <c r="R2456" s="579">
        <v>0.29081632653061201</v>
      </c>
      <c r="S2456" s="577" t="str">
        <f t="shared" si="344"/>
        <v/>
      </c>
      <c r="T2456" s="580">
        <f t="shared" si="345"/>
        <v>1</v>
      </c>
      <c r="U2456" s="580">
        <f t="shared" si="346"/>
        <v>1</v>
      </c>
      <c r="V2456" s="580">
        <f t="shared" si="347"/>
        <v>0</v>
      </c>
      <c r="W2456" s="580">
        <f t="shared" si="348"/>
        <v>2</v>
      </c>
      <c r="X2456" s="581" t="str">
        <f t="shared" si="349"/>
        <v>NO</v>
      </c>
      <c r="Y2456" s="582" t="str">
        <f t="shared" si="350"/>
        <v>NO</v>
      </c>
    </row>
    <row r="2457" spans="1:25" x14ac:dyDescent="0.25">
      <c r="A2457" s="572" t="s">
        <v>314</v>
      </c>
      <c r="B2457" s="573" t="s">
        <v>1357</v>
      </c>
      <c r="C2457" s="617">
        <v>312</v>
      </c>
      <c r="D2457" s="617">
        <v>22119031200</v>
      </c>
      <c r="E2457" s="584" t="s">
        <v>904</v>
      </c>
      <c r="F2457" s="583">
        <v>0</v>
      </c>
      <c r="G2457" s="573" t="s">
        <v>902</v>
      </c>
      <c r="H2457" s="576">
        <v>152900</v>
      </c>
      <c r="I2457" s="576">
        <v>54600</v>
      </c>
      <c r="J2457" s="577">
        <v>0.35709614126880301</v>
      </c>
      <c r="K2457" s="577" t="str">
        <f t="shared" si="342"/>
        <v/>
      </c>
      <c r="L2457" s="576">
        <v>46710</v>
      </c>
      <c r="M2457" s="576">
        <v>16185</v>
      </c>
      <c r="N2457" s="577">
        <v>0.34649967886962102</v>
      </c>
      <c r="O2457" s="577" t="b">
        <f t="shared" si="343"/>
        <v>1</v>
      </c>
      <c r="P2457" s="578">
        <v>19.600000000000001</v>
      </c>
      <c r="Q2457" s="578">
        <v>48.2</v>
      </c>
      <c r="R2457" s="579">
        <v>2.4591836734693899</v>
      </c>
      <c r="S2457" s="577" t="b">
        <f t="shared" si="344"/>
        <v>1</v>
      </c>
      <c r="T2457" s="580">
        <f t="shared" si="345"/>
        <v>0</v>
      </c>
      <c r="U2457" s="580">
        <f t="shared" si="346"/>
        <v>1</v>
      </c>
      <c r="V2457" s="580">
        <f t="shared" si="347"/>
        <v>1</v>
      </c>
      <c r="W2457" s="580">
        <f t="shared" si="348"/>
        <v>2</v>
      </c>
      <c r="X2457" s="581" t="str">
        <f t="shared" si="349"/>
        <v>NO</v>
      </c>
      <c r="Y2457" s="582" t="str">
        <f t="shared" si="350"/>
        <v>NO</v>
      </c>
    </row>
    <row r="2458" spans="1:25" x14ac:dyDescent="0.25">
      <c r="A2458" s="572" t="s">
        <v>314</v>
      </c>
      <c r="B2458" s="592" t="s">
        <v>1000</v>
      </c>
      <c r="C2458" s="617">
        <v>312</v>
      </c>
      <c r="D2458" s="617">
        <v>22119031200</v>
      </c>
      <c r="E2458" s="584" t="s">
        <v>904</v>
      </c>
      <c r="F2458" s="583">
        <v>0</v>
      </c>
      <c r="G2458" s="573" t="s">
        <v>902</v>
      </c>
      <c r="H2458" s="576">
        <v>152900</v>
      </c>
      <c r="I2458" s="576">
        <v>67000</v>
      </c>
      <c r="J2458" s="577">
        <v>0.43819489862655298</v>
      </c>
      <c r="K2458" s="577" t="str">
        <f t="shared" si="342"/>
        <v/>
      </c>
      <c r="L2458" s="576">
        <v>46710</v>
      </c>
      <c r="M2458" s="576">
        <v>27857</v>
      </c>
      <c r="N2458" s="577">
        <v>0.59638193106401205</v>
      </c>
      <c r="O2458" s="577" t="b">
        <f t="shared" si="343"/>
        <v>1</v>
      </c>
      <c r="P2458" s="578">
        <v>19.600000000000001</v>
      </c>
      <c r="Q2458" s="578">
        <v>33.4</v>
      </c>
      <c r="R2458" s="579">
        <v>1.7040816326530599</v>
      </c>
      <c r="S2458" s="577" t="b">
        <f t="shared" si="344"/>
        <v>1</v>
      </c>
      <c r="T2458" s="580">
        <f t="shared" si="345"/>
        <v>0</v>
      </c>
      <c r="U2458" s="580">
        <f t="shared" si="346"/>
        <v>1</v>
      </c>
      <c r="V2458" s="580">
        <f t="shared" si="347"/>
        <v>1</v>
      </c>
      <c r="W2458" s="580">
        <f t="shared" si="348"/>
        <v>2</v>
      </c>
      <c r="X2458" s="581" t="str">
        <f t="shared" si="349"/>
        <v>NO</v>
      </c>
      <c r="Y2458" s="582" t="str">
        <f t="shared" si="350"/>
        <v>NO</v>
      </c>
    </row>
    <row r="2459" spans="1:25" x14ac:dyDescent="0.25">
      <c r="A2459" s="572" t="s">
        <v>314</v>
      </c>
      <c r="B2459" s="592" t="s">
        <v>1001</v>
      </c>
      <c r="C2459" s="617">
        <v>312</v>
      </c>
      <c r="D2459" s="617">
        <v>22119031200</v>
      </c>
      <c r="E2459" s="584" t="s">
        <v>904</v>
      </c>
      <c r="F2459" s="583">
        <v>0</v>
      </c>
      <c r="G2459" s="573" t="s">
        <v>902</v>
      </c>
      <c r="H2459" s="576">
        <v>152900</v>
      </c>
      <c r="I2459" s="576">
        <v>69000</v>
      </c>
      <c r="J2459" s="577">
        <v>0.45127534336167402</v>
      </c>
      <c r="K2459" s="577" t="str">
        <f t="shared" si="342"/>
        <v/>
      </c>
      <c r="L2459" s="576">
        <v>46710</v>
      </c>
      <c r="M2459" s="576">
        <v>38500</v>
      </c>
      <c r="N2459" s="577">
        <v>0.82423463926354101</v>
      </c>
      <c r="O2459" s="577" t="str">
        <f t="shared" si="343"/>
        <v/>
      </c>
      <c r="P2459" s="578">
        <v>19.600000000000001</v>
      </c>
      <c r="Q2459" s="578">
        <v>21.6</v>
      </c>
      <c r="R2459" s="579">
        <v>1.1020408163265301</v>
      </c>
      <c r="S2459" s="577" t="str">
        <f t="shared" si="344"/>
        <v/>
      </c>
      <c r="T2459" s="580">
        <f t="shared" si="345"/>
        <v>0</v>
      </c>
      <c r="U2459" s="580">
        <f t="shared" si="346"/>
        <v>0</v>
      </c>
      <c r="V2459" s="580">
        <f t="shared" si="347"/>
        <v>0</v>
      </c>
      <c r="W2459" s="580">
        <f t="shared" si="348"/>
        <v>0</v>
      </c>
      <c r="X2459" s="581" t="str">
        <f t="shared" si="349"/>
        <v>NO</v>
      </c>
      <c r="Y2459" s="582" t="str">
        <f t="shared" si="350"/>
        <v>NO</v>
      </c>
    </row>
    <row r="2460" spans="1:25" x14ac:dyDescent="0.25">
      <c r="A2460" s="572" t="s">
        <v>314</v>
      </c>
      <c r="B2460" s="573" t="s">
        <v>1000</v>
      </c>
      <c r="C2460" s="617">
        <v>313</v>
      </c>
      <c r="D2460" s="617">
        <v>22119031300</v>
      </c>
      <c r="E2460" s="584" t="s">
        <v>904</v>
      </c>
      <c r="F2460" s="583">
        <v>0</v>
      </c>
      <c r="G2460" s="573" t="s">
        <v>902</v>
      </c>
      <c r="H2460" s="576">
        <v>152900</v>
      </c>
      <c r="I2460" s="576">
        <v>67000</v>
      </c>
      <c r="J2460" s="577">
        <v>0.43819489862655298</v>
      </c>
      <c r="K2460" s="577" t="str">
        <f t="shared" si="342"/>
        <v/>
      </c>
      <c r="L2460" s="576">
        <v>46710</v>
      </c>
      <c r="M2460" s="576">
        <v>27857</v>
      </c>
      <c r="N2460" s="577">
        <v>0.59638193106401205</v>
      </c>
      <c r="O2460" s="577" t="b">
        <f t="shared" si="343"/>
        <v>1</v>
      </c>
      <c r="P2460" s="578">
        <v>19.600000000000001</v>
      </c>
      <c r="Q2460" s="578">
        <v>33.4</v>
      </c>
      <c r="R2460" s="579">
        <v>1.7040816326530599</v>
      </c>
      <c r="S2460" s="577" t="b">
        <f t="shared" si="344"/>
        <v>1</v>
      </c>
      <c r="T2460" s="580">
        <f t="shared" si="345"/>
        <v>0</v>
      </c>
      <c r="U2460" s="580">
        <f t="shared" si="346"/>
        <v>1</v>
      </c>
      <c r="V2460" s="580">
        <f t="shared" si="347"/>
        <v>1</v>
      </c>
      <c r="W2460" s="580">
        <f t="shared" si="348"/>
        <v>2</v>
      </c>
      <c r="X2460" s="581" t="str">
        <f t="shared" si="349"/>
        <v>NO</v>
      </c>
      <c r="Y2460" s="582" t="str">
        <f t="shared" si="350"/>
        <v>NO</v>
      </c>
    </row>
    <row r="2461" spans="1:25" x14ac:dyDescent="0.25">
      <c r="A2461" s="572" t="s">
        <v>314</v>
      </c>
      <c r="B2461" s="573" t="s">
        <v>998</v>
      </c>
      <c r="C2461" s="617">
        <v>314</v>
      </c>
      <c r="D2461" s="617">
        <v>22119031400</v>
      </c>
      <c r="E2461" s="574" t="s">
        <v>904</v>
      </c>
      <c r="F2461" s="583">
        <v>0</v>
      </c>
      <c r="G2461" s="573" t="s">
        <v>902</v>
      </c>
      <c r="H2461" s="576">
        <v>152900</v>
      </c>
      <c r="I2461" s="576">
        <v>51200</v>
      </c>
      <c r="J2461" s="577">
        <v>0.33485938521909703</v>
      </c>
      <c r="K2461" s="577" t="str">
        <f t="shared" si="342"/>
        <v/>
      </c>
      <c r="L2461" s="576">
        <v>46710</v>
      </c>
      <c r="M2461" s="576">
        <v>23229</v>
      </c>
      <c r="N2461" s="577">
        <v>0.49730250481695598</v>
      </c>
      <c r="O2461" s="577" t="b">
        <f t="shared" si="343"/>
        <v>1</v>
      </c>
      <c r="P2461" s="578">
        <v>19.600000000000001</v>
      </c>
      <c r="Q2461" s="578">
        <v>44.3</v>
      </c>
      <c r="R2461" s="579">
        <v>2.2602040816326499</v>
      </c>
      <c r="S2461" s="577" t="b">
        <f t="shared" si="344"/>
        <v>1</v>
      </c>
      <c r="T2461" s="580">
        <f t="shared" si="345"/>
        <v>0</v>
      </c>
      <c r="U2461" s="580">
        <f t="shared" si="346"/>
        <v>1</v>
      </c>
      <c r="V2461" s="580">
        <f t="shared" si="347"/>
        <v>1</v>
      </c>
      <c r="W2461" s="580">
        <f t="shared" si="348"/>
        <v>2</v>
      </c>
      <c r="X2461" s="581" t="str">
        <f t="shared" si="349"/>
        <v>NO</v>
      </c>
      <c r="Y2461" s="582" t="str">
        <f t="shared" si="350"/>
        <v>NO</v>
      </c>
    </row>
    <row r="2462" spans="1:25" x14ac:dyDescent="0.25">
      <c r="A2462" s="572" t="s">
        <v>314</v>
      </c>
      <c r="B2462" s="573" t="s">
        <v>1001</v>
      </c>
      <c r="C2462" s="617">
        <v>314</v>
      </c>
      <c r="D2462" s="617">
        <v>22119031400</v>
      </c>
      <c r="E2462" s="574" t="s">
        <v>904</v>
      </c>
      <c r="F2462" s="583">
        <v>0</v>
      </c>
      <c r="G2462" s="573" t="s">
        <v>902</v>
      </c>
      <c r="H2462" s="576">
        <v>152900</v>
      </c>
      <c r="I2462" s="576">
        <v>69000</v>
      </c>
      <c r="J2462" s="577">
        <v>0.45127534336167402</v>
      </c>
      <c r="K2462" s="577" t="str">
        <f t="shared" si="342"/>
        <v/>
      </c>
      <c r="L2462" s="576">
        <v>46710</v>
      </c>
      <c r="M2462" s="576">
        <v>38500</v>
      </c>
      <c r="N2462" s="577">
        <v>0.82423463926354101</v>
      </c>
      <c r="O2462" s="577" t="str">
        <f t="shared" si="343"/>
        <v/>
      </c>
      <c r="P2462" s="578">
        <v>19.600000000000001</v>
      </c>
      <c r="Q2462" s="578">
        <v>21.6</v>
      </c>
      <c r="R2462" s="579">
        <v>1.1020408163265301</v>
      </c>
      <c r="S2462" s="577" t="str">
        <f t="shared" si="344"/>
        <v/>
      </c>
      <c r="T2462" s="580">
        <f t="shared" si="345"/>
        <v>0</v>
      </c>
      <c r="U2462" s="580">
        <f t="shared" si="346"/>
        <v>0</v>
      </c>
      <c r="V2462" s="580">
        <f t="shared" si="347"/>
        <v>0</v>
      </c>
      <c r="W2462" s="580">
        <f t="shared" si="348"/>
        <v>0</v>
      </c>
      <c r="X2462" s="581" t="str">
        <f t="shared" si="349"/>
        <v>NO</v>
      </c>
      <c r="Y2462" s="582" t="str">
        <f t="shared" si="350"/>
        <v>NO</v>
      </c>
    </row>
    <row r="2463" spans="1:25" x14ac:dyDescent="0.25">
      <c r="A2463" s="572" t="s">
        <v>262</v>
      </c>
      <c r="B2463" s="573" t="s">
        <v>994</v>
      </c>
      <c r="C2463" s="617">
        <v>315</v>
      </c>
      <c r="D2463" s="617">
        <v>22119031500</v>
      </c>
      <c r="E2463" s="574" t="s">
        <v>904</v>
      </c>
      <c r="F2463" s="583">
        <v>0</v>
      </c>
      <c r="G2463" s="573" t="s">
        <v>902</v>
      </c>
      <c r="H2463" s="576">
        <v>152900</v>
      </c>
      <c r="I2463" s="576">
        <v>128500</v>
      </c>
      <c r="J2463" s="577">
        <v>0.840418574231524</v>
      </c>
      <c r="K2463" s="577" t="b">
        <f t="shared" si="342"/>
        <v>1</v>
      </c>
      <c r="L2463" s="576">
        <v>46710</v>
      </c>
      <c r="M2463" s="576">
        <v>57431</v>
      </c>
      <c r="N2463" s="577">
        <v>1.2295225861699799</v>
      </c>
      <c r="O2463" s="577" t="str">
        <f t="shared" si="343"/>
        <v/>
      </c>
      <c r="P2463" s="578">
        <v>19.600000000000001</v>
      </c>
      <c r="Q2463" s="578">
        <v>17.600000000000001</v>
      </c>
      <c r="R2463" s="579">
        <v>0.89795918367346905</v>
      </c>
      <c r="S2463" s="577" t="str">
        <f t="shared" si="344"/>
        <v/>
      </c>
      <c r="T2463" s="580">
        <f t="shared" si="345"/>
        <v>1</v>
      </c>
      <c r="U2463" s="580">
        <f t="shared" si="346"/>
        <v>0</v>
      </c>
      <c r="V2463" s="580">
        <f t="shared" si="347"/>
        <v>0</v>
      </c>
      <c r="W2463" s="580">
        <f t="shared" si="348"/>
        <v>1</v>
      </c>
      <c r="X2463" s="581" t="str">
        <f t="shared" si="349"/>
        <v>NO</v>
      </c>
      <c r="Y2463" s="582" t="str">
        <f t="shared" si="350"/>
        <v>NO</v>
      </c>
    </row>
    <row r="2464" spans="1:25" x14ac:dyDescent="0.25">
      <c r="A2464" s="572" t="s">
        <v>262</v>
      </c>
      <c r="B2464" s="573" t="s">
        <v>996</v>
      </c>
      <c r="C2464" s="617">
        <v>315</v>
      </c>
      <c r="D2464" s="617">
        <v>22119031500</v>
      </c>
      <c r="E2464" s="574" t="s">
        <v>904</v>
      </c>
      <c r="F2464" s="583">
        <v>0</v>
      </c>
      <c r="G2464" s="573" t="s">
        <v>902</v>
      </c>
      <c r="H2464" s="576">
        <v>152900</v>
      </c>
      <c r="I2464" s="576">
        <v>0</v>
      </c>
      <c r="J2464" s="577">
        <v>0</v>
      </c>
      <c r="K2464" s="577" t="str">
        <f t="shared" si="342"/>
        <v/>
      </c>
      <c r="L2464" s="576">
        <v>46710</v>
      </c>
      <c r="M2464" s="576">
        <v>0</v>
      </c>
      <c r="N2464" s="577">
        <v>0</v>
      </c>
      <c r="O2464" s="577" t="b">
        <f t="shared" si="343"/>
        <v>1</v>
      </c>
      <c r="P2464" s="578">
        <v>19.600000000000001</v>
      </c>
      <c r="Q2464" s="578">
        <v>0</v>
      </c>
      <c r="R2464" s="579">
        <v>0</v>
      </c>
      <c r="S2464" s="577" t="str">
        <f t="shared" si="344"/>
        <v/>
      </c>
      <c r="T2464" s="580">
        <f t="shared" si="345"/>
        <v>0</v>
      </c>
      <c r="U2464" s="580">
        <f t="shared" si="346"/>
        <v>1</v>
      </c>
      <c r="V2464" s="580">
        <f t="shared" si="347"/>
        <v>0</v>
      </c>
      <c r="W2464" s="580">
        <f t="shared" si="348"/>
        <v>1</v>
      </c>
      <c r="X2464" s="581" t="str">
        <f t="shared" si="349"/>
        <v>NO</v>
      </c>
      <c r="Y2464" s="582" t="str">
        <f t="shared" si="350"/>
        <v>NO</v>
      </c>
    </row>
    <row r="2465" spans="1:25" x14ac:dyDescent="0.25">
      <c r="A2465" s="572" t="s">
        <v>314</v>
      </c>
      <c r="B2465" s="573" t="s">
        <v>998</v>
      </c>
      <c r="C2465" s="617">
        <v>315</v>
      </c>
      <c r="D2465" s="617">
        <v>22119031500</v>
      </c>
      <c r="E2465" s="574" t="s">
        <v>904</v>
      </c>
      <c r="F2465" s="583">
        <v>0</v>
      </c>
      <c r="G2465" s="573" t="s">
        <v>902</v>
      </c>
      <c r="H2465" s="576">
        <v>152900</v>
      </c>
      <c r="I2465" s="576">
        <v>51200</v>
      </c>
      <c r="J2465" s="577">
        <v>0.33485938521909703</v>
      </c>
      <c r="K2465" s="577" t="str">
        <f t="shared" si="342"/>
        <v/>
      </c>
      <c r="L2465" s="576">
        <v>46710</v>
      </c>
      <c r="M2465" s="576">
        <v>23229</v>
      </c>
      <c r="N2465" s="577">
        <v>0.49730250481695598</v>
      </c>
      <c r="O2465" s="577" t="b">
        <f t="shared" si="343"/>
        <v>1</v>
      </c>
      <c r="P2465" s="578">
        <v>19.600000000000001</v>
      </c>
      <c r="Q2465" s="578">
        <v>44.3</v>
      </c>
      <c r="R2465" s="579">
        <v>2.2602040816326499</v>
      </c>
      <c r="S2465" s="577" t="b">
        <f t="shared" si="344"/>
        <v>1</v>
      </c>
      <c r="T2465" s="580">
        <f t="shared" si="345"/>
        <v>0</v>
      </c>
      <c r="U2465" s="580">
        <f t="shared" si="346"/>
        <v>1</v>
      </c>
      <c r="V2465" s="580">
        <f t="shared" si="347"/>
        <v>1</v>
      </c>
      <c r="W2465" s="580">
        <f t="shared" si="348"/>
        <v>2</v>
      </c>
      <c r="X2465" s="581" t="str">
        <f t="shared" si="349"/>
        <v>NO</v>
      </c>
      <c r="Y2465" s="582" t="str">
        <f t="shared" si="350"/>
        <v>NO</v>
      </c>
    </row>
    <row r="2466" spans="1:25" x14ac:dyDescent="0.25">
      <c r="A2466" s="572" t="s">
        <v>314</v>
      </c>
      <c r="B2466" s="573" t="s">
        <v>995</v>
      </c>
      <c r="C2466" s="617">
        <v>315</v>
      </c>
      <c r="D2466" s="617">
        <v>22119031500</v>
      </c>
      <c r="E2466" s="574" t="s">
        <v>904</v>
      </c>
      <c r="F2466" s="583">
        <v>0</v>
      </c>
      <c r="G2466" s="573" t="s">
        <v>902</v>
      </c>
      <c r="H2466" s="576">
        <v>152900</v>
      </c>
      <c r="I2466" s="576">
        <v>72400</v>
      </c>
      <c r="J2466" s="577">
        <v>0.47351209941138001</v>
      </c>
      <c r="K2466" s="577" t="str">
        <f t="shared" si="342"/>
        <v/>
      </c>
      <c r="L2466" s="576">
        <v>46710</v>
      </c>
      <c r="M2466" s="576">
        <v>27000</v>
      </c>
      <c r="N2466" s="577">
        <v>0.57803468208092501</v>
      </c>
      <c r="O2466" s="577" t="b">
        <f t="shared" si="343"/>
        <v>1</v>
      </c>
      <c r="P2466" s="578">
        <v>19.600000000000001</v>
      </c>
      <c r="Q2466" s="578">
        <v>39.6</v>
      </c>
      <c r="R2466" s="579">
        <v>2.0204081632653099</v>
      </c>
      <c r="S2466" s="577" t="b">
        <f t="shared" si="344"/>
        <v>1</v>
      </c>
      <c r="T2466" s="580">
        <f t="shared" si="345"/>
        <v>0</v>
      </c>
      <c r="U2466" s="580">
        <f t="shared" si="346"/>
        <v>1</v>
      </c>
      <c r="V2466" s="580">
        <f t="shared" si="347"/>
        <v>1</v>
      </c>
      <c r="W2466" s="580">
        <f t="shared" si="348"/>
        <v>2</v>
      </c>
      <c r="X2466" s="581" t="str">
        <f t="shared" si="349"/>
        <v>NO</v>
      </c>
      <c r="Y2466" s="582" t="str">
        <f t="shared" si="350"/>
        <v>NO</v>
      </c>
    </row>
    <row r="2467" spans="1:25" x14ac:dyDescent="0.25">
      <c r="A2467" s="572" t="s">
        <v>314</v>
      </c>
      <c r="B2467" s="573" t="s">
        <v>981</v>
      </c>
      <c r="C2467" s="617">
        <v>315</v>
      </c>
      <c r="D2467" s="617">
        <v>22119031500</v>
      </c>
      <c r="E2467" s="574" t="s">
        <v>904</v>
      </c>
      <c r="F2467" s="583">
        <v>0</v>
      </c>
      <c r="G2467" s="573" t="s">
        <v>902</v>
      </c>
      <c r="H2467" s="576">
        <v>152900</v>
      </c>
      <c r="I2467" s="576">
        <v>89000</v>
      </c>
      <c r="J2467" s="577">
        <v>0.58207979071288396</v>
      </c>
      <c r="K2467" s="577" t="b">
        <f t="shared" si="342"/>
        <v>1</v>
      </c>
      <c r="L2467" s="576">
        <v>46710</v>
      </c>
      <c r="M2467" s="576">
        <v>28450</v>
      </c>
      <c r="N2467" s="577">
        <v>0.60907728537786299</v>
      </c>
      <c r="O2467" s="577" t="b">
        <f t="shared" si="343"/>
        <v>1</v>
      </c>
      <c r="P2467" s="578">
        <v>19.600000000000001</v>
      </c>
      <c r="Q2467" s="578">
        <v>23.4</v>
      </c>
      <c r="R2467" s="579">
        <v>1.19387755102041</v>
      </c>
      <c r="S2467" s="577" t="str">
        <f t="shared" si="344"/>
        <v/>
      </c>
      <c r="T2467" s="580">
        <f t="shared" si="345"/>
        <v>1</v>
      </c>
      <c r="U2467" s="580">
        <f t="shared" si="346"/>
        <v>1</v>
      </c>
      <c r="V2467" s="580">
        <f t="shared" si="347"/>
        <v>0</v>
      </c>
      <c r="W2467" s="580">
        <f t="shared" si="348"/>
        <v>2</v>
      </c>
      <c r="X2467" s="581" t="str">
        <f t="shared" si="349"/>
        <v>NO</v>
      </c>
      <c r="Y2467" s="582" t="str">
        <f t="shared" si="350"/>
        <v>NO</v>
      </c>
    </row>
    <row r="2468" spans="1:25" x14ac:dyDescent="0.25">
      <c r="A2468" s="572" t="s">
        <v>314</v>
      </c>
      <c r="B2468" s="573" t="s">
        <v>981</v>
      </c>
      <c r="C2468" s="617">
        <v>316</v>
      </c>
      <c r="D2468" s="617">
        <v>22119031600</v>
      </c>
      <c r="E2468" s="574" t="s">
        <v>904</v>
      </c>
      <c r="F2468" s="583">
        <v>0</v>
      </c>
      <c r="G2468" s="573" t="s">
        <v>902</v>
      </c>
      <c r="H2468" s="576">
        <v>152900</v>
      </c>
      <c r="I2468" s="576">
        <v>89000</v>
      </c>
      <c r="J2468" s="577">
        <v>0.58207979071288396</v>
      </c>
      <c r="K2468" s="577" t="b">
        <f t="shared" si="342"/>
        <v>1</v>
      </c>
      <c r="L2468" s="576">
        <v>46710</v>
      </c>
      <c r="M2468" s="576">
        <v>28450</v>
      </c>
      <c r="N2468" s="577">
        <v>0.60907728537786299</v>
      </c>
      <c r="O2468" s="577" t="b">
        <f t="shared" si="343"/>
        <v>1</v>
      </c>
      <c r="P2468" s="578">
        <v>19.600000000000001</v>
      </c>
      <c r="Q2468" s="578">
        <v>23.4</v>
      </c>
      <c r="R2468" s="579">
        <v>1.19387755102041</v>
      </c>
      <c r="S2468" s="577" t="str">
        <f t="shared" si="344"/>
        <v/>
      </c>
      <c r="T2468" s="580">
        <f t="shared" si="345"/>
        <v>1</v>
      </c>
      <c r="U2468" s="580">
        <f t="shared" si="346"/>
        <v>1</v>
      </c>
      <c r="V2468" s="580">
        <f t="shared" si="347"/>
        <v>0</v>
      </c>
      <c r="W2468" s="580">
        <f t="shared" si="348"/>
        <v>2</v>
      </c>
      <c r="X2468" s="581" t="str">
        <f t="shared" si="349"/>
        <v>NO</v>
      </c>
      <c r="Y2468" s="582" t="str">
        <f t="shared" si="350"/>
        <v>NO</v>
      </c>
    </row>
    <row r="2469" spans="1:25" x14ac:dyDescent="0.25">
      <c r="A2469" s="572" t="s">
        <v>314</v>
      </c>
      <c r="B2469" s="573" t="s">
        <v>981</v>
      </c>
      <c r="C2469" s="617">
        <v>317</v>
      </c>
      <c r="D2469" s="617">
        <v>22119031700</v>
      </c>
      <c r="E2469" s="574" t="s">
        <v>901</v>
      </c>
      <c r="F2469" s="587">
        <v>1</v>
      </c>
      <c r="G2469" s="573" t="s">
        <v>902</v>
      </c>
      <c r="H2469" s="576">
        <v>152900</v>
      </c>
      <c r="I2469" s="576">
        <v>89000</v>
      </c>
      <c r="J2469" s="577">
        <v>0.58207979071288396</v>
      </c>
      <c r="K2469" s="577" t="b">
        <f t="shared" si="342"/>
        <v>1</v>
      </c>
      <c r="L2469" s="576">
        <v>46710</v>
      </c>
      <c r="M2469" s="576">
        <v>28450</v>
      </c>
      <c r="N2469" s="577">
        <v>0.60907728537786299</v>
      </c>
      <c r="O2469" s="577" t="b">
        <f t="shared" si="343"/>
        <v>1</v>
      </c>
      <c r="P2469" s="578">
        <v>19.600000000000001</v>
      </c>
      <c r="Q2469" s="578">
        <v>23.4</v>
      </c>
      <c r="R2469" s="579">
        <v>1.19387755102041</v>
      </c>
      <c r="S2469" s="577" t="str">
        <f t="shared" si="344"/>
        <v/>
      </c>
      <c r="T2469" s="580">
        <f t="shared" si="345"/>
        <v>1</v>
      </c>
      <c r="U2469" s="580">
        <f t="shared" si="346"/>
        <v>1</v>
      </c>
      <c r="V2469" s="580">
        <f t="shared" si="347"/>
        <v>0</v>
      </c>
      <c r="W2469" s="580">
        <f t="shared" si="348"/>
        <v>2</v>
      </c>
      <c r="X2469" s="588" t="str">
        <f t="shared" si="349"/>
        <v>YES</v>
      </c>
      <c r="Y2469" s="589" t="str">
        <f t="shared" si="350"/>
        <v>YES</v>
      </c>
    </row>
    <row r="2470" spans="1:25" x14ac:dyDescent="0.25">
      <c r="A2470" s="572" t="s">
        <v>314</v>
      </c>
      <c r="B2470" s="573" t="s">
        <v>981</v>
      </c>
      <c r="C2470" s="617">
        <v>318</v>
      </c>
      <c r="D2470" s="617">
        <v>22119031800</v>
      </c>
      <c r="E2470" s="574" t="s">
        <v>904</v>
      </c>
      <c r="F2470" s="583">
        <v>0</v>
      </c>
      <c r="G2470" s="573" t="s">
        <v>902</v>
      </c>
      <c r="H2470" s="576">
        <v>152900</v>
      </c>
      <c r="I2470" s="576">
        <v>89000</v>
      </c>
      <c r="J2470" s="577">
        <v>0.58207979071288396</v>
      </c>
      <c r="K2470" s="577" t="b">
        <f t="shared" si="342"/>
        <v>1</v>
      </c>
      <c r="L2470" s="576">
        <v>46710</v>
      </c>
      <c r="M2470" s="576">
        <v>28450</v>
      </c>
      <c r="N2470" s="577">
        <v>0.60907728537786299</v>
      </c>
      <c r="O2470" s="577" t="b">
        <f t="shared" si="343"/>
        <v>1</v>
      </c>
      <c r="P2470" s="578">
        <v>19.600000000000001</v>
      </c>
      <c r="Q2470" s="578">
        <v>23.4</v>
      </c>
      <c r="R2470" s="579">
        <v>1.19387755102041</v>
      </c>
      <c r="S2470" s="577" t="str">
        <f t="shared" si="344"/>
        <v/>
      </c>
      <c r="T2470" s="580">
        <f t="shared" si="345"/>
        <v>1</v>
      </c>
      <c r="U2470" s="580">
        <f t="shared" si="346"/>
        <v>1</v>
      </c>
      <c r="V2470" s="580">
        <f t="shared" si="347"/>
        <v>0</v>
      </c>
      <c r="W2470" s="580">
        <f t="shared" si="348"/>
        <v>2</v>
      </c>
      <c r="X2470" s="581" t="str">
        <f t="shared" si="349"/>
        <v>NO</v>
      </c>
      <c r="Y2470" s="582" t="str">
        <f t="shared" si="350"/>
        <v>NO</v>
      </c>
    </row>
    <row r="2471" spans="1:25" x14ac:dyDescent="0.25">
      <c r="A2471" s="572" t="s">
        <v>314</v>
      </c>
      <c r="B2471" s="573" t="s">
        <v>981</v>
      </c>
      <c r="C2471" s="617">
        <v>319</v>
      </c>
      <c r="D2471" s="617">
        <v>22119031900</v>
      </c>
      <c r="E2471" s="584" t="s">
        <v>904</v>
      </c>
      <c r="F2471" s="583">
        <v>0</v>
      </c>
      <c r="G2471" s="573" t="s">
        <v>902</v>
      </c>
      <c r="H2471" s="576">
        <v>152900</v>
      </c>
      <c r="I2471" s="576">
        <v>89000</v>
      </c>
      <c r="J2471" s="577">
        <v>0.58207979071288396</v>
      </c>
      <c r="K2471" s="577" t="b">
        <f t="shared" si="342"/>
        <v>1</v>
      </c>
      <c r="L2471" s="576">
        <v>46710</v>
      </c>
      <c r="M2471" s="576">
        <v>28450</v>
      </c>
      <c r="N2471" s="577">
        <v>0.60907728537786299</v>
      </c>
      <c r="O2471" s="577" t="b">
        <f t="shared" si="343"/>
        <v>1</v>
      </c>
      <c r="P2471" s="578">
        <v>19.600000000000001</v>
      </c>
      <c r="Q2471" s="578">
        <v>23.4</v>
      </c>
      <c r="R2471" s="579">
        <v>1.19387755102041</v>
      </c>
      <c r="S2471" s="577" t="str">
        <f t="shared" si="344"/>
        <v/>
      </c>
      <c r="T2471" s="580">
        <f t="shared" si="345"/>
        <v>1</v>
      </c>
      <c r="U2471" s="580">
        <f t="shared" si="346"/>
        <v>1</v>
      </c>
      <c r="V2471" s="580">
        <f t="shared" si="347"/>
        <v>0</v>
      </c>
      <c r="W2471" s="580">
        <f t="shared" si="348"/>
        <v>2</v>
      </c>
      <c r="X2471" s="581" t="str">
        <f t="shared" si="349"/>
        <v>NO</v>
      </c>
      <c r="Y2471" s="582" t="str">
        <f t="shared" si="350"/>
        <v>NO</v>
      </c>
    </row>
    <row r="2472" spans="1:25" x14ac:dyDescent="0.25">
      <c r="A2472" s="572" t="s">
        <v>314</v>
      </c>
      <c r="B2472" s="573" t="s">
        <v>981</v>
      </c>
      <c r="C2472" s="617">
        <v>320</v>
      </c>
      <c r="D2472" s="617">
        <v>22119032000</v>
      </c>
      <c r="E2472" s="574" t="s">
        <v>904</v>
      </c>
      <c r="F2472" s="583">
        <v>0</v>
      </c>
      <c r="G2472" s="573" t="s">
        <v>902</v>
      </c>
      <c r="H2472" s="576">
        <v>152900</v>
      </c>
      <c r="I2472" s="576">
        <v>89000</v>
      </c>
      <c r="J2472" s="577">
        <v>0.58207979071288396</v>
      </c>
      <c r="K2472" s="577" t="b">
        <f t="shared" si="342"/>
        <v>1</v>
      </c>
      <c r="L2472" s="576">
        <v>46710</v>
      </c>
      <c r="M2472" s="576">
        <v>28450</v>
      </c>
      <c r="N2472" s="577">
        <v>0.60907728537786299</v>
      </c>
      <c r="O2472" s="577" t="b">
        <f t="shared" si="343"/>
        <v>1</v>
      </c>
      <c r="P2472" s="578">
        <v>19.600000000000001</v>
      </c>
      <c r="Q2472" s="578">
        <v>23.4</v>
      </c>
      <c r="R2472" s="579">
        <v>1.19387755102041</v>
      </c>
      <c r="S2472" s="577" t="str">
        <f t="shared" si="344"/>
        <v/>
      </c>
      <c r="T2472" s="580">
        <f t="shared" si="345"/>
        <v>1</v>
      </c>
      <c r="U2472" s="580">
        <f t="shared" si="346"/>
        <v>1</v>
      </c>
      <c r="V2472" s="580">
        <f t="shared" si="347"/>
        <v>0</v>
      </c>
      <c r="W2472" s="580">
        <f t="shared" si="348"/>
        <v>2</v>
      </c>
      <c r="X2472" s="581" t="str">
        <f t="shared" si="349"/>
        <v>NO</v>
      </c>
      <c r="Y2472" s="582" t="str">
        <f t="shared" si="350"/>
        <v>NO</v>
      </c>
    </row>
    <row r="2473" spans="1:25" x14ac:dyDescent="0.25">
      <c r="A2473" s="572" t="s">
        <v>314</v>
      </c>
      <c r="B2473" s="573" t="s">
        <v>995</v>
      </c>
      <c r="C2473" s="617">
        <v>321</v>
      </c>
      <c r="D2473" s="617">
        <v>22119032100</v>
      </c>
      <c r="E2473" s="574" t="s">
        <v>904</v>
      </c>
      <c r="F2473" s="583">
        <v>0</v>
      </c>
      <c r="G2473" s="573" t="s">
        <v>902</v>
      </c>
      <c r="H2473" s="576">
        <v>152900</v>
      </c>
      <c r="I2473" s="576">
        <v>72400</v>
      </c>
      <c r="J2473" s="577">
        <v>0.47351209941138001</v>
      </c>
      <c r="K2473" s="577" t="str">
        <f t="shared" si="342"/>
        <v/>
      </c>
      <c r="L2473" s="576">
        <v>46710</v>
      </c>
      <c r="M2473" s="576">
        <v>27000</v>
      </c>
      <c r="N2473" s="577">
        <v>0.57803468208092501</v>
      </c>
      <c r="O2473" s="577" t="b">
        <f t="shared" si="343"/>
        <v>1</v>
      </c>
      <c r="P2473" s="578">
        <v>19.600000000000001</v>
      </c>
      <c r="Q2473" s="578">
        <v>39.6</v>
      </c>
      <c r="R2473" s="579">
        <v>2.0204081632653099</v>
      </c>
      <c r="S2473" s="577" t="b">
        <f t="shared" si="344"/>
        <v>1</v>
      </c>
      <c r="T2473" s="580">
        <f t="shared" si="345"/>
        <v>0</v>
      </c>
      <c r="U2473" s="580">
        <f t="shared" si="346"/>
        <v>1</v>
      </c>
      <c r="V2473" s="580">
        <f t="shared" si="347"/>
        <v>1</v>
      </c>
      <c r="W2473" s="580">
        <f t="shared" si="348"/>
        <v>2</v>
      </c>
      <c r="X2473" s="581" t="str">
        <f t="shared" si="349"/>
        <v>NO</v>
      </c>
      <c r="Y2473" s="582" t="str">
        <f t="shared" si="350"/>
        <v>NO</v>
      </c>
    </row>
    <row r="2474" spans="1:25" x14ac:dyDescent="0.25">
      <c r="A2474" s="572" t="s">
        <v>314</v>
      </c>
      <c r="B2474" s="573" t="s">
        <v>981</v>
      </c>
      <c r="C2474" s="617">
        <v>321</v>
      </c>
      <c r="D2474" s="617">
        <v>22119032100</v>
      </c>
      <c r="E2474" s="574" t="s">
        <v>904</v>
      </c>
      <c r="F2474" s="583">
        <v>0</v>
      </c>
      <c r="G2474" s="573" t="s">
        <v>902</v>
      </c>
      <c r="H2474" s="576">
        <v>152900</v>
      </c>
      <c r="I2474" s="576">
        <v>89000</v>
      </c>
      <c r="J2474" s="577">
        <v>0.58207979071288396</v>
      </c>
      <c r="K2474" s="577" t="b">
        <f t="shared" si="342"/>
        <v>1</v>
      </c>
      <c r="L2474" s="576">
        <v>46710</v>
      </c>
      <c r="M2474" s="576">
        <v>28450</v>
      </c>
      <c r="N2474" s="577">
        <v>0.60907728537786299</v>
      </c>
      <c r="O2474" s="577" t="b">
        <f t="shared" si="343"/>
        <v>1</v>
      </c>
      <c r="P2474" s="578">
        <v>19.600000000000001</v>
      </c>
      <c r="Q2474" s="578">
        <v>23.4</v>
      </c>
      <c r="R2474" s="579">
        <v>1.19387755102041</v>
      </c>
      <c r="S2474" s="577" t="str">
        <f t="shared" si="344"/>
        <v/>
      </c>
      <c r="T2474" s="580">
        <f t="shared" si="345"/>
        <v>1</v>
      </c>
      <c r="U2474" s="580">
        <f t="shared" si="346"/>
        <v>1</v>
      </c>
      <c r="V2474" s="580">
        <f t="shared" si="347"/>
        <v>0</v>
      </c>
      <c r="W2474" s="580">
        <f t="shared" si="348"/>
        <v>2</v>
      </c>
      <c r="X2474" s="581" t="str">
        <f t="shared" si="349"/>
        <v>NO</v>
      </c>
      <c r="Y2474" s="582" t="str">
        <f t="shared" si="350"/>
        <v>NO</v>
      </c>
    </row>
    <row r="2475" spans="1:25" x14ac:dyDescent="0.25">
      <c r="A2475" s="572" t="s">
        <v>314</v>
      </c>
      <c r="B2475" s="573" t="s">
        <v>1358</v>
      </c>
      <c r="C2475" s="617">
        <v>321</v>
      </c>
      <c r="D2475" s="617">
        <v>22119032100</v>
      </c>
      <c r="E2475" s="574" t="s">
        <v>904</v>
      </c>
      <c r="F2475" s="583">
        <v>0</v>
      </c>
      <c r="G2475" s="573" t="s">
        <v>902</v>
      </c>
      <c r="H2475" s="576">
        <v>152900</v>
      </c>
      <c r="I2475" s="576">
        <v>83700</v>
      </c>
      <c r="J2475" s="577">
        <v>0.54741661216481396</v>
      </c>
      <c r="K2475" s="577" t="b">
        <f t="shared" si="342"/>
        <v>1</v>
      </c>
      <c r="L2475" s="576">
        <v>46710</v>
      </c>
      <c r="M2475" s="576">
        <v>29118</v>
      </c>
      <c r="N2475" s="577">
        <v>0.62337829158638403</v>
      </c>
      <c r="O2475" s="577" t="b">
        <f t="shared" si="343"/>
        <v>1</v>
      </c>
      <c r="P2475" s="578">
        <v>19.600000000000001</v>
      </c>
      <c r="Q2475" s="578">
        <v>22.2</v>
      </c>
      <c r="R2475" s="579">
        <v>1.1326530612244901</v>
      </c>
      <c r="S2475" s="577" t="str">
        <f t="shared" si="344"/>
        <v/>
      </c>
      <c r="T2475" s="580">
        <f t="shared" si="345"/>
        <v>1</v>
      </c>
      <c r="U2475" s="580">
        <f t="shared" si="346"/>
        <v>1</v>
      </c>
      <c r="V2475" s="580">
        <f t="shared" si="347"/>
        <v>0</v>
      </c>
      <c r="W2475" s="580">
        <f t="shared" si="348"/>
        <v>2</v>
      </c>
      <c r="X2475" s="581" t="str">
        <f t="shared" si="349"/>
        <v>NO</v>
      </c>
      <c r="Y2475" s="582" t="str">
        <f t="shared" si="350"/>
        <v>NO</v>
      </c>
    </row>
    <row r="2476" spans="1:25" x14ac:dyDescent="0.25">
      <c r="A2476" s="572" t="s">
        <v>314</v>
      </c>
      <c r="B2476" s="573" t="s">
        <v>986</v>
      </c>
      <c r="C2476" s="617">
        <v>321</v>
      </c>
      <c r="D2476" s="617">
        <v>22119032100</v>
      </c>
      <c r="E2476" s="574" t="s">
        <v>904</v>
      </c>
      <c r="F2476" s="583">
        <v>0</v>
      </c>
      <c r="G2476" s="573" t="s">
        <v>902</v>
      </c>
      <c r="H2476" s="576">
        <v>152900</v>
      </c>
      <c r="I2476" s="576">
        <v>145000</v>
      </c>
      <c r="J2476" s="577">
        <v>0.94833224329627197</v>
      </c>
      <c r="K2476" s="577" t="b">
        <f t="shared" si="342"/>
        <v>1</v>
      </c>
      <c r="L2476" s="576">
        <v>46710</v>
      </c>
      <c r="M2476" s="576">
        <v>42500</v>
      </c>
      <c r="N2476" s="577">
        <v>0.90986940697923402</v>
      </c>
      <c r="O2476" s="577" t="str">
        <f t="shared" si="343"/>
        <v/>
      </c>
      <c r="P2476" s="578">
        <v>19.600000000000001</v>
      </c>
      <c r="Q2476" s="578">
        <v>14.8</v>
      </c>
      <c r="R2476" s="579">
        <v>0.75510204081632604</v>
      </c>
      <c r="S2476" s="577" t="str">
        <f t="shared" si="344"/>
        <v/>
      </c>
      <c r="T2476" s="580">
        <f t="shared" si="345"/>
        <v>1</v>
      </c>
      <c r="U2476" s="580">
        <f t="shared" si="346"/>
        <v>0</v>
      </c>
      <c r="V2476" s="580">
        <f t="shared" si="347"/>
        <v>0</v>
      </c>
      <c r="W2476" s="580">
        <f t="shared" si="348"/>
        <v>1</v>
      </c>
      <c r="X2476" s="581" t="str">
        <f t="shared" si="349"/>
        <v>NO</v>
      </c>
      <c r="Y2476" s="582" t="str">
        <f t="shared" si="350"/>
        <v>NO</v>
      </c>
    </row>
    <row r="2477" spans="1:25" x14ac:dyDescent="0.25">
      <c r="A2477" s="572" t="s">
        <v>314</v>
      </c>
      <c r="B2477" s="573" t="s">
        <v>983</v>
      </c>
      <c r="C2477" s="617">
        <v>321</v>
      </c>
      <c r="D2477" s="617">
        <v>22119032100</v>
      </c>
      <c r="E2477" s="574" t="s">
        <v>904</v>
      </c>
      <c r="F2477" s="583">
        <v>0</v>
      </c>
      <c r="G2477" s="573" t="s">
        <v>902</v>
      </c>
      <c r="H2477" s="576">
        <v>152900</v>
      </c>
      <c r="I2477" s="576">
        <v>106300</v>
      </c>
      <c r="J2477" s="577">
        <v>0.695225637671681</v>
      </c>
      <c r="K2477" s="577" t="b">
        <f t="shared" si="342"/>
        <v>1</v>
      </c>
      <c r="L2477" s="576">
        <v>46710</v>
      </c>
      <c r="M2477" s="576">
        <v>45313</v>
      </c>
      <c r="N2477" s="577">
        <v>0.97009205737529403</v>
      </c>
      <c r="O2477" s="577" t="str">
        <f t="shared" si="343"/>
        <v/>
      </c>
      <c r="P2477" s="578">
        <v>19.600000000000001</v>
      </c>
      <c r="Q2477" s="578">
        <v>5.8</v>
      </c>
      <c r="R2477" s="579">
        <v>0.29591836734693899</v>
      </c>
      <c r="S2477" s="577" t="str">
        <f t="shared" si="344"/>
        <v/>
      </c>
      <c r="T2477" s="580">
        <f t="shared" si="345"/>
        <v>1</v>
      </c>
      <c r="U2477" s="580">
        <f t="shared" si="346"/>
        <v>0</v>
      </c>
      <c r="V2477" s="580">
        <f t="shared" si="347"/>
        <v>0</v>
      </c>
      <c r="W2477" s="580">
        <f t="shared" si="348"/>
        <v>1</v>
      </c>
      <c r="X2477" s="581" t="str">
        <f t="shared" si="349"/>
        <v>NO</v>
      </c>
      <c r="Y2477" s="582" t="str">
        <f t="shared" si="350"/>
        <v>NO</v>
      </c>
    </row>
    <row r="2478" spans="1:25" ht="30" x14ac:dyDescent="0.25">
      <c r="A2478" s="572" t="s">
        <v>315</v>
      </c>
      <c r="B2478" s="573" t="s">
        <v>1062</v>
      </c>
      <c r="C2478" s="617">
        <v>201</v>
      </c>
      <c r="D2478" s="617">
        <v>22121020100</v>
      </c>
      <c r="E2478" s="574" t="s">
        <v>904</v>
      </c>
      <c r="F2478" s="583">
        <v>0</v>
      </c>
      <c r="G2478" s="573" t="s">
        <v>902</v>
      </c>
      <c r="H2478" s="576">
        <v>152900</v>
      </c>
      <c r="I2478" s="576">
        <v>119700</v>
      </c>
      <c r="J2478" s="577">
        <v>0.78286461739699198</v>
      </c>
      <c r="K2478" s="577" t="b">
        <f t="shared" si="342"/>
        <v>1</v>
      </c>
      <c r="L2478" s="576">
        <v>46710</v>
      </c>
      <c r="M2478" s="576">
        <v>40164</v>
      </c>
      <c r="N2478" s="577">
        <v>0.85985870263326902</v>
      </c>
      <c r="O2478" s="577" t="str">
        <f t="shared" si="343"/>
        <v/>
      </c>
      <c r="P2478" s="578">
        <v>19.600000000000001</v>
      </c>
      <c r="Q2478" s="578">
        <v>24.5</v>
      </c>
      <c r="R2478" s="579">
        <v>1.25</v>
      </c>
      <c r="S2478" s="577" t="str">
        <f t="shared" si="344"/>
        <v/>
      </c>
      <c r="T2478" s="580">
        <f t="shared" si="345"/>
        <v>1</v>
      </c>
      <c r="U2478" s="580">
        <f t="shared" si="346"/>
        <v>0</v>
      </c>
      <c r="V2478" s="580">
        <f t="shared" si="347"/>
        <v>0</v>
      </c>
      <c r="W2478" s="580">
        <f t="shared" si="348"/>
        <v>1</v>
      </c>
      <c r="X2478" s="581" t="str">
        <f t="shared" si="349"/>
        <v>NO</v>
      </c>
      <c r="Y2478" s="582" t="str">
        <f t="shared" si="350"/>
        <v>NO</v>
      </c>
    </row>
    <row r="2479" spans="1:25" ht="30" x14ac:dyDescent="0.25">
      <c r="A2479" s="572" t="s">
        <v>315</v>
      </c>
      <c r="B2479" s="573" t="s">
        <v>1062</v>
      </c>
      <c r="C2479" s="617">
        <v>202</v>
      </c>
      <c r="D2479" s="617">
        <v>22121020200</v>
      </c>
      <c r="E2479" s="574" t="s">
        <v>904</v>
      </c>
      <c r="F2479" s="583">
        <v>0</v>
      </c>
      <c r="G2479" s="573" t="s">
        <v>902</v>
      </c>
      <c r="H2479" s="576">
        <v>152900</v>
      </c>
      <c r="I2479" s="576">
        <v>119700</v>
      </c>
      <c r="J2479" s="577">
        <v>0.78286461739699198</v>
      </c>
      <c r="K2479" s="577" t="b">
        <f t="shared" si="342"/>
        <v>1</v>
      </c>
      <c r="L2479" s="576">
        <v>46710</v>
      </c>
      <c r="M2479" s="576">
        <v>40164</v>
      </c>
      <c r="N2479" s="577">
        <v>0.85985870263326902</v>
      </c>
      <c r="O2479" s="577" t="str">
        <f t="shared" si="343"/>
        <v/>
      </c>
      <c r="P2479" s="578">
        <v>19.600000000000001</v>
      </c>
      <c r="Q2479" s="578">
        <v>24.5</v>
      </c>
      <c r="R2479" s="579">
        <v>1.25</v>
      </c>
      <c r="S2479" s="577" t="str">
        <f t="shared" si="344"/>
        <v/>
      </c>
      <c r="T2479" s="580">
        <f t="shared" si="345"/>
        <v>1</v>
      </c>
      <c r="U2479" s="580">
        <f t="shared" si="346"/>
        <v>0</v>
      </c>
      <c r="V2479" s="580">
        <f t="shared" si="347"/>
        <v>0</v>
      </c>
      <c r="W2479" s="580">
        <f t="shared" si="348"/>
        <v>1</v>
      </c>
      <c r="X2479" s="581" t="str">
        <f t="shared" si="349"/>
        <v>NO</v>
      </c>
      <c r="Y2479" s="582" t="str">
        <f t="shared" si="350"/>
        <v>NO</v>
      </c>
    </row>
    <row r="2480" spans="1:25" ht="30" x14ac:dyDescent="0.25">
      <c r="A2480" s="572" t="s">
        <v>293</v>
      </c>
      <c r="B2480" s="573" t="s">
        <v>1224</v>
      </c>
      <c r="C2480" s="617">
        <v>203</v>
      </c>
      <c r="D2480" s="617">
        <v>22121020300</v>
      </c>
      <c r="E2480" s="574" t="s">
        <v>904</v>
      </c>
      <c r="F2480" s="583">
        <v>0</v>
      </c>
      <c r="G2480" s="573" t="s">
        <v>902</v>
      </c>
      <c r="H2480" s="576">
        <v>152900</v>
      </c>
      <c r="I2480" s="576">
        <v>0</v>
      </c>
      <c r="J2480" s="577">
        <v>0</v>
      </c>
      <c r="K2480" s="577" t="str">
        <f t="shared" si="342"/>
        <v/>
      </c>
      <c r="L2480" s="576">
        <v>46710</v>
      </c>
      <c r="M2480" s="576">
        <v>0</v>
      </c>
      <c r="N2480" s="577">
        <v>0</v>
      </c>
      <c r="O2480" s="577" t="b">
        <f t="shared" si="343"/>
        <v>1</v>
      </c>
      <c r="P2480" s="578">
        <v>19.600000000000001</v>
      </c>
      <c r="Q2480" s="578">
        <v>0</v>
      </c>
      <c r="R2480" s="579">
        <v>0</v>
      </c>
      <c r="S2480" s="577" t="str">
        <f t="shared" si="344"/>
        <v/>
      </c>
      <c r="T2480" s="580">
        <f t="shared" si="345"/>
        <v>0</v>
      </c>
      <c r="U2480" s="580">
        <f t="shared" si="346"/>
        <v>1</v>
      </c>
      <c r="V2480" s="580">
        <f t="shared" si="347"/>
        <v>0</v>
      </c>
      <c r="W2480" s="580">
        <f t="shared" si="348"/>
        <v>1</v>
      </c>
      <c r="X2480" s="581" t="str">
        <f t="shared" si="349"/>
        <v>NO</v>
      </c>
      <c r="Y2480" s="582" t="str">
        <f t="shared" si="350"/>
        <v>NO</v>
      </c>
    </row>
    <row r="2481" spans="1:25" ht="30" x14ac:dyDescent="0.25">
      <c r="A2481" s="572" t="s">
        <v>293</v>
      </c>
      <c r="B2481" s="573" t="s">
        <v>1228</v>
      </c>
      <c r="C2481" s="617">
        <v>203</v>
      </c>
      <c r="D2481" s="617">
        <v>22121020300</v>
      </c>
      <c r="E2481" s="574" t="s">
        <v>901</v>
      </c>
      <c r="F2481" s="575">
        <v>1</v>
      </c>
      <c r="G2481" s="573" t="s">
        <v>902</v>
      </c>
      <c r="H2481" s="576">
        <v>152900</v>
      </c>
      <c r="I2481" s="576">
        <v>0</v>
      </c>
      <c r="J2481" s="577">
        <v>0</v>
      </c>
      <c r="K2481" s="577" t="str">
        <f t="shared" si="342"/>
        <v/>
      </c>
      <c r="L2481" s="576">
        <v>46710</v>
      </c>
      <c r="M2481" s="576">
        <v>0</v>
      </c>
      <c r="N2481" s="577">
        <v>0</v>
      </c>
      <c r="O2481" s="577" t="b">
        <f t="shared" si="343"/>
        <v>1</v>
      </c>
      <c r="P2481" s="578">
        <v>19.600000000000001</v>
      </c>
      <c r="Q2481" s="578">
        <v>0</v>
      </c>
      <c r="R2481" s="579">
        <v>0</v>
      </c>
      <c r="S2481" s="577" t="str">
        <f t="shared" si="344"/>
        <v/>
      </c>
      <c r="T2481" s="580">
        <f t="shared" si="345"/>
        <v>0</v>
      </c>
      <c r="U2481" s="580">
        <f t="shared" si="346"/>
        <v>1</v>
      </c>
      <c r="V2481" s="580">
        <f t="shared" si="347"/>
        <v>0</v>
      </c>
      <c r="W2481" s="580">
        <f t="shared" si="348"/>
        <v>1</v>
      </c>
      <c r="X2481" s="581" t="str">
        <f t="shared" si="349"/>
        <v>NO</v>
      </c>
      <c r="Y2481" s="582" t="str">
        <f t="shared" si="350"/>
        <v>NO</v>
      </c>
    </row>
    <row r="2482" spans="1:25" ht="30" x14ac:dyDescent="0.25">
      <c r="A2482" s="572" t="s">
        <v>315</v>
      </c>
      <c r="B2482" s="573" t="s">
        <v>1229</v>
      </c>
      <c r="C2482" s="617">
        <v>203</v>
      </c>
      <c r="D2482" s="617">
        <v>22121020300</v>
      </c>
      <c r="E2482" s="574" t="s">
        <v>901</v>
      </c>
      <c r="F2482" s="575">
        <v>1</v>
      </c>
      <c r="G2482" s="573" t="s">
        <v>902</v>
      </c>
      <c r="H2482" s="576">
        <v>152900</v>
      </c>
      <c r="I2482" s="576">
        <v>167900</v>
      </c>
      <c r="J2482" s="577">
        <v>1.09810333551341</v>
      </c>
      <c r="K2482" s="577" t="b">
        <f t="shared" si="342"/>
        <v>1</v>
      </c>
      <c r="L2482" s="576">
        <v>46710</v>
      </c>
      <c r="M2482" s="576">
        <v>69327</v>
      </c>
      <c r="N2482" s="577">
        <v>1.48420038535645</v>
      </c>
      <c r="O2482" s="577" t="str">
        <f t="shared" si="343"/>
        <v/>
      </c>
      <c r="P2482" s="578">
        <v>19.600000000000001</v>
      </c>
      <c r="Q2482" s="578">
        <v>11.7</v>
      </c>
      <c r="R2482" s="579">
        <v>0.59693877551020402</v>
      </c>
      <c r="S2482" s="577" t="str">
        <f t="shared" si="344"/>
        <v/>
      </c>
      <c r="T2482" s="580">
        <f t="shared" si="345"/>
        <v>1</v>
      </c>
      <c r="U2482" s="580">
        <f t="shared" si="346"/>
        <v>0</v>
      </c>
      <c r="V2482" s="580">
        <f t="shared" si="347"/>
        <v>0</v>
      </c>
      <c r="W2482" s="580">
        <f t="shared" si="348"/>
        <v>1</v>
      </c>
      <c r="X2482" s="581" t="str">
        <f t="shared" si="349"/>
        <v>NO</v>
      </c>
      <c r="Y2482" s="582" t="str">
        <f t="shared" si="350"/>
        <v>NO</v>
      </c>
    </row>
    <row r="2483" spans="1:25" ht="30" x14ac:dyDescent="0.25">
      <c r="A2483" s="572" t="s">
        <v>315</v>
      </c>
      <c r="B2483" s="573" t="s">
        <v>1062</v>
      </c>
      <c r="C2483" s="617">
        <v>203</v>
      </c>
      <c r="D2483" s="617">
        <v>22121020300</v>
      </c>
      <c r="E2483" s="574" t="s">
        <v>904</v>
      </c>
      <c r="F2483" s="583">
        <v>0</v>
      </c>
      <c r="G2483" s="573" t="s">
        <v>902</v>
      </c>
      <c r="H2483" s="576">
        <v>152900</v>
      </c>
      <c r="I2483" s="576">
        <v>119700</v>
      </c>
      <c r="J2483" s="577">
        <v>0.78286461739699198</v>
      </c>
      <c r="K2483" s="577" t="b">
        <f t="shared" si="342"/>
        <v>1</v>
      </c>
      <c r="L2483" s="576">
        <v>46710</v>
      </c>
      <c r="M2483" s="576">
        <v>40164</v>
      </c>
      <c r="N2483" s="577">
        <v>0.85985870263326902</v>
      </c>
      <c r="O2483" s="577" t="str">
        <f t="shared" si="343"/>
        <v/>
      </c>
      <c r="P2483" s="578">
        <v>19.600000000000001</v>
      </c>
      <c r="Q2483" s="578">
        <v>24.5</v>
      </c>
      <c r="R2483" s="579">
        <v>1.25</v>
      </c>
      <c r="S2483" s="577" t="str">
        <f t="shared" si="344"/>
        <v/>
      </c>
      <c r="T2483" s="580">
        <f t="shared" si="345"/>
        <v>1</v>
      </c>
      <c r="U2483" s="580">
        <f t="shared" si="346"/>
        <v>0</v>
      </c>
      <c r="V2483" s="580">
        <f t="shared" si="347"/>
        <v>0</v>
      </c>
      <c r="W2483" s="580">
        <f t="shared" si="348"/>
        <v>1</v>
      </c>
      <c r="X2483" s="581" t="str">
        <f t="shared" si="349"/>
        <v>NO</v>
      </c>
      <c r="Y2483" s="582" t="str">
        <f t="shared" si="350"/>
        <v>NO</v>
      </c>
    </row>
    <row r="2484" spans="1:25" x14ac:dyDescent="0.25">
      <c r="A2484" s="572" t="s">
        <v>278</v>
      </c>
      <c r="B2484" s="573" t="s">
        <v>1114</v>
      </c>
      <c r="C2484" s="617">
        <v>204.01</v>
      </c>
      <c r="D2484" s="617">
        <v>22121020401</v>
      </c>
      <c r="E2484" s="574" t="s">
        <v>904</v>
      </c>
      <c r="F2484" s="583">
        <v>0</v>
      </c>
      <c r="G2484" s="573" t="s">
        <v>902</v>
      </c>
      <c r="H2484" s="576">
        <v>152900</v>
      </c>
      <c r="I2484" s="576">
        <v>145400</v>
      </c>
      <c r="J2484" s="577">
        <v>0.950948332243296</v>
      </c>
      <c r="K2484" s="577" t="b">
        <f t="shared" si="342"/>
        <v>1</v>
      </c>
      <c r="L2484" s="576">
        <v>46710</v>
      </c>
      <c r="M2484" s="576">
        <v>47853</v>
      </c>
      <c r="N2484" s="577">
        <v>1.02447013487476</v>
      </c>
      <c r="O2484" s="577" t="str">
        <f t="shared" si="343"/>
        <v/>
      </c>
      <c r="P2484" s="578">
        <v>19.600000000000001</v>
      </c>
      <c r="Q2484" s="578">
        <v>24.3</v>
      </c>
      <c r="R2484" s="579">
        <v>1.2397959183673499</v>
      </c>
      <c r="S2484" s="577" t="str">
        <f t="shared" si="344"/>
        <v/>
      </c>
      <c r="T2484" s="580">
        <f t="shared" si="345"/>
        <v>1</v>
      </c>
      <c r="U2484" s="580">
        <f t="shared" si="346"/>
        <v>0</v>
      </c>
      <c r="V2484" s="580">
        <f t="shared" si="347"/>
        <v>0</v>
      </c>
      <c r="W2484" s="580">
        <f t="shared" si="348"/>
        <v>1</v>
      </c>
      <c r="X2484" s="581" t="str">
        <f t="shared" si="349"/>
        <v>NO</v>
      </c>
      <c r="Y2484" s="582" t="str">
        <f t="shared" si="350"/>
        <v>NO</v>
      </c>
    </row>
    <row r="2485" spans="1:25" ht="30" x14ac:dyDescent="0.25">
      <c r="A2485" s="572" t="s">
        <v>315</v>
      </c>
      <c r="B2485" s="573" t="s">
        <v>1359</v>
      </c>
      <c r="C2485" s="617">
        <v>204.01</v>
      </c>
      <c r="D2485" s="617">
        <v>22121020401</v>
      </c>
      <c r="E2485" s="574" t="s">
        <v>904</v>
      </c>
      <c r="F2485" s="583">
        <v>0</v>
      </c>
      <c r="G2485" s="573" t="s">
        <v>902</v>
      </c>
      <c r="H2485" s="576">
        <v>152900</v>
      </c>
      <c r="I2485" s="576">
        <v>180900</v>
      </c>
      <c r="J2485" s="577">
        <v>1.18312622629169</v>
      </c>
      <c r="K2485" s="577" t="b">
        <f t="shared" si="342"/>
        <v>1</v>
      </c>
      <c r="L2485" s="576">
        <v>46710</v>
      </c>
      <c r="M2485" s="576">
        <v>68261</v>
      </c>
      <c r="N2485" s="577">
        <v>1.4613787197602199</v>
      </c>
      <c r="O2485" s="577" t="str">
        <f t="shared" si="343"/>
        <v/>
      </c>
      <c r="P2485" s="578">
        <v>19.600000000000001</v>
      </c>
      <c r="Q2485" s="578">
        <v>9.8000000000000007</v>
      </c>
      <c r="R2485" s="579">
        <v>0.5</v>
      </c>
      <c r="S2485" s="577" t="str">
        <f t="shared" si="344"/>
        <v/>
      </c>
      <c r="T2485" s="580">
        <f t="shared" si="345"/>
        <v>1</v>
      </c>
      <c r="U2485" s="580">
        <f t="shared" si="346"/>
        <v>0</v>
      </c>
      <c r="V2485" s="580">
        <f t="shared" si="347"/>
        <v>0</v>
      </c>
      <c r="W2485" s="580">
        <f t="shared" si="348"/>
        <v>1</v>
      </c>
      <c r="X2485" s="581" t="str">
        <f t="shared" si="349"/>
        <v>NO</v>
      </c>
      <c r="Y2485" s="582" t="str">
        <f t="shared" si="350"/>
        <v>NO</v>
      </c>
    </row>
    <row r="2486" spans="1:25" ht="30" x14ac:dyDescent="0.25">
      <c r="A2486" s="572" t="s">
        <v>315</v>
      </c>
      <c r="B2486" s="573" t="s">
        <v>1360</v>
      </c>
      <c r="C2486" s="617">
        <v>204.01</v>
      </c>
      <c r="D2486" s="617">
        <v>22121020401</v>
      </c>
      <c r="E2486" s="574" t="s">
        <v>904</v>
      </c>
      <c r="F2486" s="583">
        <v>0</v>
      </c>
      <c r="G2486" s="573" t="s">
        <v>902</v>
      </c>
      <c r="H2486" s="576">
        <v>152900</v>
      </c>
      <c r="I2486" s="576">
        <v>206800</v>
      </c>
      <c r="J2486" s="577">
        <v>1.3525179856115099</v>
      </c>
      <c r="K2486" s="577" t="b">
        <f t="shared" si="342"/>
        <v>1</v>
      </c>
      <c r="L2486" s="576">
        <v>46710</v>
      </c>
      <c r="M2486" s="576">
        <v>74474</v>
      </c>
      <c r="N2486" s="577">
        <v>1.59439092271462</v>
      </c>
      <c r="O2486" s="577" t="str">
        <f t="shared" si="343"/>
        <v/>
      </c>
      <c r="P2486" s="578">
        <v>19.600000000000001</v>
      </c>
      <c r="Q2486" s="578">
        <v>17.3</v>
      </c>
      <c r="R2486" s="579">
        <v>0.88265306122449005</v>
      </c>
      <c r="S2486" s="577" t="str">
        <f t="shared" si="344"/>
        <v/>
      </c>
      <c r="T2486" s="580">
        <f t="shared" si="345"/>
        <v>1</v>
      </c>
      <c r="U2486" s="580">
        <f t="shared" si="346"/>
        <v>0</v>
      </c>
      <c r="V2486" s="580">
        <f t="shared" si="347"/>
        <v>0</v>
      </c>
      <c r="W2486" s="580">
        <f t="shared" si="348"/>
        <v>1</v>
      </c>
      <c r="X2486" s="581" t="str">
        <f t="shared" si="349"/>
        <v>NO</v>
      </c>
      <c r="Y2486" s="582" t="str">
        <f t="shared" si="350"/>
        <v>NO</v>
      </c>
    </row>
    <row r="2487" spans="1:25" ht="30" x14ac:dyDescent="0.25">
      <c r="A2487" s="572" t="s">
        <v>315</v>
      </c>
      <c r="B2487" s="573" t="s">
        <v>1062</v>
      </c>
      <c r="C2487" s="617">
        <v>204.01</v>
      </c>
      <c r="D2487" s="617">
        <v>22121020401</v>
      </c>
      <c r="E2487" s="574" t="s">
        <v>901</v>
      </c>
      <c r="F2487" s="575">
        <v>1</v>
      </c>
      <c r="G2487" s="573" t="s">
        <v>902</v>
      </c>
      <c r="H2487" s="576">
        <v>152900</v>
      </c>
      <c r="I2487" s="576">
        <v>119700</v>
      </c>
      <c r="J2487" s="577">
        <v>0.78286461739699198</v>
      </c>
      <c r="K2487" s="577" t="b">
        <f t="shared" si="342"/>
        <v>1</v>
      </c>
      <c r="L2487" s="576">
        <v>46710</v>
      </c>
      <c r="M2487" s="576">
        <v>40164</v>
      </c>
      <c r="N2487" s="577">
        <v>0.85985870263326902</v>
      </c>
      <c r="O2487" s="577" t="str">
        <f t="shared" si="343"/>
        <v/>
      </c>
      <c r="P2487" s="578">
        <v>19.600000000000001</v>
      </c>
      <c r="Q2487" s="578">
        <v>24.5</v>
      </c>
      <c r="R2487" s="579">
        <v>1.25</v>
      </c>
      <c r="S2487" s="577" t="str">
        <f t="shared" si="344"/>
        <v/>
      </c>
      <c r="T2487" s="580">
        <f t="shared" si="345"/>
        <v>1</v>
      </c>
      <c r="U2487" s="580">
        <f t="shared" si="346"/>
        <v>0</v>
      </c>
      <c r="V2487" s="580">
        <f t="shared" si="347"/>
        <v>0</v>
      </c>
      <c r="W2487" s="580">
        <f t="shared" si="348"/>
        <v>1</v>
      </c>
      <c r="X2487" s="581" t="str">
        <f t="shared" si="349"/>
        <v>NO</v>
      </c>
      <c r="Y2487" s="582" t="str">
        <f t="shared" si="350"/>
        <v>NO</v>
      </c>
    </row>
    <row r="2488" spans="1:25" x14ac:dyDescent="0.25">
      <c r="A2488" s="572" t="s">
        <v>278</v>
      </c>
      <c r="B2488" s="573" t="s">
        <v>1114</v>
      </c>
      <c r="C2488" s="617">
        <v>204.02</v>
      </c>
      <c r="D2488" s="617">
        <v>22121020402</v>
      </c>
      <c r="E2488" s="574" t="s">
        <v>904</v>
      </c>
      <c r="F2488" s="583">
        <v>0</v>
      </c>
      <c r="G2488" s="573" t="s">
        <v>902</v>
      </c>
      <c r="H2488" s="576">
        <v>152900</v>
      </c>
      <c r="I2488" s="576">
        <v>145400</v>
      </c>
      <c r="J2488" s="577">
        <v>0.950948332243296</v>
      </c>
      <c r="K2488" s="577" t="b">
        <f t="shared" si="342"/>
        <v>1</v>
      </c>
      <c r="L2488" s="576">
        <v>46710</v>
      </c>
      <c r="M2488" s="576">
        <v>47853</v>
      </c>
      <c r="N2488" s="577">
        <v>1.02447013487476</v>
      </c>
      <c r="O2488" s="577" t="str">
        <f t="shared" si="343"/>
        <v/>
      </c>
      <c r="P2488" s="578">
        <v>19.600000000000001</v>
      </c>
      <c r="Q2488" s="578">
        <v>24.3</v>
      </c>
      <c r="R2488" s="579">
        <v>1.2397959183673499</v>
      </c>
      <c r="S2488" s="577" t="str">
        <f t="shared" si="344"/>
        <v/>
      </c>
      <c r="T2488" s="580">
        <f t="shared" si="345"/>
        <v>1</v>
      </c>
      <c r="U2488" s="580">
        <f t="shared" si="346"/>
        <v>0</v>
      </c>
      <c r="V2488" s="580">
        <f t="shared" si="347"/>
        <v>0</v>
      </c>
      <c r="W2488" s="580">
        <f t="shared" si="348"/>
        <v>1</v>
      </c>
      <c r="X2488" s="581" t="str">
        <f t="shared" si="349"/>
        <v>NO</v>
      </c>
      <c r="Y2488" s="582" t="str">
        <f t="shared" si="350"/>
        <v>NO</v>
      </c>
    </row>
    <row r="2489" spans="1:25" ht="30" x14ac:dyDescent="0.25">
      <c r="A2489" s="572" t="s">
        <v>315</v>
      </c>
      <c r="B2489" s="573" t="s">
        <v>1359</v>
      </c>
      <c r="C2489" s="617">
        <v>204.02</v>
      </c>
      <c r="D2489" s="617">
        <v>22121020402</v>
      </c>
      <c r="E2489" s="574" t="s">
        <v>904</v>
      </c>
      <c r="F2489" s="583">
        <v>0</v>
      </c>
      <c r="G2489" s="573" t="s">
        <v>902</v>
      </c>
      <c r="H2489" s="576">
        <v>152900</v>
      </c>
      <c r="I2489" s="576">
        <v>180900</v>
      </c>
      <c r="J2489" s="577">
        <v>1.18312622629169</v>
      </c>
      <c r="K2489" s="577" t="b">
        <f t="shared" si="342"/>
        <v>1</v>
      </c>
      <c r="L2489" s="576">
        <v>46710</v>
      </c>
      <c r="M2489" s="576">
        <v>68261</v>
      </c>
      <c r="N2489" s="577">
        <v>1.4613787197602199</v>
      </c>
      <c r="O2489" s="577" t="str">
        <f t="shared" si="343"/>
        <v/>
      </c>
      <c r="P2489" s="578">
        <v>19.600000000000001</v>
      </c>
      <c r="Q2489" s="578">
        <v>9.8000000000000007</v>
      </c>
      <c r="R2489" s="579">
        <v>0.5</v>
      </c>
      <c r="S2489" s="577" t="str">
        <f t="shared" si="344"/>
        <v/>
      </c>
      <c r="T2489" s="580">
        <f t="shared" si="345"/>
        <v>1</v>
      </c>
      <c r="U2489" s="580">
        <f t="shared" si="346"/>
        <v>0</v>
      </c>
      <c r="V2489" s="580">
        <f t="shared" si="347"/>
        <v>0</v>
      </c>
      <c r="W2489" s="580">
        <f t="shared" si="348"/>
        <v>1</v>
      </c>
      <c r="X2489" s="581" t="str">
        <f t="shared" si="349"/>
        <v>NO</v>
      </c>
      <c r="Y2489" s="582" t="str">
        <f t="shared" si="350"/>
        <v>NO</v>
      </c>
    </row>
    <row r="2490" spans="1:25" ht="30" x14ac:dyDescent="0.25">
      <c r="A2490" s="572" t="s">
        <v>315</v>
      </c>
      <c r="B2490" s="573" t="s">
        <v>1360</v>
      </c>
      <c r="C2490" s="617">
        <v>204.02</v>
      </c>
      <c r="D2490" s="617">
        <v>22121020402</v>
      </c>
      <c r="E2490" s="574" t="s">
        <v>904</v>
      </c>
      <c r="F2490" s="583">
        <v>0</v>
      </c>
      <c r="G2490" s="573" t="s">
        <v>902</v>
      </c>
      <c r="H2490" s="576">
        <v>152900</v>
      </c>
      <c r="I2490" s="576">
        <v>206800</v>
      </c>
      <c r="J2490" s="577">
        <v>1.3525179856115099</v>
      </c>
      <c r="K2490" s="577" t="b">
        <f t="shared" si="342"/>
        <v>1</v>
      </c>
      <c r="L2490" s="576">
        <v>46710</v>
      </c>
      <c r="M2490" s="576">
        <v>74474</v>
      </c>
      <c r="N2490" s="577">
        <v>1.59439092271462</v>
      </c>
      <c r="O2490" s="577" t="str">
        <f t="shared" si="343"/>
        <v/>
      </c>
      <c r="P2490" s="578">
        <v>19.600000000000001</v>
      </c>
      <c r="Q2490" s="578">
        <v>17.3</v>
      </c>
      <c r="R2490" s="579">
        <v>0.88265306122449005</v>
      </c>
      <c r="S2490" s="577" t="str">
        <f t="shared" si="344"/>
        <v/>
      </c>
      <c r="T2490" s="580">
        <f t="shared" si="345"/>
        <v>1</v>
      </c>
      <c r="U2490" s="580">
        <f t="shared" si="346"/>
        <v>0</v>
      </c>
      <c r="V2490" s="580">
        <f t="shared" si="347"/>
        <v>0</v>
      </c>
      <c r="W2490" s="580">
        <f t="shared" si="348"/>
        <v>1</v>
      </c>
      <c r="X2490" s="581" t="str">
        <f t="shared" si="349"/>
        <v>NO</v>
      </c>
      <c r="Y2490" s="582" t="str">
        <f t="shared" si="350"/>
        <v>NO</v>
      </c>
    </row>
    <row r="2491" spans="1:25" ht="30" x14ac:dyDescent="0.25">
      <c r="A2491" s="572" t="s">
        <v>315</v>
      </c>
      <c r="B2491" s="573" t="s">
        <v>1062</v>
      </c>
      <c r="C2491" s="617">
        <v>204.02</v>
      </c>
      <c r="D2491" s="617">
        <v>22121020402</v>
      </c>
      <c r="E2491" s="574" t="s">
        <v>904</v>
      </c>
      <c r="F2491" s="583">
        <v>0</v>
      </c>
      <c r="G2491" s="573" t="s">
        <v>902</v>
      </c>
      <c r="H2491" s="576">
        <v>152900</v>
      </c>
      <c r="I2491" s="576">
        <v>119700</v>
      </c>
      <c r="J2491" s="577">
        <v>0.78286461739699198</v>
      </c>
      <c r="K2491" s="577" t="b">
        <f t="shared" si="342"/>
        <v>1</v>
      </c>
      <c r="L2491" s="576">
        <v>46710</v>
      </c>
      <c r="M2491" s="576">
        <v>40164</v>
      </c>
      <c r="N2491" s="577">
        <v>0.85985870263326902</v>
      </c>
      <c r="O2491" s="577" t="str">
        <f t="shared" si="343"/>
        <v/>
      </c>
      <c r="P2491" s="578">
        <v>19.600000000000001</v>
      </c>
      <c r="Q2491" s="578">
        <v>24.5</v>
      </c>
      <c r="R2491" s="579">
        <v>1.25</v>
      </c>
      <c r="S2491" s="577" t="str">
        <f t="shared" si="344"/>
        <v/>
      </c>
      <c r="T2491" s="580">
        <f t="shared" si="345"/>
        <v>1</v>
      </c>
      <c r="U2491" s="580">
        <f t="shared" si="346"/>
        <v>0</v>
      </c>
      <c r="V2491" s="580">
        <f t="shared" si="347"/>
        <v>0</v>
      </c>
      <c r="W2491" s="580">
        <f t="shared" si="348"/>
        <v>1</v>
      </c>
      <c r="X2491" s="581" t="str">
        <f t="shared" si="349"/>
        <v>NO</v>
      </c>
      <c r="Y2491" s="582" t="str">
        <f t="shared" si="350"/>
        <v>NO</v>
      </c>
    </row>
    <row r="2492" spans="1:25" x14ac:dyDescent="0.25">
      <c r="A2492" s="572" t="s">
        <v>316</v>
      </c>
      <c r="B2492" s="573" t="s">
        <v>1361</v>
      </c>
      <c r="C2492" s="617">
        <v>1</v>
      </c>
      <c r="D2492" s="617">
        <v>22123000100</v>
      </c>
      <c r="E2492" s="574" t="s">
        <v>904</v>
      </c>
      <c r="F2492" s="583">
        <v>0</v>
      </c>
      <c r="G2492" s="573" t="s">
        <v>902</v>
      </c>
      <c r="H2492" s="576">
        <v>152900</v>
      </c>
      <c r="I2492" s="576">
        <v>94500</v>
      </c>
      <c r="J2492" s="577">
        <v>0.61805101373446703</v>
      </c>
      <c r="K2492" s="577" t="b">
        <f t="shared" si="342"/>
        <v>1</v>
      </c>
      <c r="L2492" s="576">
        <v>46710</v>
      </c>
      <c r="M2492" s="576">
        <v>26667</v>
      </c>
      <c r="N2492" s="577">
        <v>0.57090558766859301</v>
      </c>
      <c r="O2492" s="577" t="b">
        <f t="shared" si="343"/>
        <v>1</v>
      </c>
      <c r="P2492" s="578">
        <v>19.600000000000001</v>
      </c>
      <c r="Q2492" s="578">
        <v>26</v>
      </c>
      <c r="R2492" s="579">
        <v>1.3265306122449001</v>
      </c>
      <c r="S2492" s="577" t="str">
        <f t="shared" si="344"/>
        <v/>
      </c>
      <c r="T2492" s="580">
        <f t="shared" si="345"/>
        <v>1</v>
      </c>
      <c r="U2492" s="580">
        <f t="shared" si="346"/>
        <v>1</v>
      </c>
      <c r="V2492" s="580">
        <f t="shared" si="347"/>
        <v>0</v>
      </c>
      <c r="W2492" s="580">
        <f t="shared" si="348"/>
        <v>2</v>
      </c>
      <c r="X2492" s="581" t="str">
        <f t="shared" si="349"/>
        <v>NO</v>
      </c>
      <c r="Y2492" s="582" t="str">
        <f t="shared" si="350"/>
        <v>NO</v>
      </c>
    </row>
    <row r="2493" spans="1:25" x14ac:dyDescent="0.25">
      <c r="A2493" s="572" t="s">
        <v>316</v>
      </c>
      <c r="B2493" s="573" t="s">
        <v>1362</v>
      </c>
      <c r="C2493" s="617">
        <v>1</v>
      </c>
      <c r="D2493" s="617">
        <v>22123000100</v>
      </c>
      <c r="E2493" s="574" t="s">
        <v>904</v>
      </c>
      <c r="F2493" s="583">
        <v>0</v>
      </c>
      <c r="G2493" s="573" t="s">
        <v>902</v>
      </c>
      <c r="H2493" s="576">
        <v>152900</v>
      </c>
      <c r="I2493" s="576">
        <v>89400</v>
      </c>
      <c r="J2493" s="577">
        <v>0.58469587965990799</v>
      </c>
      <c r="K2493" s="577" t="b">
        <f t="shared" si="342"/>
        <v>1</v>
      </c>
      <c r="L2493" s="576">
        <v>46710</v>
      </c>
      <c r="M2493" s="576">
        <v>22656</v>
      </c>
      <c r="N2493" s="577">
        <v>0.48503532434168301</v>
      </c>
      <c r="O2493" s="577" t="b">
        <f t="shared" si="343"/>
        <v>1</v>
      </c>
      <c r="P2493" s="578">
        <v>19.600000000000001</v>
      </c>
      <c r="Q2493" s="578">
        <v>30.8</v>
      </c>
      <c r="R2493" s="579">
        <v>1.5714285714285701</v>
      </c>
      <c r="S2493" s="577" t="b">
        <f t="shared" si="344"/>
        <v>1</v>
      </c>
      <c r="T2493" s="580">
        <f t="shared" si="345"/>
        <v>1</v>
      </c>
      <c r="U2493" s="580">
        <f t="shared" si="346"/>
        <v>1</v>
      </c>
      <c r="V2493" s="580">
        <f t="shared" si="347"/>
        <v>1</v>
      </c>
      <c r="W2493" s="580">
        <f t="shared" si="348"/>
        <v>3</v>
      </c>
      <c r="X2493" s="581" t="str">
        <f t="shared" si="349"/>
        <v>NO</v>
      </c>
      <c r="Y2493" s="582" t="str">
        <f t="shared" si="350"/>
        <v>NO</v>
      </c>
    </row>
    <row r="2494" spans="1:25" x14ac:dyDescent="0.25">
      <c r="A2494" s="572" t="s">
        <v>316</v>
      </c>
      <c r="B2494" s="573" t="s">
        <v>1363</v>
      </c>
      <c r="C2494" s="617">
        <v>2</v>
      </c>
      <c r="D2494" s="617">
        <v>22123000200</v>
      </c>
      <c r="E2494" s="574" t="s">
        <v>904</v>
      </c>
      <c r="F2494" s="583">
        <v>0</v>
      </c>
      <c r="G2494" s="573" t="s">
        <v>902</v>
      </c>
      <c r="H2494" s="576">
        <v>152900</v>
      </c>
      <c r="I2494" s="576">
        <v>82000</v>
      </c>
      <c r="J2494" s="577">
        <v>0.53629823413996103</v>
      </c>
      <c r="K2494" s="577" t="b">
        <f t="shared" si="342"/>
        <v>1</v>
      </c>
      <c r="L2494" s="576">
        <v>46710</v>
      </c>
      <c r="M2494" s="576">
        <v>29063</v>
      </c>
      <c r="N2494" s="577">
        <v>0.622200813530293</v>
      </c>
      <c r="O2494" s="577" t="b">
        <f t="shared" si="343"/>
        <v>1</v>
      </c>
      <c r="P2494" s="578">
        <v>19.600000000000001</v>
      </c>
      <c r="Q2494" s="578">
        <v>11</v>
      </c>
      <c r="R2494" s="579">
        <v>0.56122448979591799</v>
      </c>
      <c r="S2494" s="577" t="str">
        <f t="shared" si="344"/>
        <v/>
      </c>
      <c r="T2494" s="580">
        <f t="shared" si="345"/>
        <v>1</v>
      </c>
      <c r="U2494" s="580">
        <f t="shared" si="346"/>
        <v>1</v>
      </c>
      <c r="V2494" s="580">
        <f t="shared" si="347"/>
        <v>0</v>
      </c>
      <c r="W2494" s="580">
        <f t="shared" si="348"/>
        <v>2</v>
      </c>
      <c r="X2494" s="581" t="str">
        <f t="shared" si="349"/>
        <v>NO</v>
      </c>
      <c r="Y2494" s="582" t="str">
        <f t="shared" si="350"/>
        <v>NO</v>
      </c>
    </row>
    <row r="2495" spans="1:25" x14ac:dyDescent="0.25">
      <c r="A2495" s="572" t="s">
        <v>316</v>
      </c>
      <c r="B2495" s="573" t="s">
        <v>1362</v>
      </c>
      <c r="C2495" s="617">
        <v>2</v>
      </c>
      <c r="D2495" s="617">
        <v>22123000200</v>
      </c>
      <c r="E2495" s="574" t="s">
        <v>904</v>
      </c>
      <c r="F2495" s="583">
        <v>0</v>
      </c>
      <c r="G2495" s="573" t="s">
        <v>902</v>
      </c>
      <c r="H2495" s="576">
        <v>152900</v>
      </c>
      <c r="I2495" s="576">
        <v>89400</v>
      </c>
      <c r="J2495" s="577">
        <v>0.58469587965990799</v>
      </c>
      <c r="K2495" s="577" t="b">
        <f t="shared" si="342"/>
        <v>1</v>
      </c>
      <c r="L2495" s="576">
        <v>46710</v>
      </c>
      <c r="M2495" s="576">
        <v>22656</v>
      </c>
      <c r="N2495" s="577">
        <v>0.48503532434168301</v>
      </c>
      <c r="O2495" s="577" t="b">
        <f t="shared" si="343"/>
        <v>1</v>
      </c>
      <c r="P2495" s="578">
        <v>19.600000000000001</v>
      </c>
      <c r="Q2495" s="578">
        <v>30.8</v>
      </c>
      <c r="R2495" s="579">
        <v>1.5714285714285701</v>
      </c>
      <c r="S2495" s="577" t="b">
        <f t="shared" si="344"/>
        <v>1</v>
      </c>
      <c r="T2495" s="580">
        <f t="shared" si="345"/>
        <v>1</v>
      </c>
      <c r="U2495" s="580">
        <f t="shared" si="346"/>
        <v>1</v>
      </c>
      <c r="V2495" s="580">
        <f t="shared" si="347"/>
        <v>1</v>
      </c>
      <c r="W2495" s="580">
        <f t="shared" si="348"/>
        <v>3</v>
      </c>
      <c r="X2495" s="581" t="str">
        <f t="shared" si="349"/>
        <v>NO</v>
      </c>
      <c r="Y2495" s="582" t="str">
        <f t="shared" si="350"/>
        <v>NO</v>
      </c>
    </row>
    <row r="2496" spans="1:25" x14ac:dyDescent="0.25">
      <c r="A2496" s="572" t="s">
        <v>316</v>
      </c>
      <c r="B2496" s="573" t="s">
        <v>1364</v>
      </c>
      <c r="C2496" s="617">
        <v>2</v>
      </c>
      <c r="D2496" s="617">
        <v>22123000200</v>
      </c>
      <c r="E2496" s="574" t="s">
        <v>901</v>
      </c>
      <c r="F2496" s="575">
        <v>1</v>
      </c>
      <c r="G2496" s="573" t="s">
        <v>902</v>
      </c>
      <c r="H2496" s="576">
        <v>152900</v>
      </c>
      <c r="I2496" s="576">
        <v>65000</v>
      </c>
      <c r="J2496" s="577">
        <v>0.42511445389143199</v>
      </c>
      <c r="K2496" s="577" t="str">
        <f t="shared" si="342"/>
        <v/>
      </c>
      <c r="L2496" s="576">
        <v>46710</v>
      </c>
      <c r="M2496" s="576">
        <v>33125</v>
      </c>
      <c r="N2496" s="577">
        <v>0.70916292014557902</v>
      </c>
      <c r="O2496" s="577" t="str">
        <f t="shared" si="343"/>
        <v/>
      </c>
      <c r="P2496" s="578">
        <v>19.600000000000001</v>
      </c>
      <c r="Q2496" s="578">
        <v>16.7</v>
      </c>
      <c r="R2496" s="579">
        <v>0.85204081632653095</v>
      </c>
      <c r="S2496" s="577" t="str">
        <f t="shared" si="344"/>
        <v/>
      </c>
      <c r="T2496" s="580">
        <f t="shared" si="345"/>
        <v>0</v>
      </c>
      <c r="U2496" s="580">
        <f t="shared" si="346"/>
        <v>0</v>
      </c>
      <c r="V2496" s="580">
        <f t="shared" si="347"/>
        <v>0</v>
      </c>
      <c r="W2496" s="580">
        <f t="shared" si="348"/>
        <v>0</v>
      </c>
      <c r="X2496" s="581" t="str">
        <f t="shared" si="349"/>
        <v>NO</v>
      </c>
      <c r="Y2496" s="582" t="str">
        <f t="shared" si="350"/>
        <v>NO</v>
      </c>
    </row>
    <row r="2497" spans="1:25" x14ac:dyDescent="0.25">
      <c r="A2497" s="572" t="s">
        <v>296</v>
      </c>
      <c r="B2497" s="573" t="s">
        <v>1186</v>
      </c>
      <c r="C2497" s="617">
        <v>3</v>
      </c>
      <c r="D2497" s="617">
        <v>22123000300</v>
      </c>
      <c r="E2497" s="574" t="s">
        <v>904</v>
      </c>
      <c r="F2497" s="583">
        <v>0</v>
      </c>
      <c r="G2497" s="573" t="s">
        <v>902</v>
      </c>
      <c r="H2497" s="576">
        <v>152900</v>
      </c>
      <c r="I2497" s="576">
        <v>68500</v>
      </c>
      <c r="J2497" s="577">
        <v>0.44800523217789401</v>
      </c>
      <c r="K2497" s="577" t="str">
        <f t="shared" si="342"/>
        <v/>
      </c>
      <c r="L2497" s="576">
        <v>46710</v>
      </c>
      <c r="M2497" s="576">
        <v>22833</v>
      </c>
      <c r="N2497" s="577">
        <v>0.488824662813102</v>
      </c>
      <c r="O2497" s="577" t="b">
        <f t="shared" si="343"/>
        <v>1</v>
      </c>
      <c r="P2497" s="578">
        <v>19.600000000000001</v>
      </c>
      <c r="Q2497" s="578">
        <v>47</v>
      </c>
      <c r="R2497" s="579">
        <v>2.3979591836734699</v>
      </c>
      <c r="S2497" s="577" t="b">
        <f t="shared" si="344"/>
        <v>1</v>
      </c>
      <c r="T2497" s="580">
        <f t="shared" si="345"/>
        <v>0</v>
      </c>
      <c r="U2497" s="580">
        <f t="shared" si="346"/>
        <v>1</v>
      </c>
      <c r="V2497" s="580">
        <f t="shared" si="347"/>
        <v>1</v>
      </c>
      <c r="W2497" s="580">
        <f t="shared" si="348"/>
        <v>2</v>
      </c>
      <c r="X2497" s="581" t="str">
        <f t="shared" si="349"/>
        <v>NO</v>
      </c>
      <c r="Y2497" s="582" t="str">
        <f t="shared" si="350"/>
        <v>NO</v>
      </c>
    </row>
    <row r="2498" spans="1:25" x14ac:dyDescent="0.25">
      <c r="A2498" s="572" t="s">
        <v>316</v>
      </c>
      <c r="B2498" s="573" t="s">
        <v>1362</v>
      </c>
      <c r="C2498" s="617">
        <v>3</v>
      </c>
      <c r="D2498" s="617">
        <v>22123000300</v>
      </c>
      <c r="E2498" s="574" t="s">
        <v>904</v>
      </c>
      <c r="F2498" s="583">
        <v>0</v>
      </c>
      <c r="G2498" s="573" t="s">
        <v>902</v>
      </c>
      <c r="H2498" s="576">
        <v>152900</v>
      </c>
      <c r="I2498" s="576">
        <v>89400</v>
      </c>
      <c r="J2498" s="577">
        <v>0.58469587965990799</v>
      </c>
      <c r="K2498" s="577" t="b">
        <f t="shared" si="342"/>
        <v>1</v>
      </c>
      <c r="L2498" s="576">
        <v>46710</v>
      </c>
      <c r="M2498" s="576">
        <v>22656</v>
      </c>
      <c r="N2498" s="577">
        <v>0.48503532434168301</v>
      </c>
      <c r="O2498" s="577" t="b">
        <f t="shared" si="343"/>
        <v>1</v>
      </c>
      <c r="P2498" s="578">
        <v>19.600000000000001</v>
      </c>
      <c r="Q2498" s="578">
        <v>30.8</v>
      </c>
      <c r="R2498" s="579">
        <v>1.5714285714285701</v>
      </c>
      <c r="S2498" s="577" t="b">
        <f t="shared" si="344"/>
        <v>1</v>
      </c>
      <c r="T2498" s="580">
        <f t="shared" si="345"/>
        <v>1</v>
      </c>
      <c r="U2498" s="580">
        <f t="shared" si="346"/>
        <v>1</v>
      </c>
      <c r="V2498" s="580">
        <f t="shared" si="347"/>
        <v>1</v>
      </c>
      <c r="W2498" s="580">
        <f t="shared" si="348"/>
        <v>3</v>
      </c>
      <c r="X2498" s="581" t="str">
        <f t="shared" si="349"/>
        <v>NO</v>
      </c>
      <c r="Y2498" s="582" t="str">
        <f t="shared" si="350"/>
        <v>NO</v>
      </c>
    </row>
    <row r="2499" spans="1:25" x14ac:dyDescent="0.25">
      <c r="A2499" s="572" t="s">
        <v>272</v>
      </c>
      <c r="B2499" s="592" t="s">
        <v>1071</v>
      </c>
      <c r="C2499" s="617">
        <v>3</v>
      </c>
      <c r="D2499" s="617">
        <v>22123000300</v>
      </c>
      <c r="E2499" s="584" t="s">
        <v>904</v>
      </c>
      <c r="F2499" s="590">
        <v>0</v>
      </c>
      <c r="G2499" s="573" t="s">
        <v>902</v>
      </c>
      <c r="H2499" s="576">
        <v>152900</v>
      </c>
      <c r="I2499" s="576">
        <v>0</v>
      </c>
      <c r="J2499" s="577">
        <v>0</v>
      </c>
      <c r="K2499" s="577" t="str">
        <f t="shared" ref="K2499:K2528" si="351">IF(J2499&gt;=50%,TRUE,"")</f>
        <v/>
      </c>
      <c r="L2499" s="576">
        <v>46710</v>
      </c>
      <c r="M2499" s="576">
        <v>0</v>
      </c>
      <c r="N2499" s="577">
        <v>0</v>
      </c>
      <c r="O2499" s="577" t="b">
        <f t="shared" ref="O2499:O2528" si="352">IF(N2499&lt;=65%,TRUE,"")</f>
        <v>1</v>
      </c>
      <c r="P2499" s="578">
        <v>19.600000000000001</v>
      </c>
      <c r="Q2499" s="578">
        <v>0</v>
      </c>
      <c r="R2499" s="579">
        <v>0</v>
      </c>
      <c r="S2499" s="577" t="str">
        <f t="shared" ref="S2499:S2528" si="353">IF(R2499&gt;=1.5,TRUE,"")</f>
        <v/>
      </c>
      <c r="T2499" s="580">
        <f t="shared" ref="T2499:T2528" si="354">IF(K2499=TRUE,1,0)</f>
        <v>0</v>
      </c>
      <c r="U2499" s="580">
        <f t="shared" ref="U2499:U2528" si="355">IF(O2499=TRUE,1,0)</f>
        <v>1</v>
      </c>
      <c r="V2499" s="580">
        <f t="shared" ref="V2499:V2528" si="356">IF(S2499=TRUE,1,0)</f>
        <v>0</v>
      </c>
      <c r="W2499" s="580">
        <f t="shared" ref="W2499:W2528" si="357">SUM(T2499:V2499)</f>
        <v>1</v>
      </c>
      <c r="X2499" s="581" t="str">
        <f t="shared" ref="X2499:X2528" si="358">IF(AND(E2499="TRUE",W2499&gt;1),"YES","NO")</f>
        <v>NO</v>
      </c>
      <c r="Y2499" s="582" t="str">
        <f t="shared" ref="Y2499:Y2528" si="359">IF(AND(F2499=1,W2499&gt;1), "YES","NO")</f>
        <v>NO</v>
      </c>
    </row>
    <row r="2500" spans="1:25" x14ac:dyDescent="0.25">
      <c r="A2500" s="572" t="s">
        <v>316</v>
      </c>
      <c r="B2500" s="573" t="s">
        <v>1072</v>
      </c>
      <c r="C2500" s="617">
        <v>3</v>
      </c>
      <c r="D2500" s="617">
        <v>22123000300</v>
      </c>
      <c r="E2500" s="574" t="s">
        <v>904</v>
      </c>
      <c r="F2500" s="583">
        <v>0</v>
      </c>
      <c r="G2500" s="573" t="s">
        <v>902</v>
      </c>
      <c r="H2500" s="576">
        <v>152900</v>
      </c>
      <c r="I2500" s="576">
        <v>50300</v>
      </c>
      <c r="J2500" s="577">
        <v>0.32897318508829299</v>
      </c>
      <c r="K2500" s="577" t="str">
        <f t="shared" si="351"/>
        <v/>
      </c>
      <c r="L2500" s="576">
        <v>46710</v>
      </c>
      <c r="M2500" s="576">
        <v>24792</v>
      </c>
      <c r="N2500" s="577">
        <v>0.53076429030186301</v>
      </c>
      <c r="O2500" s="577" t="b">
        <f t="shared" si="352"/>
        <v>1</v>
      </c>
      <c r="P2500" s="578">
        <v>19.600000000000001</v>
      </c>
      <c r="Q2500" s="578">
        <v>22.2</v>
      </c>
      <c r="R2500" s="579">
        <v>1.1326530612244901</v>
      </c>
      <c r="S2500" s="577" t="str">
        <f t="shared" si="353"/>
        <v/>
      </c>
      <c r="T2500" s="580">
        <f t="shared" si="354"/>
        <v>0</v>
      </c>
      <c r="U2500" s="580">
        <f t="shared" si="355"/>
        <v>1</v>
      </c>
      <c r="V2500" s="580">
        <f t="shared" si="356"/>
        <v>0</v>
      </c>
      <c r="W2500" s="580">
        <f t="shared" si="357"/>
        <v>1</v>
      </c>
      <c r="X2500" s="581" t="str">
        <f t="shared" si="358"/>
        <v>NO</v>
      </c>
      <c r="Y2500" s="582" t="str">
        <f t="shared" si="359"/>
        <v>NO</v>
      </c>
    </row>
    <row r="2501" spans="1:25" x14ac:dyDescent="0.25">
      <c r="A2501" s="572" t="s">
        <v>316</v>
      </c>
      <c r="B2501" s="573" t="s">
        <v>1364</v>
      </c>
      <c r="C2501" s="617">
        <v>3</v>
      </c>
      <c r="D2501" s="617">
        <v>22123000300</v>
      </c>
      <c r="E2501" s="574" t="s">
        <v>904</v>
      </c>
      <c r="F2501" s="583">
        <v>0</v>
      </c>
      <c r="G2501" s="573" t="s">
        <v>902</v>
      </c>
      <c r="H2501" s="576">
        <v>152900</v>
      </c>
      <c r="I2501" s="576">
        <v>65000</v>
      </c>
      <c r="J2501" s="577">
        <v>0.42511445389143199</v>
      </c>
      <c r="K2501" s="577" t="str">
        <f t="shared" si="351"/>
        <v/>
      </c>
      <c r="L2501" s="576">
        <v>46710</v>
      </c>
      <c r="M2501" s="576">
        <v>33125</v>
      </c>
      <c r="N2501" s="577">
        <v>0.70916292014557902</v>
      </c>
      <c r="O2501" s="577" t="str">
        <f t="shared" si="352"/>
        <v/>
      </c>
      <c r="P2501" s="578">
        <v>19.600000000000001</v>
      </c>
      <c r="Q2501" s="578">
        <v>16.7</v>
      </c>
      <c r="R2501" s="579">
        <v>0.85204081632653095</v>
      </c>
      <c r="S2501" s="577" t="str">
        <f t="shared" si="353"/>
        <v/>
      </c>
      <c r="T2501" s="580">
        <f t="shared" si="354"/>
        <v>0</v>
      </c>
      <c r="U2501" s="580">
        <f t="shared" si="355"/>
        <v>0</v>
      </c>
      <c r="V2501" s="580">
        <f t="shared" si="356"/>
        <v>0</v>
      </c>
      <c r="W2501" s="580">
        <f t="shared" si="357"/>
        <v>0</v>
      </c>
      <c r="X2501" s="581" t="str">
        <f t="shared" si="358"/>
        <v>NO</v>
      </c>
      <c r="Y2501" s="582" t="str">
        <f t="shared" si="359"/>
        <v>NO</v>
      </c>
    </row>
    <row r="2502" spans="1:25" ht="30" x14ac:dyDescent="0.25">
      <c r="A2502" s="572" t="s">
        <v>1365</v>
      </c>
      <c r="B2502" s="573" t="s">
        <v>1366</v>
      </c>
      <c r="C2502" s="617">
        <v>9517.01</v>
      </c>
      <c r="D2502" s="617">
        <v>22125951701</v>
      </c>
      <c r="E2502" s="574" t="s">
        <v>904</v>
      </c>
      <c r="F2502" s="583">
        <v>0</v>
      </c>
      <c r="G2502" s="573" t="s">
        <v>902</v>
      </c>
      <c r="H2502" s="576">
        <v>152900</v>
      </c>
      <c r="I2502" s="576">
        <v>0</v>
      </c>
      <c r="J2502" s="577">
        <v>0</v>
      </c>
      <c r="K2502" s="577" t="str">
        <f t="shared" si="351"/>
        <v/>
      </c>
      <c r="L2502" s="576">
        <v>46710</v>
      </c>
      <c r="M2502" s="576">
        <v>0</v>
      </c>
      <c r="N2502" s="577">
        <v>0</v>
      </c>
      <c r="O2502" s="577" t="b">
        <f t="shared" si="352"/>
        <v>1</v>
      </c>
      <c r="P2502" s="578">
        <v>19.600000000000001</v>
      </c>
      <c r="Q2502" s="578">
        <v>0</v>
      </c>
      <c r="R2502" s="579">
        <v>0</v>
      </c>
      <c r="S2502" s="577" t="str">
        <f t="shared" si="353"/>
        <v/>
      </c>
      <c r="T2502" s="580">
        <f t="shared" si="354"/>
        <v>0</v>
      </c>
      <c r="U2502" s="580">
        <f t="shared" si="355"/>
        <v>1</v>
      </c>
      <c r="V2502" s="580">
        <f t="shared" si="356"/>
        <v>0</v>
      </c>
      <c r="W2502" s="580">
        <f t="shared" si="357"/>
        <v>1</v>
      </c>
      <c r="X2502" s="581" t="str">
        <f t="shared" si="358"/>
        <v>NO</v>
      </c>
      <c r="Y2502" s="582" t="str">
        <f t="shared" si="359"/>
        <v>NO</v>
      </c>
    </row>
    <row r="2503" spans="1:25" ht="30" x14ac:dyDescent="0.25">
      <c r="A2503" s="572" t="s">
        <v>1365</v>
      </c>
      <c r="B2503" s="573" t="s">
        <v>1367</v>
      </c>
      <c r="C2503" s="617">
        <v>9517.01</v>
      </c>
      <c r="D2503" s="617">
        <v>22125951701</v>
      </c>
      <c r="E2503" s="574" t="s">
        <v>904</v>
      </c>
      <c r="F2503" s="583">
        <v>0</v>
      </c>
      <c r="G2503" s="573" t="s">
        <v>902</v>
      </c>
      <c r="H2503" s="576">
        <v>152900</v>
      </c>
      <c r="I2503" s="576">
        <v>0</v>
      </c>
      <c r="J2503" s="577">
        <v>0</v>
      </c>
      <c r="K2503" s="577" t="str">
        <f t="shared" si="351"/>
        <v/>
      </c>
      <c r="L2503" s="576">
        <v>46710</v>
      </c>
      <c r="M2503" s="576">
        <v>0</v>
      </c>
      <c r="N2503" s="577">
        <v>0</v>
      </c>
      <c r="O2503" s="577" t="b">
        <f t="shared" si="352"/>
        <v>1</v>
      </c>
      <c r="P2503" s="578">
        <v>19.600000000000001</v>
      </c>
      <c r="Q2503" s="578">
        <v>0</v>
      </c>
      <c r="R2503" s="579">
        <v>0</v>
      </c>
      <c r="S2503" s="577" t="str">
        <f t="shared" si="353"/>
        <v/>
      </c>
      <c r="T2503" s="580">
        <f t="shared" si="354"/>
        <v>0</v>
      </c>
      <c r="U2503" s="580">
        <f t="shared" si="355"/>
        <v>1</v>
      </c>
      <c r="V2503" s="580">
        <f t="shared" si="356"/>
        <v>0</v>
      </c>
      <c r="W2503" s="580">
        <f t="shared" si="357"/>
        <v>1</v>
      </c>
      <c r="X2503" s="581" t="str">
        <f t="shared" si="358"/>
        <v>NO</v>
      </c>
      <c r="Y2503" s="582" t="str">
        <f t="shared" si="359"/>
        <v>NO</v>
      </c>
    </row>
    <row r="2504" spans="1:25" ht="30" x14ac:dyDescent="0.25">
      <c r="A2504" s="572" t="s">
        <v>1365</v>
      </c>
      <c r="B2504" s="573" t="s">
        <v>1368</v>
      </c>
      <c r="C2504" s="617">
        <v>9517.02</v>
      </c>
      <c r="D2504" s="617">
        <v>22125951702</v>
      </c>
      <c r="E2504" s="574" t="s">
        <v>904</v>
      </c>
      <c r="F2504" s="583">
        <v>0</v>
      </c>
      <c r="G2504" s="573" t="s">
        <v>902</v>
      </c>
      <c r="H2504" s="576">
        <v>152900</v>
      </c>
      <c r="I2504" s="576">
        <v>0</v>
      </c>
      <c r="J2504" s="577">
        <v>0</v>
      </c>
      <c r="K2504" s="577" t="str">
        <f t="shared" si="351"/>
        <v/>
      </c>
      <c r="L2504" s="576">
        <v>46710</v>
      </c>
      <c r="M2504" s="576">
        <v>0</v>
      </c>
      <c r="N2504" s="577">
        <v>0</v>
      </c>
      <c r="O2504" s="577" t="b">
        <f t="shared" si="352"/>
        <v>1</v>
      </c>
      <c r="P2504" s="578">
        <v>19.600000000000001</v>
      </c>
      <c r="Q2504" s="578">
        <v>0</v>
      </c>
      <c r="R2504" s="579">
        <v>0</v>
      </c>
      <c r="S2504" s="577" t="str">
        <f t="shared" si="353"/>
        <v/>
      </c>
      <c r="T2504" s="580">
        <f t="shared" si="354"/>
        <v>0</v>
      </c>
      <c r="U2504" s="580">
        <f t="shared" si="355"/>
        <v>1</v>
      </c>
      <c r="V2504" s="580">
        <f t="shared" si="356"/>
        <v>0</v>
      </c>
      <c r="W2504" s="580">
        <f t="shared" si="357"/>
        <v>1</v>
      </c>
      <c r="X2504" s="581" t="str">
        <f t="shared" si="358"/>
        <v>NO</v>
      </c>
      <c r="Y2504" s="582" t="str">
        <f t="shared" si="359"/>
        <v>NO</v>
      </c>
    </row>
    <row r="2505" spans="1:25" x14ac:dyDescent="0.25">
      <c r="A2505" s="572" t="s">
        <v>273</v>
      </c>
      <c r="B2505" s="573" t="s">
        <v>279</v>
      </c>
      <c r="C2505" s="617">
        <v>9518</v>
      </c>
      <c r="D2505" s="617">
        <v>22125951800</v>
      </c>
      <c r="E2505" s="574" t="s">
        <v>901</v>
      </c>
      <c r="F2505" s="575">
        <v>1</v>
      </c>
      <c r="G2505" s="573" t="s">
        <v>902</v>
      </c>
      <c r="H2505" s="576">
        <v>152900</v>
      </c>
      <c r="I2505" s="576">
        <v>71700</v>
      </c>
      <c r="J2505" s="577">
        <v>0.46893394375408798</v>
      </c>
      <c r="K2505" s="577" t="str">
        <f t="shared" si="351"/>
        <v/>
      </c>
      <c r="L2505" s="576">
        <v>46710</v>
      </c>
      <c r="M2505" s="576">
        <v>40481</v>
      </c>
      <c r="N2505" s="577">
        <v>0.86664525797473801</v>
      </c>
      <c r="O2505" s="577" t="str">
        <f t="shared" si="352"/>
        <v/>
      </c>
      <c r="P2505" s="578">
        <v>19.600000000000001</v>
      </c>
      <c r="Q2505" s="578">
        <v>33.799999999999997</v>
      </c>
      <c r="R2505" s="579">
        <v>1.72448979591837</v>
      </c>
      <c r="S2505" s="577" t="b">
        <f t="shared" si="353"/>
        <v>1</v>
      </c>
      <c r="T2505" s="580">
        <f t="shared" si="354"/>
        <v>0</v>
      </c>
      <c r="U2505" s="580">
        <f t="shared" si="355"/>
        <v>0</v>
      </c>
      <c r="V2505" s="580">
        <f t="shared" si="356"/>
        <v>1</v>
      </c>
      <c r="W2505" s="580">
        <f t="shared" si="357"/>
        <v>1</v>
      </c>
      <c r="X2505" s="581" t="str">
        <f t="shared" si="358"/>
        <v>NO</v>
      </c>
      <c r="Y2505" s="582" t="str">
        <f t="shared" si="359"/>
        <v>NO</v>
      </c>
    </row>
    <row r="2506" spans="1:25" ht="30" x14ac:dyDescent="0.25">
      <c r="A2506" s="572" t="s">
        <v>1365</v>
      </c>
      <c r="B2506" s="573" t="s">
        <v>1366</v>
      </c>
      <c r="C2506" s="617">
        <v>9518</v>
      </c>
      <c r="D2506" s="617">
        <v>22125951800</v>
      </c>
      <c r="E2506" s="574" t="s">
        <v>904</v>
      </c>
      <c r="F2506" s="583">
        <v>0</v>
      </c>
      <c r="G2506" s="573" t="s">
        <v>902</v>
      </c>
      <c r="H2506" s="576">
        <v>152900</v>
      </c>
      <c r="I2506" s="576">
        <v>0</v>
      </c>
      <c r="J2506" s="577">
        <v>0</v>
      </c>
      <c r="K2506" s="577" t="str">
        <f t="shared" si="351"/>
        <v/>
      </c>
      <c r="L2506" s="576">
        <v>46710</v>
      </c>
      <c r="M2506" s="576">
        <v>0</v>
      </c>
      <c r="N2506" s="577">
        <v>0</v>
      </c>
      <c r="O2506" s="577" t="b">
        <f t="shared" si="352"/>
        <v>1</v>
      </c>
      <c r="P2506" s="578">
        <v>19.600000000000001</v>
      </c>
      <c r="Q2506" s="578">
        <v>0</v>
      </c>
      <c r="R2506" s="579">
        <v>0</v>
      </c>
      <c r="S2506" s="577" t="str">
        <f t="shared" si="353"/>
        <v/>
      </c>
      <c r="T2506" s="580">
        <f t="shared" si="354"/>
        <v>0</v>
      </c>
      <c r="U2506" s="580">
        <f t="shared" si="355"/>
        <v>1</v>
      </c>
      <c r="V2506" s="580">
        <f t="shared" si="356"/>
        <v>0</v>
      </c>
      <c r="W2506" s="580">
        <f t="shared" si="357"/>
        <v>1</v>
      </c>
      <c r="X2506" s="581" t="str">
        <f t="shared" si="358"/>
        <v>NO</v>
      </c>
      <c r="Y2506" s="582" t="str">
        <f t="shared" si="359"/>
        <v>NO</v>
      </c>
    </row>
    <row r="2507" spans="1:25" ht="30" x14ac:dyDescent="0.25">
      <c r="A2507" s="572" t="s">
        <v>1365</v>
      </c>
      <c r="B2507" s="573" t="s">
        <v>1369</v>
      </c>
      <c r="C2507" s="617">
        <v>9518</v>
      </c>
      <c r="D2507" s="617">
        <v>22125951800</v>
      </c>
      <c r="E2507" s="574" t="s">
        <v>904</v>
      </c>
      <c r="F2507" s="583">
        <v>0</v>
      </c>
      <c r="G2507" s="573" t="s">
        <v>902</v>
      </c>
      <c r="H2507" s="576">
        <v>152900</v>
      </c>
      <c r="I2507" s="576">
        <v>0</v>
      </c>
      <c r="J2507" s="577">
        <v>0</v>
      </c>
      <c r="K2507" s="577" t="str">
        <f t="shared" si="351"/>
        <v/>
      </c>
      <c r="L2507" s="576">
        <v>46710</v>
      </c>
      <c r="M2507" s="576">
        <v>0</v>
      </c>
      <c r="N2507" s="577">
        <v>0</v>
      </c>
      <c r="O2507" s="577" t="b">
        <f t="shared" si="352"/>
        <v>1</v>
      </c>
      <c r="P2507" s="578">
        <v>19.600000000000001</v>
      </c>
      <c r="Q2507" s="578">
        <v>0</v>
      </c>
      <c r="R2507" s="579">
        <v>0</v>
      </c>
      <c r="S2507" s="577" t="str">
        <f t="shared" si="353"/>
        <v/>
      </c>
      <c r="T2507" s="580">
        <f t="shared" si="354"/>
        <v>0</v>
      </c>
      <c r="U2507" s="580">
        <f t="shared" si="355"/>
        <v>1</v>
      </c>
      <c r="V2507" s="580">
        <f t="shared" si="356"/>
        <v>0</v>
      </c>
      <c r="W2507" s="580">
        <f t="shared" si="357"/>
        <v>1</v>
      </c>
      <c r="X2507" s="581" t="str">
        <f t="shared" si="358"/>
        <v>NO</v>
      </c>
      <c r="Y2507" s="582" t="str">
        <f t="shared" si="359"/>
        <v>NO</v>
      </c>
    </row>
    <row r="2508" spans="1:25" ht="30" x14ac:dyDescent="0.25">
      <c r="A2508" s="572" t="s">
        <v>1365</v>
      </c>
      <c r="B2508" s="573" t="s">
        <v>1370</v>
      </c>
      <c r="C2508" s="617">
        <v>9518</v>
      </c>
      <c r="D2508" s="617">
        <v>22125951800</v>
      </c>
      <c r="E2508" s="574" t="s">
        <v>901</v>
      </c>
      <c r="F2508" s="575">
        <v>1</v>
      </c>
      <c r="G2508" s="573" t="s">
        <v>902</v>
      </c>
      <c r="H2508" s="576">
        <v>152900</v>
      </c>
      <c r="I2508" s="576">
        <v>0</v>
      </c>
      <c r="J2508" s="577">
        <v>0</v>
      </c>
      <c r="K2508" s="577" t="str">
        <f t="shared" si="351"/>
        <v/>
      </c>
      <c r="L2508" s="576">
        <v>46710</v>
      </c>
      <c r="M2508" s="576">
        <v>0</v>
      </c>
      <c r="N2508" s="577">
        <v>0</v>
      </c>
      <c r="O2508" s="577" t="b">
        <f t="shared" si="352"/>
        <v>1</v>
      </c>
      <c r="P2508" s="578">
        <v>19.600000000000001</v>
      </c>
      <c r="Q2508" s="578">
        <v>0</v>
      </c>
      <c r="R2508" s="579">
        <v>0</v>
      </c>
      <c r="S2508" s="577" t="str">
        <f t="shared" si="353"/>
        <v/>
      </c>
      <c r="T2508" s="580">
        <f t="shared" si="354"/>
        <v>0</v>
      </c>
      <c r="U2508" s="580">
        <f t="shared" si="355"/>
        <v>1</v>
      </c>
      <c r="V2508" s="580">
        <f t="shared" si="356"/>
        <v>0</v>
      </c>
      <c r="W2508" s="580">
        <f t="shared" si="357"/>
        <v>1</v>
      </c>
      <c r="X2508" s="581" t="str">
        <f t="shared" si="358"/>
        <v>NO</v>
      </c>
      <c r="Y2508" s="582" t="str">
        <f t="shared" si="359"/>
        <v>NO</v>
      </c>
    </row>
    <row r="2509" spans="1:25" x14ac:dyDescent="0.25">
      <c r="A2509" s="572" t="s">
        <v>276</v>
      </c>
      <c r="B2509" s="573" t="s">
        <v>1096</v>
      </c>
      <c r="C2509" s="617">
        <v>9601</v>
      </c>
      <c r="D2509" s="617">
        <v>22127960100</v>
      </c>
      <c r="E2509" s="574" t="s">
        <v>904</v>
      </c>
      <c r="F2509" s="583">
        <v>0</v>
      </c>
      <c r="G2509" s="573" t="s">
        <v>902</v>
      </c>
      <c r="H2509" s="576">
        <v>152900</v>
      </c>
      <c r="I2509" s="576">
        <v>0</v>
      </c>
      <c r="J2509" s="577">
        <v>0</v>
      </c>
      <c r="K2509" s="577" t="str">
        <f t="shared" si="351"/>
        <v/>
      </c>
      <c r="L2509" s="576">
        <v>46710</v>
      </c>
      <c r="M2509" s="576">
        <v>0</v>
      </c>
      <c r="N2509" s="577">
        <v>0</v>
      </c>
      <c r="O2509" s="577" t="b">
        <f t="shared" si="352"/>
        <v>1</v>
      </c>
      <c r="P2509" s="578">
        <v>19.600000000000001</v>
      </c>
      <c r="Q2509" s="578">
        <v>0</v>
      </c>
      <c r="R2509" s="579">
        <v>0</v>
      </c>
      <c r="S2509" s="577" t="str">
        <f t="shared" si="353"/>
        <v/>
      </c>
      <c r="T2509" s="580">
        <f t="shared" si="354"/>
        <v>0</v>
      </c>
      <c r="U2509" s="580">
        <f t="shared" si="355"/>
        <v>1</v>
      </c>
      <c r="V2509" s="580">
        <f t="shared" si="356"/>
        <v>0</v>
      </c>
      <c r="W2509" s="580">
        <f t="shared" si="357"/>
        <v>1</v>
      </c>
      <c r="X2509" s="581" t="str">
        <f t="shared" si="358"/>
        <v>NO</v>
      </c>
      <c r="Y2509" s="582" t="str">
        <f t="shared" si="359"/>
        <v>NO</v>
      </c>
    </row>
    <row r="2510" spans="1:25" x14ac:dyDescent="0.25">
      <c r="A2510" s="572" t="s">
        <v>1026</v>
      </c>
      <c r="B2510" s="573" t="s">
        <v>1027</v>
      </c>
      <c r="C2510" s="617">
        <v>9601</v>
      </c>
      <c r="D2510" s="617">
        <v>22127960100</v>
      </c>
      <c r="E2510" s="574" t="s">
        <v>901</v>
      </c>
      <c r="F2510" s="575">
        <v>1</v>
      </c>
      <c r="G2510" s="573" t="s">
        <v>902</v>
      </c>
      <c r="H2510" s="576">
        <v>152900</v>
      </c>
      <c r="I2510" s="576">
        <v>61300</v>
      </c>
      <c r="J2510" s="577">
        <v>0.40091563113145801</v>
      </c>
      <c r="K2510" s="577" t="str">
        <f t="shared" si="351"/>
        <v/>
      </c>
      <c r="L2510" s="576">
        <v>46710</v>
      </c>
      <c r="M2510" s="576">
        <v>34375</v>
      </c>
      <c r="N2510" s="577">
        <v>0.73592378505673295</v>
      </c>
      <c r="O2510" s="577" t="str">
        <f t="shared" si="352"/>
        <v/>
      </c>
      <c r="P2510" s="578">
        <v>19.600000000000001</v>
      </c>
      <c r="Q2510" s="578">
        <v>26.9</v>
      </c>
      <c r="R2510" s="579">
        <v>1.37244897959184</v>
      </c>
      <c r="S2510" s="577" t="str">
        <f t="shared" si="353"/>
        <v/>
      </c>
      <c r="T2510" s="580">
        <f t="shared" si="354"/>
        <v>0</v>
      </c>
      <c r="U2510" s="580">
        <f t="shared" si="355"/>
        <v>0</v>
      </c>
      <c r="V2510" s="580">
        <f t="shared" si="356"/>
        <v>0</v>
      </c>
      <c r="W2510" s="580">
        <f t="shared" si="357"/>
        <v>0</v>
      </c>
      <c r="X2510" s="581" t="str">
        <f t="shared" si="358"/>
        <v>NO</v>
      </c>
      <c r="Y2510" s="582" t="str">
        <f t="shared" si="359"/>
        <v>NO</v>
      </c>
    </row>
    <row r="2511" spans="1:25" x14ac:dyDescent="0.25">
      <c r="A2511" s="572" t="s">
        <v>1026</v>
      </c>
      <c r="B2511" s="573" t="s">
        <v>1027</v>
      </c>
      <c r="C2511" s="617">
        <v>9601</v>
      </c>
      <c r="D2511" s="617">
        <v>22127960100</v>
      </c>
      <c r="E2511" s="574" t="s">
        <v>904</v>
      </c>
      <c r="F2511" s="583">
        <v>0</v>
      </c>
      <c r="G2511" s="573" t="s">
        <v>902</v>
      </c>
      <c r="H2511" s="576">
        <v>152900</v>
      </c>
      <c r="I2511" s="576">
        <v>0</v>
      </c>
      <c r="J2511" s="577">
        <v>0</v>
      </c>
      <c r="K2511" s="577" t="str">
        <f t="shared" si="351"/>
        <v/>
      </c>
      <c r="L2511" s="576">
        <v>46710</v>
      </c>
      <c r="M2511" s="576">
        <v>0</v>
      </c>
      <c r="N2511" s="577">
        <v>0</v>
      </c>
      <c r="O2511" s="577" t="b">
        <f t="shared" si="352"/>
        <v>1</v>
      </c>
      <c r="P2511" s="578">
        <v>19.600000000000001</v>
      </c>
      <c r="Q2511" s="578">
        <v>0</v>
      </c>
      <c r="R2511" s="579">
        <v>0</v>
      </c>
      <c r="S2511" s="577" t="str">
        <f t="shared" si="353"/>
        <v/>
      </c>
      <c r="T2511" s="580">
        <f t="shared" si="354"/>
        <v>0</v>
      </c>
      <c r="U2511" s="580">
        <f t="shared" si="355"/>
        <v>1</v>
      </c>
      <c r="V2511" s="580">
        <f t="shared" si="356"/>
        <v>0</v>
      </c>
      <c r="W2511" s="580">
        <f t="shared" si="357"/>
        <v>1</v>
      </c>
      <c r="X2511" s="581" t="str">
        <f t="shared" si="358"/>
        <v>NO</v>
      </c>
      <c r="Y2511" s="582" t="str">
        <f t="shared" si="359"/>
        <v>NO</v>
      </c>
    </row>
    <row r="2512" spans="1:25" x14ac:dyDescent="0.25">
      <c r="A2512" s="572" t="s">
        <v>1026</v>
      </c>
      <c r="B2512" s="573" t="s">
        <v>1158</v>
      </c>
      <c r="C2512" s="617">
        <v>9601</v>
      </c>
      <c r="D2512" s="617">
        <v>22127960100</v>
      </c>
      <c r="E2512" s="574" t="s">
        <v>901</v>
      </c>
      <c r="F2512" s="575">
        <v>1</v>
      </c>
      <c r="G2512" s="573" t="s">
        <v>902</v>
      </c>
      <c r="H2512" s="576">
        <v>152900</v>
      </c>
      <c r="I2512" s="576">
        <v>0</v>
      </c>
      <c r="J2512" s="577">
        <v>0</v>
      </c>
      <c r="K2512" s="577" t="str">
        <f t="shared" si="351"/>
        <v/>
      </c>
      <c r="L2512" s="576">
        <v>46710</v>
      </c>
      <c r="M2512" s="576">
        <v>0</v>
      </c>
      <c r="N2512" s="577">
        <v>0</v>
      </c>
      <c r="O2512" s="577" t="b">
        <f t="shared" si="352"/>
        <v>1</v>
      </c>
      <c r="P2512" s="578">
        <v>19.600000000000001</v>
      </c>
      <c r="Q2512" s="578">
        <v>0</v>
      </c>
      <c r="R2512" s="579">
        <v>0</v>
      </c>
      <c r="S2512" s="577" t="str">
        <f t="shared" si="353"/>
        <v/>
      </c>
      <c r="T2512" s="580">
        <f t="shared" si="354"/>
        <v>0</v>
      </c>
      <c r="U2512" s="580">
        <f t="shared" si="355"/>
        <v>1</v>
      </c>
      <c r="V2512" s="580">
        <f t="shared" si="356"/>
        <v>0</v>
      </c>
      <c r="W2512" s="580">
        <f t="shared" si="357"/>
        <v>1</v>
      </c>
      <c r="X2512" s="581" t="str">
        <f t="shared" si="358"/>
        <v>NO</v>
      </c>
      <c r="Y2512" s="582" t="str">
        <f t="shared" si="359"/>
        <v>NO</v>
      </c>
    </row>
    <row r="2513" spans="1:25" x14ac:dyDescent="0.25">
      <c r="A2513" s="572" t="s">
        <v>1026</v>
      </c>
      <c r="B2513" s="573" t="s">
        <v>1158</v>
      </c>
      <c r="C2513" s="617">
        <v>9601</v>
      </c>
      <c r="D2513" s="617">
        <v>22127960100</v>
      </c>
      <c r="E2513" s="574" t="s">
        <v>904</v>
      </c>
      <c r="F2513" s="583">
        <v>0</v>
      </c>
      <c r="G2513" s="573" t="s">
        <v>902</v>
      </c>
      <c r="H2513" s="576">
        <v>152900</v>
      </c>
      <c r="I2513" s="576">
        <v>34900</v>
      </c>
      <c r="J2513" s="577">
        <v>0.22825376062786101</v>
      </c>
      <c r="K2513" s="577" t="str">
        <f t="shared" si="351"/>
        <v/>
      </c>
      <c r="L2513" s="576">
        <v>46710</v>
      </c>
      <c r="M2513" s="576">
        <v>29318</v>
      </c>
      <c r="N2513" s="577">
        <v>0.62766002997216896</v>
      </c>
      <c r="O2513" s="577" t="b">
        <f t="shared" si="352"/>
        <v>1</v>
      </c>
      <c r="P2513" s="578">
        <v>19.600000000000001</v>
      </c>
      <c r="Q2513" s="578">
        <v>35.9</v>
      </c>
      <c r="R2513" s="579">
        <v>1.8316326530612199</v>
      </c>
      <c r="S2513" s="577" t="b">
        <f t="shared" si="353"/>
        <v>1</v>
      </c>
      <c r="T2513" s="580">
        <f t="shared" si="354"/>
        <v>0</v>
      </c>
      <c r="U2513" s="580">
        <f t="shared" si="355"/>
        <v>1</v>
      </c>
      <c r="V2513" s="580">
        <f t="shared" si="356"/>
        <v>1</v>
      </c>
      <c r="W2513" s="580">
        <f t="shared" si="357"/>
        <v>2</v>
      </c>
      <c r="X2513" s="581" t="str">
        <f t="shared" si="358"/>
        <v>NO</v>
      </c>
      <c r="Y2513" s="582" t="str">
        <f t="shared" si="359"/>
        <v>NO</v>
      </c>
    </row>
    <row r="2514" spans="1:25" x14ac:dyDescent="0.25">
      <c r="A2514" s="572" t="s">
        <v>318</v>
      </c>
      <c r="B2514" s="573" t="s">
        <v>1371</v>
      </c>
      <c r="C2514" s="617">
        <v>9601</v>
      </c>
      <c r="D2514" s="617">
        <v>22127960100</v>
      </c>
      <c r="E2514" s="574" t="s">
        <v>904</v>
      </c>
      <c r="F2514" s="583">
        <v>0</v>
      </c>
      <c r="G2514" s="573" t="s">
        <v>902</v>
      </c>
      <c r="H2514" s="576">
        <v>152900</v>
      </c>
      <c r="I2514" s="576">
        <v>55800</v>
      </c>
      <c r="J2514" s="577">
        <v>0.364944408109876</v>
      </c>
      <c r="K2514" s="577" t="str">
        <f t="shared" si="351"/>
        <v/>
      </c>
      <c r="L2514" s="576">
        <v>46710</v>
      </c>
      <c r="M2514" s="576">
        <v>29758</v>
      </c>
      <c r="N2514" s="577">
        <v>0.63707985442089499</v>
      </c>
      <c r="O2514" s="577" t="b">
        <f t="shared" si="352"/>
        <v>1</v>
      </c>
      <c r="P2514" s="578">
        <v>19.600000000000001</v>
      </c>
      <c r="Q2514" s="578">
        <v>30.4</v>
      </c>
      <c r="R2514" s="579">
        <v>1.5510204081632699</v>
      </c>
      <c r="S2514" s="577" t="b">
        <f t="shared" si="353"/>
        <v>1</v>
      </c>
      <c r="T2514" s="580">
        <f t="shared" si="354"/>
        <v>0</v>
      </c>
      <c r="U2514" s="580">
        <f t="shared" si="355"/>
        <v>1</v>
      </c>
      <c r="V2514" s="580">
        <f t="shared" si="356"/>
        <v>1</v>
      </c>
      <c r="W2514" s="580">
        <f t="shared" si="357"/>
        <v>2</v>
      </c>
      <c r="X2514" s="581" t="str">
        <f t="shared" si="358"/>
        <v>NO</v>
      </c>
      <c r="Y2514" s="582" t="str">
        <f t="shared" si="359"/>
        <v>NO</v>
      </c>
    </row>
    <row r="2515" spans="1:25" x14ac:dyDescent="0.25">
      <c r="A2515" s="572" t="s">
        <v>318</v>
      </c>
      <c r="B2515" s="573" t="s">
        <v>1372</v>
      </c>
      <c r="C2515" s="617">
        <v>9601</v>
      </c>
      <c r="D2515" s="617">
        <v>22127960100</v>
      </c>
      <c r="E2515" s="574" t="s">
        <v>904</v>
      </c>
      <c r="F2515" s="583">
        <v>0</v>
      </c>
      <c r="G2515" s="573" t="s">
        <v>902</v>
      </c>
      <c r="H2515" s="576">
        <v>152900</v>
      </c>
      <c r="I2515" s="576">
        <v>99300</v>
      </c>
      <c r="J2515" s="577">
        <v>0.64944408109875695</v>
      </c>
      <c r="K2515" s="577" t="b">
        <f t="shared" si="351"/>
        <v>1</v>
      </c>
      <c r="L2515" s="576">
        <v>46710</v>
      </c>
      <c r="M2515" s="576">
        <v>50139</v>
      </c>
      <c r="N2515" s="577">
        <v>1.0734104046242801</v>
      </c>
      <c r="O2515" s="577" t="str">
        <f t="shared" si="352"/>
        <v/>
      </c>
      <c r="P2515" s="578">
        <v>19.600000000000001</v>
      </c>
      <c r="Q2515" s="578">
        <v>31.7</v>
      </c>
      <c r="R2515" s="579">
        <v>1.6173469387755099</v>
      </c>
      <c r="S2515" s="577" t="b">
        <f t="shared" si="353"/>
        <v>1</v>
      </c>
      <c r="T2515" s="580">
        <f t="shared" si="354"/>
        <v>1</v>
      </c>
      <c r="U2515" s="580">
        <f t="shared" si="355"/>
        <v>0</v>
      </c>
      <c r="V2515" s="580">
        <f t="shared" si="356"/>
        <v>1</v>
      </c>
      <c r="W2515" s="580">
        <f t="shared" si="357"/>
        <v>2</v>
      </c>
      <c r="X2515" s="581" t="str">
        <f t="shared" si="358"/>
        <v>NO</v>
      </c>
      <c r="Y2515" s="582" t="str">
        <f t="shared" si="359"/>
        <v>NO</v>
      </c>
    </row>
    <row r="2516" spans="1:25" x14ac:dyDescent="0.25">
      <c r="A2516" s="572" t="s">
        <v>318</v>
      </c>
      <c r="B2516" s="573" t="s">
        <v>1373</v>
      </c>
      <c r="C2516" s="617">
        <v>9601</v>
      </c>
      <c r="D2516" s="617">
        <v>22127960100</v>
      </c>
      <c r="E2516" s="574" t="s">
        <v>904</v>
      </c>
      <c r="F2516" s="583">
        <v>0</v>
      </c>
      <c r="G2516" s="573" t="s">
        <v>902</v>
      </c>
      <c r="H2516" s="576">
        <v>152900</v>
      </c>
      <c r="I2516" s="576">
        <v>90700</v>
      </c>
      <c r="J2516" s="577">
        <v>0.59319816873773701</v>
      </c>
      <c r="K2516" s="577" t="b">
        <f t="shared" si="351"/>
        <v>1</v>
      </c>
      <c r="L2516" s="576">
        <v>46710</v>
      </c>
      <c r="M2516" s="576">
        <v>44375</v>
      </c>
      <c r="N2516" s="577">
        <v>0.95001070434596402</v>
      </c>
      <c r="O2516" s="577" t="str">
        <f t="shared" si="352"/>
        <v/>
      </c>
      <c r="P2516" s="578">
        <v>19.600000000000001</v>
      </c>
      <c r="Q2516" s="578">
        <v>35.4</v>
      </c>
      <c r="R2516" s="579">
        <v>1.80612244897959</v>
      </c>
      <c r="S2516" s="577" t="b">
        <f t="shared" si="353"/>
        <v>1</v>
      </c>
      <c r="T2516" s="580">
        <f t="shared" si="354"/>
        <v>1</v>
      </c>
      <c r="U2516" s="580">
        <f t="shared" si="355"/>
        <v>0</v>
      </c>
      <c r="V2516" s="580">
        <f t="shared" si="356"/>
        <v>1</v>
      </c>
      <c r="W2516" s="580">
        <f t="shared" si="357"/>
        <v>2</v>
      </c>
      <c r="X2516" s="581" t="str">
        <f t="shared" si="358"/>
        <v>NO</v>
      </c>
      <c r="Y2516" s="582" t="str">
        <f t="shared" si="359"/>
        <v>NO</v>
      </c>
    </row>
    <row r="2517" spans="1:25" x14ac:dyDescent="0.25">
      <c r="A2517" s="572" t="s">
        <v>318</v>
      </c>
      <c r="B2517" s="573" t="s">
        <v>1374</v>
      </c>
      <c r="C2517" s="617">
        <v>9601</v>
      </c>
      <c r="D2517" s="617">
        <v>22127960100</v>
      </c>
      <c r="E2517" s="574" t="s">
        <v>904</v>
      </c>
      <c r="F2517" s="583">
        <v>0</v>
      </c>
      <c r="G2517" s="573" t="s">
        <v>902</v>
      </c>
      <c r="H2517" s="576">
        <v>152900</v>
      </c>
      <c r="I2517" s="576">
        <v>62800</v>
      </c>
      <c r="J2517" s="577">
        <v>0.41072596468279898</v>
      </c>
      <c r="K2517" s="577" t="str">
        <f t="shared" si="351"/>
        <v/>
      </c>
      <c r="L2517" s="576">
        <v>46710</v>
      </c>
      <c r="M2517" s="576">
        <v>21493</v>
      </c>
      <c r="N2517" s="577">
        <v>0.46013701562834503</v>
      </c>
      <c r="O2517" s="577" t="b">
        <f t="shared" si="352"/>
        <v>1</v>
      </c>
      <c r="P2517" s="578">
        <v>19.600000000000001</v>
      </c>
      <c r="Q2517" s="578">
        <v>39</v>
      </c>
      <c r="R2517" s="579">
        <v>1.9897959183673499</v>
      </c>
      <c r="S2517" s="577" t="b">
        <f t="shared" si="353"/>
        <v>1</v>
      </c>
      <c r="T2517" s="580">
        <f t="shared" si="354"/>
        <v>0</v>
      </c>
      <c r="U2517" s="580">
        <f t="shared" si="355"/>
        <v>1</v>
      </c>
      <c r="V2517" s="580">
        <f t="shared" si="356"/>
        <v>1</v>
      </c>
      <c r="W2517" s="580">
        <f t="shared" si="357"/>
        <v>2</v>
      </c>
      <c r="X2517" s="581" t="str">
        <f t="shared" si="358"/>
        <v>NO</v>
      </c>
      <c r="Y2517" s="582" t="str">
        <f t="shared" si="359"/>
        <v>NO</v>
      </c>
    </row>
    <row r="2518" spans="1:25" x14ac:dyDescent="0.25">
      <c r="A2518" s="572" t="s">
        <v>261</v>
      </c>
      <c r="B2518" s="573" t="s">
        <v>988</v>
      </c>
      <c r="C2518" s="617">
        <v>9602</v>
      </c>
      <c r="D2518" s="617">
        <v>22127960200</v>
      </c>
      <c r="E2518" s="574" t="s">
        <v>904</v>
      </c>
      <c r="F2518" s="583">
        <v>0</v>
      </c>
      <c r="G2518" s="573" t="s">
        <v>902</v>
      </c>
      <c r="H2518" s="576">
        <v>152900</v>
      </c>
      <c r="I2518" s="576">
        <v>66000</v>
      </c>
      <c r="J2518" s="577">
        <v>0.43165467625899301</v>
      </c>
      <c r="K2518" s="577" t="str">
        <f t="shared" si="351"/>
        <v/>
      </c>
      <c r="L2518" s="576">
        <v>46710</v>
      </c>
      <c r="M2518" s="576">
        <v>50500</v>
      </c>
      <c r="N2518" s="577">
        <v>1.0811389424106199</v>
      </c>
      <c r="O2518" s="577" t="str">
        <f t="shared" si="352"/>
        <v/>
      </c>
      <c r="P2518" s="578">
        <v>19.600000000000001</v>
      </c>
      <c r="Q2518" s="578">
        <v>14.1</v>
      </c>
      <c r="R2518" s="579">
        <v>0.719387755102041</v>
      </c>
      <c r="S2518" s="577" t="str">
        <f t="shared" si="353"/>
        <v/>
      </c>
      <c r="T2518" s="580">
        <f t="shared" si="354"/>
        <v>0</v>
      </c>
      <c r="U2518" s="580">
        <f t="shared" si="355"/>
        <v>0</v>
      </c>
      <c r="V2518" s="580">
        <f t="shared" si="356"/>
        <v>0</v>
      </c>
      <c r="W2518" s="580">
        <f t="shared" si="357"/>
        <v>0</v>
      </c>
      <c r="X2518" s="581" t="str">
        <f t="shared" si="358"/>
        <v>NO</v>
      </c>
      <c r="Y2518" s="582" t="str">
        <f t="shared" si="359"/>
        <v>NO</v>
      </c>
    </row>
    <row r="2519" spans="1:25" x14ac:dyDescent="0.25">
      <c r="A2519" s="572" t="s">
        <v>276</v>
      </c>
      <c r="B2519" s="573" t="s">
        <v>1097</v>
      </c>
      <c r="C2519" s="617">
        <v>9602</v>
      </c>
      <c r="D2519" s="617">
        <v>22127960200</v>
      </c>
      <c r="E2519" s="574" t="s">
        <v>904</v>
      </c>
      <c r="F2519" s="583">
        <v>0</v>
      </c>
      <c r="G2519" s="573" t="s">
        <v>902</v>
      </c>
      <c r="H2519" s="576">
        <v>152900</v>
      </c>
      <c r="I2519" s="576">
        <v>69000</v>
      </c>
      <c r="J2519" s="577">
        <v>0.45127534336167402</v>
      </c>
      <c r="K2519" s="577" t="str">
        <f t="shared" si="351"/>
        <v/>
      </c>
      <c r="L2519" s="576">
        <v>46710</v>
      </c>
      <c r="M2519" s="576">
        <v>31250</v>
      </c>
      <c r="N2519" s="577">
        <v>0.66902162277884802</v>
      </c>
      <c r="O2519" s="577" t="str">
        <f t="shared" si="352"/>
        <v/>
      </c>
      <c r="P2519" s="578">
        <v>19.600000000000001</v>
      </c>
      <c r="Q2519" s="578">
        <v>15.5</v>
      </c>
      <c r="R2519" s="579">
        <v>0.79081632653061196</v>
      </c>
      <c r="S2519" s="577" t="str">
        <f t="shared" si="353"/>
        <v/>
      </c>
      <c r="T2519" s="580">
        <f t="shared" si="354"/>
        <v>0</v>
      </c>
      <c r="U2519" s="580">
        <f t="shared" si="355"/>
        <v>0</v>
      </c>
      <c r="V2519" s="580">
        <f t="shared" si="356"/>
        <v>0</v>
      </c>
      <c r="W2519" s="580">
        <f t="shared" si="357"/>
        <v>0</v>
      </c>
      <c r="X2519" s="581" t="str">
        <f t="shared" si="358"/>
        <v>NO</v>
      </c>
      <c r="Y2519" s="582" t="str">
        <f t="shared" si="359"/>
        <v>NO</v>
      </c>
    </row>
    <row r="2520" spans="1:25" x14ac:dyDescent="0.25">
      <c r="A2520" s="572" t="s">
        <v>289</v>
      </c>
      <c r="B2520" s="573" t="s">
        <v>1191</v>
      </c>
      <c r="C2520" s="617">
        <v>9602</v>
      </c>
      <c r="D2520" s="617">
        <v>22127960200</v>
      </c>
      <c r="E2520" s="574" t="s">
        <v>904</v>
      </c>
      <c r="F2520" s="583">
        <v>0</v>
      </c>
      <c r="G2520" s="573" t="s">
        <v>902</v>
      </c>
      <c r="H2520" s="576">
        <v>152900</v>
      </c>
      <c r="I2520" s="576">
        <v>85000</v>
      </c>
      <c r="J2520" s="577">
        <v>0.55591890124264198</v>
      </c>
      <c r="K2520" s="577" t="b">
        <f t="shared" si="351"/>
        <v>1</v>
      </c>
      <c r="L2520" s="576">
        <v>46710</v>
      </c>
      <c r="M2520" s="576">
        <v>42188</v>
      </c>
      <c r="N2520" s="577">
        <v>0.90318989509740999</v>
      </c>
      <c r="O2520" s="577" t="str">
        <f t="shared" si="352"/>
        <v/>
      </c>
      <c r="P2520" s="578">
        <v>19.600000000000001</v>
      </c>
      <c r="Q2520" s="578">
        <v>15.7</v>
      </c>
      <c r="R2520" s="579">
        <v>0.80102040816326503</v>
      </c>
      <c r="S2520" s="577" t="str">
        <f t="shared" si="353"/>
        <v/>
      </c>
      <c r="T2520" s="580">
        <f t="shared" si="354"/>
        <v>1</v>
      </c>
      <c r="U2520" s="580">
        <f t="shared" si="355"/>
        <v>0</v>
      </c>
      <c r="V2520" s="580">
        <f t="shared" si="356"/>
        <v>0</v>
      </c>
      <c r="W2520" s="580">
        <f t="shared" si="357"/>
        <v>1</v>
      </c>
      <c r="X2520" s="581" t="str">
        <f t="shared" si="358"/>
        <v>NO</v>
      </c>
      <c r="Y2520" s="582" t="str">
        <f t="shared" si="359"/>
        <v>NO</v>
      </c>
    </row>
    <row r="2521" spans="1:25" x14ac:dyDescent="0.25">
      <c r="A2521" s="572" t="s">
        <v>289</v>
      </c>
      <c r="B2521" s="573" t="s">
        <v>289</v>
      </c>
      <c r="C2521" s="617">
        <v>9602</v>
      </c>
      <c r="D2521" s="617">
        <v>22127960200</v>
      </c>
      <c r="E2521" s="574" t="s">
        <v>904</v>
      </c>
      <c r="F2521" s="583">
        <v>0</v>
      </c>
      <c r="G2521" s="573" t="s">
        <v>902</v>
      </c>
      <c r="H2521" s="576">
        <v>152900</v>
      </c>
      <c r="I2521" s="576">
        <v>150800</v>
      </c>
      <c r="J2521" s="577">
        <v>0.98626553302812303</v>
      </c>
      <c r="K2521" s="577" t="b">
        <f t="shared" si="351"/>
        <v>1</v>
      </c>
      <c r="L2521" s="576">
        <v>46710</v>
      </c>
      <c r="M2521" s="576">
        <v>21579</v>
      </c>
      <c r="N2521" s="577">
        <v>0.46197816313423301</v>
      </c>
      <c r="O2521" s="577" t="b">
        <f t="shared" si="352"/>
        <v>1</v>
      </c>
      <c r="P2521" s="578">
        <v>19.600000000000001</v>
      </c>
      <c r="Q2521" s="578">
        <v>44.7</v>
      </c>
      <c r="R2521" s="579">
        <v>2.2806122448979602</v>
      </c>
      <c r="S2521" s="577" t="b">
        <f t="shared" si="353"/>
        <v>1</v>
      </c>
      <c r="T2521" s="580">
        <f t="shared" si="354"/>
        <v>1</v>
      </c>
      <c r="U2521" s="580">
        <f t="shared" si="355"/>
        <v>1</v>
      </c>
      <c r="V2521" s="580">
        <f t="shared" si="356"/>
        <v>1</v>
      </c>
      <c r="W2521" s="580">
        <f t="shared" si="357"/>
        <v>3</v>
      </c>
      <c r="X2521" s="581" t="str">
        <f t="shared" si="358"/>
        <v>NO</v>
      </c>
      <c r="Y2521" s="582" t="str">
        <f t="shared" si="359"/>
        <v>NO</v>
      </c>
    </row>
    <row r="2522" spans="1:25" x14ac:dyDescent="0.25">
      <c r="A2522" s="572" t="s">
        <v>318</v>
      </c>
      <c r="B2522" s="573" t="s">
        <v>1371</v>
      </c>
      <c r="C2522" s="617">
        <v>9602</v>
      </c>
      <c r="D2522" s="617">
        <v>22127960200</v>
      </c>
      <c r="E2522" s="574" t="s">
        <v>904</v>
      </c>
      <c r="F2522" s="583">
        <v>0</v>
      </c>
      <c r="G2522" s="573" t="s">
        <v>902</v>
      </c>
      <c r="H2522" s="576">
        <v>152900</v>
      </c>
      <c r="I2522" s="576">
        <v>55800</v>
      </c>
      <c r="J2522" s="577">
        <v>0.364944408109876</v>
      </c>
      <c r="K2522" s="577" t="str">
        <f t="shared" si="351"/>
        <v/>
      </c>
      <c r="L2522" s="576">
        <v>46710</v>
      </c>
      <c r="M2522" s="576">
        <v>29758</v>
      </c>
      <c r="N2522" s="577">
        <v>0.63707985442089499</v>
      </c>
      <c r="O2522" s="577" t="b">
        <f t="shared" si="352"/>
        <v>1</v>
      </c>
      <c r="P2522" s="578">
        <v>19.600000000000001</v>
      </c>
      <c r="Q2522" s="578">
        <v>30.4</v>
      </c>
      <c r="R2522" s="579">
        <v>1.5510204081632699</v>
      </c>
      <c r="S2522" s="577" t="b">
        <f t="shared" si="353"/>
        <v>1</v>
      </c>
      <c r="T2522" s="580">
        <f t="shared" si="354"/>
        <v>0</v>
      </c>
      <c r="U2522" s="580">
        <f t="shared" si="355"/>
        <v>1</v>
      </c>
      <c r="V2522" s="580">
        <f t="shared" si="356"/>
        <v>1</v>
      </c>
      <c r="W2522" s="580">
        <f t="shared" si="357"/>
        <v>2</v>
      </c>
      <c r="X2522" s="581" t="str">
        <f t="shared" si="358"/>
        <v>NO</v>
      </c>
      <c r="Y2522" s="582" t="str">
        <f t="shared" si="359"/>
        <v>NO</v>
      </c>
    </row>
    <row r="2523" spans="1:25" x14ac:dyDescent="0.25">
      <c r="A2523" s="572" t="s">
        <v>318</v>
      </c>
      <c r="B2523" s="573" t="s">
        <v>1374</v>
      </c>
      <c r="C2523" s="617">
        <v>9602</v>
      </c>
      <c r="D2523" s="617">
        <v>22127960200</v>
      </c>
      <c r="E2523" s="574" t="s">
        <v>904</v>
      </c>
      <c r="F2523" s="583">
        <v>0</v>
      </c>
      <c r="G2523" s="573" t="s">
        <v>902</v>
      </c>
      <c r="H2523" s="576">
        <v>152900</v>
      </c>
      <c r="I2523" s="576">
        <v>62800</v>
      </c>
      <c r="J2523" s="577">
        <v>0.41072596468279898</v>
      </c>
      <c r="K2523" s="577" t="str">
        <f t="shared" si="351"/>
        <v/>
      </c>
      <c r="L2523" s="576">
        <v>46710</v>
      </c>
      <c r="M2523" s="576">
        <v>21493</v>
      </c>
      <c r="N2523" s="577">
        <v>0.46013701562834503</v>
      </c>
      <c r="O2523" s="577" t="b">
        <f t="shared" si="352"/>
        <v>1</v>
      </c>
      <c r="P2523" s="578">
        <v>19.600000000000001</v>
      </c>
      <c r="Q2523" s="578">
        <v>39</v>
      </c>
      <c r="R2523" s="579">
        <v>1.9897959183673499</v>
      </c>
      <c r="S2523" s="577" t="b">
        <f t="shared" si="353"/>
        <v>1</v>
      </c>
      <c r="T2523" s="580">
        <f t="shared" si="354"/>
        <v>0</v>
      </c>
      <c r="U2523" s="580">
        <f t="shared" si="355"/>
        <v>1</v>
      </c>
      <c r="V2523" s="580">
        <f t="shared" si="356"/>
        <v>1</v>
      </c>
      <c r="W2523" s="580">
        <f t="shared" si="357"/>
        <v>2</v>
      </c>
      <c r="X2523" s="581" t="str">
        <f t="shared" si="358"/>
        <v>NO</v>
      </c>
      <c r="Y2523" s="582" t="str">
        <f t="shared" si="359"/>
        <v>NO</v>
      </c>
    </row>
    <row r="2524" spans="1:25" x14ac:dyDescent="0.25">
      <c r="A2524" s="572" t="s">
        <v>318</v>
      </c>
      <c r="B2524" s="573" t="s">
        <v>1098</v>
      </c>
      <c r="C2524" s="617">
        <v>9602</v>
      </c>
      <c r="D2524" s="617">
        <v>22127960200</v>
      </c>
      <c r="E2524" s="584" t="s">
        <v>904</v>
      </c>
      <c r="F2524" s="590">
        <v>0</v>
      </c>
      <c r="G2524" s="573" t="s">
        <v>902</v>
      </c>
      <c r="H2524" s="576">
        <v>152900</v>
      </c>
      <c r="I2524" s="576">
        <v>87000</v>
      </c>
      <c r="J2524" s="577">
        <v>0.56899934597776303</v>
      </c>
      <c r="K2524" s="577" t="b">
        <f t="shared" si="351"/>
        <v>1</v>
      </c>
      <c r="L2524" s="576">
        <v>46710</v>
      </c>
      <c r="M2524" s="576">
        <v>36250</v>
      </c>
      <c r="N2524" s="577">
        <v>0.77606508242346395</v>
      </c>
      <c r="O2524" s="577" t="str">
        <f t="shared" si="352"/>
        <v/>
      </c>
      <c r="P2524" s="578">
        <v>19.600000000000001</v>
      </c>
      <c r="Q2524" s="578">
        <v>20.399999999999999</v>
      </c>
      <c r="R2524" s="579">
        <v>1.0408163265306101</v>
      </c>
      <c r="S2524" s="577" t="str">
        <f t="shared" si="353"/>
        <v/>
      </c>
      <c r="T2524" s="580">
        <f t="shared" si="354"/>
        <v>1</v>
      </c>
      <c r="U2524" s="580">
        <f t="shared" si="355"/>
        <v>0</v>
      </c>
      <c r="V2524" s="580">
        <f t="shared" si="356"/>
        <v>0</v>
      </c>
      <c r="W2524" s="580">
        <f t="shared" si="357"/>
        <v>1</v>
      </c>
      <c r="X2524" s="581" t="str">
        <f t="shared" si="358"/>
        <v>NO</v>
      </c>
      <c r="Y2524" s="582" t="str">
        <f t="shared" si="359"/>
        <v>NO</v>
      </c>
    </row>
    <row r="2525" spans="1:25" x14ac:dyDescent="0.25">
      <c r="A2525" s="572" t="s">
        <v>318</v>
      </c>
      <c r="B2525" s="573" t="s">
        <v>1375</v>
      </c>
      <c r="C2525" s="617">
        <v>9602</v>
      </c>
      <c r="D2525" s="617">
        <v>22127960200</v>
      </c>
      <c r="E2525" s="574" t="s">
        <v>904</v>
      </c>
      <c r="F2525" s="583">
        <v>0</v>
      </c>
      <c r="G2525" s="573" t="s">
        <v>902</v>
      </c>
      <c r="H2525" s="576">
        <v>152900</v>
      </c>
      <c r="I2525" s="576">
        <v>71300</v>
      </c>
      <c r="J2525" s="577">
        <v>0.466317854807063</v>
      </c>
      <c r="K2525" s="577" t="str">
        <f t="shared" si="351"/>
        <v/>
      </c>
      <c r="L2525" s="576">
        <v>46710</v>
      </c>
      <c r="M2525" s="576">
        <v>31250</v>
      </c>
      <c r="N2525" s="577">
        <v>0.66902162277884802</v>
      </c>
      <c r="O2525" s="577" t="str">
        <f t="shared" si="352"/>
        <v/>
      </c>
      <c r="P2525" s="578">
        <v>19.600000000000001</v>
      </c>
      <c r="Q2525" s="578">
        <v>45.1</v>
      </c>
      <c r="R2525" s="579">
        <v>2.3010204081632701</v>
      </c>
      <c r="S2525" s="577" t="b">
        <f t="shared" si="353"/>
        <v>1</v>
      </c>
      <c r="T2525" s="580">
        <f t="shared" si="354"/>
        <v>0</v>
      </c>
      <c r="U2525" s="580">
        <f t="shared" si="355"/>
        <v>0</v>
      </c>
      <c r="V2525" s="580">
        <f t="shared" si="356"/>
        <v>1</v>
      </c>
      <c r="W2525" s="580">
        <f t="shared" si="357"/>
        <v>1</v>
      </c>
      <c r="X2525" s="581" t="str">
        <f t="shared" si="358"/>
        <v>NO</v>
      </c>
      <c r="Y2525" s="582" t="str">
        <f t="shared" si="359"/>
        <v>NO</v>
      </c>
    </row>
    <row r="2526" spans="1:25" x14ac:dyDescent="0.25">
      <c r="A2526" s="572" t="s">
        <v>318</v>
      </c>
      <c r="B2526" s="573" t="s">
        <v>1376</v>
      </c>
      <c r="C2526" s="617">
        <v>9602</v>
      </c>
      <c r="D2526" s="617">
        <v>22127960200</v>
      </c>
      <c r="E2526" s="574" t="s">
        <v>904</v>
      </c>
      <c r="F2526" s="583">
        <v>0</v>
      </c>
      <c r="G2526" s="573" t="s">
        <v>902</v>
      </c>
      <c r="H2526" s="576">
        <v>152900</v>
      </c>
      <c r="I2526" s="576">
        <v>0</v>
      </c>
      <c r="J2526" s="577">
        <v>0</v>
      </c>
      <c r="K2526" s="577" t="str">
        <f t="shared" si="351"/>
        <v/>
      </c>
      <c r="L2526" s="576">
        <v>46710</v>
      </c>
      <c r="M2526" s="576">
        <v>0</v>
      </c>
      <c r="N2526" s="577">
        <v>0</v>
      </c>
      <c r="O2526" s="577" t="b">
        <f t="shared" si="352"/>
        <v>1</v>
      </c>
      <c r="P2526" s="578">
        <v>19.600000000000001</v>
      </c>
      <c r="Q2526" s="578">
        <v>0</v>
      </c>
      <c r="R2526" s="579">
        <v>0</v>
      </c>
      <c r="S2526" s="577" t="str">
        <f t="shared" si="353"/>
        <v/>
      </c>
      <c r="T2526" s="580">
        <f t="shared" si="354"/>
        <v>0</v>
      </c>
      <c r="U2526" s="580">
        <f t="shared" si="355"/>
        <v>1</v>
      </c>
      <c r="V2526" s="580">
        <f t="shared" si="356"/>
        <v>0</v>
      </c>
      <c r="W2526" s="580">
        <f t="shared" si="357"/>
        <v>1</v>
      </c>
      <c r="X2526" s="581" t="str">
        <f t="shared" si="358"/>
        <v>NO</v>
      </c>
      <c r="Y2526" s="582" t="str">
        <f t="shared" si="359"/>
        <v>NO</v>
      </c>
    </row>
    <row r="2527" spans="1:25" x14ac:dyDescent="0.25">
      <c r="A2527" s="572" t="s">
        <v>318</v>
      </c>
      <c r="B2527" s="573" t="s">
        <v>1374</v>
      </c>
      <c r="C2527" s="617">
        <v>9603</v>
      </c>
      <c r="D2527" s="617">
        <v>22127960300</v>
      </c>
      <c r="E2527" s="584" t="s">
        <v>901</v>
      </c>
      <c r="F2527" s="585">
        <v>1</v>
      </c>
      <c r="G2527" s="573" t="s">
        <v>902</v>
      </c>
      <c r="H2527" s="576">
        <v>152900</v>
      </c>
      <c r="I2527" s="576">
        <v>62800</v>
      </c>
      <c r="J2527" s="577">
        <v>0.41072596468279898</v>
      </c>
      <c r="K2527" s="577" t="str">
        <f t="shared" si="351"/>
        <v/>
      </c>
      <c r="L2527" s="576">
        <v>46710</v>
      </c>
      <c r="M2527" s="576">
        <v>21493</v>
      </c>
      <c r="N2527" s="577">
        <v>0.46013701562834503</v>
      </c>
      <c r="O2527" s="577" t="b">
        <f t="shared" si="352"/>
        <v>1</v>
      </c>
      <c r="P2527" s="578">
        <v>19.600000000000001</v>
      </c>
      <c r="Q2527" s="578">
        <v>39</v>
      </c>
      <c r="R2527" s="579">
        <v>1.9897959183673499</v>
      </c>
      <c r="S2527" s="577" t="b">
        <f t="shared" si="353"/>
        <v>1</v>
      </c>
      <c r="T2527" s="580">
        <f t="shared" si="354"/>
        <v>0</v>
      </c>
      <c r="U2527" s="580">
        <f t="shared" si="355"/>
        <v>1</v>
      </c>
      <c r="V2527" s="580">
        <f t="shared" si="356"/>
        <v>1</v>
      </c>
      <c r="W2527" s="580">
        <f t="shared" si="357"/>
        <v>2</v>
      </c>
      <c r="X2527" s="588" t="str">
        <f t="shared" si="358"/>
        <v>YES</v>
      </c>
      <c r="Y2527" s="589" t="str">
        <f t="shared" si="359"/>
        <v>YES</v>
      </c>
    </row>
    <row r="2528" spans="1:25" ht="15.75" thickBot="1" x14ac:dyDescent="0.3">
      <c r="A2528" s="605" t="s">
        <v>318</v>
      </c>
      <c r="B2528" s="606" t="s">
        <v>1374</v>
      </c>
      <c r="C2528" s="619">
        <v>9604</v>
      </c>
      <c r="D2528" s="619">
        <v>22127960400</v>
      </c>
      <c r="E2528" s="607" t="s">
        <v>901</v>
      </c>
      <c r="F2528" s="608">
        <v>1</v>
      </c>
      <c r="G2528" s="622" t="s">
        <v>902</v>
      </c>
      <c r="H2528" s="609">
        <v>152900</v>
      </c>
      <c r="I2528" s="609">
        <v>62800</v>
      </c>
      <c r="J2528" s="610">
        <v>0.41072596468279898</v>
      </c>
      <c r="K2528" s="610" t="str">
        <f t="shared" si="351"/>
        <v/>
      </c>
      <c r="L2528" s="609">
        <v>46710</v>
      </c>
      <c r="M2528" s="609">
        <v>21493</v>
      </c>
      <c r="N2528" s="610">
        <v>0.46013701562834503</v>
      </c>
      <c r="O2528" s="610" t="b">
        <f t="shared" si="352"/>
        <v>1</v>
      </c>
      <c r="P2528" s="611">
        <v>19.600000000000001</v>
      </c>
      <c r="Q2528" s="611">
        <v>39</v>
      </c>
      <c r="R2528" s="612">
        <v>1.9897959183673499</v>
      </c>
      <c r="S2528" s="610" t="b">
        <f t="shared" si="353"/>
        <v>1</v>
      </c>
      <c r="T2528" s="613">
        <f t="shared" si="354"/>
        <v>0</v>
      </c>
      <c r="U2528" s="613">
        <f t="shared" si="355"/>
        <v>1</v>
      </c>
      <c r="V2528" s="613">
        <f t="shared" si="356"/>
        <v>1</v>
      </c>
      <c r="W2528" s="613">
        <f t="shared" si="357"/>
        <v>2</v>
      </c>
      <c r="X2528" s="614" t="str">
        <f t="shared" si="358"/>
        <v>YES</v>
      </c>
      <c r="Y2528" s="615" t="str">
        <f t="shared" si="359"/>
        <v>YES</v>
      </c>
    </row>
    <row r="2529" ht="15.75" thickTop="1" x14ac:dyDescent="0.25"/>
  </sheetData>
  <autoFilter ref="A2:Y2"/>
  <mergeCells count="1">
    <mergeCell ref="B1:X1"/>
  </mergeCells>
  <conditionalFormatting sqref="K2:K2528">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F43"/>
  <sheetViews>
    <sheetView workbookViewId="0">
      <selection activeCell="C21" sqref="C21"/>
    </sheetView>
  </sheetViews>
  <sheetFormatPr defaultRowHeight="15" x14ac:dyDescent="0.25"/>
  <cols>
    <col min="1" max="1" width="48.140625" bestFit="1" customWidth="1"/>
    <col min="2" max="2" width="20.42578125" customWidth="1"/>
    <col min="3" max="3" width="15.7109375" customWidth="1"/>
  </cols>
  <sheetData>
    <row r="1" spans="1:6" ht="15.75" thickTop="1" x14ac:dyDescent="0.25">
      <c r="A1" s="138" t="s">
        <v>4</v>
      </c>
      <c r="B1" s="139"/>
      <c r="C1" s="139">
        <f>+Cover!E11</f>
        <v>0</v>
      </c>
      <c r="D1" s="139"/>
      <c r="E1" s="139"/>
      <c r="F1" s="140"/>
    </row>
    <row r="2" spans="1:6" ht="42" customHeight="1" x14ac:dyDescent="0.25">
      <c r="A2" s="701" t="s">
        <v>246</v>
      </c>
      <c r="B2" s="702"/>
      <c r="C2" s="702"/>
      <c r="D2" s="702"/>
      <c r="E2" s="702"/>
      <c r="F2" s="703"/>
    </row>
    <row r="3" spans="1:6" x14ac:dyDescent="0.25">
      <c r="A3" s="141"/>
      <c r="B3" s="142"/>
      <c r="C3" s="142"/>
      <c r="D3" s="142"/>
      <c r="E3" s="142"/>
      <c r="F3" s="143"/>
    </row>
    <row r="4" spans="1:6" x14ac:dyDescent="0.25">
      <c r="A4" s="141"/>
      <c r="B4" s="142"/>
      <c r="C4" s="142"/>
      <c r="D4" s="142"/>
      <c r="E4" s="142"/>
      <c r="F4" s="143"/>
    </row>
    <row r="5" spans="1:6" x14ac:dyDescent="0.25">
      <c r="A5" s="141"/>
      <c r="B5" s="142"/>
      <c r="C5" s="142"/>
      <c r="D5" s="142"/>
      <c r="E5" s="142"/>
      <c r="F5" s="143"/>
    </row>
    <row r="6" spans="1:6" ht="15.75" thickBot="1" x14ac:dyDescent="0.3">
      <c r="A6" s="141"/>
      <c r="B6" s="142"/>
      <c r="C6" s="142"/>
      <c r="D6" s="142"/>
      <c r="E6" s="142"/>
      <c r="F6" s="143"/>
    </row>
    <row r="7" spans="1:6" ht="20.25" thickTop="1" x14ac:dyDescent="0.35">
      <c r="A7" s="704" t="s">
        <v>233</v>
      </c>
      <c r="B7" s="705"/>
      <c r="C7" s="705"/>
      <c r="D7" s="706"/>
      <c r="E7" s="142"/>
      <c r="F7" s="143"/>
    </row>
    <row r="8" spans="1:6" x14ac:dyDescent="0.25">
      <c r="A8" s="144" t="s">
        <v>234</v>
      </c>
      <c r="B8" s="145" t="s">
        <v>235</v>
      </c>
      <c r="C8" s="146"/>
      <c r="D8" s="147"/>
      <c r="E8" s="142"/>
      <c r="F8" s="143"/>
    </row>
    <row r="9" spans="1:6" x14ac:dyDescent="0.25">
      <c r="A9" s="148" t="s">
        <v>236</v>
      </c>
      <c r="B9" s="149" t="e">
        <f>+Lists!W74</f>
        <v>#N/A</v>
      </c>
      <c r="C9" s="150"/>
      <c r="D9" s="151"/>
      <c r="E9" s="142"/>
      <c r="F9" s="143"/>
    </row>
    <row r="10" spans="1:6" x14ac:dyDescent="0.25">
      <c r="A10" s="148" t="s">
        <v>237</v>
      </c>
      <c r="B10" s="149" t="e">
        <f>+Lists!X74</f>
        <v>#N/A</v>
      </c>
      <c r="C10" s="150"/>
      <c r="D10" s="151"/>
      <c r="E10" s="142"/>
      <c r="F10" s="143"/>
    </row>
    <row r="11" spans="1:6" x14ac:dyDescent="0.25">
      <c r="A11" s="148" t="s">
        <v>238</v>
      </c>
      <c r="B11" s="149" t="e">
        <f>+Lists!Y74</f>
        <v>#N/A</v>
      </c>
      <c r="C11" s="150"/>
      <c r="D11" s="151"/>
      <c r="E11" s="142"/>
      <c r="F11" s="143"/>
    </row>
    <row r="12" spans="1:6" x14ac:dyDescent="0.25">
      <c r="A12" s="148" t="s">
        <v>239</v>
      </c>
      <c r="B12" s="149" t="e">
        <f>+Lists!Z74</f>
        <v>#N/A</v>
      </c>
      <c r="C12" s="150"/>
      <c r="D12" s="151"/>
      <c r="E12" s="142"/>
      <c r="F12" s="143"/>
    </row>
    <row r="13" spans="1:6" ht="15.75" thickBot="1" x14ac:dyDescent="0.3">
      <c r="A13" s="152" t="s">
        <v>240</v>
      </c>
      <c r="B13" s="153" t="e">
        <f>+Lists!AA74</f>
        <v>#N/A</v>
      </c>
      <c r="C13" s="154"/>
      <c r="D13" s="155"/>
      <c r="E13" s="142"/>
      <c r="F13" s="143"/>
    </row>
    <row r="14" spans="1:6" ht="15.75" thickTop="1" x14ac:dyDescent="0.25">
      <c r="A14" s="156"/>
      <c r="B14" s="157"/>
      <c r="C14" s="157"/>
      <c r="D14" s="158"/>
      <c r="E14" s="142"/>
      <c r="F14" s="143"/>
    </row>
    <row r="15" spans="1:6" ht="15.75" thickBot="1" x14ac:dyDescent="0.3">
      <c r="A15" s="156"/>
      <c r="B15" s="157"/>
      <c r="C15" s="157"/>
      <c r="D15" s="158"/>
      <c r="E15" s="142"/>
      <c r="F15" s="143"/>
    </row>
    <row r="16" spans="1:6" ht="20.25" thickTop="1" x14ac:dyDescent="0.35">
      <c r="A16" s="704" t="s">
        <v>241</v>
      </c>
      <c r="B16" s="705"/>
      <c r="C16" s="705"/>
      <c r="D16" s="706"/>
      <c r="E16" s="142"/>
      <c r="F16" s="143"/>
    </row>
    <row r="17" spans="1:6" ht="64.5" x14ac:dyDescent="0.25">
      <c r="A17" s="159" t="s">
        <v>242</v>
      </c>
      <c r="B17" s="145" t="s">
        <v>235</v>
      </c>
      <c r="C17" s="160" t="s">
        <v>243</v>
      </c>
      <c r="D17" s="151"/>
      <c r="E17" s="142"/>
      <c r="F17" s="143"/>
    </row>
    <row r="18" spans="1:6" x14ac:dyDescent="0.25">
      <c r="A18" s="148" t="s">
        <v>63</v>
      </c>
      <c r="B18" s="149" t="e">
        <f>+Lists!B165</f>
        <v>#N/A</v>
      </c>
      <c r="C18" s="161" t="e">
        <f>+B18*0.4</f>
        <v>#N/A</v>
      </c>
      <c r="D18" s="151"/>
      <c r="E18" s="142"/>
      <c r="F18" s="143"/>
    </row>
    <row r="19" spans="1:6" x14ac:dyDescent="0.25">
      <c r="A19" s="148" t="s">
        <v>186</v>
      </c>
      <c r="B19" s="149" t="e">
        <f>+Lists!C165</f>
        <v>#N/A</v>
      </c>
      <c r="C19" s="161" t="e">
        <f>+B19*0.4</f>
        <v>#N/A</v>
      </c>
      <c r="D19" s="151"/>
      <c r="E19" s="142"/>
      <c r="F19" s="143"/>
    </row>
    <row r="20" spans="1:6" x14ac:dyDescent="0.25">
      <c r="A20" s="148" t="s">
        <v>188</v>
      </c>
      <c r="B20" s="149" t="e">
        <f>+Lists!D165</f>
        <v>#N/A</v>
      </c>
      <c r="C20" s="161" t="e">
        <f>+B20*0.4</f>
        <v>#N/A</v>
      </c>
      <c r="D20" s="151"/>
      <c r="E20" s="142"/>
      <c r="F20" s="143"/>
    </row>
    <row r="21" spans="1:6" x14ac:dyDescent="0.25">
      <c r="A21" s="148" t="s">
        <v>190</v>
      </c>
      <c r="B21" s="149" t="e">
        <f>+Lists!E165</f>
        <v>#N/A</v>
      </c>
      <c r="C21" s="161" t="e">
        <f>+B21*0.4</f>
        <v>#N/A</v>
      </c>
      <c r="D21" s="151"/>
      <c r="E21" s="142"/>
      <c r="F21" s="143"/>
    </row>
    <row r="22" spans="1:6" x14ac:dyDescent="0.25">
      <c r="A22" s="162"/>
      <c r="B22" s="163"/>
      <c r="C22" s="164"/>
      <c r="D22" s="165"/>
      <c r="E22" s="142"/>
      <c r="F22" s="143"/>
    </row>
    <row r="23" spans="1:6" x14ac:dyDescent="0.25">
      <c r="A23" s="159" t="s">
        <v>244</v>
      </c>
      <c r="B23" s="166" t="s">
        <v>235</v>
      </c>
      <c r="C23" s="150"/>
      <c r="D23" s="151"/>
      <c r="E23" s="142"/>
      <c r="F23" s="143"/>
    </row>
    <row r="24" spans="1:6" x14ac:dyDescent="0.25">
      <c r="A24" s="148" t="s">
        <v>63</v>
      </c>
      <c r="B24" s="149" t="e">
        <f>+Lists!G165</f>
        <v>#N/A</v>
      </c>
      <c r="C24" s="161" t="e">
        <f>+C18</f>
        <v>#N/A</v>
      </c>
      <c r="D24" s="151"/>
      <c r="E24" s="142"/>
      <c r="F24" s="143"/>
    </row>
    <row r="25" spans="1:6" x14ac:dyDescent="0.25">
      <c r="A25" s="148" t="s">
        <v>186</v>
      </c>
      <c r="B25" s="149" t="e">
        <f>+Lists!H165</f>
        <v>#N/A</v>
      </c>
      <c r="C25" s="161" t="e">
        <f>+C19</f>
        <v>#N/A</v>
      </c>
      <c r="D25" s="151"/>
      <c r="E25" s="142"/>
      <c r="F25" s="143"/>
    </row>
    <row r="26" spans="1:6" x14ac:dyDescent="0.25">
      <c r="A26" s="148" t="s">
        <v>188</v>
      </c>
      <c r="B26" s="149" t="e">
        <f>+Lists!I165</f>
        <v>#N/A</v>
      </c>
      <c r="C26" s="161" t="e">
        <f>+C20</f>
        <v>#N/A</v>
      </c>
      <c r="D26" s="151"/>
      <c r="E26" s="142"/>
      <c r="F26" s="143"/>
    </row>
    <row r="27" spans="1:6" x14ac:dyDescent="0.25">
      <c r="A27" s="148" t="s">
        <v>190</v>
      </c>
      <c r="B27" s="149" t="e">
        <f>+Lists!J165</f>
        <v>#N/A</v>
      </c>
      <c r="C27" s="161" t="e">
        <f>+C21</f>
        <v>#N/A</v>
      </c>
      <c r="D27" s="151"/>
      <c r="E27" s="142"/>
      <c r="F27" s="143"/>
    </row>
    <row r="28" spans="1:6" x14ac:dyDescent="0.25">
      <c r="A28" s="148"/>
      <c r="B28" s="150"/>
      <c r="C28" s="161"/>
      <c r="D28" s="151"/>
      <c r="E28" s="142"/>
      <c r="F28" s="143"/>
    </row>
    <row r="29" spans="1:6" ht="15.75" thickBot="1" x14ac:dyDescent="0.3">
      <c r="A29" s="152"/>
      <c r="B29" s="154"/>
      <c r="C29" s="167"/>
      <c r="D29" s="155"/>
      <c r="E29" s="142"/>
      <c r="F29" s="143"/>
    </row>
    <row r="30" spans="1:6" ht="15.75" thickTop="1" x14ac:dyDescent="0.25">
      <c r="A30" s="141"/>
      <c r="B30" s="142"/>
      <c r="C30" s="142"/>
      <c r="D30" s="142"/>
      <c r="E30" s="142"/>
      <c r="F30" s="143"/>
    </row>
    <row r="31" spans="1:6" x14ac:dyDescent="0.25">
      <c r="A31" s="141"/>
      <c r="B31" s="142"/>
      <c r="C31" s="142"/>
      <c r="D31" s="142"/>
      <c r="E31" s="142"/>
      <c r="F31" s="143"/>
    </row>
    <row r="32" spans="1:6" x14ac:dyDescent="0.25">
      <c r="A32" s="141"/>
      <c r="B32" s="142"/>
      <c r="C32" s="142"/>
      <c r="D32" s="142"/>
      <c r="E32" s="142"/>
      <c r="F32" s="143"/>
    </row>
    <row r="33" spans="1:6" x14ac:dyDescent="0.25">
      <c r="A33" s="141"/>
      <c r="B33" s="142"/>
      <c r="C33" s="142"/>
      <c r="D33" s="142"/>
      <c r="E33" s="142"/>
      <c r="F33" s="143"/>
    </row>
    <row r="34" spans="1:6" x14ac:dyDescent="0.25">
      <c r="A34" s="141"/>
      <c r="B34" s="142"/>
      <c r="C34" s="142"/>
      <c r="D34" s="142"/>
      <c r="E34" s="142"/>
      <c r="F34" s="143"/>
    </row>
    <row r="35" spans="1:6" x14ac:dyDescent="0.25">
      <c r="A35" s="141"/>
      <c r="B35" s="142"/>
      <c r="C35" s="142"/>
      <c r="D35" s="142"/>
      <c r="E35" s="142"/>
      <c r="F35" s="143"/>
    </row>
    <row r="36" spans="1:6" x14ac:dyDescent="0.25">
      <c r="A36" s="141"/>
      <c r="B36" s="142"/>
      <c r="C36" s="142"/>
      <c r="D36" s="142"/>
      <c r="E36" s="142"/>
      <c r="F36" s="143"/>
    </row>
    <row r="37" spans="1:6" x14ac:dyDescent="0.25">
      <c r="A37" s="141"/>
      <c r="B37" s="142"/>
      <c r="C37" s="142"/>
      <c r="D37" s="142"/>
      <c r="E37" s="142"/>
      <c r="F37" s="143"/>
    </row>
    <row r="38" spans="1:6" x14ac:dyDescent="0.25">
      <c r="A38" s="141"/>
      <c r="B38" s="142"/>
      <c r="C38" s="142"/>
      <c r="D38" s="142"/>
      <c r="E38" s="142"/>
      <c r="F38" s="143"/>
    </row>
    <row r="39" spans="1:6" x14ac:dyDescent="0.25">
      <c r="A39" s="141"/>
      <c r="B39" s="142"/>
      <c r="C39" s="142"/>
      <c r="D39" s="142"/>
      <c r="E39" s="142"/>
      <c r="F39" s="143"/>
    </row>
    <row r="40" spans="1:6" x14ac:dyDescent="0.25">
      <c r="A40" s="141"/>
      <c r="B40" s="142"/>
      <c r="C40" s="142"/>
      <c r="D40" s="142"/>
      <c r="E40" s="142"/>
      <c r="F40" s="143"/>
    </row>
    <row r="41" spans="1:6" x14ac:dyDescent="0.25">
      <c r="A41" s="141"/>
      <c r="B41" s="142"/>
      <c r="C41" s="142"/>
      <c r="D41" s="142"/>
      <c r="E41" s="142"/>
      <c r="F41" s="143"/>
    </row>
    <row r="42" spans="1:6" ht="15.75" thickBot="1" x14ac:dyDescent="0.3">
      <c r="A42" s="168"/>
      <c r="B42" s="169"/>
      <c r="C42" s="169"/>
      <c r="D42" s="169"/>
      <c r="E42" s="169"/>
      <c r="F42" s="170"/>
    </row>
    <row r="43" spans="1:6" ht="15.75" thickTop="1" x14ac:dyDescent="0.25"/>
  </sheetData>
  <sheetProtection password="CC14" sheet="1" objects="1" scenarios="1"/>
  <mergeCells count="3">
    <mergeCell ref="A2:F2"/>
    <mergeCell ref="A7:D7"/>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64"/>
  <sheetViews>
    <sheetView workbookViewId="0"/>
  </sheetViews>
  <sheetFormatPr defaultRowHeight="15" x14ac:dyDescent="0.25"/>
  <cols>
    <col min="1" max="1" width="24.140625" bestFit="1" customWidth="1"/>
    <col min="2" max="2" width="28.7109375" customWidth="1"/>
    <col min="3" max="3" width="23.85546875" customWidth="1"/>
    <col min="4" max="4" width="19.5703125" customWidth="1"/>
    <col min="5" max="5" width="25.5703125" customWidth="1"/>
    <col min="6" max="6" width="13.140625" customWidth="1"/>
    <col min="7" max="7" width="10.7109375" customWidth="1"/>
    <col min="8" max="8" width="29.7109375" customWidth="1"/>
  </cols>
  <sheetData>
    <row r="1" spans="1:9" ht="16.5" thickBot="1" x14ac:dyDescent="0.3">
      <c r="A1" s="180"/>
      <c r="B1" s="181"/>
      <c r="C1" s="707">
        <f>+Cover!E11</f>
        <v>0</v>
      </c>
      <c r="D1" s="707"/>
      <c r="E1" s="707"/>
      <c r="F1" s="707"/>
      <c r="G1" s="707"/>
      <c r="H1" s="707"/>
      <c r="I1" s="182"/>
    </row>
    <row r="2" spans="1:9" ht="16.5" customHeight="1" thickTop="1" x14ac:dyDescent="0.25">
      <c r="A2" s="708" t="s">
        <v>325</v>
      </c>
      <c r="B2" s="709"/>
      <c r="C2" s="709"/>
      <c r="D2" s="709"/>
      <c r="E2" s="709"/>
      <c r="F2" s="709"/>
      <c r="G2" s="709"/>
      <c r="H2" s="710"/>
      <c r="I2" s="182"/>
    </row>
    <row r="3" spans="1:9" ht="31.5" x14ac:dyDescent="0.25">
      <c r="A3" s="183" t="s">
        <v>326</v>
      </c>
      <c r="B3" s="184" t="s">
        <v>327</v>
      </c>
      <c r="C3" s="184" t="s">
        <v>328</v>
      </c>
      <c r="D3" s="185" t="s">
        <v>329</v>
      </c>
      <c r="E3" s="184" t="s">
        <v>330</v>
      </c>
      <c r="F3" s="185" t="s">
        <v>331</v>
      </c>
      <c r="G3" s="185" t="s">
        <v>332</v>
      </c>
      <c r="H3" s="186" t="s">
        <v>333</v>
      </c>
      <c r="I3" s="182"/>
    </row>
    <row r="4" spans="1:9" ht="15.75" x14ac:dyDescent="0.25">
      <c r="A4" s="187"/>
      <c r="B4" s="187"/>
      <c r="C4" s="187"/>
      <c r="D4" s="188"/>
      <c r="E4" s="187"/>
      <c r="F4" s="188"/>
      <c r="G4" s="188"/>
      <c r="H4" s="189"/>
      <c r="I4" s="182"/>
    </row>
    <row r="5" spans="1:9" ht="15.75" x14ac:dyDescent="0.25">
      <c r="A5" s="187"/>
      <c r="B5" s="187"/>
      <c r="C5" s="187"/>
      <c r="D5" s="188"/>
      <c r="E5" s="187"/>
      <c r="F5" s="188"/>
      <c r="G5" s="188"/>
      <c r="H5" s="189"/>
      <c r="I5" s="182"/>
    </row>
    <row r="6" spans="1:9" ht="15.75" x14ac:dyDescent="0.25">
      <c r="A6" s="187"/>
      <c r="B6" s="187"/>
      <c r="C6" s="187"/>
      <c r="D6" s="188"/>
      <c r="E6" s="187"/>
      <c r="F6" s="188"/>
      <c r="G6" s="188"/>
      <c r="H6" s="189"/>
      <c r="I6" s="182"/>
    </row>
    <row r="7" spans="1:9" ht="15.75" x14ac:dyDescent="0.25">
      <c r="A7" s="187"/>
      <c r="B7" s="187"/>
      <c r="C7" s="187"/>
      <c r="D7" s="188"/>
      <c r="E7" s="187"/>
      <c r="F7" s="188"/>
      <c r="G7" s="188"/>
      <c r="H7" s="189"/>
      <c r="I7" s="182"/>
    </row>
    <row r="8" spans="1:9" ht="15.75" x14ac:dyDescent="0.25">
      <c r="A8" s="190"/>
      <c r="B8" s="187"/>
      <c r="C8" s="187"/>
      <c r="D8" s="188"/>
      <c r="E8" s="187"/>
      <c r="F8" s="188"/>
      <c r="G8" s="188"/>
      <c r="H8" s="189"/>
      <c r="I8" s="182"/>
    </row>
    <row r="9" spans="1:9" ht="15.75" x14ac:dyDescent="0.25">
      <c r="A9" s="190"/>
      <c r="B9" s="187"/>
      <c r="C9" s="187"/>
      <c r="D9" s="188"/>
      <c r="E9" s="187"/>
      <c r="F9" s="188"/>
      <c r="G9" s="188"/>
      <c r="H9" s="189"/>
      <c r="I9" s="182"/>
    </row>
    <row r="10" spans="1:9" ht="15.75" x14ac:dyDescent="0.25">
      <c r="A10" s="190"/>
      <c r="B10" s="187"/>
      <c r="C10" s="187"/>
      <c r="D10" s="188"/>
      <c r="E10" s="187"/>
      <c r="F10" s="188"/>
      <c r="G10" s="188"/>
      <c r="H10" s="189"/>
      <c r="I10" s="182"/>
    </row>
    <row r="11" spans="1:9" ht="15.75" x14ac:dyDescent="0.25">
      <c r="A11" s="190"/>
      <c r="B11" s="187"/>
      <c r="C11" s="187"/>
      <c r="D11" s="188"/>
      <c r="E11" s="187"/>
      <c r="F11" s="188"/>
      <c r="G11" s="188"/>
      <c r="H11" s="189"/>
      <c r="I11" s="182"/>
    </row>
    <row r="12" spans="1:9" ht="15.75" x14ac:dyDescent="0.25">
      <c r="A12" s="190"/>
      <c r="B12" s="187"/>
      <c r="C12" s="187"/>
      <c r="D12" s="188"/>
      <c r="E12" s="187"/>
      <c r="F12" s="188"/>
      <c r="G12" s="188"/>
      <c r="H12" s="189"/>
      <c r="I12" s="182"/>
    </row>
    <row r="13" spans="1:9" ht="15.75" x14ac:dyDescent="0.25">
      <c r="A13" s="190"/>
      <c r="B13" s="187"/>
      <c r="C13" s="187"/>
      <c r="D13" s="188"/>
      <c r="E13" s="187"/>
      <c r="F13" s="188"/>
      <c r="G13" s="188"/>
      <c r="H13" s="189"/>
      <c r="I13" s="182"/>
    </row>
    <row r="14" spans="1:9" ht="15.75" x14ac:dyDescent="0.25">
      <c r="A14" s="190"/>
      <c r="B14" s="187"/>
      <c r="C14" s="187"/>
      <c r="D14" s="188"/>
      <c r="E14" s="187"/>
      <c r="F14" s="188"/>
      <c r="G14" s="188"/>
      <c r="H14" s="189"/>
      <c r="I14" s="182"/>
    </row>
    <row r="15" spans="1:9" ht="15.75" x14ac:dyDescent="0.25">
      <c r="A15" s="190"/>
      <c r="B15" s="187"/>
      <c r="C15" s="187"/>
      <c r="D15" s="188"/>
      <c r="E15" s="187"/>
      <c r="F15" s="188"/>
      <c r="G15" s="188"/>
      <c r="H15" s="189"/>
      <c r="I15" s="182"/>
    </row>
    <row r="16" spans="1:9" ht="15.75" x14ac:dyDescent="0.25">
      <c r="A16" s="190"/>
      <c r="B16" s="187"/>
      <c r="C16" s="187"/>
      <c r="D16" s="188"/>
      <c r="E16" s="187"/>
      <c r="F16" s="188"/>
      <c r="G16" s="188"/>
      <c r="H16" s="189"/>
      <c r="I16" s="182"/>
    </row>
    <row r="17" spans="1:9" ht="15.75" x14ac:dyDescent="0.25">
      <c r="A17" s="190"/>
      <c r="B17" s="187"/>
      <c r="C17" s="187"/>
      <c r="D17" s="188"/>
      <c r="E17" s="187"/>
      <c r="F17" s="188"/>
      <c r="G17" s="188"/>
      <c r="H17" s="189"/>
      <c r="I17" s="182"/>
    </row>
    <row r="18" spans="1:9" ht="15.75" x14ac:dyDescent="0.25">
      <c r="A18" s="190"/>
      <c r="B18" s="187"/>
      <c r="C18" s="187"/>
      <c r="D18" s="188"/>
      <c r="E18" s="187"/>
      <c r="F18" s="188"/>
      <c r="G18" s="188"/>
      <c r="H18" s="189"/>
      <c r="I18" s="182"/>
    </row>
    <row r="19" spans="1:9" ht="15.75" x14ac:dyDescent="0.25">
      <c r="A19" s="190"/>
      <c r="B19" s="187"/>
      <c r="C19" s="187"/>
      <c r="D19" s="188"/>
      <c r="E19" s="187"/>
      <c r="F19" s="188"/>
      <c r="G19" s="188"/>
      <c r="H19" s="189"/>
      <c r="I19" s="182"/>
    </row>
    <row r="20" spans="1:9" ht="15.75" x14ac:dyDescent="0.25">
      <c r="A20" s="190"/>
      <c r="B20" s="187"/>
      <c r="C20" s="187"/>
      <c r="D20" s="188"/>
      <c r="E20" s="187"/>
      <c r="F20" s="188"/>
      <c r="G20" s="188"/>
      <c r="H20" s="189"/>
      <c r="I20" s="182"/>
    </row>
    <row r="21" spans="1:9" ht="15.75" x14ac:dyDescent="0.25">
      <c r="A21" s="190"/>
      <c r="B21" s="187"/>
      <c r="C21" s="187"/>
      <c r="D21" s="188"/>
      <c r="E21" s="187"/>
      <c r="F21" s="188"/>
      <c r="G21" s="188"/>
      <c r="H21" s="189"/>
      <c r="I21" s="182"/>
    </row>
    <row r="22" spans="1:9" ht="15.75" x14ac:dyDescent="0.25">
      <c r="A22" s="190"/>
      <c r="B22" s="187"/>
      <c r="C22" s="187"/>
      <c r="D22" s="188"/>
      <c r="E22" s="187"/>
      <c r="F22" s="188"/>
      <c r="G22" s="188"/>
      <c r="H22" s="189"/>
      <c r="I22" s="182"/>
    </row>
    <row r="23" spans="1:9" ht="15.75" x14ac:dyDescent="0.25">
      <c r="A23" s="190"/>
      <c r="B23" s="187"/>
      <c r="C23" s="187"/>
      <c r="D23" s="188"/>
      <c r="E23" s="187"/>
      <c r="F23" s="188"/>
      <c r="G23" s="188"/>
      <c r="H23" s="189"/>
      <c r="I23" s="182"/>
    </row>
    <row r="24" spans="1:9" ht="15.75" x14ac:dyDescent="0.25">
      <c r="A24" s="190"/>
      <c r="B24" s="187"/>
      <c r="C24" s="187"/>
      <c r="D24" s="188"/>
      <c r="E24" s="187"/>
      <c r="F24" s="188"/>
      <c r="G24" s="188"/>
      <c r="H24" s="189"/>
      <c r="I24" s="182"/>
    </row>
    <row r="25" spans="1:9" ht="15.75" x14ac:dyDescent="0.25">
      <c r="A25" s="190"/>
      <c r="B25" s="187"/>
      <c r="C25" s="187"/>
      <c r="D25" s="188"/>
      <c r="E25" s="187"/>
      <c r="F25" s="188"/>
      <c r="G25" s="188"/>
      <c r="H25" s="189"/>
      <c r="I25" s="182"/>
    </row>
    <row r="26" spans="1:9" ht="15.75" x14ac:dyDescent="0.25">
      <c r="A26" s="190"/>
      <c r="B26" s="187"/>
      <c r="C26" s="187"/>
      <c r="D26" s="188"/>
      <c r="E26" s="187"/>
      <c r="F26" s="188"/>
      <c r="G26" s="188"/>
      <c r="H26" s="189"/>
      <c r="I26" s="182"/>
    </row>
    <row r="27" spans="1:9" ht="15.75" x14ac:dyDescent="0.25">
      <c r="A27" s="190"/>
      <c r="B27" s="187"/>
      <c r="C27" s="187"/>
      <c r="D27" s="188"/>
      <c r="E27" s="187"/>
      <c r="F27" s="188"/>
      <c r="G27" s="188"/>
      <c r="H27" s="189"/>
      <c r="I27" s="182"/>
    </row>
    <row r="28" spans="1:9" ht="15.75" x14ac:dyDescent="0.25">
      <c r="A28" s="190"/>
      <c r="B28" s="187"/>
      <c r="C28" s="187"/>
      <c r="D28" s="188"/>
      <c r="E28" s="187"/>
      <c r="F28" s="188"/>
      <c r="G28" s="188"/>
      <c r="H28" s="189"/>
      <c r="I28" s="182"/>
    </row>
    <row r="29" spans="1:9" ht="15.75" x14ac:dyDescent="0.25">
      <c r="A29" s="190"/>
      <c r="B29" s="187"/>
      <c r="C29" s="187"/>
      <c r="D29" s="188"/>
      <c r="E29" s="187"/>
      <c r="F29" s="188"/>
      <c r="G29" s="188"/>
      <c r="H29" s="189"/>
      <c r="I29" s="182"/>
    </row>
    <row r="30" spans="1:9" ht="15.75" x14ac:dyDescent="0.25">
      <c r="A30" s="190"/>
      <c r="B30" s="187"/>
      <c r="C30" s="187"/>
      <c r="D30" s="188"/>
      <c r="E30" s="187"/>
      <c r="F30" s="188"/>
      <c r="G30" s="188"/>
      <c r="H30" s="189"/>
      <c r="I30" s="182"/>
    </row>
    <row r="31" spans="1:9" ht="15.75" x14ac:dyDescent="0.25">
      <c r="A31" s="190"/>
      <c r="B31" s="187"/>
      <c r="C31" s="187"/>
      <c r="D31" s="188"/>
      <c r="E31" s="187"/>
      <c r="F31" s="188"/>
      <c r="G31" s="188"/>
      <c r="H31" s="189"/>
      <c r="I31" s="182"/>
    </row>
    <row r="32" spans="1:9" ht="15.75" x14ac:dyDescent="0.25">
      <c r="A32" s="190"/>
      <c r="B32" s="187"/>
      <c r="C32" s="187"/>
      <c r="D32" s="188"/>
      <c r="E32" s="187"/>
      <c r="F32" s="188"/>
      <c r="G32" s="188"/>
      <c r="H32" s="189"/>
      <c r="I32" s="182"/>
    </row>
    <row r="33" spans="1:9" ht="15.75" x14ac:dyDescent="0.25">
      <c r="A33" s="190"/>
      <c r="B33" s="187"/>
      <c r="C33" s="187"/>
      <c r="D33" s="188"/>
      <c r="E33" s="187"/>
      <c r="F33" s="188"/>
      <c r="G33" s="188"/>
      <c r="H33" s="189"/>
      <c r="I33" s="182"/>
    </row>
    <row r="34" spans="1:9" ht="15.75" x14ac:dyDescent="0.25">
      <c r="A34" s="190"/>
      <c r="B34" s="187"/>
      <c r="C34" s="187"/>
      <c r="D34" s="188"/>
      <c r="E34" s="187"/>
      <c r="F34" s="188"/>
      <c r="G34" s="188"/>
      <c r="H34" s="189"/>
      <c r="I34" s="182"/>
    </row>
    <row r="35" spans="1:9" ht="15.75" x14ac:dyDescent="0.25">
      <c r="A35" s="190"/>
      <c r="B35" s="187"/>
      <c r="C35" s="187"/>
      <c r="D35" s="188"/>
      <c r="E35" s="187"/>
      <c r="F35" s="188"/>
      <c r="G35" s="188"/>
      <c r="H35" s="189"/>
      <c r="I35" s="182"/>
    </row>
    <row r="36" spans="1:9" ht="15.75" x14ac:dyDescent="0.25">
      <c r="A36" s="190"/>
      <c r="B36" s="187"/>
      <c r="C36" s="187"/>
      <c r="D36" s="188"/>
      <c r="E36" s="187"/>
      <c r="F36" s="188"/>
      <c r="G36" s="188"/>
      <c r="H36" s="189"/>
      <c r="I36" s="182"/>
    </row>
    <row r="37" spans="1:9" ht="15.75" x14ac:dyDescent="0.25">
      <c r="A37" s="190"/>
      <c r="B37" s="187"/>
      <c r="C37" s="187"/>
      <c r="D37" s="188"/>
      <c r="E37" s="187"/>
      <c r="F37" s="188"/>
      <c r="G37" s="188"/>
      <c r="H37" s="189"/>
      <c r="I37" s="182"/>
    </row>
    <row r="38" spans="1:9" ht="15.75" x14ac:dyDescent="0.25">
      <c r="A38" s="190"/>
      <c r="B38" s="187"/>
      <c r="C38" s="187"/>
      <c r="D38" s="188"/>
      <c r="E38" s="187"/>
      <c r="F38" s="188"/>
      <c r="G38" s="188"/>
      <c r="H38" s="189"/>
      <c r="I38" s="182"/>
    </row>
    <row r="39" spans="1:9" ht="15.75" x14ac:dyDescent="0.25">
      <c r="A39" s="190"/>
      <c r="B39" s="187"/>
      <c r="C39" s="187"/>
      <c r="D39" s="188"/>
      <c r="E39" s="187"/>
      <c r="F39" s="188"/>
      <c r="G39" s="188"/>
      <c r="H39" s="189"/>
      <c r="I39" s="182"/>
    </row>
    <row r="40" spans="1:9" ht="15.75" x14ac:dyDescent="0.25">
      <c r="A40" s="190"/>
      <c r="B40" s="187"/>
      <c r="C40" s="187"/>
      <c r="D40" s="188"/>
      <c r="E40" s="187"/>
      <c r="F40" s="188"/>
      <c r="G40" s="188"/>
      <c r="H40" s="189"/>
      <c r="I40" s="182"/>
    </row>
    <row r="41" spans="1:9" ht="15.75" x14ac:dyDescent="0.25">
      <c r="A41" s="190"/>
      <c r="B41" s="187"/>
      <c r="C41" s="187"/>
      <c r="D41" s="188"/>
      <c r="E41" s="187"/>
      <c r="F41" s="188"/>
      <c r="G41" s="188"/>
      <c r="H41" s="189"/>
      <c r="I41" s="182"/>
    </row>
    <row r="42" spans="1:9" ht="15.75" x14ac:dyDescent="0.25">
      <c r="A42" s="190"/>
      <c r="B42" s="187"/>
      <c r="C42" s="187"/>
      <c r="D42" s="188"/>
      <c r="E42" s="187"/>
      <c r="F42" s="188"/>
      <c r="G42" s="188"/>
      <c r="H42" s="189"/>
      <c r="I42" s="182"/>
    </row>
    <row r="43" spans="1:9" ht="15.75" x14ac:dyDescent="0.25">
      <c r="A43" s="190"/>
      <c r="B43" s="187"/>
      <c r="C43" s="187"/>
      <c r="D43" s="188"/>
      <c r="E43" s="187"/>
      <c r="F43" s="188"/>
      <c r="G43" s="188"/>
      <c r="H43" s="189"/>
      <c r="I43" s="182"/>
    </row>
    <row r="44" spans="1:9" ht="15.75" x14ac:dyDescent="0.25">
      <c r="A44" s="190"/>
      <c r="B44" s="187"/>
      <c r="C44" s="187"/>
      <c r="D44" s="188"/>
      <c r="E44" s="187"/>
      <c r="F44" s="188"/>
      <c r="G44" s="188"/>
      <c r="H44" s="189"/>
      <c r="I44" s="182"/>
    </row>
    <row r="45" spans="1:9" ht="15.75" x14ac:dyDescent="0.25">
      <c r="A45" s="190"/>
      <c r="B45" s="187"/>
      <c r="C45" s="187"/>
      <c r="D45" s="188"/>
      <c r="E45" s="187"/>
      <c r="F45" s="188"/>
      <c r="G45" s="188"/>
      <c r="H45" s="189"/>
      <c r="I45" s="182"/>
    </row>
    <row r="46" spans="1:9" ht="15.75" x14ac:dyDescent="0.25">
      <c r="A46" s="190"/>
      <c r="B46" s="187"/>
      <c r="C46" s="187"/>
      <c r="D46" s="188"/>
      <c r="E46" s="187"/>
      <c r="F46" s="188"/>
      <c r="G46" s="188"/>
      <c r="H46" s="189"/>
      <c r="I46" s="182"/>
    </row>
    <row r="47" spans="1:9" ht="15.75" x14ac:dyDescent="0.25">
      <c r="A47" s="190"/>
      <c r="B47" s="187"/>
      <c r="C47" s="187"/>
      <c r="D47" s="188"/>
      <c r="E47" s="187"/>
      <c r="F47" s="188"/>
      <c r="G47" s="188"/>
      <c r="H47" s="189"/>
      <c r="I47" s="182"/>
    </row>
    <row r="48" spans="1:9" ht="15.75" x14ac:dyDescent="0.25">
      <c r="A48" s="190"/>
      <c r="B48" s="187"/>
      <c r="C48" s="187"/>
      <c r="D48" s="188"/>
      <c r="E48" s="187"/>
      <c r="F48" s="188"/>
      <c r="G48" s="188"/>
      <c r="H48" s="189"/>
      <c r="I48" s="182"/>
    </row>
    <row r="49" spans="1:9" ht="15.75" x14ac:dyDescent="0.25">
      <c r="A49" s="190"/>
      <c r="B49" s="187"/>
      <c r="C49" s="187"/>
      <c r="D49" s="188"/>
      <c r="E49" s="187"/>
      <c r="F49" s="188"/>
      <c r="G49" s="188"/>
      <c r="H49" s="189"/>
      <c r="I49" s="182"/>
    </row>
    <row r="50" spans="1:9" ht="15.75" x14ac:dyDescent="0.25">
      <c r="A50" s="190"/>
      <c r="B50" s="187"/>
      <c r="C50" s="187"/>
      <c r="D50" s="188"/>
      <c r="E50" s="187"/>
      <c r="F50" s="188"/>
      <c r="G50" s="188"/>
      <c r="H50" s="189"/>
      <c r="I50" s="182"/>
    </row>
    <row r="51" spans="1:9" ht="15.75" x14ac:dyDescent="0.25">
      <c r="A51" s="190"/>
      <c r="B51" s="187"/>
      <c r="C51" s="187"/>
      <c r="D51" s="188"/>
      <c r="E51" s="187"/>
      <c r="F51" s="188"/>
      <c r="G51" s="188"/>
      <c r="H51" s="189"/>
      <c r="I51" s="182"/>
    </row>
    <row r="52" spans="1:9" ht="15.75" x14ac:dyDescent="0.25">
      <c r="A52" s="190"/>
      <c r="B52" s="187"/>
      <c r="C52" s="187"/>
      <c r="D52" s="188"/>
      <c r="E52" s="187"/>
      <c r="F52" s="188"/>
      <c r="G52" s="188"/>
      <c r="H52" s="189"/>
      <c r="I52" s="182"/>
    </row>
    <row r="53" spans="1:9" ht="15.75" x14ac:dyDescent="0.25">
      <c r="A53" s="190"/>
      <c r="B53" s="187"/>
      <c r="C53" s="187"/>
      <c r="D53" s="188"/>
      <c r="E53" s="187"/>
      <c r="F53" s="188"/>
      <c r="G53" s="188"/>
      <c r="H53" s="189"/>
      <c r="I53" s="182"/>
    </row>
    <row r="54" spans="1:9" ht="15.75" x14ac:dyDescent="0.25">
      <c r="A54" s="190"/>
      <c r="B54" s="187"/>
      <c r="C54" s="187"/>
      <c r="D54" s="188"/>
      <c r="E54" s="187"/>
      <c r="F54" s="188"/>
      <c r="G54" s="188"/>
      <c r="H54" s="189"/>
      <c r="I54" s="182"/>
    </row>
    <row r="55" spans="1:9" ht="15.75" x14ac:dyDescent="0.25">
      <c r="A55" s="190"/>
      <c r="B55" s="187"/>
      <c r="C55" s="187"/>
      <c r="D55" s="188"/>
      <c r="E55" s="187"/>
      <c r="F55" s="188"/>
      <c r="G55" s="188"/>
      <c r="H55" s="189"/>
      <c r="I55" s="182"/>
    </row>
    <row r="56" spans="1:9" ht="15.75" x14ac:dyDescent="0.25">
      <c r="A56" s="190"/>
      <c r="B56" s="187"/>
      <c r="C56" s="187"/>
      <c r="D56" s="188"/>
      <c r="E56" s="187"/>
      <c r="F56" s="188"/>
      <c r="G56" s="188"/>
      <c r="H56" s="189"/>
      <c r="I56" s="182"/>
    </row>
    <row r="57" spans="1:9" ht="15.75" x14ac:dyDescent="0.25">
      <c r="A57" s="190"/>
      <c r="B57" s="187"/>
      <c r="C57" s="187"/>
      <c r="D57" s="188"/>
      <c r="E57" s="187"/>
      <c r="F57" s="188"/>
      <c r="G57" s="188"/>
      <c r="H57" s="189"/>
      <c r="I57" s="182"/>
    </row>
    <row r="58" spans="1:9" ht="15.75" x14ac:dyDescent="0.25">
      <c r="A58" s="190"/>
      <c r="B58" s="187"/>
      <c r="C58" s="187"/>
      <c r="D58" s="188"/>
      <c r="E58" s="187"/>
      <c r="F58" s="188"/>
      <c r="G58" s="188"/>
      <c r="H58" s="189"/>
      <c r="I58" s="182"/>
    </row>
    <row r="59" spans="1:9" ht="15.75" x14ac:dyDescent="0.25">
      <c r="A59" s="190"/>
      <c r="B59" s="187"/>
      <c r="C59" s="187"/>
      <c r="D59" s="188"/>
      <c r="E59" s="187"/>
      <c r="F59" s="188"/>
      <c r="G59" s="188"/>
      <c r="H59" s="189"/>
      <c r="I59" s="182"/>
    </row>
    <row r="60" spans="1:9" ht="15.75" x14ac:dyDescent="0.25">
      <c r="A60" s="190"/>
      <c r="B60" s="187"/>
      <c r="C60" s="187"/>
      <c r="D60" s="188"/>
      <c r="E60" s="187"/>
      <c r="F60" s="188"/>
      <c r="G60" s="188"/>
      <c r="H60" s="189"/>
      <c r="I60" s="182"/>
    </row>
    <row r="61" spans="1:9" ht="16.5" thickBot="1" x14ac:dyDescent="0.3">
      <c r="A61" s="191"/>
      <c r="B61" s="192"/>
      <c r="C61" s="192"/>
      <c r="D61" s="193"/>
      <c r="E61" s="192"/>
      <c r="F61" s="193"/>
      <c r="G61" s="193"/>
      <c r="H61" s="194"/>
      <c r="I61" s="182"/>
    </row>
    <row r="62" spans="1:9" ht="16.5" thickTop="1" x14ac:dyDescent="0.25">
      <c r="A62" s="195"/>
      <c r="B62" s="195"/>
      <c r="C62" s="195"/>
      <c r="D62" s="182"/>
      <c r="E62" s="195"/>
      <c r="F62" s="182"/>
      <c r="G62" s="182"/>
      <c r="H62" s="195"/>
      <c r="I62" s="182"/>
    </row>
    <row r="63" spans="1:9" x14ac:dyDescent="0.25">
      <c r="A63" s="90"/>
    </row>
    <row r="64" spans="1:9" x14ac:dyDescent="0.25">
      <c r="A64" s="90"/>
    </row>
  </sheetData>
  <sheetProtection password="CC14" sheet="1" objects="1" scenarios="1"/>
  <sortState ref="A1:A64">
    <sortCondition ref="A1:A64"/>
  </sortState>
  <mergeCells count="2">
    <mergeCell ref="C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71"/>
  <sheetViews>
    <sheetView topLeftCell="A28" workbookViewId="0">
      <selection activeCell="O38" sqref="O38"/>
    </sheetView>
  </sheetViews>
  <sheetFormatPr defaultColWidth="8.85546875" defaultRowHeight="15" x14ac:dyDescent="0.25"/>
  <cols>
    <col min="1" max="1" width="3.28515625" customWidth="1"/>
    <col min="2" max="2" width="19.85546875" customWidth="1"/>
    <col min="3" max="3" width="10.85546875" customWidth="1"/>
    <col min="4" max="5" width="10.7109375" customWidth="1"/>
    <col min="6" max="7" width="8.85546875" customWidth="1"/>
    <col min="8" max="8" width="10.7109375" customWidth="1"/>
    <col min="9" max="9" width="10.42578125" bestFit="1" customWidth="1"/>
    <col min="10" max="10" width="13.7109375" customWidth="1"/>
    <col min="11" max="11" width="12" customWidth="1"/>
    <col min="12" max="12" width="13" customWidth="1"/>
    <col min="13" max="13" width="10.85546875" bestFit="1" customWidth="1"/>
    <col min="257" max="257" width="3.28515625" customWidth="1"/>
    <col min="258" max="258" width="19.85546875" customWidth="1"/>
    <col min="259" max="259" width="10.85546875" customWidth="1"/>
    <col min="260" max="261" width="10.7109375" customWidth="1"/>
    <col min="262" max="263" width="8.85546875" customWidth="1"/>
    <col min="264" max="264" width="10.7109375" customWidth="1"/>
    <col min="265" max="265" width="10.42578125" bestFit="1" customWidth="1"/>
    <col min="266" max="266" width="13.7109375" customWidth="1"/>
    <col min="267" max="267" width="12" customWidth="1"/>
    <col min="268" max="268" width="13" customWidth="1"/>
    <col min="269" max="269" width="10.85546875" bestFit="1" customWidth="1"/>
    <col min="513" max="513" width="3.28515625" customWidth="1"/>
    <col min="514" max="514" width="19.85546875" customWidth="1"/>
    <col min="515" max="515" width="10.85546875" customWidth="1"/>
    <col min="516" max="517" width="10.7109375" customWidth="1"/>
    <col min="518" max="519" width="8.85546875" customWidth="1"/>
    <col min="520" max="520" width="10.7109375" customWidth="1"/>
    <col min="521" max="521" width="10.42578125" bestFit="1" customWidth="1"/>
    <col min="522" max="522" width="13.7109375" customWidth="1"/>
    <col min="523" max="523" width="12" customWidth="1"/>
    <col min="524" max="524" width="13" customWidth="1"/>
    <col min="525" max="525" width="10.85546875" bestFit="1" customWidth="1"/>
    <col min="769" max="769" width="3.28515625" customWidth="1"/>
    <col min="770" max="770" width="19.85546875" customWidth="1"/>
    <col min="771" max="771" width="10.85546875" customWidth="1"/>
    <col min="772" max="773" width="10.7109375" customWidth="1"/>
    <col min="774" max="775" width="8.85546875" customWidth="1"/>
    <col min="776" max="776" width="10.7109375" customWidth="1"/>
    <col min="777" max="777" width="10.42578125" bestFit="1" customWidth="1"/>
    <col min="778" max="778" width="13.7109375" customWidth="1"/>
    <col min="779" max="779" width="12" customWidth="1"/>
    <col min="780" max="780" width="13" customWidth="1"/>
    <col min="781" max="781" width="10.85546875" bestFit="1" customWidth="1"/>
    <col min="1025" max="1025" width="3.28515625" customWidth="1"/>
    <col min="1026" max="1026" width="19.85546875" customWidth="1"/>
    <col min="1027" max="1027" width="10.85546875" customWidth="1"/>
    <col min="1028" max="1029" width="10.7109375" customWidth="1"/>
    <col min="1030" max="1031" width="8.85546875" customWidth="1"/>
    <col min="1032" max="1032" width="10.7109375" customWidth="1"/>
    <col min="1033" max="1033" width="10.42578125" bestFit="1" customWidth="1"/>
    <col min="1034" max="1034" width="13.7109375" customWidth="1"/>
    <col min="1035" max="1035" width="12" customWidth="1"/>
    <col min="1036" max="1036" width="13" customWidth="1"/>
    <col min="1037" max="1037" width="10.85546875" bestFit="1" customWidth="1"/>
    <col min="1281" max="1281" width="3.28515625" customWidth="1"/>
    <col min="1282" max="1282" width="19.85546875" customWidth="1"/>
    <col min="1283" max="1283" width="10.85546875" customWidth="1"/>
    <col min="1284" max="1285" width="10.7109375" customWidth="1"/>
    <col min="1286" max="1287" width="8.85546875" customWidth="1"/>
    <col min="1288" max="1288" width="10.7109375" customWidth="1"/>
    <col min="1289" max="1289" width="10.42578125" bestFit="1" customWidth="1"/>
    <col min="1290" max="1290" width="13.7109375" customWidth="1"/>
    <col min="1291" max="1291" width="12" customWidth="1"/>
    <col min="1292" max="1292" width="13" customWidth="1"/>
    <col min="1293" max="1293" width="10.85546875" bestFit="1" customWidth="1"/>
    <col min="1537" max="1537" width="3.28515625" customWidth="1"/>
    <col min="1538" max="1538" width="19.85546875" customWidth="1"/>
    <col min="1539" max="1539" width="10.85546875" customWidth="1"/>
    <col min="1540" max="1541" width="10.7109375" customWidth="1"/>
    <col min="1542" max="1543" width="8.85546875" customWidth="1"/>
    <col min="1544" max="1544" width="10.7109375" customWidth="1"/>
    <col min="1545" max="1545" width="10.42578125" bestFit="1" customWidth="1"/>
    <col min="1546" max="1546" width="13.7109375" customWidth="1"/>
    <col min="1547" max="1547" width="12" customWidth="1"/>
    <col min="1548" max="1548" width="13" customWidth="1"/>
    <col min="1549" max="1549" width="10.85546875" bestFit="1" customWidth="1"/>
    <col min="1793" max="1793" width="3.28515625" customWidth="1"/>
    <col min="1794" max="1794" width="19.85546875" customWidth="1"/>
    <col min="1795" max="1795" width="10.85546875" customWidth="1"/>
    <col min="1796" max="1797" width="10.7109375" customWidth="1"/>
    <col min="1798" max="1799" width="8.85546875" customWidth="1"/>
    <col min="1800" max="1800" width="10.7109375" customWidth="1"/>
    <col min="1801" max="1801" width="10.42578125" bestFit="1" customWidth="1"/>
    <col min="1802" max="1802" width="13.7109375" customWidth="1"/>
    <col min="1803" max="1803" width="12" customWidth="1"/>
    <col min="1804" max="1804" width="13" customWidth="1"/>
    <col min="1805" max="1805" width="10.85546875" bestFit="1" customWidth="1"/>
    <col min="2049" max="2049" width="3.28515625" customWidth="1"/>
    <col min="2050" max="2050" width="19.85546875" customWidth="1"/>
    <col min="2051" max="2051" width="10.85546875" customWidth="1"/>
    <col min="2052" max="2053" width="10.7109375" customWidth="1"/>
    <col min="2054" max="2055" width="8.85546875" customWidth="1"/>
    <col min="2056" max="2056" width="10.7109375" customWidth="1"/>
    <col min="2057" max="2057" width="10.42578125" bestFit="1" customWidth="1"/>
    <col min="2058" max="2058" width="13.7109375" customWidth="1"/>
    <col min="2059" max="2059" width="12" customWidth="1"/>
    <col min="2060" max="2060" width="13" customWidth="1"/>
    <col min="2061" max="2061" width="10.85546875" bestFit="1" customWidth="1"/>
    <col min="2305" max="2305" width="3.28515625" customWidth="1"/>
    <col min="2306" max="2306" width="19.85546875" customWidth="1"/>
    <col min="2307" max="2307" width="10.85546875" customWidth="1"/>
    <col min="2308" max="2309" width="10.7109375" customWidth="1"/>
    <col min="2310" max="2311" width="8.85546875" customWidth="1"/>
    <col min="2312" max="2312" width="10.7109375" customWidth="1"/>
    <col min="2313" max="2313" width="10.42578125" bestFit="1" customWidth="1"/>
    <col min="2314" max="2314" width="13.7109375" customWidth="1"/>
    <col min="2315" max="2315" width="12" customWidth="1"/>
    <col min="2316" max="2316" width="13" customWidth="1"/>
    <col min="2317" max="2317" width="10.85546875" bestFit="1" customWidth="1"/>
    <col min="2561" max="2561" width="3.28515625" customWidth="1"/>
    <col min="2562" max="2562" width="19.85546875" customWidth="1"/>
    <col min="2563" max="2563" width="10.85546875" customWidth="1"/>
    <col min="2564" max="2565" width="10.7109375" customWidth="1"/>
    <col min="2566" max="2567" width="8.85546875" customWidth="1"/>
    <col min="2568" max="2568" width="10.7109375" customWidth="1"/>
    <col min="2569" max="2569" width="10.42578125" bestFit="1" customWidth="1"/>
    <col min="2570" max="2570" width="13.7109375" customWidth="1"/>
    <col min="2571" max="2571" width="12" customWidth="1"/>
    <col min="2572" max="2572" width="13" customWidth="1"/>
    <col min="2573" max="2573" width="10.85546875" bestFit="1" customWidth="1"/>
    <col min="2817" max="2817" width="3.28515625" customWidth="1"/>
    <col min="2818" max="2818" width="19.85546875" customWidth="1"/>
    <col min="2819" max="2819" width="10.85546875" customWidth="1"/>
    <col min="2820" max="2821" width="10.7109375" customWidth="1"/>
    <col min="2822" max="2823" width="8.85546875" customWidth="1"/>
    <col min="2824" max="2824" width="10.7109375" customWidth="1"/>
    <col min="2825" max="2825" width="10.42578125" bestFit="1" customWidth="1"/>
    <col min="2826" max="2826" width="13.7109375" customWidth="1"/>
    <col min="2827" max="2827" width="12" customWidth="1"/>
    <col min="2828" max="2828" width="13" customWidth="1"/>
    <col min="2829" max="2829" width="10.85546875" bestFit="1" customWidth="1"/>
    <col min="3073" max="3073" width="3.28515625" customWidth="1"/>
    <col min="3074" max="3074" width="19.85546875" customWidth="1"/>
    <col min="3075" max="3075" width="10.85546875" customWidth="1"/>
    <col min="3076" max="3077" width="10.7109375" customWidth="1"/>
    <col min="3078" max="3079" width="8.85546875" customWidth="1"/>
    <col min="3080" max="3080" width="10.7109375" customWidth="1"/>
    <col min="3081" max="3081" width="10.42578125" bestFit="1" customWidth="1"/>
    <col min="3082" max="3082" width="13.7109375" customWidth="1"/>
    <col min="3083" max="3083" width="12" customWidth="1"/>
    <col min="3084" max="3084" width="13" customWidth="1"/>
    <col min="3085" max="3085" width="10.85546875" bestFit="1" customWidth="1"/>
    <col min="3329" max="3329" width="3.28515625" customWidth="1"/>
    <col min="3330" max="3330" width="19.85546875" customWidth="1"/>
    <col min="3331" max="3331" width="10.85546875" customWidth="1"/>
    <col min="3332" max="3333" width="10.7109375" customWidth="1"/>
    <col min="3334" max="3335" width="8.85546875" customWidth="1"/>
    <col min="3336" max="3336" width="10.7109375" customWidth="1"/>
    <col min="3337" max="3337" width="10.42578125" bestFit="1" customWidth="1"/>
    <col min="3338" max="3338" width="13.7109375" customWidth="1"/>
    <col min="3339" max="3339" width="12" customWidth="1"/>
    <col min="3340" max="3340" width="13" customWidth="1"/>
    <col min="3341" max="3341" width="10.85546875" bestFit="1" customWidth="1"/>
    <col min="3585" max="3585" width="3.28515625" customWidth="1"/>
    <col min="3586" max="3586" width="19.85546875" customWidth="1"/>
    <col min="3587" max="3587" width="10.85546875" customWidth="1"/>
    <col min="3588" max="3589" width="10.7109375" customWidth="1"/>
    <col min="3590" max="3591" width="8.85546875" customWidth="1"/>
    <col min="3592" max="3592" width="10.7109375" customWidth="1"/>
    <col min="3593" max="3593" width="10.42578125" bestFit="1" customWidth="1"/>
    <col min="3594" max="3594" width="13.7109375" customWidth="1"/>
    <col min="3595" max="3595" width="12" customWidth="1"/>
    <col min="3596" max="3596" width="13" customWidth="1"/>
    <col min="3597" max="3597" width="10.85546875" bestFit="1" customWidth="1"/>
    <col min="3841" max="3841" width="3.28515625" customWidth="1"/>
    <col min="3842" max="3842" width="19.85546875" customWidth="1"/>
    <col min="3843" max="3843" width="10.85546875" customWidth="1"/>
    <col min="3844" max="3845" width="10.7109375" customWidth="1"/>
    <col min="3846" max="3847" width="8.85546875" customWidth="1"/>
    <col min="3848" max="3848" width="10.7109375" customWidth="1"/>
    <col min="3849" max="3849" width="10.42578125" bestFit="1" customWidth="1"/>
    <col min="3850" max="3850" width="13.7109375" customWidth="1"/>
    <col min="3851" max="3851" width="12" customWidth="1"/>
    <col min="3852" max="3852" width="13" customWidth="1"/>
    <col min="3853" max="3853" width="10.85546875" bestFit="1" customWidth="1"/>
    <col min="4097" max="4097" width="3.28515625" customWidth="1"/>
    <col min="4098" max="4098" width="19.85546875" customWidth="1"/>
    <col min="4099" max="4099" width="10.85546875" customWidth="1"/>
    <col min="4100" max="4101" width="10.7109375" customWidth="1"/>
    <col min="4102" max="4103" width="8.85546875" customWidth="1"/>
    <col min="4104" max="4104" width="10.7109375" customWidth="1"/>
    <col min="4105" max="4105" width="10.42578125" bestFit="1" customWidth="1"/>
    <col min="4106" max="4106" width="13.7109375" customWidth="1"/>
    <col min="4107" max="4107" width="12" customWidth="1"/>
    <col min="4108" max="4108" width="13" customWidth="1"/>
    <col min="4109" max="4109" width="10.85546875" bestFit="1" customWidth="1"/>
    <col min="4353" max="4353" width="3.28515625" customWidth="1"/>
    <col min="4354" max="4354" width="19.85546875" customWidth="1"/>
    <col min="4355" max="4355" width="10.85546875" customWidth="1"/>
    <col min="4356" max="4357" width="10.7109375" customWidth="1"/>
    <col min="4358" max="4359" width="8.85546875" customWidth="1"/>
    <col min="4360" max="4360" width="10.7109375" customWidth="1"/>
    <col min="4361" max="4361" width="10.42578125" bestFit="1" customWidth="1"/>
    <col min="4362" max="4362" width="13.7109375" customWidth="1"/>
    <col min="4363" max="4363" width="12" customWidth="1"/>
    <col min="4364" max="4364" width="13" customWidth="1"/>
    <col min="4365" max="4365" width="10.85546875" bestFit="1" customWidth="1"/>
    <col min="4609" max="4609" width="3.28515625" customWidth="1"/>
    <col min="4610" max="4610" width="19.85546875" customWidth="1"/>
    <col min="4611" max="4611" width="10.85546875" customWidth="1"/>
    <col min="4612" max="4613" width="10.7109375" customWidth="1"/>
    <col min="4614" max="4615" width="8.85546875" customWidth="1"/>
    <col min="4616" max="4616" width="10.7109375" customWidth="1"/>
    <col min="4617" max="4617" width="10.42578125" bestFit="1" customWidth="1"/>
    <col min="4618" max="4618" width="13.7109375" customWidth="1"/>
    <col min="4619" max="4619" width="12" customWidth="1"/>
    <col min="4620" max="4620" width="13" customWidth="1"/>
    <col min="4621" max="4621" width="10.85546875" bestFit="1" customWidth="1"/>
    <col min="4865" max="4865" width="3.28515625" customWidth="1"/>
    <col min="4866" max="4866" width="19.85546875" customWidth="1"/>
    <col min="4867" max="4867" width="10.85546875" customWidth="1"/>
    <col min="4868" max="4869" width="10.7109375" customWidth="1"/>
    <col min="4870" max="4871" width="8.85546875" customWidth="1"/>
    <col min="4872" max="4872" width="10.7109375" customWidth="1"/>
    <col min="4873" max="4873" width="10.42578125" bestFit="1" customWidth="1"/>
    <col min="4874" max="4874" width="13.7109375" customWidth="1"/>
    <col min="4875" max="4875" width="12" customWidth="1"/>
    <col min="4876" max="4876" width="13" customWidth="1"/>
    <col min="4877" max="4877" width="10.85546875" bestFit="1" customWidth="1"/>
    <col min="5121" max="5121" width="3.28515625" customWidth="1"/>
    <col min="5122" max="5122" width="19.85546875" customWidth="1"/>
    <col min="5123" max="5123" width="10.85546875" customWidth="1"/>
    <col min="5124" max="5125" width="10.7109375" customWidth="1"/>
    <col min="5126" max="5127" width="8.85546875" customWidth="1"/>
    <col min="5128" max="5128" width="10.7109375" customWidth="1"/>
    <col min="5129" max="5129" width="10.42578125" bestFit="1" customWidth="1"/>
    <col min="5130" max="5130" width="13.7109375" customWidth="1"/>
    <col min="5131" max="5131" width="12" customWidth="1"/>
    <col min="5132" max="5132" width="13" customWidth="1"/>
    <col min="5133" max="5133" width="10.85546875" bestFit="1" customWidth="1"/>
    <col min="5377" max="5377" width="3.28515625" customWidth="1"/>
    <col min="5378" max="5378" width="19.85546875" customWidth="1"/>
    <col min="5379" max="5379" width="10.85546875" customWidth="1"/>
    <col min="5380" max="5381" width="10.7109375" customWidth="1"/>
    <col min="5382" max="5383" width="8.85546875" customWidth="1"/>
    <col min="5384" max="5384" width="10.7109375" customWidth="1"/>
    <col min="5385" max="5385" width="10.42578125" bestFit="1" customWidth="1"/>
    <col min="5386" max="5386" width="13.7109375" customWidth="1"/>
    <col min="5387" max="5387" width="12" customWidth="1"/>
    <col min="5388" max="5388" width="13" customWidth="1"/>
    <col min="5389" max="5389" width="10.85546875" bestFit="1" customWidth="1"/>
    <col min="5633" max="5633" width="3.28515625" customWidth="1"/>
    <col min="5634" max="5634" width="19.85546875" customWidth="1"/>
    <col min="5635" max="5635" width="10.85546875" customWidth="1"/>
    <col min="5636" max="5637" width="10.7109375" customWidth="1"/>
    <col min="5638" max="5639" width="8.85546875" customWidth="1"/>
    <col min="5640" max="5640" width="10.7109375" customWidth="1"/>
    <col min="5641" max="5641" width="10.42578125" bestFit="1" customWidth="1"/>
    <col min="5642" max="5642" width="13.7109375" customWidth="1"/>
    <col min="5643" max="5643" width="12" customWidth="1"/>
    <col min="5644" max="5644" width="13" customWidth="1"/>
    <col min="5645" max="5645" width="10.85546875" bestFit="1" customWidth="1"/>
    <col min="5889" max="5889" width="3.28515625" customWidth="1"/>
    <col min="5890" max="5890" width="19.85546875" customWidth="1"/>
    <col min="5891" max="5891" width="10.85546875" customWidth="1"/>
    <col min="5892" max="5893" width="10.7109375" customWidth="1"/>
    <col min="5894" max="5895" width="8.85546875" customWidth="1"/>
    <col min="5896" max="5896" width="10.7109375" customWidth="1"/>
    <col min="5897" max="5897" width="10.42578125" bestFit="1" customWidth="1"/>
    <col min="5898" max="5898" width="13.7109375" customWidth="1"/>
    <col min="5899" max="5899" width="12" customWidth="1"/>
    <col min="5900" max="5900" width="13" customWidth="1"/>
    <col min="5901" max="5901" width="10.85546875" bestFit="1" customWidth="1"/>
    <col min="6145" max="6145" width="3.28515625" customWidth="1"/>
    <col min="6146" max="6146" width="19.85546875" customWidth="1"/>
    <col min="6147" max="6147" width="10.85546875" customWidth="1"/>
    <col min="6148" max="6149" width="10.7109375" customWidth="1"/>
    <col min="6150" max="6151" width="8.85546875" customWidth="1"/>
    <col min="6152" max="6152" width="10.7109375" customWidth="1"/>
    <col min="6153" max="6153" width="10.42578125" bestFit="1" customWidth="1"/>
    <col min="6154" max="6154" width="13.7109375" customWidth="1"/>
    <col min="6155" max="6155" width="12" customWidth="1"/>
    <col min="6156" max="6156" width="13" customWidth="1"/>
    <col min="6157" max="6157" width="10.85546875" bestFit="1" customWidth="1"/>
    <col min="6401" max="6401" width="3.28515625" customWidth="1"/>
    <col min="6402" max="6402" width="19.85546875" customWidth="1"/>
    <col min="6403" max="6403" width="10.85546875" customWidth="1"/>
    <col min="6404" max="6405" width="10.7109375" customWidth="1"/>
    <col min="6406" max="6407" width="8.85546875" customWidth="1"/>
    <col min="6408" max="6408" width="10.7109375" customWidth="1"/>
    <col min="6409" max="6409" width="10.42578125" bestFit="1" customWidth="1"/>
    <col min="6410" max="6410" width="13.7109375" customWidth="1"/>
    <col min="6411" max="6411" width="12" customWidth="1"/>
    <col min="6412" max="6412" width="13" customWidth="1"/>
    <col min="6413" max="6413" width="10.85546875" bestFit="1" customWidth="1"/>
    <col min="6657" max="6657" width="3.28515625" customWidth="1"/>
    <col min="6658" max="6658" width="19.85546875" customWidth="1"/>
    <col min="6659" max="6659" width="10.85546875" customWidth="1"/>
    <col min="6660" max="6661" width="10.7109375" customWidth="1"/>
    <col min="6662" max="6663" width="8.85546875" customWidth="1"/>
    <col min="6664" max="6664" width="10.7109375" customWidth="1"/>
    <col min="6665" max="6665" width="10.42578125" bestFit="1" customWidth="1"/>
    <col min="6666" max="6666" width="13.7109375" customWidth="1"/>
    <col min="6667" max="6667" width="12" customWidth="1"/>
    <col min="6668" max="6668" width="13" customWidth="1"/>
    <col min="6669" max="6669" width="10.85546875" bestFit="1" customWidth="1"/>
    <col min="6913" max="6913" width="3.28515625" customWidth="1"/>
    <col min="6914" max="6914" width="19.85546875" customWidth="1"/>
    <col min="6915" max="6915" width="10.85546875" customWidth="1"/>
    <col min="6916" max="6917" width="10.7109375" customWidth="1"/>
    <col min="6918" max="6919" width="8.85546875" customWidth="1"/>
    <col min="6920" max="6920" width="10.7109375" customWidth="1"/>
    <col min="6921" max="6921" width="10.42578125" bestFit="1" customWidth="1"/>
    <col min="6922" max="6922" width="13.7109375" customWidth="1"/>
    <col min="6923" max="6923" width="12" customWidth="1"/>
    <col min="6924" max="6924" width="13" customWidth="1"/>
    <col min="6925" max="6925" width="10.85546875" bestFit="1" customWidth="1"/>
    <col min="7169" max="7169" width="3.28515625" customWidth="1"/>
    <col min="7170" max="7170" width="19.85546875" customWidth="1"/>
    <col min="7171" max="7171" width="10.85546875" customWidth="1"/>
    <col min="7172" max="7173" width="10.7109375" customWidth="1"/>
    <col min="7174" max="7175" width="8.85546875" customWidth="1"/>
    <col min="7176" max="7176" width="10.7109375" customWidth="1"/>
    <col min="7177" max="7177" width="10.42578125" bestFit="1" customWidth="1"/>
    <col min="7178" max="7178" width="13.7109375" customWidth="1"/>
    <col min="7179" max="7179" width="12" customWidth="1"/>
    <col min="7180" max="7180" width="13" customWidth="1"/>
    <col min="7181" max="7181" width="10.85546875" bestFit="1" customWidth="1"/>
    <col min="7425" max="7425" width="3.28515625" customWidth="1"/>
    <col min="7426" max="7426" width="19.85546875" customWidth="1"/>
    <col min="7427" max="7427" width="10.85546875" customWidth="1"/>
    <col min="7428" max="7429" width="10.7109375" customWidth="1"/>
    <col min="7430" max="7431" width="8.85546875" customWidth="1"/>
    <col min="7432" max="7432" width="10.7109375" customWidth="1"/>
    <col min="7433" max="7433" width="10.42578125" bestFit="1" customWidth="1"/>
    <col min="7434" max="7434" width="13.7109375" customWidth="1"/>
    <col min="7435" max="7435" width="12" customWidth="1"/>
    <col min="7436" max="7436" width="13" customWidth="1"/>
    <col min="7437" max="7437" width="10.85546875" bestFit="1" customWidth="1"/>
    <col min="7681" max="7681" width="3.28515625" customWidth="1"/>
    <col min="7682" max="7682" width="19.85546875" customWidth="1"/>
    <col min="7683" max="7683" width="10.85546875" customWidth="1"/>
    <col min="7684" max="7685" width="10.7109375" customWidth="1"/>
    <col min="7686" max="7687" width="8.85546875" customWidth="1"/>
    <col min="7688" max="7688" width="10.7109375" customWidth="1"/>
    <col min="7689" max="7689" width="10.42578125" bestFit="1" customWidth="1"/>
    <col min="7690" max="7690" width="13.7109375" customWidth="1"/>
    <col min="7691" max="7691" width="12" customWidth="1"/>
    <col min="7692" max="7692" width="13" customWidth="1"/>
    <col min="7693" max="7693" width="10.85546875" bestFit="1" customWidth="1"/>
    <col min="7937" max="7937" width="3.28515625" customWidth="1"/>
    <col min="7938" max="7938" width="19.85546875" customWidth="1"/>
    <col min="7939" max="7939" width="10.85546875" customWidth="1"/>
    <col min="7940" max="7941" width="10.7109375" customWidth="1"/>
    <col min="7942" max="7943" width="8.85546875" customWidth="1"/>
    <col min="7944" max="7944" width="10.7109375" customWidth="1"/>
    <col min="7945" max="7945" width="10.42578125" bestFit="1" customWidth="1"/>
    <col min="7946" max="7946" width="13.7109375" customWidth="1"/>
    <col min="7947" max="7947" width="12" customWidth="1"/>
    <col min="7948" max="7948" width="13" customWidth="1"/>
    <col min="7949" max="7949" width="10.85546875" bestFit="1" customWidth="1"/>
    <col min="8193" max="8193" width="3.28515625" customWidth="1"/>
    <col min="8194" max="8194" width="19.85546875" customWidth="1"/>
    <col min="8195" max="8195" width="10.85546875" customWidth="1"/>
    <col min="8196" max="8197" width="10.7109375" customWidth="1"/>
    <col min="8198" max="8199" width="8.85546875" customWidth="1"/>
    <col min="8200" max="8200" width="10.7109375" customWidth="1"/>
    <col min="8201" max="8201" width="10.42578125" bestFit="1" customWidth="1"/>
    <col min="8202" max="8202" width="13.7109375" customWidth="1"/>
    <col min="8203" max="8203" width="12" customWidth="1"/>
    <col min="8204" max="8204" width="13" customWidth="1"/>
    <col min="8205" max="8205" width="10.85546875" bestFit="1" customWidth="1"/>
    <col min="8449" max="8449" width="3.28515625" customWidth="1"/>
    <col min="8450" max="8450" width="19.85546875" customWidth="1"/>
    <col min="8451" max="8451" width="10.85546875" customWidth="1"/>
    <col min="8452" max="8453" width="10.7109375" customWidth="1"/>
    <col min="8454" max="8455" width="8.85546875" customWidth="1"/>
    <col min="8456" max="8456" width="10.7109375" customWidth="1"/>
    <col min="8457" max="8457" width="10.42578125" bestFit="1" customWidth="1"/>
    <col min="8458" max="8458" width="13.7109375" customWidth="1"/>
    <col min="8459" max="8459" width="12" customWidth="1"/>
    <col min="8460" max="8460" width="13" customWidth="1"/>
    <col min="8461" max="8461" width="10.85546875" bestFit="1" customWidth="1"/>
    <col min="8705" max="8705" width="3.28515625" customWidth="1"/>
    <col min="8706" max="8706" width="19.85546875" customWidth="1"/>
    <col min="8707" max="8707" width="10.85546875" customWidth="1"/>
    <col min="8708" max="8709" width="10.7109375" customWidth="1"/>
    <col min="8710" max="8711" width="8.85546875" customWidth="1"/>
    <col min="8712" max="8712" width="10.7109375" customWidth="1"/>
    <col min="8713" max="8713" width="10.42578125" bestFit="1" customWidth="1"/>
    <col min="8714" max="8714" width="13.7109375" customWidth="1"/>
    <col min="8715" max="8715" width="12" customWidth="1"/>
    <col min="8716" max="8716" width="13" customWidth="1"/>
    <col min="8717" max="8717" width="10.85546875" bestFit="1" customWidth="1"/>
    <col min="8961" max="8961" width="3.28515625" customWidth="1"/>
    <col min="8962" max="8962" width="19.85546875" customWidth="1"/>
    <col min="8963" max="8963" width="10.85546875" customWidth="1"/>
    <col min="8964" max="8965" width="10.7109375" customWidth="1"/>
    <col min="8966" max="8967" width="8.85546875" customWidth="1"/>
    <col min="8968" max="8968" width="10.7109375" customWidth="1"/>
    <col min="8969" max="8969" width="10.42578125" bestFit="1" customWidth="1"/>
    <col min="8970" max="8970" width="13.7109375" customWidth="1"/>
    <col min="8971" max="8971" width="12" customWidth="1"/>
    <col min="8972" max="8972" width="13" customWidth="1"/>
    <col min="8973" max="8973" width="10.85546875" bestFit="1" customWidth="1"/>
    <col min="9217" max="9217" width="3.28515625" customWidth="1"/>
    <col min="9218" max="9218" width="19.85546875" customWidth="1"/>
    <col min="9219" max="9219" width="10.85546875" customWidth="1"/>
    <col min="9220" max="9221" width="10.7109375" customWidth="1"/>
    <col min="9222" max="9223" width="8.85546875" customWidth="1"/>
    <col min="9224" max="9224" width="10.7109375" customWidth="1"/>
    <col min="9225" max="9225" width="10.42578125" bestFit="1" customWidth="1"/>
    <col min="9226" max="9226" width="13.7109375" customWidth="1"/>
    <col min="9227" max="9227" width="12" customWidth="1"/>
    <col min="9228" max="9228" width="13" customWidth="1"/>
    <col min="9229" max="9229" width="10.85546875" bestFit="1" customWidth="1"/>
    <col min="9473" max="9473" width="3.28515625" customWidth="1"/>
    <col min="9474" max="9474" width="19.85546875" customWidth="1"/>
    <col min="9475" max="9475" width="10.85546875" customWidth="1"/>
    <col min="9476" max="9477" width="10.7109375" customWidth="1"/>
    <col min="9478" max="9479" width="8.85546875" customWidth="1"/>
    <col min="9480" max="9480" width="10.7109375" customWidth="1"/>
    <col min="9481" max="9481" width="10.42578125" bestFit="1" customWidth="1"/>
    <col min="9482" max="9482" width="13.7109375" customWidth="1"/>
    <col min="9483" max="9483" width="12" customWidth="1"/>
    <col min="9484" max="9484" width="13" customWidth="1"/>
    <col min="9485" max="9485" width="10.85546875" bestFit="1" customWidth="1"/>
    <col min="9729" max="9729" width="3.28515625" customWidth="1"/>
    <col min="9730" max="9730" width="19.85546875" customWidth="1"/>
    <col min="9731" max="9731" width="10.85546875" customWidth="1"/>
    <col min="9732" max="9733" width="10.7109375" customWidth="1"/>
    <col min="9734" max="9735" width="8.85546875" customWidth="1"/>
    <col min="9736" max="9736" width="10.7109375" customWidth="1"/>
    <col min="9737" max="9737" width="10.42578125" bestFit="1" customWidth="1"/>
    <col min="9738" max="9738" width="13.7109375" customWidth="1"/>
    <col min="9739" max="9739" width="12" customWidth="1"/>
    <col min="9740" max="9740" width="13" customWidth="1"/>
    <col min="9741" max="9741" width="10.85546875" bestFit="1" customWidth="1"/>
    <col min="9985" max="9985" width="3.28515625" customWidth="1"/>
    <col min="9986" max="9986" width="19.85546875" customWidth="1"/>
    <col min="9987" max="9987" width="10.85546875" customWidth="1"/>
    <col min="9988" max="9989" width="10.7109375" customWidth="1"/>
    <col min="9990" max="9991" width="8.85546875" customWidth="1"/>
    <col min="9992" max="9992" width="10.7109375" customWidth="1"/>
    <col min="9993" max="9993" width="10.42578125" bestFit="1" customWidth="1"/>
    <col min="9994" max="9994" width="13.7109375" customWidth="1"/>
    <col min="9995" max="9995" width="12" customWidth="1"/>
    <col min="9996" max="9996" width="13" customWidth="1"/>
    <col min="9997" max="9997" width="10.85546875" bestFit="1" customWidth="1"/>
    <col min="10241" max="10241" width="3.28515625" customWidth="1"/>
    <col min="10242" max="10242" width="19.85546875" customWidth="1"/>
    <col min="10243" max="10243" width="10.85546875" customWidth="1"/>
    <col min="10244" max="10245" width="10.7109375" customWidth="1"/>
    <col min="10246" max="10247" width="8.85546875" customWidth="1"/>
    <col min="10248" max="10248" width="10.7109375" customWidth="1"/>
    <col min="10249" max="10249" width="10.42578125" bestFit="1" customWidth="1"/>
    <col min="10250" max="10250" width="13.7109375" customWidth="1"/>
    <col min="10251" max="10251" width="12" customWidth="1"/>
    <col min="10252" max="10252" width="13" customWidth="1"/>
    <col min="10253" max="10253" width="10.85546875" bestFit="1" customWidth="1"/>
    <col min="10497" max="10497" width="3.28515625" customWidth="1"/>
    <col min="10498" max="10498" width="19.85546875" customWidth="1"/>
    <col min="10499" max="10499" width="10.85546875" customWidth="1"/>
    <col min="10500" max="10501" width="10.7109375" customWidth="1"/>
    <col min="10502" max="10503" width="8.85546875" customWidth="1"/>
    <col min="10504" max="10504" width="10.7109375" customWidth="1"/>
    <col min="10505" max="10505" width="10.42578125" bestFit="1" customWidth="1"/>
    <col min="10506" max="10506" width="13.7109375" customWidth="1"/>
    <col min="10507" max="10507" width="12" customWidth="1"/>
    <col min="10508" max="10508" width="13" customWidth="1"/>
    <col min="10509" max="10509" width="10.85546875" bestFit="1" customWidth="1"/>
    <col min="10753" max="10753" width="3.28515625" customWidth="1"/>
    <col min="10754" max="10754" width="19.85546875" customWidth="1"/>
    <col min="10755" max="10755" width="10.85546875" customWidth="1"/>
    <col min="10756" max="10757" width="10.7109375" customWidth="1"/>
    <col min="10758" max="10759" width="8.85546875" customWidth="1"/>
    <col min="10760" max="10760" width="10.7109375" customWidth="1"/>
    <col min="10761" max="10761" width="10.42578125" bestFit="1" customWidth="1"/>
    <col min="10762" max="10762" width="13.7109375" customWidth="1"/>
    <col min="10763" max="10763" width="12" customWidth="1"/>
    <col min="10764" max="10764" width="13" customWidth="1"/>
    <col min="10765" max="10765" width="10.85546875" bestFit="1" customWidth="1"/>
    <col min="11009" max="11009" width="3.28515625" customWidth="1"/>
    <col min="11010" max="11010" width="19.85546875" customWidth="1"/>
    <col min="11011" max="11011" width="10.85546875" customWidth="1"/>
    <col min="11012" max="11013" width="10.7109375" customWidth="1"/>
    <col min="11014" max="11015" width="8.85546875" customWidth="1"/>
    <col min="11016" max="11016" width="10.7109375" customWidth="1"/>
    <col min="11017" max="11017" width="10.42578125" bestFit="1" customWidth="1"/>
    <col min="11018" max="11018" width="13.7109375" customWidth="1"/>
    <col min="11019" max="11019" width="12" customWidth="1"/>
    <col min="11020" max="11020" width="13" customWidth="1"/>
    <col min="11021" max="11021" width="10.85546875" bestFit="1" customWidth="1"/>
    <col min="11265" max="11265" width="3.28515625" customWidth="1"/>
    <col min="11266" max="11266" width="19.85546875" customWidth="1"/>
    <col min="11267" max="11267" width="10.85546875" customWidth="1"/>
    <col min="11268" max="11269" width="10.7109375" customWidth="1"/>
    <col min="11270" max="11271" width="8.85546875" customWidth="1"/>
    <col min="11272" max="11272" width="10.7109375" customWidth="1"/>
    <col min="11273" max="11273" width="10.42578125" bestFit="1" customWidth="1"/>
    <col min="11274" max="11274" width="13.7109375" customWidth="1"/>
    <col min="11275" max="11275" width="12" customWidth="1"/>
    <col min="11276" max="11276" width="13" customWidth="1"/>
    <col min="11277" max="11277" width="10.85546875" bestFit="1" customWidth="1"/>
    <col min="11521" max="11521" width="3.28515625" customWidth="1"/>
    <col min="11522" max="11522" width="19.85546875" customWidth="1"/>
    <col min="11523" max="11523" width="10.85546875" customWidth="1"/>
    <col min="11524" max="11525" width="10.7109375" customWidth="1"/>
    <col min="11526" max="11527" width="8.85546875" customWidth="1"/>
    <col min="11528" max="11528" width="10.7109375" customWidth="1"/>
    <col min="11529" max="11529" width="10.42578125" bestFit="1" customWidth="1"/>
    <col min="11530" max="11530" width="13.7109375" customWidth="1"/>
    <col min="11531" max="11531" width="12" customWidth="1"/>
    <col min="11532" max="11532" width="13" customWidth="1"/>
    <col min="11533" max="11533" width="10.85546875" bestFit="1" customWidth="1"/>
    <col min="11777" max="11777" width="3.28515625" customWidth="1"/>
    <col min="11778" max="11778" width="19.85546875" customWidth="1"/>
    <col min="11779" max="11779" width="10.85546875" customWidth="1"/>
    <col min="11780" max="11781" width="10.7109375" customWidth="1"/>
    <col min="11782" max="11783" width="8.85546875" customWidth="1"/>
    <col min="11784" max="11784" width="10.7109375" customWidth="1"/>
    <col min="11785" max="11785" width="10.42578125" bestFit="1" customWidth="1"/>
    <col min="11786" max="11786" width="13.7109375" customWidth="1"/>
    <col min="11787" max="11787" width="12" customWidth="1"/>
    <col min="11788" max="11788" width="13" customWidth="1"/>
    <col min="11789" max="11789" width="10.85546875" bestFit="1" customWidth="1"/>
    <col min="12033" max="12033" width="3.28515625" customWidth="1"/>
    <col min="12034" max="12034" width="19.85546875" customWidth="1"/>
    <col min="12035" max="12035" width="10.85546875" customWidth="1"/>
    <col min="12036" max="12037" width="10.7109375" customWidth="1"/>
    <col min="12038" max="12039" width="8.85546875" customWidth="1"/>
    <col min="12040" max="12040" width="10.7109375" customWidth="1"/>
    <col min="12041" max="12041" width="10.42578125" bestFit="1" customWidth="1"/>
    <col min="12042" max="12042" width="13.7109375" customWidth="1"/>
    <col min="12043" max="12043" width="12" customWidth="1"/>
    <col min="12044" max="12044" width="13" customWidth="1"/>
    <col min="12045" max="12045" width="10.85546875" bestFit="1" customWidth="1"/>
    <col min="12289" max="12289" width="3.28515625" customWidth="1"/>
    <col min="12290" max="12290" width="19.85546875" customWidth="1"/>
    <col min="12291" max="12291" width="10.85546875" customWidth="1"/>
    <col min="12292" max="12293" width="10.7109375" customWidth="1"/>
    <col min="12294" max="12295" width="8.85546875" customWidth="1"/>
    <col min="12296" max="12296" width="10.7109375" customWidth="1"/>
    <col min="12297" max="12297" width="10.42578125" bestFit="1" customWidth="1"/>
    <col min="12298" max="12298" width="13.7109375" customWidth="1"/>
    <col min="12299" max="12299" width="12" customWidth="1"/>
    <col min="12300" max="12300" width="13" customWidth="1"/>
    <col min="12301" max="12301" width="10.85546875" bestFit="1" customWidth="1"/>
    <col min="12545" max="12545" width="3.28515625" customWidth="1"/>
    <col min="12546" max="12546" width="19.85546875" customWidth="1"/>
    <col min="12547" max="12547" width="10.85546875" customWidth="1"/>
    <col min="12548" max="12549" width="10.7109375" customWidth="1"/>
    <col min="12550" max="12551" width="8.85546875" customWidth="1"/>
    <col min="12552" max="12552" width="10.7109375" customWidth="1"/>
    <col min="12553" max="12553" width="10.42578125" bestFit="1" customWidth="1"/>
    <col min="12554" max="12554" width="13.7109375" customWidth="1"/>
    <col min="12555" max="12555" width="12" customWidth="1"/>
    <col min="12556" max="12556" width="13" customWidth="1"/>
    <col min="12557" max="12557" width="10.85546875" bestFit="1" customWidth="1"/>
    <col min="12801" max="12801" width="3.28515625" customWidth="1"/>
    <col min="12802" max="12802" width="19.85546875" customWidth="1"/>
    <col min="12803" max="12803" width="10.85546875" customWidth="1"/>
    <col min="12804" max="12805" width="10.7109375" customWidth="1"/>
    <col min="12806" max="12807" width="8.85546875" customWidth="1"/>
    <col min="12808" max="12808" width="10.7109375" customWidth="1"/>
    <col min="12809" max="12809" width="10.42578125" bestFit="1" customWidth="1"/>
    <col min="12810" max="12810" width="13.7109375" customWidth="1"/>
    <col min="12811" max="12811" width="12" customWidth="1"/>
    <col min="12812" max="12812" width="13" customWidth="1"/>
    <col min="12813" max="12813" width="10.85546875" bestFit="1" customWidth="1"/>
    <col min="13057" max="13057" width="3.28515625" customWidth="1"/>
    <col min="13058" max="13058" width="19.85546875" customWidth="1"/>
    <col min="13059" max="13059" width="10.85546875" customWidth="1"/>
    <col min="13060" max="13061" width="10.7109375" customWidth="1"/>
    <col min="13062" max="13063" width="8.85546875" customWidth="1"/>
    <col min="13064" max="13064" width="10.7109375" customWidth="1"/>
    <col min="13065" max="13065" width="10.42578125" bestFit="1" customWidth="1"/>
    <col min="13066" max="13066" width="13.7109375" customWidth="1"/>
    <col min="13067" max="13067" width="12" customWidth="1"/>
    <col min="13068" max="13068" width="13" customWidth="1"/>
    <col min="13069" max="13069" width="10.85546875" bestFit="1" customWidth="1"/>
    <col min="13313" max="13313" width="3.28515625" customWidth="1"/>
    <col min="13314" max="13314" width="19.85546875" customWidth="1"/>
    <col min="13315" max="13315" width="10.85546875" customWidth="1"/>
    <col min="13316" max="13317" width="10.7109375" customWidth="1"/>
    <col min="13318" max="13319" width="8.85546875" customWidth="1"/>
    <col min="13320" max="13320" width="10.7109375" customWidth="1"/>
    <col min="13321" max="13321" width="10.42578125" bestFit="1" customWidth="1"/>
    <col min="13322" max="13322" width="13.7109375" customWidth="1"/>
    <col min="13323" max="13323" width="12" customWidth="1"/>
    <col min="13324" max="13324" width="13" customWidth="1"/>
    <col min="13325" max="13325" width="10.85546875" bestFit="1" customWidth="1"/>
    <col min="13569" max="13569" width="3.28515625" customWidth="1"/>
    <col min="13570" max="13570" width="19.85546875" customWidth="1"/>
    <col min="13571" max="13571" width="10.85546875" customWidth="1"/>
    <col min="13572" max="13573" width="10.7109375" customWidth="1"/>
    <col min="13574" max="13575" width="8.85546875" customWidth="1"/>
    <col min="13576" max="13576" width="10.7109375" customWidth="1"/>
    <col min="13577" max="13577" width="10.42578125" bestFit="1" customWidth="1"/>
    <col min="13578" max="13578" width="13.7109375" customWidth="1"/>
    <col min="13579" max="13579" width="12" customWidth="1"/>
    <col min="13580" max="13580" width="13" customWidth="1"/>
    <col min="13581" max="13581" width="10.85546875" bestFit="1" customWidth="1"/>
    <col min="13825" max="13825" width="3.28515625" customWidth="1"/>
    <col min="13826" max="13826" width="19.85546875" customWidth="1"/>
    <col min="13827" max="13827" width="10.85546875" customWidth="1"/>
    <col min="13828" max="13829" width="10.7109375" customWidth="1"/>
    <col min="13830" max="13831" width="8.85546875" customWidth="1"/>
    <col min="13832" max="13832" width="10.7109375" customWidth="1"/>
    <col min="13833" max="13833" width="10.42578125" bestFit="1" customWidth="1"/>
    <col min="13834" max="13834" width="13.7109375" customWidth="1"/>
    <col min="13835" max="13835" width="12" customWidth="1"/>
    <col min="13836" max="13836" width="13" customWidth="1"/>
    <col min="13837" max="13837" width="10.85546875" bestFit="1" customWidth="1"/>
    <col min="14081" max="14081" width="3.28515625" customWidth="1"/>
    <col min="14082" max="14082" width="19.85546875" customWidth="1"/>
    <col min="14083" max="14083" width="10.85546875" customWidth="1"/>
    <col min="14084" max="14085" width="10.7109375" customWidth="1"/>
    <col min="14086" max="14087" width="8.85546875" customWidth="1"/>
    <col min="14088" max="14088" width="10.7109375" customWidth="1"/>
    <col min="14089" max="14089" width="10.42578125" bestFit="1" customWidth="1"/>
    <col min="14090" max="14090" width="13.7109375" customWidth="1"/>
    <col min="14091" max="14091" width="12" customWidth="1"/>
    <col min="14092" max="14092" width="13" customWidth="1"/>
    <col min="14093" max="14093" width="10.85546875" bestFit="1" customWidth="1"/>
    <col min="14337" max="14337" width="3.28515625" customWidth="1"/>
    <col min="14338" max="14338" width="19.85546875" customWidth="1"/>
    <col min="14339" max="14339" width="10.85546875" customWidth="1"/>
    <col min="14340" max="14341" width="10.7109375" customWidth="1"/>
    <col min="14342" max="14343" width="8.85546875" customWidth="1"/>
    <col min="14344" max="14344" width="10.7109375" customWidth="1"/>
    <col min="14345" max="14345" width="10.42578125" bestFit="1" customWidth="1"/>
    <col min="14346" max="14346" width="13.7109375" customWidth="1"/>
    <col min="14347" max="14347" width="12" customWidth="1"/>
    <col min="14348" max="14348" width="13" customWidth="1"/>
    <col min="14349" max="14349" width="10.85546875" bestFit="1" customWidth="1"/>
    <col min="14593" max="14593" width="3.28515625" customWidth="1"/>
    <col min="14594" max="14594" width="19.85546875" customWidth="1"/>
    <col min="14595" max="14595" width="10.85546875" customWidth="1"/>
    <col min="14596" max="14597" width="10.7109375" customWidth="1"/>
    <col min="14598" max="14599" width="8.85546875" customWidth="1"/>
    <col min="14600" max="14600" width="10.7109375" customWidth="1"/>
    <col min="14601" max="14601" width="10.42578125" bestFit="1" customWidth="1"/>
    <col min="14602" max="14602" width="13.7109375" customWidth="1"/>
    <col min="14603" max="14603" width="12" customWidth="1"/>
    <col min="14604" max="14604" width="13" customWidth="1"/>
    <col min="14605" max="14605" width="10.85546875" bestFit="1" customWidth="1"/>
    <col min="14849" max="14849" width="3.28515625" customWidth="1"/>
    <col min="14850" max="14850" width="19.85546875" customWidth="1"/>
    <col min="14851" max="14851" width="10.85546875" customWidth="1"/>
    <col min="14852" max="14853" width="10.7109375" customWidth="1"/>
    <col min="14854" max="14855" width="8.85546875" customWidth="1"/>
    <col min="14856" max="14856" width="10.7109375" customWidth="1"/>
    <col min="14857" max="14857" width="10.42578125" bestFit="1" customWidth="1"/>
    <col min="14858" max="14858" width="13.7109375" customWidth="1"/>
    <col min="14859" max="14859" width="12" customWidth="1"/>
    <col min="14860" max="14860" width="13" customWidth="1"/>
    <col min="14861" max="14861" width="10.85546875" bestFit="1" customWidth="1"/>
    <col min="15105" max="15105" width="3.28515625" customWidth="1"/>
    <col min="15106" max="15106" width="19.85546875" customWidth="1"/>
    <col min="15107" max="15107" width="10.85546875" customWidth="1"/>
    <col min="15108" max="15109" width="10.7109375" customWidth="1"/>
    <col min="15110" max="15111" width="8.85546875" customWidth="1"/>
    <col min="15112" max="15112" width="10.7109375" customWidth="1"/>
    <col min="15113" max="15113" width="10.42578125" bestFit="1" customWidth="1"/>
    <col min="15114" max="15114" width="13.7109375" customWidth="1"/>
    <col min="15115" max="15115" width="12" customWidth="1"/>
    <col min="15116" max="15116" width="13" customWidth="1"/>
    <col min="15117" max="15117" width="10.85546875" bestFit="1" customWidth="1"/>
    <col min="15361" max="15361" width="3.28515625" customWidth="1"/>
    <col min="15362" max="15362" width="19.85546875" customWidth="1"/>
    <col min="15363" max="15363" width="10.85546875" customWidth="1"/>
    <col min="15364" max="15365" width="10.7109375" customWidth="1"/>
    <col min="15366" max="15367" width="8.85546875" customWidth="1"/>
    <col min="15368" max="15368" width="10.7109375" customWidth="1"/>
    <col min="15369" max="15369" width="10.42578125" bestFit="1" customWidth="1"/>
    <col min="15370" max="15370" width="13.7109375" customWidth="1"/>
    <col min="15371" max="15371" width="12" customWidth="1"/>
    <col min="15372" max="15372" width="13" customWidth="1"/>
    <col min="15373" max="15373" width="10.85546875" bestFit="1" customWidth="1"/>
    <col min="15617" max="15617" width="3.28515625" customWidth="1"/>
    <col min="15618" max="15618" width="19.85546875" customWidth="1"/>
    <col min="15619" max="15619" width="10.85546875" customWidth="1"/>
    <col min="15620" max="15621" width="10.7109375" customWidth="1"/>
    <col min="15622" max="15623" width="8.85546875" customWidth="1"/>
    <col min="15624" max="15624" width="10.7109375" customWidth="1"/>
    <col min="15625" max="15625" width="10.42578125" bestFit="1" customWidth="1"/>
    <col min="15626" max="15626" width="13.7109375" customWidth="1"/>
    <col min="15627" max="15627" width="12" customWidth="1"/>
    <col min="15628" max="15628" width="13" customWidth="1"/>
    <col min="15629" max="15629" width="10.85546875" bestFit="1" customWidth="1"/>
    <col min="15873" max="15873" width="3.28515625" customWidth="1"/>
    <col min="15874" max="15874" width="19.85546875" customWidth="1"/>
    <col min="15875" max="15875" width="10.85546875" customWidth="1"/>
    <col min="15876" max="15877" width="10.7109375" customWidth="1"/>
    <col min="15878" max="15879" width="8.85546875" customWidth="1"/>
    <col min="15880" max="15880" width="10.7109375" customWidth="1"/>
    <col min="15881" max="15881" width="10.42578125" bestFit="1" customWidth="1"/>
    <col min="15882" max="15882" width="13.7109375" customWidth="1"/>
    <col min="15883" max="15883" width="12" customWidth="1"/>
    <col min="15884" max="15884" width="13" customWidth="1"/>
    <col min="15885" max="15885" width="10.85546875" bestFit="1" customWidth="1"/>
    <col min="16129" max="16129" width="3.28515625" customWidth="1"/>
    <col min="16130" max="16130" width="19.85546875" customWidth="1"/>
    <col min="16131" max="16131" width="10.85546875" customWidth="1"/>
    <col min="16132" max="16133" width="10.7109375" customWidth="1"/>
    <col min="16134" max="16135" width="8.85546875" customWidth="1"/>
    <col min="16136" max="16136" width="10.7109375" customWidth="1"/>
    <col min="16137" max="16137" width="10.42578125" bestFit="1" customWidth="1"/>
    <col min="16138" max="16138" width="13.7109375" customWidth="1"/>
    <col min="16139" max="16139" width="12" customWidth="1"/>
    <col min="16140" max="16140" width="13" customWidth="1"/>
    <col min="16141" max="16141" width="10.85546875" bestFit="1" customWidth="1"/>
  </cols>
  <sheetData>
    <row r="1" spans="1:15" x14ac:dyDescent="0.25">
      <c r="A1" s="714" t="s">
        <v>334</v>
      </c>
      <c r="B1" s="715"/>
      <c r="C1" s="715"/>
      <c r="D1" s="715"/>
      <c r="E1" s="715"/>
      <c r="F1" s="715"/>
      <c r="G1" s="715"/>
      <c r="H1" s="715"/>
      <c r="I1" s="196" t="str">
        <f>+Cover!D8</f>
        <v>05072019.SA</v>
      </c>
      <c r="J1" s="196"/>
      <c r="K1" s="197">
        <f>+Cover!E11</f>
        <v>0</v>
      </c>
      <c r="L1" s="197"/>
      <c r="M1" s="529"/>
    </row>
    <row r="2" spans="1:15" x14ac:dyDescent="0.25">
      <c r="A2" s="714" t="s">
        <v>335</v>
      </c>
      <c r="B2" s="715"/>
      <c r="C2" s="715"/>
      <c r="D2" s="715"/>
      <c r="E2" s="715"/>
      <c r="F2" s="715"/>
      <c r="G2" s="715"/>
      <c r="H2" s="715"/>
      <c r="I2" s="197"/>
      <c r="J2" s="197"/>
      <c r="K2" s="197"/>
      <c r="L2" s="197"/>
      <c r="M2" s="529"/>
    </row>
    <row r="3" spans="1:15" ht="15.75" thickBot="1" x14ac:dyDescent="0.3">
      <c r="A3" s="197"/>
      <c r="B3" s="197"/>
      <c r="C3" s="197"/>
      <c r="D3" s="197"/>
      <c r="E3" s="197"/>
      <c r="F3" s="197"/>
      <c r="G3" s="197"/>
      <c r="H3" s="197"/>
      <c r="I3" s="197"/>
      <c r="J3" s="197"/>
      <c r="K3" s="197"/>
      <c r="L3" s="197"/>
      <c r="M3" s="529"/>
    </row>
    <row r="4" spans="1:15" x14ac:dyDescent="0.25">
      <c r="A4" s="714" t="s">
        <v>336</v>
      </c>
      <c r="B4" s="715"/>
      <c r="C4" s="716">
        <f>+'Primary Input'!E8</f>
        <v>0</v>
      </c>
      <c r="D4" s="717"/>
      <c r="E4" s="197"/>
      <c r="F4" s="197"/>
      <c r="G4" s="718" t="s">
        <v>337</v>
      </c>
      <c r="H4" s="719"/>
      <c r="I4" s="720"/>
      <c r="J4" s="198"/>
      <c r="K4" s="197"/>
      <c r="L4" s="197"/>
      <c r="M4" s="529"/>
    </row>
    <row r="5" spans="1:15" ht="15.75" thickBot="1" x14ac:dyDescent="0.3">
      <c r="A5" s="197"/>
      <c r="B5" s="197"/>
      <c r="C5" s="197"/>
      <c r="D5" s="197"/>
      <c r="E5" s="197"/>
      <c r="F5" s="197"/>
      <c r="G5" s="711" t="s">
        <v>338</v>
      </c>
      <c r="H5" s="712"/>
      <c r="I5" s="713"/>
      <c r="J5" s="199"/>
      <c r="K5" s="197"/>
      <c r="L5" s="197"/>
      <c r="M5" s="529"/>
    </row>
    <row r="6" spans="1:15" x14ac:dyDescent="0.25">
      <c r="A6" s="197" t="s">
        <v>339</v>
      </c>
      <c r="B6" s="197"/>
      <c r="C6" s="197"/>
      <c r="D6" s="197"/>
      <c r="E6" s="197"/>
      <c r="F6" s="197"/>
      <c r="G6" s="200"/>
      <c r="H6" s="200"/>
      <c r="I6" s="200"/>
      <c r="J6" s="201"/>
      <c r="K6" s="197"/>
      <c r="L6" s="197"/>
      <c r="M6" s="529"/>
    </row>
    <row r="7" spans="1:15" x14ac:dyDescent="0.25">
      <c r="A7" s="197"/>
      <c r="B7" s="197" t="s">
        <v>340</v>
      </c>
      <c r="C7" s="197"/>
      <c r="D7" s="202" t="s">
        <v>341</v>
      </c>
      <c r="E7" s="202" t="s">
        <v>342</v>
      </c>
      <c r="F7" s="197"/>
      <c r="G7" s="197"/>
      <c r="H7" s="197"/>
      <c r="I7" s="197"/>
      <c r="J7" s="197"/>
      <c r="K7" s="197"/>
      <c r="L7" s="197"/>
      <c r="M7" s="529"/>
    </row>
    <row r="8" spans="1:15" x14ac:dyDescent="0.25">
      <c r="A8" s="197" t="s">
        <v>343</v>
      </c>
      <c r="B8" s="197"/>
      <c r="C8" s="197"/>
      <c r="D8" s="203"/>
      <c r="E8" s="203"/>
      <c r="F8" s="197"/>
      <c r="G8" s="197"/>
      <c r="H8" s="197"/>
      <c r="I8" s="197"/>
      <c r="J8" s="197"/>
      <c r="K8" s="197"/>
      <c r="L8" s="197"/>
      <c r="M8" s="529"/>
    </row>
    <row r="9" spans="1:15" x14ac:dyDescent="0.25">
      <c r="A9" s="197"/>
      <c r="B9" s="204" t="s">
        <v>344</v>
      </c>
      <c r="C9" s="197"/>
      <c r="D9" s="205"/>
      <c r="E9" s="206" t="e">
        <f>IF($D$42=0,"",D9/$D$42)</f>
        <v>#REF!</v>
      </c>
      <c r="F9" s="197"/>
      <c r="G9" s="197"/>
      <c r="H9" s="197"/>
      <c r="I9" s="197"/>
      <c r="J9" s="197"/>
      <c r="K9" s="197"/>
      <c r="L9" s="197"/>
      <c r="M9" s="529"/>
      <c r="O9" t="s">
        <v>345</v>
      </c>
    </row>
    <row r="10" spans="1:15" x14ac:dyDescent="0.25">
      <c r="A10" s="197"/>
      <c r="B10" s="204" t="s">
        <v>346</v>
      </c>
      <c r="C10" s="197"/>
      <c r="D10" s="205"/>
      <c r="E10" s="206" t="e">
        <f t="shared" ref="E10:E41" si="0">IF($D$42=0,"",D10/$D$42)</f>
        <v>#REF!</v>
      </c>
      <c r="F10" s="197"/>
      <c r="G10" s="197"/>
      <c r="H10" s="197"/>
      <c r="I10" s="197"/>
      <c r="J10" s="197"/>
      <c r="K10" s="197"/>
      <c r="L10" s="197"/>
      <c r="M10" s="529"/>
    </row>
    <row r="11" spans="1:15" x14ac:dyDescent="0.25">
      <c r="A11" s="197" t="s">
        <v>347</v>
      </c>
      <c r="B11" s="204"/>
      <c r="C11" s="197"/>
      <c r="D11" s="207">
        <f>G54</f>
        <v>0</v>
      </c>
      <c r="E11" s="206" t="e">
        <f t="shared" si="0"/>
        <v>#REF!</v>
      </c>
      <c r="F11" s="197"/>
      <c r="G11" s="197"/>
      <c r="H11" s="197"/>
      <c r="I11" s="197"/>
      <c r="J11" s="197"/>
      <c r="K11" s="197"/>
      <c r="L11" s="197"/>
      <c r="M11" s="529"/>
    </row>
    <row r="12" spans="1:15" x14ac:dyDescent="0.25">
      <c r="A12" s="197" t="s">
        <v>348</v>
      </c>
      <c r="B12" s="204"/>
      <c r="C12" s="197"/>
      <c r="D12" s="203"/>
      <c r="E12" s="207"/>
      <c r="F12" s="197"/>
      <c r="G12" s="197"/>
      <c r="H12" s="197"/>
      <c r="I12" s="197"/>
      <c r="J12" s="197"/>
      <c r="K12" s="197"/>
      <c r="L12" s="197"/>
      <c r="M12" s="529"/>
    </row>
    <row r="13" spans="1:15" x14ac:dyDescent="0.25">
      <c r="A13" s="197"/>
      <c r="B13" s="208" t="s">
        <v>349</v>
      </c>
      <c r="C13" s="197"/>
      <c r="D13" s="205"/>
      <c r="E13" s="206" t="e">
        <f t="shared" si="0"/>
        <v>#REF!</v>
      </c>
      <c r="F13" s="197"/>
      <c r="G13" s="197"/>
      <c r="H13" s="197"/>
      <c r="I13" s="197"/>
      <c r="J13" s="197"/>
      <c r="K13" s="197"/>
      <c r="L13" s="197"/>
      <c r="M13" s="529"/>
    </row>
    <row r="14" spans="1:15" x14ac:dyDescent="0.25">
      <c r="A14" s="197"/>
      <c r="B14" s="197" t="s">
        <v>350</v>
      </c>
      <c r="C14" s="197"/>
      <c r="D14" s="205"/>
      <c r="E14" s="206" t="e">
        <f t="shared" si="0"/>
        <v>#REF!</v>
      </c>
      <c r="F14" s="197"/>
      <c r="G14" s="197"/>
      <c r="H14" s="197"/>
      <c r="I14" s="197"/>
      <c r="J14" s="197"/>
      <c r="K14" s="197"/>
      <c r="L14" s="197"/>
      <c r="M14" s="529"/>
    </row>
    <row r="15" spans="1:15" x14ac:dyDescent="0.25">
      <c r="A15" s="197"/>
      <c r="B15" s="197" t="s">
        <v>351</v>
      </c>
      <c r="C15" s="197"/>
      <c r="D15" s="205"/>
      <c r="E15" s="206" t="e">
        <f t="shared" si="0"/>
        <v>#REF!</v>
      </c>
      <c r="F15" s="197"/>
      <c r="G15" s="197"/>
      <c r="H15" s="197"/>
      <c r="I15" s="197"/>
      <c r="J15" s="197"/>
      <c r="K15" s="197"/>
      <c r="L15" s="197"/>
      <c r="M15" s="529"/>
    </row>
    <row r="16" spans="1:15" x14ac:dyDescent="0.25">
      <c r="A16" s="197"/>
      <c r="B16" s="197" t="s">
        <v>352</v>
      </c>
      <c r="C16" s="197"/>
      <c r="D16" s="205"/>
      <c r="E16" s="206" t="e">
        <f t="shared" si="0"/>
        <v>#REF!</v>
      </c>
      <c r="F16" s="197"/>
      <c r="G16" s="197"/>
      <c r="H16" s="197"/>
      <c r="I16" s="197"/>
      <c r="J16" s="197"/>
      <c r="K16" s="197"/>
      <c r="L16" s="197"/>
      <c r="M16" s="529"/>
    </row>
    <row r="17" spans="1:13" x14ac:dyDescent="0.25">
      <c r="A17" s="197"/>
      <c r="B17" s="197" t="s">
        <v>353</v>
      </c>
      <c r="C17" s="197"/>
      <c r="D17" s="205"/>
      <c r="E17" s="206" t="e">
        <f t="shared" si="0"/>
        <v>#REF!</v>
      </c>
      <c r="F17" s="197"/>
      <c r="G17" s="197"/>
      <c r="H17" s="197"/>
      <c r="I17" s="197"/>
      <c r="J17" s="197"/>
      <c r="K17" s="197"/>
      <c r="L17" s="197"/>
      <c r="M17" s="529"/>
    </row>
    <row r="18" spans="1:13" x14ac:dyDescent="0.25">
      <c r="A18" s="197" t="s">
        <v>354</v>
      </c>
      <c r="B18" s="197"/>
      <c r="C18" s="197"/>
      <c r="D18" s="203"/>
      <c r="E18" s="207"/>
      <c r="F18" s="197"/>
      <c r="G18" s="197"/>
      <c r="H18" s="197"/>
      <c r="I18" s="197"/>
      <c r="J18" s="197"/>
      <c r="K18" s="197"/>
      <c r="L18" s="197"/>
      <c r="M18" s="529"/>
    </row>
    <row r="19" spans="1:13" x14ac:dyDescent="0.25">
      <c r="A19" s="197"/>
      <c r="B19" s="197" t="s">
        <v>355</v>
      </c>
      <c r="C19" s="197"/>
      <c r="D19" s="205"/>
      <c r="E19" s="206" t="e">
        <f t="shared" si="0"/>
        <v>#REF!</v>
      </c>
      <c r="F19" s="197"/>
      <c r="G19" s="197"/>
      <c r="H19" s="197"/>
      <c r="I19" s="197"/>
      <c r="J19" s="197"/>
      <c r="K19" s="197"/>
      <c r="L19" s="197"/>
      <c r="M19" s="529"/>
    </row>
    <row r="20" spans="1:13" x14ac:dyDescent="0.25">
      <c r="A20" s="197"/>
      <c r="B20" s="197" t="s">
        <v>356</v>
      </c>
      <c r="C20" s="197"/>
      <c r="D20" s="205"/>
      <c r="E20" s="206" t="e">
        <f t="shared" si="0"/>
        <v>#REF!</v>
      </c>
      <c r="F20" s="197"/>
      <c r="G20" s="197"/>
      <c r="H20" s="197"/>
      <c r="I20" s="197"/>
      <c r="J20" s="197"/>
      <c r="K20" s="197"/>
      <c r="L20" s="197"/>
      <c r="M20" s="529"/>
    </row>
    <row r="21" spans="1:13" x14ac:dyDescent="0.25">
      <c r="A21" s="197"/>
      <c r="B21" s="197" t="s">
        <v>357</v>
      </c>
      <c r="C21" s="197"/>
      <c r="D21" s="205"/>
      <c r="E21" s="206" t="e">
        <f t="shared" si="0"/>
        <v>#REF!</v>
      </c>
      <c r="F21" s="197"/>
      <c r="G21" s="197"/>
      <c r="H21" s="197"/>
      <c r="I21" s="197"/>
      <c r="J21" s="197"/>
      <c r="K21" s="197"/>
      <c r="L21" s="197"/>
      <c r="M21" s="530"/>
    </row>
    <row r="22" spans="1:13" x14ac:dyDescent="0.25">
      <c r="A22" s="197"/>
      <c r="B22" s="197" t="s">
        <v>358</v>
      </c>
      <c r="C22" s="197"/>
      <c r="D22" s="205"/>
      <c r="E22" s="206" t="e">
        <f t="shared" si="0"/>
        <v>#REF!</v>
      </c>
      <c r="F22" s="197"/>
      <c r="G22" s="197"/>
      <c r="H22" s="197"/>
      <c r="I22" s="197"/>
      <c r="J22" s="197"/>
      <c r="K22" s="197"/>
      <c r="L22" s="197"/>
      <c r="M22" s="530"/>
    </row>
    <row r="23" spans="1:13" x14ac:dyDescent="0.25">
      <c r="A23" s="197" t="s">
        <v>359</v>
      </c>
      <c r="B23" s="197"/>
      <c r="C23" s="197"/>
      <c r="D23" s="203"/>
      <c r="E23" s="203"/>
      <c r="F23" s="197"/>
      <c r="G23" s="197"/>
      <c r="H23" s="197"/>
      <c r="I23" s="197"/>
      <c r="J23" s="197"/>
      <c r="K23" s="197"/>
      <c r="L23" s="197"/>
      <c r="M23" s="530"/>
    </row>
    <row r="24" spans="1:13" x14ac:dyDescent="0.25">
      <c r="A24" s="197"/>
      <c r="B24" s="197" t="s">
        <v>360</v>
      </c>
      <c r="C24" s="197"/>
      <c r="D24" s="205"/>
      <c r="E24" s="206" t="e">
        <f t="shared" si="0"/>
        <v>#REF!</v>
      </c>
      <c r="F24" s="197"/>
      <c r="G24" s="197"/>
      <c r="H24" s="197"/>
      <c r="I24" s="197"/>
      <c r="J24" s="197"/>
      <c r="K24" s="197"/>
      <c r="L24" s="197"/>
      <c r="M24" s="530"/>
    </row>
    <row r="25" spans="1:13" x14ac:dyDescent="0.25">
      <c r="A25" s="197"/>
      <c r="B25" s="197" t="s">
        <v>361</v>
      </c>
      <c r="C25" s="197"/>
      <c r="D25" s="205"/>
      <c r="E25" s="206" t="e">
        <f t="shared" si="0"/>
        <v>#REF!</v>
      </c>
      <c r="F25" s="197"/>
      <c r="G25" s="197"/>
      <c r="H25" s="197"/>
      <c r="I25" s="197"/>
      <c r="J25" s="197"/>
      <c r="K25" s="197"/>
      <c r="L25" s="197"/>
      <c r="M25" s="530"/>
    </row>
    <row r="26" spans="1:13" x14ac:dyDescent="0.25">
      <c r="A26" s="197"/>
      <c r="B26" s="197" t="s">
        <v>362</v>
      </c>
      <c r="C26" s="197"/>
      <c r="D26" s="205"/>
      <c r="E26" s="206" t="e">
        <f t="shared" si="0"/>
        <v>#REF!</v>
      </c>
      <c r="F26" s="197"/>
      <c r="G26" s="197"/>
      <c r="H26" s="197"/>
      <c r="I26" s="197"/>
      <c r="J26" s="197"/>
      <c r="K26" s="197"/>
      <c r="L26" s="197"/>
      <c r="M26" s="529"/>
    </row>
    <row r="27" spans="1:13" x14ac:dyDescent="0.25">
      <c r="A27" s="197"/>
      <c r="B27" s="197" t="s">
        <v>363</v>
      </c>
      <c r="C27" s="197"/>
      <c r="D27" s="205"/>
      <c r="E27" s="206" t="e">
        <f t="shared" si="0"/>
        <v>#REF!</v>
      </c>
      <c r="F27" s="197"/>
      <c r="G27" s="197"/>
      <c r="H27" s="197"/>
      <c r="I27" s="197"/>
      <c r="J27" s="197"/>
      <c r="K27" s="197"/>
      <c r="L27" s="197"/>
      <c r="M27" s="529"/>
    </row>
    <row r="28" spans="1:13" x14ac:dyDescent="0.25">
      <c r="A28" s="197"/>
      <c r="B28" s="197" t="s">
        <v>364</v>
      </c>
      <c r="C28" s="197"/>
      <c r="D28" s="205"/>
      <c r="E28" s="206" t="e">
        <f t="shared" si="0"/>
        <v>#REF!</v>
      </c>
      <c r="F28" s="197"/>
      <c r="G28" s="197"/>
      <c r="H28" s="197"/>
      <c r="I28" s="197"/>
      <c r="J28" s="197"/>
      <c r="K28" s="197"/>
      <c r="L28" s="197"/>
      <c r="M28" s="529"/>
    </row>
    <row r="29" spans="1:13" x14ac:dyDescent="0.25">
      <c r="A29" s="197"/>
      <c r="B29" s="197" t="s">
        <v>365</v>
      </c>
      <c r="C29" s="197"/>
      <c r="D29" s="205"/>
      <c r="E29" s="206" t="e">
        <f t="shared" si="0"/>
        <v>#REF!</v>
      </c>
      <c r="F29" s="197"/>
      <c r="G29" s="197"/>
      <c r="H29" s="197"/>
      <c r="I29" s="197"/>
      <c r="J29" s="197"/>
      <c r="K29" s="197"/>
      <c r="L29" s="197"/>
      <c r="M29" s="529"/>
    </row>
    <row r="30" spans="1:13" x14ac:dyDescent="0.25">
      <c r="A30" s="197"/>
      <c r="B30" s="197" t="s">
        <v>366</v>
      </c>
      <c r="C30" s="197"/>
      <c r="D30" s="205"/>
      <c r="E30" s="206" t="e">
        <f t="shared" si="0"/>
        <v>#REF!</v>
      </c>
      <c r="F30" s="197"/>
      <c r="G30" s="197"/>
      <c r="H30" s="197"/>
      <c r="I30" s="197"/>
      <c r="J30" s="197"/>
      <c r="K30" s="197"/>
      <c r="L30" s="197"/>
      <c r="M30" s="529"/>
    </row>
    <row r="31" spans="1:13" x14ac:dyDescent="0.25">
      <c r="A31" s="197"/>
      <c r="B31" s="197" t="s">
        <v>367</v>
      </c>
      <c r="C31" s="197"/>
      <c r="D31" s="205"/>
      <c r="E31" s="206" t="e">
        <f t="shared" si="0"/>
        <v>#REF!</v>
      </c>
      <c r="F31" s="197"/>
      <c r="G31" s="197"/>
      <c r="H31" s="197"/>
      <c r="I31" s="197"/>
      <c r="J31" s="197"/>
      <c r="K31" s="197"/>
      <c r="L31" s="197"/>
      <c r="M31" s="529"/>
    </row>
    <row r="32" spans="1:13" x14ac:dyDescent="0.25">
      <c r="A32" s="197" t="s">
        <v>368</v>
      </c>
      <c r="B32" s="197"/>
      <c r="C32" s="197"/>
      <c r="D32" s="203"/>
      <c r="E32" s="207"/>
      <c r="F32" s="197"/>
      <c r="G32" s="197"/>
      <c r="H32" s="197"/>
      <c r="I32" s="197"/>
      <c r="J32" s="197"/>
      <c r="K32" s="197"/>
      <c r="L32" s="197"/>
      <c r="M32" s="529"/>
    </row>
    <row r="33" spans="1:13" x14ac:dyDescent="0.25">
      <c r="A33" s="197"/>
      <c r="B33" s="197" t="s">
        <v>369</v>
      </c>
      <c r="C33" s="197"/>
      <c r="D33" s="207" t="e">
        <f>+'Cash Flow (Sales Plan)'!E23</f>
        <v>#REF!</v>
      </c>
      <c r="E33" s="206" t="e">
        <f t="shared" si="0"/>
        <v>#REF!</v>
      </c>
      <c r="F33" s="197"/>
      <c r="G33" s="197"/>
      <c r="H33" s="197"/>
      <c r="I33" s="197"/>
      <c r="J33" s="197"/>
      <c r="K33" s="197"/>
      <c r="L33" s="197"/>
      <c r="M33" s="529"/>
    </row>
    <row r="34" spans="1:13" x14ac:dyDescent="0.25">
      <c r="A34" s="197"/>
      <c r="B34" s="197" t="s">
        <v>370</v>
      </c>
      <c r="C34" s="197"/>
      <c r="D34" s="205"/>
      <c r="E34" s="206" t="e">
        <f t="shared" si="0"/>
        <v>#REF!</v>
      </c>
      <c r="F34" s="197"/>
      <c r="G34" s="197"/>
      <c r="H34" s="197"/>
      <c r="I34" s="197"/>
      <c r="J34" s="197"/>
      <c r="K34" s="197"/>
      <c r="L34" s="197"/>
      <c r="M34" s="529"/>
    </row>
    <row r="35" spans="1:13" x14ac:dyDescent="0.25">
      <c r="A35" s="197"/>
      <c r="B35" s="197" t="s">
        <v>371</v>
      </c>
      <c r="C35" s="197"/>
      <c r="D35" s="205"/>
      <c r="E35" s="206" t="e">
        <f t="shared" si="0"/>
        <v>#REF!</v>
      </c>
      <c r="F35" s="197"/>
      <c r="G35" s="197"/>
      <c r="H35" s="197"/>
      <c r="I35" s="197"/>
      <c r="J35" s="197"/>
      <c r="K35" s="197"/>
      <c r="L35" s="197"/>
      <c r="M35" s="529"/>
    </row>
    <row r="36" spans="1:13" x14ac:dyDescent="0.25">
      <c r="A36" s="197"/>
      <c r="B36" s="197" t="s">
        <v>372</v>
      </c>
      <c r="C36" s="197"/>
      <c r="D36" s="205"/>
      <c r="E36" s="206" t="e">
        <f t="shared" si="0"/>
        <v>#REF!</v>
      </c>
      <c r="F36" s="197"/>
      <c r="G36" s="197"/>
      <c r="H36" s="197"/>
      <c r="I36" s="197"/>
      <c r="J36" s="197"/>
      <c r="K36" s="197"/>
      <c r="L36" s="197"/>
      <c r="M36" s="529"/>
    </row>
    <row r="37" spans="1:13" x14ac:dyDescent="0.25">
      <c r="A37" s="197"/>
      <c r="B37" s="197" t="s">
        <v>373</v>
      </c>
      <c r="C37" s="197"/>
      <c r="D37" s="205"/>
      <c r="E37" s="206" t="e">
        <f t="shared" si="0"/>
        <v>#REF!</v>
      </c>
      <c r="F37" s="197"/>
      <c r="G37" s="197"/>
      <c r="H37" s="197"/>
      <c r="I37" s="197"/>
      <c r="J37" s="197"/>
      <c r="K37" s="197"/>
      <c r="L37" s="197"/>
      <c r="M37" s="529"/>
    </row>
    <row r="38" spans="1:13" x14ac:dyDescent="0.25">
      <c r="A38" s="197" t="s">
        <v>374</v>
      </c>
      <c r="B38" s="197"/>
      <c r="C38" s="197"/>
      <c r="D38" s="203"/>
      <c r="E38" s="207"/>
      <c r="F38" s="197"/>
      <c r="G38" s="197"/>
      <c r="H38" s="197"/>
      <c r="I38" s="197"/>
      <c r="J38" s="197"/>
      <c r="K38" s="197"/>
      <c r="L38" s="197"/>
      <c r="M38" s="529"/>
    </row>
    <row r="39" spans="1:13" x14ac:dyDescent="0.25">
      <c r="A39" s="197"/>
      <c r="B39" s="197" t="s">
        <v>375</v>
      </c>
      <c r="C39" s="197"/>
      <c r="D39" s="205"/>
      <c r="E39" s="206" t="e">
        <f t="shared" si="0"/>
        <v>#REF!</v>
      </c>
      <c r="F39" s="197"/>
      <c r="G39" s="197"/>
      <c r="H39" s="197"/>
      <c r="I39" s="197"/>
      <c r="J39" s="197"/>
      <c r="K39" s="197"/>
      <c r="L39" s="197"/>
      <c r="M39" s="529"/>
    </row>
    <row r="40" spans="1:13" x14ac:dyDescent="0.25">
      <c r="A40" s="197"/>
      <c r="B40" s="197" t="s">
        <v>376</v>
      </c>
      <c r="C40" s="197"/>
      <c r="D40" s="205"/>
      <c r="E40" s="206" t="e">
        <f t="shared" si="0"/>
        <v>#REF!</v>
      </c>
      <c r="F40" s="197"/>
      <c r="G40" s="197"/>
      <c r="H40" s="197"/>
      <c r="I40" s="197"/>
      <c r="J40" s="197"/>
      <c r="K40" s="197"/>
      <c r="L40" s="197"/>
      <c r="M40" s="529"/>
    </row>
    <row r="41" spans="1:13" x14ac:dyDescent="0.25">
      <c r="A41" s="197" t="s">
        <v>377</v>
      </c>
      <c r="B41" s="197"/>
      <c r="C41" s="197"/>
      <c r="D41" s="205"/>
      <c r="E41" s="206" t="e">
        <f t="shared" si="0"/>
        <v>#REF!</v>
      </c>
      <c r="F41" s="197"/>
      <c r="G41" s="197"/>
      <c r="H41" s="197"/>
      <c r="I41" s="197"/>
      <c r="J41" s="197"/>
      <c r="K41" s="197"/>
      <c r="L41" s="197"/>
      <c r="M41" s="529"/>
    </row>
    <row r="42" spans="1:13" x14ac:dyDescent="0.25">
      <c r="A42" s="197"/>
      <c r="B42" s="197" t="s">
        <v>378</v>
      </c>
      <c r="C42" s="197"/>
      <c r="D42" s="207" t="e">
        <f>SUM(D9:D41)</f>
        <v>#REF!</v>
      </c>
      <c r="E42" s="209"/>
      <c r="F42" s="197"/>
      <c r="G42" s="197"/>
      <c r="H42" s="197"/>
      <c r="I42" s="197"/>
      <c r="J42" s="197"/>
      <c r="K42" s="197"/>
      <c r="L42" s="197"/>
      <c r="M42" s="529"/>
    </row>
    <row r="43" spans="1:13" x14ac:dyDescent="0.25">
      <c r="A43" s="197"/>
      <c r="B43" s="197"/>
      <c r="C43" s="197"/>
      <c r="D43" s="197"/>
      <c r="E43" s="197"/>
      <c r="F43" s="197"/>
      <c r="G43" s="197"/>
      <c r="H43" s="197"/>
      <c r="I43" s="197"/>
      <c r="J43" s="197"/>
      <c r="K43" s="197"/>
      <c r="L43" s="197"/>
      <c r="M43" s="529"/>
    </row>
    <row r="44" spans="1:13" x14ac:dyDescent="0.25">
      <c r="A44" s="197"/>
      <c r="B44" s="197"/>
      <c r="C44" s="197"/>
      <c r="D44" s="197"/>
      <c r="E44" s="197"/>
      <c r="F44" s="197"/>
      <c r="G44" s="197"/>
      <c r="H44" s="197"/>
      <c r="I44" s="197"/>
      <c r="J44" s="197"/>
      <c r="K44" s="197"/>
      <c r="L44" s="529"/>
      <c r="M44" s="529"/>
    </row>
    <row r="45" spans="1:13" x14ac:dyDescent="0.25">
      <c r="A45" s="197"/>
      <c r="B45" s="208" t="s">
        <v>379</v>
      </c>
      <c r="C45" s="197"/>
      <c r="D45" s="197"/>
      <c r="E45" s="197"/>
      <c r="F45" s="197"/>
      <c r="G45" s="197"/>
      <c r="H45" s="197"/>
      <c r="I45" s="197"/>
      <c r="J45" s="197"/>
      <c r="K45" s="197"/>
      <c r="L45" s="197"/>
      <c r="M45" s="529"/>
    </row>
    <row r="46" spans="1:13" s="118" customFormat="1" ht="45" x14ac:dyDescent="0.25">
      <c r="A46" s="210"/>
      <c r="B46" s="210" t="s">
        <v>380</v>
      </c>
      <c r="C46" s="211" t="s">
        <v>381</v>
      </c>
      <c r="D46" s="211" t="s">
        <v>382</v>
      </c>
      <c r="E46" s="211" t="s">
        <v>383</v>
      </c>
      <c r="F46" s="211" t="s">
        <v>384</v>
      </c>
      <c r="G46" s="211" t="s">
        <v>200</v>
      </c>
      <c r="H46" s="211" t="s">
        <v>385</v>
      </c>
      <c r="I46" s="211" t="s">
        <v>386</v>
      </c>
      <c r="J46" s="211" t="s">
        <v>387</v>
      </c>
      <c r="K46" s="212" t="s">
        <v>388</v>
      </c>
      <c r="L46" s="528" t="s">
        <v>860</v>
      </c>
      <c r="M46" s="213"/>
    </row>
    <row r="47" spans="1:13" x14ac:dyDescent="0.25">
      <c r="A47" s="197"/>
      <c r="B47" s="197">
        <v>1</v>
      </c>
      <c r="C47" s="205"/>
      <c r="D47" s="214"/>
      <c r="E47" s="207">
        <f>C47*D47</f>
        <v>0</v>
      </c>
      <c r="F47" s="214"/>
      <c r="G47" s="207">
        <f t="shared" ref="G47:G53" si="1">E47*F47</f>
        <v>0</v>
      </c>
      <c r="H47" s="215"/>
      <c r="I47" s="214"/>
      <c r="J47" s="216">
        <f>+Lists!G82</f>
        <v>0</v>
      </c>
      <c r="K47" s="217"/>
      <c r="L47" s="214"/>
      <c r="M47" s="529"/>
    </row>
    <row r="48" spans="1:13" x14ac:dyDescent="0.25">
      <c r="A48" s="197"/>
      <c r="B48" s="197">
        <v>2</v>
      </c>
      <c r="C48" s="205"/>
      <c r="D48" s="214"/>
      <c r="E48" s="207">
        <f t="shared" ref="E48:E53" si="2">C48*D48</f>
        <v>0</v>
      </c>
      <c r="F48" s="214"/>
      <c r="G48" s="207">
        <f t="shared" si="1"/>
        <v>0</v>
      </c>
      <c r="H48" s="215"/>
      <c r="I48" s="214"/>
      <c r="J48" s="216">
        <f>+Lists!G83</f>
        <v>0</v>
      </c>
      <c r="K48" s="217"/>
      <c r="L48" s="214"/>
      <c r="M48" s="529"/>
    </row>
    <row r="49" spans="1:13" x14ac:dyDescent="0.25">
      <c r="A49" s="197"/>
      <c r="B49" s="197">
        <v>3</v>
      </c>
      <c r="C49" s="205"/>
      <c r="D49" s="214"/>
      <c r="E49" s="207">
        <f t="shared" si="2"/>
        <v>0</v>
      </c>
      <c r="F49" s="214"/>
      <c r="G49" s="207">
        <f t="shared" si="1"/>
        <v>0</v>
      </c>
      <c r="H49" s="215"/>
      <c r="I49" s="214"/>
      <c r="J49" s="216">
        <f>+Lists!G84</f>
        <v>0</v>
      </c>
      <c r="K49" s="217"/>
      <c r="L49" s="214"/>
      <c r="M49" s="529"/>
    </row>
    <row r="50" spans="1:13" x14ac:dyDescent="0.25">
      <c r="A50" s="197"/>
      <c r="B50" s="197">
        <v>4</v>
      </c>
      <c r="C50" s="205"/>
      <c r="D50" s="214"/>
      <c r="E50" s="207">
        <f t="shared" si="2"/>
        <v>0</v>
      </c>
      <c r="F50" s="214"/>
      <c r="G50" s="207">
        <f t="shared" si="1"/>
        <v>0</v>
      </c>
      <c r="H50" s="215"/>
      <c r="I50" s="214"/>
      <c r="J50" s="216">
        <f>+Lists!G85</f>
        <v>0</v>
      </c>
      <c r="K50" s="217"/>
      <c r="L50" s="214"/>
      <c r="M50" s="529"/>
    </row>
    <row r="51" spans="1:13" x14ac:dyDescent="0.25">
      <c r="A51" s="197"/>
      <c r="B51" s="197">
        <v>5</v>
      </c>
      <c r="C51" s="205"/>
      <c r="D51" s="214"/>
      <c r="E51" s="207">
        <f t="shared" si="2"/>
        <v>0</v>
      </c>
      <c r="F51" s="214"/>
      <c r="G51" s="207">
        <f t="shared" si="1"/>
        <v>0</v>
      </c>
      <c r="H51" s="215"/>
      <c r="I51" s="214"/>
      <c r="J51" s="216"/>
      <c r="K51" s="214"/>
      <c r="L51" s="214"/>
      <c r="M51" s="529"/>
    </row>
    <row r="52" spans="1:13" x14ac:dyDescent="0.25">
      <c r="A52" s="197"/>
      <c r="B52" s="197">
        <v>6</v>
      </c>
      <c r="C52" s="205"/>
      <c r="D52" s="214"/>
      <c r="E52" s="207">
        <f t="shared" si="2"/>
        <v>0</v>
      </c>
      <c r="F52" s="214"/>
      <c r="G52" s="207">
        <f t="shared" si="1"/>
        <v>0</v>
      </c>
      <c r="H52" s="215"/>
      <c r="I52" s="214"/>
      <c r="J52" s="216"/>
      <c r="K52" s="214"/>
      <c r="L52" s="214"/>
      <c r="M52" s="529"/>
    </row>
    <row r="53" spans="1:13" x14ac:dyDescent="0.25">
      <c r="A53" s="197"/>
      <c r="B53" s="197">
        <v>7</v>
      </c>
      <c r="C53" s="205"/>
      <c r="D53" s="214"/>
      <c r="E53" s="207">
        <f t="shared" si="2"/>
        <v>0</v>
      </c>
      <c r="F53" s="214"/>
      <c r="G53" s="207">
        <f t="shared" si="1"/>
        <v>0</v>
      </c>
      <c r="H53" s="215"/>
      <c r="I53" s="214"/>
      <c r="J53" s="216"/>
      <c r="K53" s="214"/>
      <c r="L53" s="214"/>
      <c r="M53" s="529"/>
    </row>
    <row r="54" spans="1:13" x14ac:dyDescent="0.25">
      <c r="A54" s="197"/>
      <c r="B54" s="197" t="s">
        <v>389</v>
      </c>
      <c r="C54" s="197"/>
      <c r="D54" s="197"/>
      <c r="E54" s="207">
        <f>IF(F54=0,0,G54/F54)</f>
        <v>0</v>
      </c>
      <c r="F54" s="203">
        <f>SUM(F47:F53)</f>
        <v>0</v>
      </c>
      <c r="G54" s="207">
        <f>SUM(G47:G53)</f>
        <v>0</v>
      </c>
      <c r="H54" s="207">
        <f>IF(F54=0,0,(H47*F47+H48*F48+H51*F51+H52*F52+H53*F53+H49*F49+H50*F50)/F54)</f>
        <v>0</v>
      </c>
      <c r="I54" s="218"/>
      <c r="J54" s="219"/>
      <c r="K54" s="197"/>
      <c r="L54" s="197"/>
      <c r="M54" s="529"/>
    </row>
    <row r="55" spans="1:13" x14ac:dyDescent="0.25">
      <c r="A55" s="197"/>
      <c r="B55" s="197"/>
      <c r="C55" s="197"/>
      <c r="D55" s="197"/>
      <c r="E55" s="197"/>
      <c r="F55" s="197"/>
      <c r="G55" s="197"/>
      <c r="H55" s="197"/>
      <c r="I55" s="197"/>
      <c r="J55" s="197"/>
      <c r="K55" s="197"/>
      <c r="L55" s="197"/>
      <c r="M55" s="529"/>
    </row>
    <row r="56" spans="1:13" x14ac:dyDescent="0.25">
      <c r="A56" s="197"/>
      <c r="B56" s="197"/>
      <c r="C56" s="197"/>
      <c r="D56" s="197"/>
      <c r="E56" s="197"/>
      <c r="F56" s="197"/>
      <c r="G56" s="197"/>
      <c r="H56" s="197"/>
      <c r="I56" s="197"/>
      <c r="J56" s="197"/>
      <c r="K56" s="197"/>
      <c r="L56" s="197"/>
      <c r="M56" s="529"/>
    </row>
    <row r="57" spans="1:13" x14ac:dyDescent="0.25">
      <c r="A57" s="197"/>
      <c r="B57" s="197"/>
      <c r="C57" s="197"/>
      <c r="D57" s="197"/>
      <c r="E57" s="197"/>
      <c r="F57" s="197"/>
      <c r="G57" s="197"/>
      <c r="H57" s="197"/>
      <c r="I57" s="197"/>
      <c r="J57" s="197"/>
      <c r="K57" s="197"/>
      <c r="L57" s="197"/>
      <c r="M57" s="529"/>
    </row>
    <row r="61" spans="1:13" x14ac:dyDescent="0.25">
      <c r="K61" s="90"/>
    </row>
    <row r="62" spans="1:13" x14ac:dyDescent="0.25">
      <c r="K62" s="90"/>
    </row>
    <row r="63" spans="1:13" x14ac:dyDescent="0.25">
      <c r="K63" s="90"/>
    </row>
    <row r="64" spans="1:13" x14ac:dyDescent="0.25">
      <c r="K64" s="90"/>
    </row>
    <row r="65" spans="11:11" x14ac:dyDescent="0.25">
      <c r="K65" s="90"/>
    </row>
    <row r="66" spans="11:11" x14ac:dyDescent="0.25">
      <c r="K66" s="90"/>
    </row>
    <row r="67" spans="11:11" x14ac:dyDescent="0.25">
      <c r="K67" s="90"/>
    </row>
    <row r="68" spans="11:11" x14ac:dyDescent="0.25">
      <c r="K68" s="90"/>
    </row>
    <row r="69" spans="11:11" x14ac:dyDescent="0.25">
      <c r="K69" s="90"/>
    </row>
    <row r="70" spans="11:11" x14ac:dyDescent="0.25">
      <c r="K70" s="90"/>
    </row>
    <row r="71" spans="11:11" x14ac:dyDescent="0.25">
      <c r="K71" s="90"/>
    </row>
  </sheetData>
  <sheetProtection password="CC14" sheet="1" objects="1" scenarios="1"/>
  <mergeCells count="6">
    <mergeCell ref="G5:I5"/>
    <mergeCell ref="A1:H1"/>
    <mergeCell ref="A2:H2"/>
    <mergeCell ref="A4:B4"/>
    <mergeCell ref="C4:D4"/>
    <mergeCell ref="G4:I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Lists!$E$74:$E$76</xm:f>
          </x14:formula1>
          <xm:sqref>L47:L50</xm:sqref>
        </x14:dataValidation>
        <x14:dataValidation type="list" allowBlank="1" showInputMessage="1" showErrorMessage="1">
          <x14:formula1>
            <xm:f>Lists!$A$72:$A$76</xm:f>
          </x14:formula1>
          <xm:sqref>K47:K50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O188"/>
  <sheetViews>
    <sheetView topLeftCell="A4" workbookViewId="0">
      <selection activeCell="D10" sqref="D10"/>
    </sheetView>
  </sheetViews>
  <sheetFormatPr defaultColWidth="17.7109375" defaultRowHeight="15" x14ac:dyDescent="0.25"/>
  <cols>
    <col min="1" max="1" width="5.7109375" customWidth="1"/>
    <col min="2" max="2" width="17.7109375" customWidth="1"/>
    <col min="3" max="3" width="8.7109375" customWidth="1"/>
    <col min="4" max="4" width="13" customWidth="1"/>
    <col min="5" max="5" width="14.28515625" customWidth="1"/>
    <col min="6" max="6" width="3.7109375" customWidth="1"/>
    <col min="7" max="61" width="12.7109375" customWidth="1"/>
    <col min="257" max="257" width="5.7109375" customWidth="1"/>
    <col min="258" max="258" width="17.7109375" customWidth="1"/>
    <col min="259" max="259" width="8.7109375" customWidth="1"/>
    <col min="260" max="260" width="13" customWidth="1"/>
    <col min="261" max="261" width="14.28515625" customWidth="1"/>
    <col min="262" max="262" width="3.7109375" customWidth="1"/>
    <col min="263" max="317" width="12.7109375" customWidth="1"/>
    <col min="513" max="513" width="5.7109375" customWidth="1"/>
    <col min="514" max="514" width="17.7109375" customWidth="1"/>
    <col min="515" max="515" width="8.7109375" customWidth="1"/>
    <col min="516" max="516" width="13" customWidth="1"/>
    <col min="517" max="517" width="14.28515625" customWidth="1"/>
    <col min="518" max="518" width="3.7109375" customWidth="1"/>
    <col min="519" max="573" width="12.7109375" customWidth="1"/>
    <col min="769" max="769" width="5.7109375" customWidth="1"/>
    <col min="770" max="770" width="17.7109375" customWidth="1"/>
    <col min="771" max="771" width="8.7109375" customWidth="1"/>
    <col min="772" max="772" width="13" customWidth="1"/>
    <col min="773" max="773" width="14.28515625" customWidth="1"/>
    <col min="774" max="774" width="3.7109375" customWidth="1"/>
    <col min="775" max="829" width="12.7109375" customWidth="1"/>
    <col min="1025" max="1025" width="5.7109375" customWidth="1"/>
    <col min="1026" max="1026" width="17.7109375" customWidth="1"/>
    <col min="1027" max="1027" width="8.7109375" customWidth="1"/>
    <col min="1028" max="1028" width="13" customWidth="1"/>
    <col min="1029" max="1029" width="14.28515625" customWidth="1"/>
    <col min="1030" max="1030" width="3.7109375" customWidth="1"/>
    <col min="1031" max="1085" width="12.7109375" customWidth="1"/>
    <col min="1281" max="1281" width="5.7109375" customWidth="1"/>
    <col min="1282" max="1282" width="17.7109375" customWidth="1"/>
    <col min="1283" max="1283" width="8.7109375" customWidth="1"/>
    <col min="1284" max="1284" width="13" customWidth="1"/>
    <col min="1285" max="1285" width="14.28515625" customWidth="1"/>
    <col min="1286" max="1286" width="3.7109375" customWidth="1"/>
    <col min="1287" max="1341" width="12.7109375" customWidth="1"/>
    <col min="1537" max="1537" width="5.7109375" customWidth="1"/>
    <col min="1538" max="1538" width="17.7109375" customWidth="1"/>
    <col min="1539" max="1539" width="8.7109375" customWidth="1"/>
    <col min="1540" max="1540" width="13" customWidth="1"/>
    <col min="1541" max="1541" width="14.28515625" customWidth="1"/>
    <col min="1542" max="1542" width="3.7109375" customWidth="1"/>
    <col min="1543" max="1597" width="12.7109375" customWidth="1"/>
    <col min="1793" max="1793" width="5.7109375" customWidth="1"/>
    <col min="1794" max="1794" width="17.7109375" customWidth="1"/>
    <col min="1795" max="1795" width="8.7109375" customWidth="1"/>
    <col min="1796" max="1796" width="13" customWidth="1"/>
    <col min="1797" max="1797" width="14.28515625" customWidth="1"/>
    <col min="1798" max="1798" width="3.7109375" customWidth="1"/>
    <col min="1799" max="1853" width="12.7109375" customWidth="1"/>
    <col min="2049" max="2049" width="5.7109375" customWidth="1"/>
    <col min="2050" max="2050" width="17.7109375" customWidth="1"/>
    <col min="2051" max="2051" width="8.7109375" customWidth="1"/>
    <col min="2052" max="2052" width="13" customWidth="1"/>
    <col min="2053" max="2053" width="14.28515625" customWidth="1"/>
    <col min="2054" max="2054" width="3.7109375" customWidth="1"/>
    <col min="2055" max="2109" width="12.7109375" customWidth="1"/>
    <col min="2305" max="2305" width="5.7109375" customWidth="1"/>
    <col min="2306" max="2306" width="17.7109375" customWidth="1"/>
    <col min="2307" max="2307" width="8.7109375" customWidth="1"/>
    <col min="2308" max="2308" width="13" customWidth="1"/>
    <col min="2309" max="2309" width="14.28515625" customWidth="1"/>
    <col min="2310" max="2310" width="3.7109375" customWidth="1"/>
    <col min="2311" max="2365" width="12.7109375" customWidth="1"/>
    <col min="2561" max="2561" width="5.7109375" customWidth="1"/>
    <col min="2562" max="2562" width="17.7109375" customWidth="1"/>
    <col min="2563" max="2563" width="8.7109375" customWidth="1"/>
    <col min="2564" max="2564" width="13" customWidth="1"/>
    <col min="2565" max="2565" width="14.28515625" customWidth="1"/>
    <col min="2566" max="2566" width="3.7109375" customWidth="1"/>
    <col min="2567" max="2621" width="12.7109375" customWidth="1"/>
    <col min="2817" max="2817" width="5.7109375" customWidth="1"/>
    <col min="2818" max="2818" width="17.7109375" customWidth="1"/>
    <col min="2819" max="2819" width="8.7109375" customWidth="1"/>
    <col min="2820" max="2820" width="13" customWidth="1"/>
    <col min="2821" max="2821" width="14.28515625" customWidth="1"/>
    <col min="2822" max="2822" width="3.7109375" customWidth="1"/>
    <col min="2823" max="2877" width="12.7109375" customWidth="1"/>
    <col min="3073" max="3073" width="5.7109375" customWidth="1"/>
    <col min="3074" max="3074" width="17.7109375" customWidth="1"/>
    <col min="3075" max="3075" width="8.7109375" customWidth="1"/>
    <col min="3076" max="3076" width="13" customWidth="1"/>
    <col min="3077" max="3077" width="14.28515625" customWidth="1"/>
    <col min="3078" max="3078" width="3.7109375" customWidth="1"/>
    <col min="3079" max="3133" width="12.7109375" customWidth="1"/>
    <col min="3329" max="3329" width="5.7109375" customWidth="1"/>
    <col min="3330" max="3330" width="17.7109375" customWidth="1"/>
    <col min="3331" max="3331" width="8.7109375" customWidth="1"/>
    <col min="3332" max="3332" width="13" customWidth="1"/>
    <col min="3333" max="3333" width="14.28515625" customWidth="1"/>
    <col min="3334" max="3334" width="3.7109375" customWidth="1"/>
    <col min="3335" max="3389" width="12.7109375" customWidth="1"/>
    <col min="3585" max="3585" width="5.7109375" customWidth="1"/>
    <col min="3586" max="3586" width="17.7109375" customWidth="1"/>
    <col min="3587" max="3587" width="8.7109375" customWidth="1"/>
    <col min="3588" max="3588" width="13" customWidth="1"/>
    <col min="3589" max="3589" width="14.28515625" customWidth="1"/>
    <col min="3590" max="3590" width="3.7109375" customWidth="1"/>
    <col min="3591" max="3645" width="12.7109375" customWidth="1"/>
    <col min="3841" max="3841" width="5.7109375" customWidth="1"/>
    <col min="3842" max="3842" width="17.7109375" customWidth="1"/>
    <col min="3843" max="3843" width="8.7109375" customWidth="1"/>
    <col min="3844" max="3844" width="13" customWidth="1"/>
    <col min="3845" max="3845" width="14.28515625" customWidth="1"/>
    <col min="3846" max="3846" width="3.7109375" customWidth="1"/>
    <col min="3847" max="3901" width="12.7109375" customWidth="1"/>
    <col min="4097" max="4097" width="5.7109375" customWidth="1"/>
    <col min="4098" max="4098" width="17.7109375" customWidth="1"/>
    <col min="4099" max="4099" width="8.7109375" customWidth="1"/>
    <col min="4100" max="4100" width="13" customWidth="1"/>
    <col min="4101" max="4101" width="14.28515625" customWidth="1"/>
    <col min="4102" max="4102" width="3.7109375" customWidth="1"/>
    <col min="4103" max="4157" width="12.7109375" customWidth="1"/>
    <col min="4353" max="4353" width="5.7109375" customWidth="1"/>
    <col min="4354" max="4354" width="17.7109375" customWidth="1"/>
    <col min="4355" max="4355" width="8.7109375" customWidth="1"/>
    <col min="4356" max="4356" width="13" customWidth="1"/>
    <col min="4357" max="4357" width="14.28515625" customWidth="1"/>
    <col min="4358" max="4358" width="3.7109375" customWidth="1"/>
    <col min="4359" max="4413" width="12.7109375" customWidth="1"/>
    <col min="4609" max="4609" width="5.7109375" customWidth="1"/>
    <col min="4610" max="4610" width="17.7109375" customWidth="1"/>
    <col min="4611" max="4611" width="8.7109375" customWidth="1"/>
    <col min="4612" max="4612" width="13" customWidth="1"/>
    <col min="4613" max="4613" width="14.28515625" customWidth="1"/>
    <col min="4614" max="4614" width="3.7109375" customWidth="1"/>
    <col min="4615" max="4669" width="12.7109375" customWidth="1"/>
    <col min="4865" max="4865" width="5.7109375" customWidth="1"/>
    <col min="4866" max="4866" width="17.7109375" customWidth="1"/>
    <col min="4867" max="4867" width="8.7109375" customWidth="1"/>
    <col min="4868" max="4868" width="13" customWidth="1"/>
    <col min="4869" max="4869" width="14.28515625" customWidth="1"/>
    <col min="4870" max="4870" width="3.7109375" customWidth="1"/>
    <col min="4871" max="4925" width="12.7109375" customWidth="1"/>
    <col min="5121" max="5121" width="5.7109375" customWidth="1"/>
    <col min="5122" max="5122" width="17.7109375" customWidth="1"/>
    <col min="5123" max="5123" width="8.7109375" customWidth="1"/>
    <col min="5124" max="5124" width="13" customWidth="1"/>
    <col min="5125" max="5125" width="14.28515625" customWidth="1"/>
    <col min="5126" max="5126" width="3.7109375" customWidth="1"/>
    <col min="5127" max="5181" width="12.7109375" customWidth="1"/>
    <col min="5377" max="5377" width="5.7109375" customWidth="1"/>
    <col min="5378" max="5378" width="17.7109375" customWidth="1"/>
    <col min="5379" max="5379" width="8.7109375" customWidth="1"/>
    <col min="5380" max="5380" width="13" customWidth="1"/>
    <col min="5381" max="5381" width="14.28515625" customWidth="1"/>
    <col min="5382" max="5382" width="3.7109375" customWidth="1"/>
    <col min="5383" max="5437" width="12.7109375" customWidth="1"/>
    <col min="5633" max="5633" width="5.7109375" customWidth="1"/>
    <col min="5634" max="5634" width="17.7109375" customWidth="1"/>
    <col min="5635" max="5635" width="8.7109375" customWidth="1"/>
    <col min="5636" max="5636" width="13" customWidth="1"/>
    <col min="5637" max="5637" width="14.28515625" customWidth="1"/>
    <col min="5638" max="5638" width="3.7109375" customWidth="1"/>
    <col min="5639" max="5693" width="12.7109375" customWidth="1"/>
    <col min="5889" max="5889" width="5.7109375" customWidth="1"/>
    <col min="5890" max="5890" width="17.7109375" customWidth="1"/>
    <col min="5891" max="5891" width="8.7109375" customWidth="1"/>
    <col min="5892" max="5892" width="13" customWidth="1"/>
    <col min="5893" max="5893" width="14.28515625" customWidth="1"/>
    <col min="5894" max="5894" width="3.7109375" customWidth="1"/>
    <col min="5895" max="5949" width="12.7109375" customWidth="1"/>
    <col min="6145" max="6145" width="5.7109375" customWidth="1"/>
    <col min="6146" max="6146" width="17.7109375" customWidth="1"/>
    <col min="6147" max="6147" width="8.7109375" customWidth="1"/>
    <col min="6148" max="6148" width="13" customWidth="1"/>
    <col min="6149" max="6149" width="14.28515625" customWidth="1"/>
    <col min="6150" max="6150" width="3.7109375" customWidth="1"/>
    <col min="6151" max="6205" width="12.7109375" customWidth="1"/>
    <col min="6401" max="6401" width="5.7109375" customWidth="1"/>
    <col min="6402" max="6402" width="17.7109375" customWidth="1"/>
    <col min="6403" max="6403" width="8.7109375" customWidth="1"/>
    <col min="6404" max="6404" width="13" customWidth="1"/>
    <col min="6405" max="6405" width="14.28515625" customWidth="1"/>
    <col min="6406" max="6406" width="3.7109375" customWidth="1"/>
    <col min="6407" max="6461" width="12.7109375" customWidth="1"/>
    <col min="6657" max="6657" width="5.7109375" customWidth="1"/>
    <col min="6658" max="6658" width="17.7109375" customWidth="1"/>
    <col min="6659" max="6659" width="8.7109375" customWidth="1"/>
    <col min="6660" max="6660" width="13" customWidth="1"/>
    <col min="6661" max="6661" width="14.28515625" customWidth="1"/>
    <col min="6662" max="6662" width="3.7109375" customWidth="1"/>
    <col min="6663" max="6717" width="12.7109375" customWidth="1"/>
    <col min="6913" max="6913" width="5.7109375" customWidth="1"/>
    <col min="6914" max="6914" width="17.7109375" customWidth="1"/>
    <col min="6915" max="6915" width="8.7109375" customWidth="1"/>
    <col min="6916" max="6916" width="13" customWidth="1"/>
    <col min="6917" max="6917" width="14.28515625" customWidth="1"/>
    <col min="6918" max="6918" width="3.7109375" customWidth="1"/>
    <col min="6919" max="6973" width="12.7109375" customWidth="1"/>
    <col min="7169" max="7169" width="5.7109375" customWidth="1"/>
    <col min="7170" max="7170" width="17.7109375" customWidth="1"/>
    <col min="7171" max="7171" width="8.7109375" customWidth="1"/>
    <col min="7172" max="7172" width="13" customWidth="1"/>
    <col min="7173" max="7173" width="14.28515625" customWidth="1"/>
    <col min="7174" max="7174" width="3.7109375" customWidth="1"/>
    <col min="7175" max="7229" width="12.7109375" customWidth="1"/>
    <col min="7425" max="7425" width="5.7109375" customWidth="1"/>
    <col min="7426" max="7426" width="17.7109375" customWidth="1"/>
    <col min="7427" max="7427" width="8.7109375" customWidth="1"/>
    <col min="7428" max="7428" width="13" customWidth="1"/>
    <col min="7429" max="7429" width="14.28515625" customWidth="1"/>
    <col min="7430" max="7430" width="3.7109375" customWidth="1"/>
    <col min="7431" max="7485" width="12.7109375" customWidth="1"/>
    <col min="7681" max="7681" width="5.7109375" customWidth="1"/>
    <col min="7682" max="7682" width="17.7109375" customWidth="1"/>
    <col min="7683" max="7683" width="8.7109375" customWidth="1"/>
    <col min="7684" max="7684" width="13" customWidth="1"/>
    <col min="7685" max="7685" width="14.28515625" customWidth="1"/>
    <col min="7686" max="7686" width="3.7109375" customWidth="1"/>
    <col min="7687" max="7741" width="12.7109375" customWidth="1"/>
    <col min="7937" max="7937" width="5.7109375" customWidth="1"/>
    <col min="7938" max="7938" width="17.7109375" customWidth="1"/>
    <col min="7939" max="7939" width="8.7109375" customWidth="1"/>
    <col min="7940" max="7940" width="13" customWidth="1"/>
    <col min="7941" max="7941" width="14.28515625" customWidth="1"/>
    <col min="7942" max="7942" width="3.7109375" customWidth="1"/>
    <col min="7943" max="7997" width="12.7109375" customWidth="1"/>
    <col min="8193" max="8193" width="5.7109375" customWidth="1"/>
    <col min="8194" max="8194" width="17.7109375" customWidth="1"/>
    <col min="8195" max="8195" width="8.7109375" customWidth="1"/>
    <col min="8196" max="8196" width="13" customWidth="1"/>
    <col min="8197" max="8197" width="14.28515625" customWidth="1"/>
    <col min="8198" max="8198" width="3.7109375" customWidth="1"/>
    <col min="8199" max="8253" width="12.7109375" customWidth="1"/>
    <col min="8449" max="8449" width="5.7109375" customWidth="1"/>
    <col min="8450" max="8450" width="17.7109375" customWidth="1"/>
    <col min="8451" max="8451" width="8.7109375" customWidth="1"/>
    <col min="8452" max="8452" width="13" customWidth="1"/>
    <col min="8453" max="8453" width="14.28515625" customWidth="1"/>
    <col min="8454" max="8454" width="3.7109375" customWidth="1"/>
    <col min="8455" max="8509" width="12.7109375" customWidth="1"/>
    <col min="8705" max="8705" width="5.7109375" customWidth="1"/>
    <col min="8706" max="8706" width="17.7109375" customWidth="1"/>
    <col min="8707" max="8707" width="8.7109375" customWidth="1"/>
    <col min="8708" max="8708" width="13" customWidth="1"/>
    <col min="8709" max="8709" width="14.28515625" customWidth="1"/>
    <col min="8710" max="8710" width="3.7109375" customWidth="1"/>
    <col min="8711" max="8765" width="12.7109375" customWidth="1"/>
    <col min="8961" max="8961" width="5.7109375" customWidth="1"/>
    <col min="8962" max="8962" width="17.7109375" customWidth="1"/>
    <col min="8963" max="8963" width="8.7109375" customWidth="1"/>
    <col min="8964" max="8964" width="13" customWidth="1"/>
    <col min="8965" max="8965" width="14.28515625" customWidth="1"/>
    <col min="8966" max="8966" width="3.7109375" customWidth="1"/>
    <col min="8967" max="9021" width="12.7109375" customWidth="1"/>
    <col min="9217" max="9217" width="5.7109375" customWidth="1"/>
    <col min="9218" max="9218" width="17.7109375" customWidth="1"/>
    <col min="9219" max="9219" width="8.7109375" customWidth="1"/>
    <col min="9220" max="9220" width="13" customWidth="1"/>
    <col min="9221" max="9221" width="14.28515625" customWidth="1"/>
    <col min="9222" max="9222" width="3.7109375" customWidth="1"/>
    <col min="9223" max="9277" width="12.7109375" customWidth="1"/>
    <col min="9473" max="9473" width="5.7109375" customWidth="1"/>
    <col min="9474" max="9474" width="17.7109375" customWidth="1"/>
    <col min="9475" max="9475" width="8.7109375" customWidth="1"/>
    <col min="9476" max="9476" width="13" customWidth="1"/>
    <col min="9477" max="9477" width="14.28515625" customWidth="1"/>
    <col min="9478" max="9478" width="3.7109375" customWidth="1"/>
    <col min="9479" max="9533" width="12.7109375" customWidth="1"/>
    <col min="9729" max="9729" width="5.7109375" customWidth="1"/>
    <col min="9730" max="9730" width="17.7109375" customWidth="1"/>
    <col min="9731" max="9731" width="8.7109375" customWidth="1"/>
    <col min="9732" max="9732" width="13" customWidth="1"/>
    <col min="9733" max="9733" width="14.28515625" customWidth="1"/>
    <col min="9734" max="9734" width="3.7109375" customWidth="1"/>
    <col min="9735" max="9789" width="12.7109375" customWidth="1"/>
    <col min="9985" max="9985" width="5.7109375" customWidth="1"/>
    <col min="9986" max="9986" width="17.7109375" customWidth="1"/>
    <col min="9987" max="9987" width="8.7109375" customWidth="1"/>
    <col min="9988" max="9988" width="13" customWidth="1"/>
    <col min="9989" max="9989" width="14.28515625" customWidth="1"/>
    <col min="9990" max="9990" width="3.7109375" customWidth="1"/>
    <col min="9991" max="10045" width="12.7109375" customWidth="1"/>
    <col min="10241" max="10241" width="5.7109375" customWidth="1"/>
    <col min="10242" max="10242" width="17.7109375" customWidth="1"/>
    <col min="10243" max="10243" width="8.7109375" customWidth="1"/>
    <col min="10244" max="10244" width="13" customWidth="1"/>
    <col min="10245" max="10245" width="14.28515625" customWidth="1"/>
    <col min="10246" max="10246" width="3.7109375" customWidth="1"/>
    <col min="10247" max="10301" width="12.7109375" customWidth="1"/>
    <col min="10497" max="10497" width="5.7109375" customWidth="1"/>
    <col min="10498" max="10498" width="17.7109375" customWidth="1"/>
    <col min="10499" max="10499" width="8.7109375" customWidth="1"/>
    <col min="10500" max="10500" width="13" customWidth="1"/>
    <col min="10501" max="10501" width="14.28515625" customWidth="1"/>
    <col min="10502" max="10502" width="3.7109375" customWidth="1"/>
    <col min="10503" max="10557" width="12.7109375" customWidth="1"/>
    <col min="10753" max="10753" width="5.7109375" customWidth="1"/>
    <col min="10754" max="10754" width="17.7109375" customWidth="1"/>
    <col min="10755" max="10755" width="8.7109375" customWidth="1"/>
    <col min="10756" max="10756" width="13" customWidth="1"/>
    <col min="10757" max="10757" width="14.28515625" customWidth="1"/>
    <col min="10758" max="10758" width="3.7109375" customWidth="1"/>
    <col min="10759" max="10813" width="12.7109375" customWidth="1"/>
    <col min="11009" max="11009" width="5.7109375" customWidth="1"/>
    <col min="11010" max="11010" width="17.7109375" customWidth="1"/>
    <col min="11011" max="11011" width="8.7109375" customWidth="1"/>
    <col min="11012" max="11012" width="13" customWidth="1"/>
    <col min="11013" max="11013" width="14.28515625" customWidth="1"/>
    <col min="11014" max="11014" width="3.7109375" customWidth="1"/>
    <col min="11015" max="11069" width="12.7109375" customWidth="1"/>
    <col min="11265" max="11265" width="5.7109375" customWidth="1"/>
    <col min="11266" max="11266" width="17.7109375" customWidth="1"/>
    <col min="11267" max="11267" width="8.7109375" customWidth="1"/>
    <col min="11268" max="11268" width="13" customWidth="1"/>
    <col min="11269" max="11269" width="14.28515625" customWidth="1"/>
    <col min="11270" max="11270" width="3.7109375" customWidth="1"/>
    <col min="11271" max="11325" width="12.7109375" customWidth="1"/>
    <col min="11521" max="11521" width="5.7109375" customWidth="1"/>
    <col min="11522" max="11522" width="17.7109375" customWidth="1"/>
    <col min="11523" max="11523" width="8.7109375" customWidth="1"/>
    <col min="11524" max="11524" width="13" customWidth="1"/>
    <col min="11525" max="11525" width="14.28515625" customWidth="1"/>
    <col min="11526" max="11526" width="3.7109375" customWidth="1"/>
    <col min="11527" max="11581" width="12.7109375" customWidth="1"/>
    <col min="11777" max="11777" width="5.7109375" customWidth="1"/>
    <col min="11778" max="11778" width="17.7109375" customWidth="1"/>
    <col min="11779" max="11779" width="8.7109375" customWidth="1"/>
    <col min="11780" max="11780" width="13" customWidth="1"/>
    <col min="11781" max="11781" width="14.28515625" customWidth="1"/>
    <col min="11782" max="11782" width="3.7109375" customWidth="1"/>
    <col min="11783" max="11837" width="12.7109375" customWidth="1"/>
    <col min="12033" max="12033" width="5.7109375" customWidth="1"/>
    <col min="12034" max="12034" width="17.7109375" customWidth="1"/>
    <col min="12035" max="12035" width="8.7109375" customWidth="1"/>
    <col min="12036" max="12036" width="13" customWidth="1"/>
    <col min="12037" max="12037" width="14.28515625" customWidth="1"/>
    <col min="12038" max="12038" width="3.7109375" customWidth="1"/>
    <col min="12039" max="12093" width="12.7109375" customWidth="1"/>
    <col min="12289" max="12289" width="5.7109375" customWidth="1"/>
    <col min="12290" max="12290" width="17.7109375" customWidth="1"/>
    <col min="12291" max="12291" width="8.7109375" customWidth="1"/>
    <col min="12292" max="12292" width="13" customWidth="1"/>
    <col min="12293" max="12293" width="14.28515625" customWidth="1"/>
    <col min="12294" max="12294" width="3.7109375" customWidth="1"/>
    <col min="12295" max="12349" width="12.7109375" customWidth="1"/>
    <col min="12545" max="12545" width="5.7109375" customWidth="1"/>
    <col min="12546" max="12546" width="17.7109375" customWidth="1"/>
    <col min="12547" max="12547" width="8.7109375" customWidth="1"/>
    <col min="12548" max="12548" width="13" customWidth="1"/>
    <col min="12549" max="12549" width="14.28515625" customWidth="1"/>
    <col min="12550" max="12550" width="3.7109375" customWidth="1"/>
    <col min="12551" max="12605" width="12.7109375" customWidth="1"/>
    <col min="12801" max="12801" width="5.7109375" customWidth="1"/>
    <col min="12802" max="12802" width="17.7109375" customWidth="1"/>
    <col min="12803" max="12803" width="8.7109375" customWidth="1"/>
    <col min="12804" max="12804" width="13" customWidth="1"/>
    <col min="12805" max="12805" width="14.28515625" customWidth="1"/>
    <col min="12806" max="12806" width="3.7109375" customWidth="1"/>
    <col min="12807" max="12861" width="12.7109375" customWidth="1"/>
    <col min="13057" max="13057" width="5.7109375" customWidth="1"/>
    <col min="13058" max="13058" width="17.7109375" customWidth="1"/>
    <col min="13059" max="13059" width="8.7109375" customWidth="1"/>
    <col min="13060" max="13060" width="13" customWidth="1"/>
    <col min="13061" max="13061" width="14.28515625" customWidth="1"/>
    <col min="13062" max="13062" width="3.7109375" customWidth="1"/>
    <col min="13063" max="13117" width="12.7109375" customWidth="1"/>
    <col min="13313" max="13313" width="5.7109375" customWidth="1"/>
    <col min="13314" max="13314" width="17.7109375" customWidth="1"/>
    <col min="13315" max="13315" width="8.7109375" customWidth="1"/>
    <col min="13316" max="13316" width="13" customWidth="1"/>
    <col min="13317" max="13317" width="14.28515625" customWidth="1"/>
    <col min="13318" max="13318" width="3.7109375" customWidth="1"/>
    <col min="13319" max="13373" width="12.7109375" customWidth="1"/>
    <col min="13569" max="13569" width="5.7109375" customWidth="1"/>
    <col min="13570" max="13570" width="17.7109375" customWidth="1"/>
    <col min="13571" max="13571" width="8.7109375" customWidth="1"/>
    <col min="13572" max="13572" width="13" customWidth="1"/>
    <col min="13573" max="13573" width="14.28515625" customWidth="1"/>
    <col min="13574" max="13574" width="3.7109375" customWidth="1"/>
    <col min="13575" max="13629" width="12.7109375" customWidth="1"/>
    <col min="13825" max="13825" width="5.7109375" customWidth="1"/>
    <col min="13826" max="13826" width="17.7109375" customWidth="1"/>
    <col min="13827" max="13827" width="8.7109375" customWidth="1"/>
    <col min="13828" max="13828" width="13" customWidth="1"/>
    <col min="13829" max="13829" width="14.28515625" customWidth="1"/>
    <col min="13830" max="13830" width="3.7109375" customWidth="1"/>
    <col min="13831" max="13885" width="12.7109375" customWidth="1"/>
    <col min="14081" max="14081" width="5.7109375" customWidth="1"/>
    <col min="14082" max="14082" width="17.7109375" customWidth="1"/>
    <col min="14083" max="14083" width="8.7109375" customWidth="1"/>
    <col min="14084" max="14084" width="13" customWidth="1"/>
    <col min="14085" max="14085" width="14.28515625" customWidth="1"/>
    <col min="14086" max="14086" width="3.7109375" customWidth="1"/>
    <col min="14087" max="14141" width="12.7109375" customWidth="1"/>
    <col min="14337" max="14337" width="5.7109375" customWidth="1"/>
    <col min="14338" max="14338" width="17.7109375" customWidth="1"/>
    <col min="14339" max="14339" width="8.7109375" customWidth="1"/>
    <col min="14340" max="14340" width="13" customWidth="1"/>
    <col min="14341" max="14341" width="14.28515625" customWidth="1"/>
    <col min="14342" max="14342" width="3.7109375" customWidth="1"/>
    <col min="14343" max="14397" width="12.7109375" customWidth="1"/>
    <col min="14593" max="14593" width="5.7109375" customWidth="1"/>
    <col min="14594" max="14594" width="17.7109375" customWidth="1"/>
    <col min="14595" max="14595" width="8.7109375" customWidth="1"/>
    <col min="14596" max="14596" width="13" customWidth="1"/>
    <col min="14597" max="14597" width="14.28515625" customWidth="1"/>
    <col min="14598" max="14598" width="3.7109375" customWidth="1"/>
    <col min="14599" max="14653" width="12.7109375" customWidth="1"/>
    <col min="14849" max="14849" width="5.7109375" customWidth="1"/>
    <col min="14850" max="14850" width="17.7109375" customWidth="1"/>
    <col min="14851" max="14851" width="8.7109375" customWidth="1"/>
    <col min="14852" max="14852" width="13" customWidth="1"/>
    <col min="14853" max="14853" width="14.28515625" customWidth="1"/>
    <col min="14854" max="14854" width="3.7109375" customWidth="1"/>
    <col min="14855" max="14909" width="12.7109375" customWidth="1"/>
    <col min="15105" max="15105" width="5.7109375" customWidth="1"/>
    <col min="15106" max="15106" width="17.7109375" customWidth="1"/>
    <col min="15107" max="15107" width="8.7109375" customWidth="1"/>
    <col min="15108" max="15108" width="13" customWidth="1"/>
    <col min="15109" max="15109" width="14.28515625" customWidth="1"/>
    <col min="15110" max="15110" width="3.7109375" customWidth="1"/>
    <col min="15111" max="15165" width="12.7109375" customWidth="1"/>
    <col min="15361" max="15361" width="5.7109375" customWidth="1"/>
    <col min="15362" max="15362" width="17.7109375" customWidth="1"/>
    <col min="15363" max="15363" width="8.7109375" customWidth="1"/>
    <col min="15364" max="15364" width="13" customWidth="1"/>
    <col min="15365" max="15365" width="14.28515625" customWidth="1"/>
    <col min="15366" max="15366" width="3.7109375" customWidth="1"/>
    <col min="15367" max="15421" width="12.7109375" customWidth="1"/>
    <col min="15617" max="15617" width="5.7109375" customWidth="1"/>
    <col min="15618" max="15618" width="17.7109375" customWidth="1"/>
    <col min="15619" max="15619" width="8.7109375" customWidth="1"/>
    <col min="15620" max="15620" width="13" customWidth="1"/>
    <col min="15621" max="15621" width="14.28515625" customWidth="1"/>
    <col min="15622" max="15622" width="3.7109375" customWidth="1"/>
    <col min="15623" max="15677" width="12.7109375" customWidth="1"/>
    <col min="15873" max="15873" width="5.7109375" customWidth="1"/>
    <col min="15874" max="15874" width="17.7109375" customWidth="1"/>
    <col min="15875" max="15875" width="8.7109375" customWidth="1"/>
    <col min="15876" max="15876" width="13" customWidth="1"/>
    <col min="15877" max="15877" width="14.28515625" customWidth="1"/>
    <col min="15878" max="15878" width="3.7109375" customWidth="1"/>
    <col min="15879" max="15933" width="12.7109375" customWidth="1"/>
    <col min="16129" max="16129" width="5.7109375" customWidth="1"/>
    <col min="16130" max="16130" width="17.7109375" customWidth="1"/>
    <col min="16131" max="16131" width="8.7109375" customWidth="1"/>
    <col min="16132" max="16132" width="13" customWidth="1"/>
    <col min="16133" max="16133" width="14.28515625" customWidth="1"/>
    <col min="16134" max="16134" width="3.7109375" customWidth="1"/>
    <col min="16135" max="16189" width="12.7109375" customWidth="1"/>
  </cols>
  <sheetData>
    <row r="1" spans="1:61" x14ac:dyDescent="0.25">
      <c r="A1" s="220" t="s">
        <v>390</v>
      </c>
      <c r="B1" s="221"/>
      <c r="C1" s="221"/>
      <c r="D1" s="221"/>
      <c r="E1" s="221"/>
      <c r="F1" s="221"/>
      <c r="G1" s="221"/>
      <c r="H1" s="221"/>
      <c r="I1" s="221"/>
      <c r="J1" s="221"/>
      <c r="K1" s="221"/>
      <c r="L1" s="221"/>
      <c r="M1" s="221"/>
      <c r="N1" s="221"/>
      <c r="O1" s="718" t="s">
        <v>337</v>
      </c>
      <c r="P1" s="719"/>
      <c r="Q1" s="720"/>
      <c r="R1" s="221">
        <f>+Cover!E11</f>
        <v>0</v>
      </c>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row>
    <row r="2" spans="1:61" x14ac:dyDescent="0.25">
      <c r="A2" s="220" t="s">
        <v>391</v>
      </c>
      <c r="B2" s="221"/>
      <c r="C2" s="221"/>
      <c r="D2" s="221"/>
      <c r="E2" s="221"/>
      <c r="F2" s="221"/>
      <c r="G2" s="221"/>
      <c r="H2" s="221"/>
      <c r="I2" s="222" t="s">
        <v>392</v>
      </c>
      <c r="J2" s="223" t="s">
        <v>393</v>
      </c>
      <c r="K2" s="222" t="s">
        <v>394</v>
      </c>
      <c r="L2" s="221"/>
      <c r="M2" s="221"/>
      <c r="N2" s="221"/>
      <c r="O2" s="721" t="s">
        <v>338</v>
      </c>
      <c r="P2" s="722"/>
      <c r="Q2" s="723"/>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row>
    <row r="3" spans="1:61" ht="15.75" thickBot="1" x14ac:dyDescent="0.3">
      <c r="A3" s="221"/>
      <c r="B3" s="224" t="str">
        <f>+Cover!D8</f>
        <v>05072019.SA</v>
      </c>
      <c r="C3" s="221"/>
      <c r="D3" s="221"/>
      <c r="E3" s="221"/>
      <c r="F3" s="221"/>
      <c r="G3" s="221"/>
      <c r="H3" s="220"/>
      <c r="I3" s="221"/>
      <c r="J3" s="221"/>
      <c r="K3" s="221"/>
      <c r="L3" s="221"/>
      <c r="M3" s="221"/>
      <c r="N3" s="221"/>
      <c r="O3" s="724"/>
      <c r="P3" s="725"/>
      <c r="Q3" s="726"/>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row>
    <row r="4" spans="1:61" x14ac:dyDescent="0.25">
      <c r="A4" s="221"/>
      <c r="B4" s="221"/>
      <c r="C4" s="221"/>
      <c r="D4" s="222" t="s">
        <v>395</v>
      </c>
      <c r="E4" s="220"/>
      <c r="F4" s="221"/>
      <c r="G4" s="220" t="s">
        <v>396</v>
      </c>
      <c r="H4" s="221"/>
      <c r="I4" s="225">
        <v>0</v>
      </c>
      <c r="J4" s="225">
        <v>0</v>
      </c>
      <c r="K4" s="226">
        <f>1-J4-I4</f>
        <v>1</v>
      </c>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row>
    <row r="5" spans="1:61" x14ac:dyDescent="0.25">
      <c r="A5" s="221"/>
      <c r="B5" s="220" t="s">
        <v>397</v>
      </c>
      <c r="C5" s="221"/>
      <c r="D5" s="227">
        <f>+'Development Budget'!E54</f>
        <v>0</v>
      </c>
      <c r="E5" s="227"/>
      <c r="F5" s="221"/>
      <c r="G5" s="220" t="s">
        <v>398</v>
      </c>
      <c r="H5" s="221"/>
      <c r="I5" s="225">
        <v>0</v>
      </c>
      <c r="J5" s="225">
        <v>0</v>
      </c>
      <c r="K5" s="226">
        <f t="shared" ref="K5:K11" si="0">1-J5-I5</f>
        <v>1</v>
      </c>
      <c r="L5" s="226"/>
      <c r="M5" s="226"/>
      <c r="N5" s="226"/>
      <c r="O5" s="226"/>
      <c r="P5" s="226"/>
      <c r="Q5" s="226"/>
      <c r="R5" s="226"/>
      <c r="S5" s="226"/>
      <c r="T5" s="226"/>
      <c r="U5" s="226"/>
      <c r="V5" s="226"/>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row>
    <row r="6" spans="1:61" x14ac:dyDescent="0.25">
      <c r="A6" s="221"/>
      <c r="B6" s="220" t="s">
        <v>399</v>
      </c>
      <c r="C6" s="221"/>
      <c r="D6" s="227">
        <f>+'Development Budget'!H54</f>
        <v>0</v>
      </c>
      <c r="E6" s="227"/>
      <c r="F6" s="221"/>
      <c r="G6" s="220" t="s">
        <v>400</v>
      </c>
      <c r="H6" s="221"/>
      <c r="I6" s="225">
        <v>0</v>
      </c>
      <c r="J6" s="225">
        <v>0</v>
      </c>
      <c r="K6" s="226">
        <f t="shared" si="0"/>
        <v>1</v>
      </c>
      <c r="L6" s="226"/>
      <c r="M6" s="226"/>
      <c r="N6" s="226"/>
      <c r="O6" s="226"/>
      <c r="P6" s="226"/>
      <c r="Q6" s="226"/>
      <c r="R6" s="226"/>
      <c r="S6" s="226"/>
      <c r="T6" s="226"/>
      <c r="U6" s="226"/>
      <c r="V6" s="226"/>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row>
    <row r="7" spans="1:61" x14ac:dyDescent="0.25">
      <c r="A7" s="221"/>
      <c r="B7" s="228" t="s">
        <v>401</v>
      </c>
      <c r="C7" s="221"/>
      <c r="D7" s="229">
        <v>0</v>
      </c>
      <c r="E7" s="227"/>
      <c r="F7" s="221"/>
      <c r="G7" s="220" t="s">
        <v>402</v>
      </c>
      <c r="H7" s="221"/>
      <c r="I7" s="225">
        <v>0</v>
      </c>
      <c r="J7" s="225">
        <v>0</v>
      </c>
      <c r="K7" s="226">
        <f t="shared" si="0"/>
        <v>1</v>
      </c>
      <c r="L7" s="226"/>
      <c r="M7" s="226"/>
      <c r="N7" s="226"/>
      <c r="O7" s="226"/>
      <c r="P7" s="226"/>
      <c r="Q7" s="226"/>
      <c r="R7" s="226"/>
      <c r="S7" s="226"/>
      <c r="T7" s="226"/>
      <c r="U7" s="226"/>
      <c r="V7" s="226"/>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row>
    <row r="8" spans="1:61" x14ac:dyDescent="0.25">
      <c r="A8" s="221"/>
      <c r="B8" s="220" t="s">
        <v>403</v>
      </c>
      <c r="C8" s="221"/>
      <c r="D8" s="229">
        <v>0</v>
      </c>
      <c r="E8" s="227"/>
      <c r="F8" s="221"/>
      <c r="G8" s="220" t="s">
        <v>404</v>
      </c>
      <c r="H8" s="221"/>
      <c r="I8" s="225">
        <v>0</v>
      </c>
      <c r="J8" s="225">
        <v>0</v>
      </c>
      <c r="K8" s="226">
        <f t="shared" si="0"/>
        <v>1</v>
      </c>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row>
    <row r="9" spans="1:61" x14ac:dyDescent="0.25">
      <c r="A9" s="221"/>
      <c r="B9" s="220" t="s">
        <v>405</v>
      </c>
      <c r="C9" s="221"/>
      <c r="D9" s="230">
        <v>0</v>
      </c>
      <c r="E9" s="231"/>
      <c r="F9" s="221"/>
      <c r="G9" s="220" t="s">
        <v>406</v>
      </c>
      <c r="H9" s="221"/>
      <c r="I9" s="225">
        <v>0</v>
      </c>
      <c r="J9" s="225">
        <v>0</v>
      </c>
      <c r="K9" s="226">
        <f t="shared" si="0"/>
        <v>1</v>
      </c>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row>
    <row r="10" spans="1:61" x14ac:dyDescent="0.25">
      <c r="A10" s="221"/>
      <c r="B10" s="220" t="s">
        <v>407</v>
      </c>
      <c r="C10" s="221"/>
      <c r="D10" s="230">
        <v>0</v>
      </c>
      <c r="E10" s="227"/>
      <c r="F10" s="221"/>
      <c r="G10" s="220" t="s">
        <v>408</v>
      </c>
      <c r="H10" s="221"/>
      <c r="I10" s="225">
        <v>0</v>
      </c>
      <c r="J10" s="225">
        <v>0</v>
      </c>
      <c r="K10" s="226">
        <f t="shared" si="0"/>
        <v>1</v>
      </c>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row>
    <row r="11" spans="1:61" x14ac:dyDescent="0.25">
      <c r="A11" s="221"/>
      <c r="B11" s="221"/>
      <c r="C11" s="221"/>
      <c r="D11" s="221"/>
      <c r="E11" s="221"/>
      <c r="F11" s="221"/>
      <c r="G11" s="220" t="s">
        <v>409</v>
      </c>
      <c r="H11" s="221"/>
      <c r="I11" s="225">
        <v>0</v>
      </c>
      <c r="J11" s="225">
        <v>0</v>
      </c>
      <c r="K11" s="226">
        <f t="shared" si="0"/>
        <v>1</v>
      </c>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row>
    <row r="12" spans="1:61" x14ac:dyDescent="0.25">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row>
    <row r="13" spans="1:61" ht="15.75" thickBot="1" x14ac:dyDescent="0.3">
      <c r="A13" s="221"/>
      <c r="B13" s="220" t="s">
        <v>410</v>
      </c>
      <c r="C13" s="221"/>
      <c r="D13" s="221"/>
      <c r="E13" s="221"/>
      <c r="F13" s="221"/>
      <c r="G13" s="232">
        <v>1</v>
      </c>
      <c r="H13" s="232">
        <f t="shared" ref="H13:BI13" si="1">1+G13</f>
        <v>2</v>
      </c>
      <c r="I13" s="232">
        <f t="shared" si="1"/>
        <v>3</v>
      </c>
      <c r="J13" s="232">
        <f t="shared" si="1"/>
        <v>4</v>
      </c>
      <c r="K13" s="232">
        <f t="shared" si="1"/>
        <v>5</v>
      </c>
      <c r="L13" s="232">
        <f t="shared" si="1"/>
        <v>6</v>
      </c>
      <c r="M13" s="232">
        <f t="shared" si="1"/>
        <v>7</v>
      </c>
      <c r="N13" s="232">
        <f t="shared" si="1"/>
        <v>8</v>
      </c>
      <c r="O13" s="232">
        <f t="shared" si="1"/>
        <v>9</v>
      </c>
      <c r="P13" s="232">
        <f t="shared" si="1"/>
        <v>10</v>
      </c>
      <c r="Q13" s="232">
        <f t="shared" si="1"/>
        <v>11</v>
      </c>
      <c r="R13" s="232">
        <f t="shared" si="1"/>
        <v>12</v>
      </c>
      <c r="S13" s="232">
        <f t="shared" si="1"/>
        <v>13</v>
      </c>
      <c r="T13" s="232">
        <f t="shared" si="1"/>
        <v>14</v>
      </c>
      <c r="U13" s="232">
        <f t="shared" si="1"/>
        <v>15</v>
      </c>
      <c r="V13" s="232">
        <f t="shared" si="1"/>
        <v>16</v>
      </c>
      <c r="W13" s="232">
        <f t="shared" si="1"/>
        <v>17</v>
      </c>
      <c r="X13" s="232">
        <f t="shared" si="1"/>
        <v>18</v>
      </c>
      <c r="Y13" s="232">
        <f t="shared" si="1"/>
        <v>19</v>
      </c>
      <c r="Z13" s="232">
        <f t="shared" si="1"/>
        <v>20</v>
      </c>
      <c r="AA13" s="232">
        <f t="shared" si="1"/>
        <v>21</v>
      </c>
      <c r="AB13" s="232">
        <f t="shared" si="1"/>
        <v>22</v>
      </c>
      <c r="AC13" s="232">
        <f t="shared" si="1"/>
        <v>23</v>
      </c>
      <c r="AD13" s="232">
        <f t="shared" si="1"/>
        <v>24</v>
      </c>
      <c r="AE13" s="232">
        <f t="shared" si="1"/>
        <v>25</v>
      </c>
      <c r="AF13" s="232">
        <f t="shared" si="1"/>
        <v>26</v>
      </c>
      <c r="AG13" s="232">
        <f t="shared" si="1"/>
        <v>27</v>
      </c>
      <c r="AH13" s="232">
        <f t="shared" si="1"/>
        <v>28</v>
      </c>
      <c r="AI13" s="232">
        <f t="shared" si="1"/>
        <v>29</v>
      </c>
      <c r="AJ13" s="232">
        <f t="shared" si="1"/>
        <v>30</v>
      </c>
      <c r="AK13" s="232">
        <f t="shared" si="1"/>
        <v>31</v>
      </c>
      <c r="AL13" s="232">
        <f t="shared" si="1"/>
        <v>32</v>
      </c>
      <c r="AM13" s="232">
        <f t="shared" si="1"/>
        <v>33</v>
      </c>
      <c r="AN13" s="232">
        <f t="shared" si="1"/>
        <v>34</v>
      </c>
      <c r="AO13" s="232">
        <f t="shared" si="1"/>
        <v>35</v>
      </c>
      <c r="AP13" s="232">
        <f t="shared" si="1"/>
        <v>36</v>
      </c>
      <c r="AQ13" s="232">
        <f t="shared" si="1"/>
        <v>37</v>
      </c>
      <c r="AR13" s="232">
        <f t="shared" si="1"/>
        <v>38</v>
      </c>
      <c r="AS13" s="232">
        <f t="shared" si="1"/>
        <v>39</v>
      </c>
      <c r="AT13" s="232">
        <f t="shared" si="1"/>
        <v>40</v>
      </c>
      <c r="AU13" s="232">
        <f t="shared" si="1"/>
        <v>41</v>
      </c>
      <c r="AV13" s="232">
        <f t="shared" si="1"/>
        <v>42</v>
      </c>
      <c r="AW13" s="232">
        <f t="shared" si="1"/>
        <v>43</v>
      </c>
      <c r="AX13" s="232">
        <f t="shared" si="1"/>
        <v>44</v>
      </c>
      <c r="AY13" s="232">
        <f t="shared" si="1"/>
        <v>45</v>
      </c>
      <c r="AZ13" s="232">
        <f t="shared" si="1"/>
        <v>46</v>
      </c>
      <c r="BA13" s="232">
        <f t="shared" si="1"/>
        <v>47</v>
      </c>
      <c r="BB13" s="232">
        <f t="shared" si="1"/>
        <v>48</v>
      </c>
      <c r="BC13" s="232">
        <f t="shared" si="1"/>
        <v>49</v>
      </c>
      <c r="BD13" s="232">
        <f t="shared" si="1"/>
        <v>50</v>
      </c>
      <c r="BE13" s="232">
        <f t="shared" si="1"/>
        <v>51</v>
      </c>
      <c r="BF13" s="232">
        <f t="shared" si="1"/>
        <v>52</v>
      </c>
      <c r="BG13" s="232">
        <f t="shared" si="1"/>
        <v>53</v>
      </c>
      <c r="BH13" s="232">
        <f t="shared" si="1"/>
        <v>54</v>
      </c>
      <c r="BI13" s="232">
        <f t="shared" si="1"/>
        <v>55</v>
      </c>
    </row>
    <row r="14" spans="1:61" x14ac:dyDescent="0.25">
      <c r="A14" s="221"/>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row>
    <row r="15" spans="1:61" x14ac:dyDescent="0.25">
      <c r="A15" s="221">
        <v>1</v>
      </c>
      <c r="B15" s="233" t="s">
        <v>411</v>
      </c>
      <c r="C15" s="221"/>
      <c r="D15" s="234">
        <f>IF(SUM(G15:BI15)='Development Budget'!F54,SUM(G15:BI15),"Must Equal Budget")</f>
        <v>0</v>
      </c>
      <c r="E15" s="221"/>
      <c r="F15" s="221"/>
      <c r="G15" s="235">
        <v>0</v>
      </c>
      <c r="H15" s="235">
        <v>0</v>
      </c>
      <c r="I15" s="235">
        <v>0</v>
      </c>
      <c r="J15" s="235">
        <v>0</v>
      </c>
      <c r="K15" s="235">
        <v>0</v>
      </c>
      <c r="L15" s="235">
        <v>0</v>
      </c>
      <c r="M15" s="235">
        <v>0</v>
      </c>
      <c r="N15" s="235">
        <v>0</v>
      </c>
      <c r="O15" s="235">
        <v>0</v>
      </c>
      <c r="P15" s="235">
        <v>0</v>
      </c>
      <c r="Q15" s="235">
        <v>0</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c r="AL15" s="235">
        <v>0</v>
      </c>
      <c r="AM15" s="235">
        <v>0</v>
      </c>
      <c r="AN15" s="235">
        <v>0</v>
      </c>
      <c r="AO15" s="235">
        <v>0</v>
      </c>
      <c r="AP15" s="235">
        <v>0</v>
      </c>
      <c r="AQ15" s="235">
        <v>0</v>
      </c>
      <c r="AR15" s="235">
        <v>0</v>
      </c>
      <c r="AS15" s="235">
        <v>0</v>
      </c>
      <c r="AT15" s="235">
        <v>0</v>
      </c>
      <c r="AU15" s="235">
        <v>0</v>
      </c>
      <c r="AV15" s="235">
        <v>0</v>
      </c>
      <c r="AW15" s="235">
        <v>0</v>
      </c>
      <c r="AX15" s="235">
        <v>0</v>
      </c>
      <c r="AY15" s="235">
        <v>0</v>
      </c>
      <c r="AZ15" s="235">
        <v>0</v>
      </c>
      <c r="BA15" s="235"/>
      <c r="BB15" s="235"/>
      <c r="BC15" s="235"/>
      <c r="BD15" s="235"/>
      <c r="BE15" s="235"/>
      <c r="BF15" s="235"/>
      <c r="BG15" s="235"/>
      <c r="BH15" s="235"/>
      <c r="BI15" s="235"/>
    </row>
    <row r="16" spans="1:61" x14ac:dyDescent="0.25">
      <c r="A16" s="221"/>
      <c r="B16" s="228"/>
      <c r="C16" s="221"/>
      <c r="D16" s="221"/>
      <c r="E16" s="221" t="s">
        <v>412</v>
      </c>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row>
    <row r="17" spans="1:61" x14ac:dyDescent="0.25">
      <c r="A17" s="221">
        <v>2</v>
      </c>
      <c r="B17" s="233" t="s">
        <v>413</v>
      </c>
      <c r="C17" s="236"/>
      <c r="D17" s="236" t="s">
        <v>414</v>
      </c>
      <c r="E17" s="236" t="s">
        <v>415</v>
      </c>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row>
    <row r="18" spans="1:61" x14ac:dyDescent="0.25">
      <c r="A18" s="221"/>
      <c r="B18" s="220" t="s">
        <v>416</v>
      </c>
      <c r="C18" s="221"/>
      <c r="D18" s="227">
        <f>+'Profit &amp; Loss'!E21</f>
        <v>0</v>
      </c>
      <c r="E18" s="227">
        <f t="shared" ref="E18:E25" si="2">SUM(G18:BI18)</f>
        <v>0</v>
      </c>
      <c r="F18" s="221"/>
      <c r="G18" s="237">
        <v>0</v>
      </c>
      <c r="H18" s="237">
        <v>0</v>
      </c>
      <c r="I18" s="237">
        <v>0</v>
      </c>
      <c r="J18" s="237"/>
      <c r="K18" s="237"/>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7">
        <v>0</v>
      </c>
      <c r="AP18" s="237">
        <v>0</v>
      </c>
      <c r="AQ18" s="237">
        <v>0</v>
      </c>
      <c r="AR18" s="237">
        <v>0</v>
      </c>
      <c r="AS18" s="237">
        <v>0</v>
      </c>
      <c r="AT18" s="237">
        <v>0</v>
      </c>
      <c r="AU18" s="237">
        <v>0</v>
      </c>
      <c r="AV18" s="237">
        <v>0</v>
      </c>
      <c r="AW18" s="237">
        <v>0</v>
      </c>
      <c r="AX18" s="237">
        <v>0</v>
      </c>
      <c r="AY18" s="237">
        <v>0</v>
      </c>
      <c r="AZ18" s="237">
        <v>0</v>
      </c>
      <c r="BA18" s="237">
        <v>0</v>
      </c>
      <c r="BB18" s="237">
        <v>0</v>
      </c>
      <c r="BC18" s="237">
        <v>0</v>
      </c>
      <c r="BD18" s="237">
        <v>0</v>
      </c>
      <c r="BE18" s="237">
        <v>0</v>
      </c>
      <c r="BF18" s="237">
        <v>0</v>
      </c>
      <c r="BG18" s="237">
        <v>0</v>
      </c>
      <c r="BH18" s="237">
        <v>0</v>
      </c>
      <c r="BI18" s="237">
        <v>0</v>
      </c>
    </row>
    <row r="19" spans="1:61" x14ac:dyDescent="0.25">
      <c r="A19" s="221"/>
      <c r="B19" s="220" t="s">
        <v>398</v>
      </c>
      <c r="C19" s="221"/>
      <c r="D19" s="227">
        <f>+'Profit &amp; Loss'!E22</f>
        <v>0</v>
      </c>
      <c r="E19" s="227" t="e">
        <f t="shared" si="2"/>
        <v>#VALUE!</v>
      </c>
      <c r="F19" s="221"/>
      <c r="G19" s="227" t="e">
        <f t="shared" ref="G19:BI19" si="3">INDEX(G154:G162,$D$9)</f>
        <v>#VALUE!</v>
      </c>
      <c r="H19" s="227" t="e">
        <f t="shared" si="3"/>
        <v>#VALUE!</v>
      </c>
      <c r="I19" s="227" t="e">
        <f t="shared" si="3"/>
        <v>#VALUE!</v>
      </c>
      <c r="J19" s="227" t="e">
        <f t="shared" si="3"/>
        <v>#VALUE!</v>
      </c>
      <c r="K19" s="227" t="e">
        <f t="shared" si="3"/>
        <v>#VALUE!</v>
      </c>
      <c r="L19" s="227" t="e">
        <f t="shared" si="3"/>
        <v>#VALUE!</v>
      </c>
      <c r="M19" s="227" t="e">
        <f t="shared" si="3"/>
        <v>#VALUE!</v>
      </c>
      <c r="N19" s="227" t="e">
        <f t="shared" si="3"/>
        <v>#VALUE!</v>
      </c>
      <c r="O19" s="227" t="e">
        <f t="shared" si="3"/>
        <v>#VALUE!</v>
      </c>
      <c r="P19" s="227" t="e">
        <f t="shared" si="3"/>
        <v>#VALUE!</v>
      </c>
      <c r="Q19" s="227" t="e">
        <f t="shared" si="3"/>
        <v>#VALUE!</v>
      </c>
      <c r="R19" s="227" t="e">
        <f t="shared" si="3"/>
        <v>#VALUE!</v>
      </c>
      <c r="S19" s="227" t="e">
        <f t="shared" si="3"/>
        <v>#VALUE!</v>
      </c>
      <c r="T19" s="227" t="e">
        <f t="shared" si="3"/>
        <v>#VALUE!</v>
      </c>
      <c r="U19" s="227" t="e">
        <f t="shared" si="3"/>
        <v>#VALUE!</v>
      </c>
      <c r="V19" s="227" t="e">
        <f t="shared" si="3"/>
        <v>#VALUE!</v>
      </c>
      <c r="W19" s="227" t="e">
        <f t="shared" si="3"/>
        <v>#VALUE!</v>
      </c>
      <c r="X19" s="227" t="e">
        <f t="shared" si="3"/>
        <v>#VALUE!</v>
      </c>
      <c r="Y19" s="227" t="e">
        <f t="shared" si="3"/>
        <v>#VALUE!</v>
      </c>
      <c r="Z19" s="227" t="e">
        <f t="shared" si="3"/>
        <v>#VALUE!</v>
      </c>
      <c r="AA19" s="227" t="e">
        <f t="shared" si="3"/>
        <v>#VALUE!</v>
      </c>
      <c r="AB19" s="227" t="e">
        <f t="shared" si="3"/>
        <v>#VALUE!</v>
      </c>
      <c r="AC19" s="227" t="e">
        <f t="shared" si="3"/>
        <v>#VALUE!</v>
      </c>
      <c r="AD19" s="227" t="e">
        <f t="shared" si="3"/>
        <v>#VALUE!</v>
      </c>
      <c r="AE19" s="227" t="e">
        <f t="shared" si="3"/>
        <v>#VALUE!</v>
      </c>
      <c r="AF19" s="227" t="e">
        <f t="shared" si="3"/>
        <v>#VALUE!</v>
      </c>
      <c r="AG19" s="227" t="e">
        <f t="shared" si="3"/>
        <v>#VALUE!</v>
      </c>
      <c r="AH19" s="227" t="e">
        <f t="shared" si="3"/>
        <v>#VALUE!</v>
      </c>
      <c r="AI19" s="227" t="e">
        <f t="shared" si="3"/>
        <v>#VALUE!</v>
      </c>
      <c r="AJ19" s="227" t="e">
        <f t="shared" si="3"/>
        <v>#VALUE!</v>
      </c>
      <c r="AK19" s="227" t="e">
        <f t="shared" si="3"/>
        <v>#VALUE!</v>
      </c>
      <c r="AL19" s="227" t="e">
        <f t="shared" si="3"/>
        <v>#VALUE!</v>
      </c>
      <c r="AM19" s="227" t="e">
        <f t="shared" si="3"/>
        <v>#VALUE!</v>
      </c>
      <c r="AN19" s="227" t="e">
        <f t="shared" si="3"/>
        <v>#VALUE!</v>
      </c>
      <c r="AO19" s="227" t="e">
        <f t="shared" si="3"/>
        <v>#VALUE!</v>
      </c>
      <c r="AP19" s="227" t="e">
        <f t="shared" si="3"/>
        <v>#VALUE!</v>
      </c>
      <c r="AQ19" s="227" t="e">
        <f t="shared" si="3"/>
        <v>#VALUE!</v>
      </c>
      <c r="AR19" s="227" t="e">
        <f t="shared" si="3"/>
        <v>#VALUE!</v>
      </c>
      <c r="AS19" s="227" t="e">
        <f t="shared" si="3"/>
        <v>#VALUE!</v>
      </c>
      <c r="AT19" s="227" t="e">
        <f t="shared" si="3"/>
        <v>#VALUE!</v>
      </c>
      <c r="AU19" s="227" t="e">
        <f t="shared" si="3"/>
        <v>#VALUE!</v>
      </c>
      <c r="AV19" s="227" t="e">
        <f t="shared" si="3"/>
        <v>#VALUE!</v>
      </c>
      <c r="AW19" s="227" t="e">
        <f t="shared" si="3"/>
        <v>#VALUE!</v>
      </c>
      <c r="AX19" s="227" t="e">
        <f t="shared" si="3"/>
        <v>#VALUE!</v>
      </c>
      <c r="AY19" s="227" t="e">
        <f t="shared" si="3"/>
        <v>#VALUE!</v>
      </c>
      <c r="AZ19" s="227" t="e">
        <f t="shared" si="3"/>
        <v>#VALUE!</v>
      </c>
      <c r="BA19" s="227" t="e">
        <f t="shared" si="3"/>
        <v>#VALUE!</v>
      </c>
      <c r="BB19" s="227" t="e">
        <f t="shared" si="3"/>
        <v>#VALUE!</v>
      </c>
      <c r="BC19" s="227" t="e">
        <f t="shared" si="3"/>
        <v>#VALUE!</v>
      </c>
      <c r="BD19" s="227" t="e">
        <f t="shared" si="3"/>
        <v>#VALUE!</v>
      </c>
      <c r="BE19" s="227" t="e">
        <f t="shared" si="3"/>
        <v>#VALUE!</v>
      </c>
      <c r="BF19" s="227" t="e">
        <f t="shared" si="3"/>
        <v>#VALUE!</v>
      </c>
      <c r="BG19" s="227" t="e">
        <f t="shared" si="3"/>
        <v>#VALUE!</v>
      </c>
      <c r="BH19" s="227" t="e">
        <f t="shared" si="3"/>
        <v>#VALUE!</v>
      </c>
      <c r="BI19" s="227" t="e">
        <f t="shared" si="3"/>
        <v>#VALUE!</v>
      </c>
    </row>
    <row r="20" spans="1:61" x14ac:dyDescent="0.25">
      <c r="A20" s="221"/>
      <c r="B20" s="220" t="s">
        <v>400</v>
      </c>
      <c r="C20" s="221"/>
      <c r="D20" s="227">
        <f>+'Profit &amp; Loss'!E23</f>
        <v>0</v>
      </c>
      <c r="E20" s="227">
        <f t="shared" si="2"/>
        <v>0</v>
      </c>
      <c r="F20" s="221"/>
      <c r="G20" s="237">
        <v>0</v>
      </c>
      <c r="H20" s="237">
        <v>0</v>
      </c>
      <c r="I20" s="237">
        <v>0</v>
      </c>
      <c r="J20" s="237">
        <v>0</v>
      </c>
      <c r="K20" s="237">
        <v>0</v>
      </c>
      <c r="L20" s="237">
        <v>0</v>
      </c>
      <c r="M20" s="237">
        <v>0</v>
      </c>
      <c r="N20" s="237">
        <v>0</v>
      </c>
      <c r="O20" s="237">
        <v>0</v>
      </c>
      <c r="P20" s="237">
        <v>0</v>
      </c>
      <c r="Q20" s="237">
        <v>0</v>
      </c>
      <c r="R20" s="237">
        <v>0</v>
      </c>
      <c r="S20" s="237">
        <v>0</v>
      </c>
      <c r="T20" s="237">
        <v>0</v>
      </c>
      <c r="U20" s="237">
        <v>0</v>
      </c>
      <c r="V20" s="237">
        <v>0</v>
      </c>
      <c r="W20" s="237">
        <v>0</v>
      </c>
      <c r="X20" s="237">
        <v>0</v>
      </c>
      <c r="Y20" s="237">
        <v>0</v>
      </c>
      <c r="Z20" s="237">
        <v>0</v>
      </c>
      <c r="AA20" s="237">
        <v>0</v>
      </c>
      <c r="AB20" s="237">
        <v>0</v>
      </c>
      <c r="AC20" s="237"/>
      <c r="AD20" s="237"/>
      <c r="AE20" s="237"/>
      <c r="AF20" s="237"/>
      <c r="AG20" s="237">
        <v>0</v>
      </c>
      <c r="AH20" s="237">
        <v>0</v>
      </c>
      <c r="AI20" s="237">
        <v>0</v>
      </c>
      <c r="AJ20" s="237">
        <v>0</v>
      </c>
      <c r="AK20" s="237">
        <v>0</v>
      </c>
      <c r="AL20" s="237">
        <v>0</v>
      </c>
      <c r="AM20" s="237">
        <v>0</v>
      </c>
      <c r="AN20" s="237">
        <v>0</v>
      </c>
      <c r="AO20" s="237">
        <v>0</v>
      </c>
      <c r="AP20" s="237">
        <v>0</v>
      </c>
      <c r="AQ20" s="237">
        <v>0</v>
      </c>
      <c r="AR20" s="237">
        <v>0</v>
      </c>
      <c r="AS20" s="237">
        <v>0</v>
      </c>
      <c r="AT20" s="237">
        <v>0</v>
      </c>
      <c r="AU20" s="237">
        <v>0</v>
      </c>
      <c r="AV20" s="237">
        <v>0</v>
      </c>
      <c r="AW20" s="237">
        <v>0</v>
      </c>
      <c r="AX20" s="237">
        <v>0</v>
      </c>
      <c r="AY20" s="237">
        <v>0</v>
      </c>
      <c r="AZ20" s="237">
        <v>0</v>
      </c>
      <c r="BA20" s="237">
        <v>0</v>
      </c>
      <c r="BB20" s="237">
        <v>0</v>
      </c>
      <c r="BC20" s="237">
        <v>0</v>
      </c>
      <c r="BD20" s="237">
        <v>0</v>
      </c>
      <c r="BE20" s="237">
        <v>0</v>
      </c>
      <c r="BF20" s="237">
        <v>0</v>
      </c>
      <c r="BG20" s="237">
        <v>0</v>
      </c>
      <c r="BH20" s="237">
        <v>0</v>
      </c>
      <c r="BI20" s="237">
        <v>0</v>
      </c>
    </row>
    <row r="21" spans="1:61" x14ac:dyDescent="0.25">
      <c r="A21" s="221"/>
      <c r="B21" s="220" t="s">
        <v>402</v>
      </c>
      <c r="C21" s="221"/>
      <c r="D21" s="227">
        <f>+'Profit &amp; Loss'!E24</f>
        <v>0</v>
      </c>
      <c r="E21" s="227">
        <f t="shared" si="2"/>
        <v>0</v>
      </c>
      <c r="F21" s="221"/>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0</v>
      </c>
      <c r="X21" s="237">
        <v>0</v>
      </c>
      <c r="Y21" s="237">
        <v>0</v>
      </c>
      <c r="Z21" s="237">
        <v>0</v>
      </c>
      <c r="AA21" s="237">
        <v>0</v>
      </c>
      <c r="AB21" s="237">
        <v>0</v>
      </c>
      <c r="AC21" s="237"/>
      <c r="AD21" s="237"/>
      <c r="AE21" s="237"/>
      <c r="AF21" s="237"/>
      <c r="AG21" s="237">
        <v>0</v>
      </c>
      <c r="AH21" s="237">
        <v>0</v>
      </c>
      <c r="AI21" s="237">
        <v>0</v>
      </c>
      <c r="AJ21" s="237">
        <v>0</v>
      </c>
      <c r="AK21" s="237">
        <v>0</v>
      </c>
      <c r="AL21" s="237">
        <v>0</v>
      </c>
      <c r="AM21" s="237">
        <v>0</v>
      </c>
      <c r="AN21" s="237">
        <v>0</v>
      </c>
      <c r="AO21" s="237">
        <v>0</v>
      </c>
      <c r="AP21" s="237">
        <v>0</v>
      </c>
      <c r="AQ21" s="237">
        <v>0</v>
      </c>
      <c r="AR21" s="237">
        <v>0</v>
      </c>
      <c r="AS21" s="237">
        <v>0</v>
      </c>
      <c r="AT21" s="237">
        <v>0</v>
      </c>
      <c r="AU21" s="237">
        <v>0</v>
      </c>
      <c r="AV21" s="237">
        <v>0</v>
      </c>
      <c r="AW21" s="237">
        <v>0</v>
      </c>
      <c r="AX21" s="237">
        <v>0</v>
      </c>
      <c r="AY21" s="237">
        <v>0</v>
      </c>
      <c r="AZ21" s="237">
        <v>0</v>
      </c>
      <c r="BA21" s="237">
        <v>0</v>
      </c>
      <c r="BB21" s="237">
        <v>0</v>
      </c>
      <c r="BC21" s="237">
        <v>0</v>
      </c>
      <c r="BD21" s="237">
        <v>0</v>
      </c>
      <c r="BE21" s="237">
        <v>0</v>
      </c>
      <c r="BF21" s="237">
        <v>0</v>
      </c>
      <c r="BG21" s="237">
        <v>0</v>
      </c>
      <c r="BH21" s="237">
        <v>0</v>
      </c>
      <c r="BI21" s="237">
        <v>0</v>
      </c>
    </row>
    <row r="22" spans="1:61" x14ac:dyDescent="0.25">
      <c r="A22" s="221"/>
      <c r="B22" s="220" t="s">
        <v>404</v>
      </c>
      <c r="C22" s="221"/>
      <c r="D22" s="227">
        <f>+'Profit &amp; Loss'!E25</f>
        <v>0</v>
      </c>
      <c r="E22" s="227">
        <f t="shared" si="2"/>
        <v>0</v>
      </c>
      <c r="F22" s="221"/>
      <c r="G22" s="237">
        <v>0</v>
      </c>
      <c r="H22" s="237">
        <v>0</v>
      </c>
      <c r="I22" s="237">
        <v>0</v>
      </c>
      <c r="J22" s="237">
        <v>0</v>
      </c>
      <c r="K22" s="237">
        <v>0</v>
      </c>
      <c r="L22" s="237">
        <v>0</v>
      </c>
      <c r="M22" s="237">
        <v>0</v>
      </c>
      <c r="N22" s="237">
        <v>0</v>
      </c>
      <c r="O22" s="237">
        <v>0</v>
      </c>
      <c r="P22" s="237">
        <v>0</v>
      </c>
      <c r="Q22" s="237">
        <v>0</v>
      </c>
      <c r="R22" s="237">
        <v>0</v>
      </c>
      <c r="S22" s="237">
        <v>0</v>
      </c>
      <c r="T22" s="237">
        <v>0</v>
      </c>
      <c r="U22" s="237">
        <v>0</v>
      </c>
      <c r="V22" s="237">
        <v>0</v>
      </c>
      <c r="W22" s="237">
        <v>0</v>
      </c>
      <c r="X22" s="237">
        <v>0</v>
      </c>
      <c r="Y22" s="237">
        <v>0</v>
      </c>
      <c r="Z22" s="237">
        <v>0</v>
      </c>
      <c r="AA22" s="237">
        <v>0</v>
      </c>
      <c r="AB22" s="237">
        <v>0</v>
      </c>
      <c r="AC22" s="237"/>
      <c r="AD22" s="237"/>
      <c r="AE22" s="237"/>
      <c r="AF22" s="237"/>
      <c r="AG22" s="237">
        <v>0</v>
      </c>
      <c r="AH22" s="237">
        <v>0</v>
      </c>
      <c r="AI22" s="237">
        <v>0</v>
      </c>
      <c r="AJ22" s="237">
        <v>0</v>
      </c>
      <c r="AK22" s="237">
        <v>0</v>
      </c>
      <c r="AL22" s="237">
        <v>0</v>
      </c>
      <c r="AM22" s="237">
        <v>0</v>
      </c>
      <c r="AN22" s="237">
        <v>0</v>
      </c>
      <c r="AO22" s="237">
        <v>0</v>
      </c>
      <c r="AP22" s="237">
        <v>0</v>
      </c>
      <c r="AQ22" s="237">
        <v>0</v>
      </c>
      <c r="AR22" s="237">
        <v>0</v>
      </c>
      <c r="AS22" s="237">
        <v>0</v>
      </c>
      <c r="AT22" s="237">
        <v>0</v>
      </c>
      <c r="AU22" s="237">
        <v>0</v>
      </c>
      <c r="AV22" s="237">
        <v>0</v>
      </c>
      <c r="AW22" s="237">
        <v>0</v>
      </c>
      <c r="AX22" s="237">
        <v>0</v>
      </c>
      <c r="AY22" s="237">
        <v>0</v>
      </c>
      <c r="AZ22" s="237">
        <v>0</v>
      </c>
      <c r="BA22" s="237">
        <v>0</v>
      </c>
      <c r="BB22" s="237">
        <v>0</v>
      </c>
      <c r="BC22" s="237">
        <v>0</v>
      </c>
      <c r="BD22" s="237">
        <v>0</v>
      </c>
      <c r="BE22" s="237">
        <v>0</v>
      </c>
      <c r="BF22" s="237">
        <v>0</v>
      </c>
      <c r="BG22" s="237">
        <v>0</v>
      </c>
      <c r="BH22" s="237">
        <v>0</v>
      </c>
      <c r="BI22" s="237">
        <v>0</v>
      </c>
    </row>
    <row r="23" spans="1:61" x14ac:dyDescent="0.25">
      <c r="A23" s="221"/>
      <c r="B23" s="220" t="s">
        <v>406</v>
      </c>
      <c r="C23" s="221"/>
      <c r="D23" s="227" t="e">
        <f>SUM(G23:BI23)</f>
        <v>#REF!</v>
      </c>
      <c r="E23" s="227" t="e">
        <f t="shared" si="2"/>
        <v>#REF!</v>
      </c>
      <c r="F23" s="221"/>
      <c r="G23" s="227">
        <f t="shared" ref="G23:BI23" si="4">IF(G31&lt;$D$15,G56*$D$8/12,IF(AND(G31=$D$15,G30&gt;0),G56*$D$8/12,0))</f>
        <v>0</v>
      </c>
      <c r="H23" s="227">
        <f t="shared" si="4"/>
        <v>0</v>
      </c>
      <c r="I23" s="227">
        <f t="shared" si="4"/>
        <v>0</v>
      </c>
      <c r="J23" s="227">
        <f t="shared" si="4"/>
        <v>0</v>
      </c>
      <c r="K23" s="227">
        <f t="shared" si="4"/>
        <v>0</v>
      </c>
      <c r="L23" s="227">
        <f t="shared" si="4"/>
        <v>0</v>
      </c>
      <c r="M23" s="227">
        <f t="shared" si="4"/>
        <v>0</v>
      </c>
      <c r="N23" s="227">
        <f t="shared" si="4"/>
        <v>0</v>
      </c>
      <c r="O23" s="227">
        <f t="shared" si="4"/>
        <v>0</v>
      </c>
      <c r="P23" s="227">
        <f t="shared" si="4"/>
        <v>0</v>
      </c>
      <c r="Q23" s="227">
        <f t="shared" si="4"/>
        <v>0</v>
      </c>
      <c r="R23" s="227">
        <f t="shared" si="4"/>
        <v>0</v>
      </c>
      <c r="S23" s="227">
        <f t="shared" si="4"/>
        <v>0</v>
      </c>
      <c r="T23" s="227">
        <f t="shared" si="4"/>
        <v>0</v>
      </c>
      <c r="U23" s="227">
        <f t="shared" si="4"/>
        <v>0</v>
      </c>
      <c r="V23" s="227">
        <f t="shared" si="4"/>
        <v>0</v>
      </c>
      <c r="W23" s="227">
        <f t="shared" si="4"/>
        <v>0</v>
      </c>
      <c r="X23" s="227">
        <f t="shared" si="4"/>
        <v>0</v>
      </c>
      <c r="Y23" s="227">
        <f t="shared" si="4"/>
        <v>0</v>
      </c>
      <c r="Z23" s="227">
        <f t="shared" si="4"/>
        <v>0</v>
      </c>
      <c r="AA23" s="227">
        <f t="shared" si="4"/>
        <v>0</v>
      </c>
      <c r="AB23" s="227">
        <f t="shared" si="4"/>
        <v>0</v>
      </c>
      <c r="AC23" s="227">
        <f t="shared" si="4"/>
        <v>0</v>
      </c>
      <c r="AD23" s="227">
        <f t="shared" si="4"/>
        <v>0</v>
      </c>
      <c r="AE23" s="227">
        <f t="shared" si="4"/>
        <v>0</v>
      </c>
      <c r="AF23" s="227">
        <f t="shared" si="4"/>
        <v>0</v>
      </c>
      <c r="AG23" s="227">
        <f t="shared" si="4"/>
        <v>0</v>
      </c>
      <c r="AH23" s="227">
        <f t="shared" si="4"/>
        <v>0</v>
      </c>
      <c r="AI23" s="227">
        <f t="shared" si="4"/>
        <v>0</v>
      </c>
      <c r="AJ23" s="227">
        <f t="shared" si="4"/>
        <v>0</v>
      </c>
      <c r="AK23" s="227">
        <f t="shared" si="4"/>
        <v>0</v>
      </c>
      <c r="AL23" s="227">
        <f t="shared" si="4"/>
        <v>0</v>
      </c>
      <c r="AM23" s="227">
        <f t="shared" si="4"/>
        <v>0</v>
      </c>
      <c r="AN23" s="227">
        <f t="shared" si="4"/>
        <v>0</v>
      </c>
      <c r="AO23" s="227">
        <f t="shared" si="4"/>
        <v>0</v>
      </c>
      <c r="AP23" s="227">
        <f t="shared" si="4"/>
        <v>0</v>
      </c>
      <c r="AQ23" s="227">
        <f t="shared" si="4"/>
        <v>0</v>
      </c>
      <c r="AR23" s="227">
        <f t="shared" si="4"/>
        <v>0</v>
      </c>
      <c r="AS23" s="227">
        <f t="shared" si="4"/>
        <v>0</v>
      </c>
      <c r="AT23" s="227">
        <f t="shared" si="4"/>
        <v>0</v>
      </c>
      <c r="AU23" s="227">
        <f t="shared" si="4"/>
        <v>0</v>
      </c>
      <c r="AV23" s="227">
        <f t="shared" si="4"/>
        <v>0</v>
      </c>
      <c r="AW23" s="227">
        <f t="shared" si="4"/>
        <v>0</v>
      </c>
      <c r="AX23" s="227">
        <f t="shared" si="4"/>
        <v>0</v>
      </c>
      <c r="AY23" s="227">
        <f t="shared" si="4"/>
        <v>0</v>
      </c>
      <c r="AZ23" s="227">
        <f t="shared" si="4"/>
        <v>0</v>
      </c>
      <c r="BA23" s="227">
        <f t="shared" si="4"/>
        <v>0</v>
      </c>
      <c r="BB23" s="227">
        <f t="shared" si="4"/>
        <v>0</v>
      </c>
      <c r="BC23" s="227">
        <f t="shared" si="4"/>
        <v>0</v>
      </c>
      <c r="BD23" s="227">
        <f t="shared" si="4"/>
        <v>0</v>
      </c>
      <c r="BE23" s="227">
        <f t="shared" si="4"/>
        <v>0</v>
      </c>
      <c r="BF23" s="227">
        <f t="shared" si="4"/>
        <v>0</v>
      </c>
      <c r="BG23" s="227">
        <f t="shared" si="4"/>
        <v>0</v>
      </c>
      <c r="BH23" s="227">
        <f t="shared" si="4"/>
        <v>0</v>
      </c>
      <c r="BI23" s="227" t="e">
        <f t="shared" si="4"/>
        <v>#REF!</v>
      </c>
    </row>
    <row r="24" spans="1:61" x14ac:dyDescent="0.25">
      <c r="A24" s="221"/>
      <c r="B24" s="220" t="s">
        <v>408</v>
      </c>
      <c r="C24" s="221"/>
      <c r="D24" s="227">
        <f>+'Development Budget'!D34+'Development Budget'!D35+'Development Budget'!D36+'Development Budget'!D37</f>
        <v>0</v>
      </c>
      <c r="E24" s="227">
        <f t="shared" si="2"/>
        <v>0</v>
      </c>
      <c r="F24" s="221"/>
      <c r="G24" s="237">
        <v>0</v>
      </c>
      <c r="H24" s="237">
        <v>0</v>
      </c>
      <c r="I24" s="237">
        <v>0</v>
      </c>
      <c r="J24" s="237">
        <v>0</v>
      </c>
      <c r="K24" s="237">
        <v>0</v>
      </c>
      <c r="L24" s="237">
        <v>0</v>
      </c>
      <c r="M24" s="237">
        <v>0</v>
      </c>
      <c r="N24" s="237">
        <v>0</v>
      </c>
      <c r="O24" s="237">
        <v>0</v>
      </c>
      <c r="P24" s="237">
        <v>0</v>
      </c>
      <c r="Q24" s="237">
        <v>0</v>
      </c>
      <c r="R24" s="237">
        <v>0</v>
      </c>
      <c r="S24" s="237">
        <v>0</v>
      </c>
      <c r="T24" s="237">
        <v>0</v>
      </c>
      <c r="U24" s="237">
        <v>0</v>
      </c>
      <c r="V24" s="237">
        <v>0</v>
      </c>
      <c r="W24" s="237">
        <v>0</v>
      </c>
      <c r="X24" s="237">
        <v>0</v>
      </c>
      <c r="Y24" s="237">
        <v>0</v>
      </c>
      <c r="Z24" s="237">
        <v>0</v>
      </c>
      <c r="AA24" s="237">
        <v>0</v>
      </c>
      <c r="AB24" s="237">
        <v>0</v>
      </c>
      <c r="AC24" s="237">
        <v>0</v>
      </c>
      <c r="AD24" s="237">
        <v>0</v>
      </c>
      <c r="AE24" s="237">
        <v>0</v>
      </c>
      <c r="AF24" s="237">
        <v>0</v>
      </c>
      <c r="AG24" s="237">
        <v>0</v>
      </c>
      <c r="AH24" s="237">
        <v>0</v>
      </c>
      <c r="AI24" s="237">
        <v>0</v>
      </c>
      <c r="AJ24" s="237">
        <v>0</v>
      </c>
      <c r="AK24" s="237">
        <v>0</v>
      </c>
      <c r="AL24" s="237">
        <v>0</v>
      </c>
      <c r="AM24" s="237">
        <v>0</v>
      </c>
      <c r="AN24" s="237">
        <v>0</v>
      </c>
      <c r="AO24" s="237">
        <v>0</v>
      </c>
      <c r="AP24" s="237">
        <v>0</v>
      </c>
      <c r="AQ24" s="237">
        <v>0</v>
      </c>
      <c r="AR24" s="237">
        <v>0</v>
      </c>
      <c r="AS24" s="237">
        <v>0</v>
      </c>
      <c r="AT24" s="237">
        <v>0</v>
      </c>
      <c r="AU24" s="237">
        <v>0</v>
      </c>
      <c r="AV24" s="237">
        <v>0</v>
      </c>
      <c r="AW24" s="237">
        <v>0</v>
      </c>
      <c r="AX24" s="237">
        <v>0</v>
      </c>
      <c r="AY24" s="237">
        <v>0</v>
      </c>
      <c r="AZ24" s="237">
        <v>0</v>
      </c>
      <c r="BA24" s="237">
        <v>0</v>
      </c>
      <c r="BB24" s="237">
        <v>0</v>
      </c>
      <c r="BC24" s="237">
        <v>0</v>
      </c>
      <c r="BD24" s="237">
        <v>0</v>
      </c>
      <c r="BE24" s="237">
        <v>0</v>
      </c>
      <c r="BF24" s="237">
        <v>0</v>
      </c>
      <c r="BG24" s="237">
        <v>0</v>
      </c>
      <c r="BH24" s="237">
        <v>0</v>
      </c>
      <c r="BI24" s="237">
        <v>0</v>
      </c>
    </row>
    <row r="25" spans="1:61" x14ac:dyDescent="0.25">
      <c r="A25" s="221"/>
      <c r="B25" s="220" t="s">
        <v>409</v>
      </c>
      <c r="C25" s="221"/>
      <c r="D25" s="227">
        <f>+'Profit &amp; Loss'!E27</f>
        <v>0</v>
      </c>
      <c r="E25" s="227">
        <f t="shared" si="2"/>
        <v>0</v>
      </c>
      <c r="F25" s="221"/>
      <c r="G25" s="237">
        <v>0</v>
      </c>
      <c r="H25" s="237">
        <v>0</v>
      </c>
      <c r="I25" s="237">
        <v>0</v>
      </c>
      <c r="J25" s="237">
        <v>0</v>
      </c>
      <c r="K25" s="237">
        <v>0</v>
      </c>
      <c r="L25" s="237">
        <v>0</v>
      </c>
      <c r="M25" s="237">
        <v>0</v>
      </c>
      <c r="N25" s="237">
        <v>0</v>
      </c>
      <c r="O25" s="237">
        <v>0</v>
      </c>
      <c r="P25" s="237">
        <v>0</v>
      </c>
      <c r="Q25" s="237">
        <v>0</v>
      </c>
      <c r="R25" s="237">
        <v>0</v>
      </c>
      <c r="S25" s="237">
        <v>0</v>
      </c>
      <c r="T25" s="237">
        <v>0</v>
      </c>
      <c r="U25" s="237">
        <v>0</v>
      </c>
      <c r="V25" s="237">
        <v>0</v>
      </c>
      <c r="W25" s="237">
        <v>0</v>
      </c>
      <c r="X25" s="237">
        <v>0</v>
      </c>
      <c r="Y25" s="237">
        <v>0</v>
      </c>
      <c r="Z25" s="237">
        <v>0</v>
      </c>
      <c r="AA25" s="237">
        <v>0</v>
      </c>
      <c r="AB25" s="237">
        <v>0</v>
      </c>
      <c r="AC25" s="237">
        <v>0</v>
      </c>
      <c r="AD25" s="237">
        <v>0</v>
      </c>
      <c r="AE25" s="237">
        <v>0</v>
      </c>
      <c r="AF25" s="237">
        <v>0</v>
      </c>
      <c r="AG25" s="237">
        <v>0</v>
      </c>
      <c r="AH25" s="237">
        <v>0</v>
      </c>
      <c r="AI25" s="237">
        <v>0</v>
      </c>
      <c r="AJ25" s="237">
        <v>0</v>
      </c>
      <c r="AK25" s="237">
        <v>0</v>
      </c>
      <c r="AL25" s="237">
        <v>0</v>
      </c>
      <c r="AM25" s="237">
        <v>0</v>
      </c>
      <c r="AN25" s="237">
        <v>0</v>
      </c>
      <c r="AO25" s="237">
        <v>0</v>
      </c>
      <c r="AP25" s="237">
        <v>0</v>
      </c>
      <c r="AQ25" s="237">
        <v>0</v>
      </c>
      <c r="AR25" s="237">
        <v>0</v>
      </c>
      <c r="AS25" s="237">
        <v>0</v>
      </c>
      <c r="AT25" s="237">
        <v>0</v>
      </c>
      <c r="AU25" s="237">
        <v>0</v>
      </c>
      <c r="AV25" s="237">
        <v>0</v>
      </c>
      <c r="AW25" s="237">
        <v>0</v>
      </c>
      <c r="AX25" s="237">
        <v>0</v>
      </c>
      <c r="AY25" s="237">
        <v>0</v>
      </c>
      <c r="AZ25" s="237">
        <v>0</v>
      </c>
      <c r="BA25" s="237">
        <v>0</v>
      </c>
      <c r="BB25" s="237">
        <v>0</v>
      </c>
      <c r="BC25" s="237">
        <v>0</v>
      </c>
      <c r="BD25" s="237">
        <v>0</v>
      </c>
      <c r="BE25" s="237">
        <v>0</v>
      </c>
      <c r="BF25" s="237">
        <v>0</v>
      </c>
      <c r="BG25" s="237">
        <v>0</v>
      </c>
      <c r="BH25" s="237">
        <v>0</v>
      </c>
      <c r="BI25" s="237">
        <v>0</v>
      </c>
    </row>
    <row r="26" spans="1:61" x14ac:dyDescent="0.25">
      <c r="A26" s="221"/>
      <c r="B26" s="228" t="s">
        <v>417</v>
      </c>
      <c r="C26" s="221"/>
      <c r="D26" s="227" t="e">
        <f>SUM(D18:D25)</f>
        <v>#REF!</v>
      </c>
      <c r="E26" s="227" t="e">
        <f>SUM(E18:E25)</f>
        <v>#VALUE!</v>
      </c>
      <c r="F26" s="221"/>
      <c r="G26" s="238" t="e">
        <f t="shared" ref="G26:BI26" si="5">SUM(G18:G25)</f>
        <v>#VALUE!</v>
      </c>
      <c r="H26" s="238" t="e">
        <f t="shared" si="5"/>
        <v>#VALUE!</v>
      </c>
      <c r="I26" s="238" t="e">
        <f t="shared" si="5"/>
        <v>#VALUE!</v>
      </c>
      <c r="J26" s="238" t="e">
        <f t="shared" si="5"/>
        <v>#VALUE!</v>
      </c>
      <c r="K26" s="238" t="e">
        <f t="shared" si="5"/>
        <v>#VALUE!</v>
      </c>
      <c r="L26" s="238" t="e">
        <f t="shared" si="5"/>
        <v>#VALUE!</v>
      </c>
      <c r="M26" s="238" t="e">
        <f t="shared" si="5"/>
        <v>#VALUE!</v>
      </c>
      <c r="N26" s="238" t="e">
        <f t="shared" si="5"/>
        <v>#VALUE!</v>
      </c>
      <c r="O26" s="238" t="e">
        <f t="shared" si="5"/>
        <v>#VALUE!</v>
      </c>
      <c r="P26" s="238" t="e">
        <f t="shared" si="5"/>
        <v>#VALUE!</v>
      </c>
      <c r="Q26" s="238" t="e">
        <f t="shared" si="5"/>
        <v>#VALUE!</v>
      </c>
      <c r="R26" s="238" t="e">
        <f t="shared" si="5"/>
        <v>#VALUE!</v>
      </c>
      <c r="S26" s="238" t="e">
        <f t="shared" si="5"/>
        <v>#VALUE!</v>
      </c>
      <c r="T26" s="238" t="e">
        <f t="shared" si="5"/>
        <v>#VALUE!</v>
      </c>
      <c r="U26" s="238" t="e">
        <f t="shared" si="5"/>
        <v>#VALUE!</v>
      </c>
      <c r="V26" s="238" t="e">
        <f t="shared" si="5"/>
        <v>#VALUE!</v>
      </c>
      <c r="W26" s="238" t="e">
        <f t="shared" si="5"/>
        <v>#VALUE!</v>
      </c>
      <c r="X26" s="238" t="e">
        <f t="shared" si="5"/>
        <v>#VALUE!</v>
      </c>
      <c r="Y26" s="238" t="e">
        <f t="shared" si="5"/>
        <v>#VALUE!</v>
      </c>
      <c r="Z26" s="238" t="e">
        <f t="shared" si="5"/>
        <v>#VALUE!</v>
      </c>
      <c r="AA26" s="238" t="e">
        <f t="shared" si="5"/>
        <v>#VALUE!</v>
      </c>
      <c r="AB26" s="238" t="e">
        <f t="shared" si="5"/>
        <v>#VALUE!</v>
      </c>
      <c r="AC26" s="238" t="e">
        <f t="shared" si="5"/>
        <v>#VALUE!</v>
      </c>
      <c r="AD26" s="238" t="e">
        <f t="shared" si="5"/>
        <v>#VALUE!</v>
      </c>
      <c r="AE26" s="238" t="e">
        <f t="shared" si="5"/>
        <v>#VALUE!</v>
      </c>
      <c r="AF26" s="238" t="e">
        <f t="shared" si="5"/>
        <v>#VALUE!</v>
      </c>
      <c r="AG26" s="238" t="e">
        <f t="shared" si="5"/>
        <v>#VALUE!</v>
      </c>
      <c r="AH26" s="238" t="e">
        <f t="shared" si="5"/>
        <v>#VALUE!</v>
      </c>
      <c r="AI26" s="238" t="e">
        <f t="shared" si="5"/>
        <v>#VALUE!</v>
      </c>
      <c r="AJ26" s="238" t="e">
        <f t="shared" si="5"/>
        <v>#VALUE!</v>
      </c>
      <c r="AK26" s="238" t="e">
        <f t="shared" si="5"/>
        <v>#VALUE!</v>
      </c>
      <c r="AL26" s="238" t="e">
        <f t="shared" si="5"/>
        <v>#VALUE!</v>
      </c>
      <c r="AM26" s="238" t="e">
        <f t="shared" si="5"/>
        <v>#VALUE!</v>
      </c>
      <c r="AN26" s="238" t="e">
        <f t="shared" si="5"/>
        <v>#VALUE!</v>
      </c>
      <c r="AO26" s="238" t="e">
        <f t="shared" si="5"/>
        <v>#VALUE!</v>
      </c>
      <c r="AP26" s="238" t="e">
        <f t="shared" si="5"/>
        <v>#VALUE!</v>
      </c>
      <c r="AQ26" s="238" t="e">
        <f t="shared" si="5"/>
        <v>#VALUE!</v>
      </c>
      <c r="AR26" s="238" t="e">
        <f t="shared" si="5"/>
        <v>#VALUE!</v>
      </c>
      <c r="AS26" s="238" t="e">
        <f t="shared" si="5"/>
        <v>#VALUE!</v>
      </c>
      <c r="AT26" s="238" t="e">
        <f t="shared" si="5"/>
        <v>#VALUE!</v>
      </c>
      <c r="AU26" s="238" t="e">
        <f t="shared" si="5"/>
        <v>#VALUE!</v>
      </c>
      <c r="AV26" s="238" t="e">
        <f t="shared" si="5"/>
        <v>#VALUE!</v>
      </c>
      <c r="AW26" s="238" t="e">
        <f t="shared" si="5"/>
        <v>#VALUE!</v>
      </c>
      <c r="AX26" s="238" t="e">
        <f t="shared" si="5"/>
        <v>#VALUE!</v>
      </c>
      <c r="AY26" s="238" t="e">
        <f t="shared" si="5"/>
        <v>#VALUE!</v>
      </c>
      <c r="AZ26" s="238" t="e">
        <f t="shared" si="5"/>
        <v>#VALUE!</v>
      </c>
      <c r="BA26" s="238" t="e">
        <f t="shared" si="5"/>
        <v>#VALUE!</v>
      </c>
      <c r="BB26" s="238" t="e">
        <f t="shared" si="5"/>
        <v>#VALUE!</v>
      </c>
      <c r="BC26" s="238" t="e">
        <f t="shared" si="5"/>
        <v>#VALUE!</v>
      </c>
      <c r="BD26" s="238" t="e">
        <f t="shared" si="5"/>
        <v>#VALUE!</v>
      </c>
      <c r="BE26" s="238" t="e">
        <f t="shared" si="5"/>
        <v>#VALUE!</v>
      </c>
      <c r="BF26" s="238" t="e">
        <f t="shared" si="5"/>
        <v>#VALUE!</v>
      </c>
      <c r="BG26" s="238" t="e">
        <f t="shared" si="5"/>
        <v>#VALUE!</v>
      </c>
      <c r="BH26" s="238" t="e">
        <f t="shared" si="5"/>
        <v>#VALUE!</v>
      </c>
      <c r="BI26" s="238" t="e">
        <f t="shared" si="5"/>
        <v>#VALUE!</v>
      </c>
    </row>
    <row r="27" spans="1:61" x14ac:dyDescent="0.25">
      <c r="A27" s="221"/>
      <c r="B27" s="220"/>
      <c r="C27" s="221"/>
      <c r="D27" s="221"/>
      <c r="E27" s="221"/>
      <c r="F27" s="221"/>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row>
    <row r="28" spans="1:61" x14ac:dyDescent="0.25">
      <c r="A28" s="239" t="s">
        <v>418</v>
      </c>
      <c r="B28" s="233" t="s">
        <v>419</v>
      </c>
      <c r="C28" s="221"/>
      <c r="D28" s="221"/>
      <c r="E28" s="221"/>
      <c r="F28" s="221"/>
      <c r="G28" s="238" t="e">
        <f t="shared" ref="G28:BI28" si="6">F28+G26</f>
        <v>#VALUE!</v>
      </c>
      <c r="H28" s="238" t="e">
        <f t="shared" si="6"/>
        <v>#VALUE!</v>
      </c>
      <c r="I28" s="238" t="e">
        <f t="shared" si="6"/>
        <v>#VALUE!</v>
      </c>
      <c r="J28" s="238" t="e">
        <f t="shared" si="6"/>
        <v>#VALUE!</v>
      </c>
      <c r="K28" s="238" t="e">
        <f t="shared" si="6"/>
        <v>#VALUE!</v>
      </c>
      <c r="L28" s="238" t="e">
        <f t="shared" si="6"/>
        <v>#VALUE!</v>
      </c>
      <c r="M28" s="238" t="e">
        <f t="shared" si="6"/>
        <v>#VALUE!</v>
      </c>
      <c r="N28" s="238" t="e">
        <f t="shared" si="6"/>
        <v>#VALUE!</v>
      </c>
      <c r="O28" s="238" t="e">
        <f t="shared" si="6"/>
        <v>#VALUE!</v>
      </c>
      <c r="P28" s="238" t="e">
        <f t="shared" si="6"/>
        <v>#VALUE!</v>
      </c>
      <c r="Q28" s="238" t="e">
        <f t="shared" si="6"/>
        <v>#VALUE!</v>
      </c>
      <c r="R28" s="238" t="e">
        <f t="shared" si="6"/>
        <v>#VALUE!</v>
      </c>
      <c r="S28" s="238" t="e">
        <f t="shared" si="6"/>
        <v>#VALUE!</v>
      </c>
      <c r="T28" s="238" t="e">
        <f t="shared" si="6"/>
        <v>#VALUE!</v>
      </c>
      <c r="U28" s="238" t="e">
        <f t="shared" si="6"/>
        <v>#VALUE!</v>
      </c>
      <c r="V28" s="238" t="e">
        <f t="shared" si="6"/>
        <v>#VALUE!</v>
      </c>
      <c r="W28" s="238" t="e">
        <f t="shared" si="6"/>
        <v>#VALUE!</v>
      </c>
      <c r="X28" s="238" t="e">
        <f t="shared" si="6"/>
        <v>#VALUE!</v>
      </c>
      <c r="Y28" s="238" t="e">
        <f t="shared" si="6"/>
        <v>#VALUE!</v>
      </c>
      <c r="Z28" s="238" t="e">
        <f t="shared" si="6"/>
        <v>#VALUE!</v>
      </c>
      <c r="AA28" s="238" t="e">
        <f t="shared" si="6"/>
        <v>#VALUE!</v>
      </c>
      <c r="AB28" s="238" t="e">
        <f t="shared" si="6"/>
        <v>#VALUE!</v>
      </c>
      <c r="AC28" s="238" t="e">
        <f t="shared" si="6"/>
        <v>#VALUE!</v>
      </c>
      <c r="AD28" s="238" t="e">
        <f t="shared" si="6"/>
        <v>#VALUE!</v>
      </c>
      <c r="AE28" s="238" t="e">
        <f t="shared" si="6"/>
        <v>#VALUE!</v>
      </c>
      <c r="AF28" s="238" t="e">
        <f t="shared" si="6"/>
        <v>#VALUE!</v>
      </c>
      <c r="AG28" s="238" t="e">
        <f t="shared" si="6"/>
        <v>#VALUE!</v>
      </c>
      <c r="AH28" s="238" t="e">
        <f t="shared" si="6"/>
        <v>#VALUE!</v>
      </c>
      <c r="AI28" s="238" t="e">
        <f t="shared" si="6"/>
        <v>#VALUE!</v>
      </c>
      <c r="AJ28" s="238" t="e">
        <f t="shared" si="6"/>
        <v>#VALUE!</v>
      </c>
      <c r="AK28" s="238" t="e">
        <f t="shared" si="6"/>
        <v>#VALUE!</v>
      </c>
      <c r="AL28" s="238" t="e">
        <f t="shared" si="6"/>
        <v>#VALUE!</v>
      </c>
      <c r="AM28" s="238" t="e">
        <f t="shared" si="6"/>
        <v>#VALUE!</v>
      </c>
      <c r="AN28" s="238" t="e">
        <f t="shared" si="6"/>
        <v>#VALUE!</v>
      </c>
      <c r="AO28" s="238" t="e">
        <f t="shared" si="6"/>
        <v>#VALUE!</v>
      </c>
      <c r="AP28" s="238" t="e">
        <f t="shared" si="6"/>
        <v>#VALUE!</v>
      </c>
      <c r="AQ28" s="238" t="e">
        <f t="shared" si="6"/>
        <v>#VALUE!</v>
      </c>
      <c r="AR28" s="238" t="e">
        <f t="shared" si="6"/>
        <v>#VALUE!</v>
      </c>
      <c r="AS28" s="238" t="e">
        <f t="shared" si="6"/>
        <v>#VALUE!</v>
      </c>
      <c r="AT28" s="238" t="e">
        <f t="shared" si="6"/>
        <v>#VALUE!</v>
      </c>
      <c r="AU28" s="238" t="e">
        <f t="shared" si="6"/>
        <v>#VALUE!</v>
      </c>
      <c r="AV28" s="238" t="e">
        <f t="shared" si="6"/>
        <v>#VALUE!</v>
      </c>
      <c r="AW28" s="238" t="e">
        <f t="shared" si="6"/>
        <v>#VALUE!</v>
      </c>
      <c r="AX28" s="238" t="e">
        <f t="shared" si="6"/>
        <v>#VALUE!</v>
      </c>
      <c r="AY28" s="238" t="e">
        <f t="shared" si="6"/>
        <v>#VALUE!</v>
      </c>
      <c r="AZ28" s="238" t="e">
        <f t="shared" si="6"/>
        <v>#VALUE!</v>
      </c>
      <c r="BA28" s="238" t="e">
        <f t="shared" si="6"/>
        <v>#VALUE!</v>
      </c>
      <c r="BB28" s="238" t="e">
        <f t="shared" si="6"/>
        <v>#VALUE!</v>
      </c>
      <c r="BC28" s="238" t="e">
        <f t="shared" si="6"/>
        <v>#VALUE!</v>
      </c>
      <c r="BD28" s="238" t="e">
        <f t="shared" si="6"/>
        <v>#VALUE!</v>
      </c>
      <c r="BE28" s="238" t="e">
        <f t="shared" si="6"/>
        <v>#VALUE!</v>
      </c>
      <c r="BF28" s="238" t="e">
        <f t="shared" si="6"/>
        <v>#VALUE!</v>
      </c>
      <c r="BG28" s="238" t="e">
        <f t="shared" si="6"/>
        <v>#VALUE!</v>
      </c>
      <c r="BH28" s="238" t="e">
        <f t="shared" si="6"/>
        <v>#VALUE!</v>
      </c>
      <c r="BI28" s="238" t="e">
        <f t="shared" si="6"/>
        <v>#VALUE!</v>
      </c>
    </row>
    <row r="29" spans="1:61" x14ac:dyDescent="0.25">
      <c r="A29" s="221"/>
      <c r="B29" s="22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row>
    <row r="30" spans="1:61" x14ac:dyDescent="0.25">
      <c r="A30" s="221">
        <v>3</v>
      </c>
      <c r="B30" s="240" t="s">
        <v>420</v>
      </c>
      <c r="C30" s="221"/>
      <c r="D30" s="221"/>
      <c r="E30" s="221"/>
      <c r="F30" s="221"/>
      <c r="G30" s="221">
        <f t="shared" ref="G30:BI30" si="7">IF($D$9+$D$10&gt;G13,0,INDEX($G$15:$BI$15,,G13-($D$9+$D$10-1)))</f>
        <v>0</v>
      </c>
      <c r="H30" s="221">
        <f t="shared" si="7"/>
        <v>0</v>
      </c>
      <c r="I30" s="221">
        <f t="shared" si="7"/>
        <v>0</v>
      </c>
      <c r="J30" s="221">
        <f t="shared" si="7"/>
        <v>0</v>
      </c>
      <c r="K30" s="221">
        <f t="shared" si="7"/>
        <v>0</v>
      </c>
      <c r="L30" s="221">
        <f t="shared" si="7"/>
        <v>0</v>
      </c>
      <c r="M30" s="221">
        <f t="shared" si="7"/>
        <v>0</v>
      </c>
      <c r="N30" s="221">
        <f t="shared" si="7"/>
        <v>0</v>
      </c>
      <c r="O30" s="221">
        <f t="shared" si="7"/>
        <v>0</v>
      </c>
      <c r="P30" s="221">
        <f t="shared" si="7"/>
        <v>0</v>
      </c>
      <c r="Q30" s="221">
        <f t="shared" si="7"/>
        <v>0</v>
      </c>
      <c r="R30" s="221">
        <f t="shared" si="7"/>
        <v>0</v>
      </c>
      <c r="S30" s="221">
        <f t="shared" si="7"/>
        <v>0</v>
      </c>
      <c r="T30" s="221">
        <f t="shared" si="7"/>
        <v>0</v>
      </c>
      <c r="U30" s="221">
        <f t="shared" si="7"/>
        <v>0</v>
      </c>
      <c r="V30" s="221">
        <f t="shared" si="7"/>
        <v>0</v>
      </c>
      <c r="W30" s="221">
        <f t="shared" si="7"/>
        <v>0</v>
      </c>
      <c r="X30" s="221">
        <f t="shared" si="7"/>
        <v>0</v>
      </c>
      <c r="Y30" s="221">
        <f t="shared" si="7"/>
        <v>0</v>
      </c>
      <c r="Z30" s="221">
        <f t="shared" si="7"/>
        <v>0</v>
      </c>
      <c r="AA30" s="221">
        <f t="shared" si="7"/>
        <v>0</v>
      </c>
      <c r="AB30" s="221">
        <f t="shared" si="7"/>
        <v>0</v>
      </c>
      <c r="AC30" s="221">
        <f t="shared" si="7"/>
        <v>0</v>
      </c>
      <c r="AD30" s="221">
        <f t="shared" si="7"/>
        <v>0</v>
      </c>
      <c r="AE30" s="221">
        <f t="shared" si="7"/>
        <v>0</v>
      </c>
      <c r="AF30" s="221">
        <f t="shared" si="7"/>
        <v>0</v>
      </c>
      <c r="AG30" s="221">
        <f t="shared" si="7"/>
        <v>0</v>
      </c>
      <c r="AH30" s="221">
        <f t="shared" si="7"/>
        <v>0</v>
      </c>
      <c r="AI30" s="221">
        <f t="shared" si="7"/>
        <v>0</v>
      </c>
      <c r="AJ30" s="221">
        <f t="shared" si="7"/>
        <v>0</v>
      </c>
      <c r="AK30" s="221">
        <f t="shared" si="7"/>
        <v>0</v>
      </c>
      <c r="AL30" s="221">
        <f t="shared" si="7"/>
        <v>0</v>
      </c>
      <c r="AM30" s="221">
        <f t="shared" si="7"/>
        <v>0</v>
      </c>
      <c r="AN30" s="221">
        <f t="shared" si="7"/>
        <v>0</v>
      </c>
      <c r="AO30" s="221">
        <f t="shared" si="7"/>
        <v>0</v>
      </c>
      <c r="AP30" s="221">
        <f t="shared" si="7"/>
        <v>0</v>
      </c>
      <c r="AQ30" s="221">
        <f t="shared" si="7"/>
        <v>0</v>
      </c>
      <c r="AR30" s="221">
        <f t="shared" si="7"/>
        <v>0</v>
      </c>
      <c r="AS30" s="221">
        <f t="shared" si="7"/>
        <v>0</v>
      </c>
      <c r="AT30" s="221">
        <f t="shared" si="7"/>
        <v>0</v>
      </c>
      <c r="AU30" s="221">
        <f t="shared" si="7"/>
        <v>0</v>
      </c>
      <c r="AV30" s="221">
        <f t="shared" si="7"/>
        <v>0</v>
      </c>
      <c r="AW30" s="221">
        <f t="shared" si="7"/>
        <v>0</v>
      </c>
      <c r="AX30" s="221">
        <f t="shared" si="7"/>
        <v>0</v>
      </c>
      <c r="AY30" s="221">
        <f t="shared" si="7"/>
        <v>0</v>
      </c>
      <c r="AZ30" s="221">
        <f t="shared" si="7"/>
        <v>0</v>
      </c>
      <c r="BA30" s="221">
        <f t="shared" si="7"/>
        <v>0</v>
      </c>
      <c r="BB30" s="221">
        <f t="shared" si="7"/>
        <v>0</v>
      </c>
      <c r="BC30" s="221">
        <f t="shared" si="7"/>
        <v>0</v>
      </c>
      <c r="BD30" s="221">
        <f t="shared" si="7"/>
        <v>0</v>
      </c>
      <c r="BE30" s="221">
        <f t="shared" si="7"/>
        <v>0</v>
      </c>
      <c r="BF30" s="221">
        <f t="shared" si="7"/>
        <v>0</v>
      </c>
      <c r="BG30" s="221">
        <f t="shared" si="7"/>
        <v>0</v>
      </c>
      <c r="BH30" s="221">
        <f t="shared" si="7"/>
        <v>0</v>
      </c>
      <c r="BI30" s="221" t="e">
        <f t="shared" si="7"/>
        <v>#REF!</v>
      </c>
    </row>
    <row r="31" spans="1:61" x14ac:dyDescent="0.25">
      <c r="A31" s="221"/>
      <c r="B31" s="220"/>
      <c r="C31" s="221"/>
      <c r="D31" s="221"/>
      <c r="E31" s="221"/>
      <c r="F31" s="221"/>
      <c r="G31" s="241">
        <f>+G30</f>
        <v>0</v>
      </c>
      <c r="H31" s="241">
        <f>+G31+H30</f>
        <v>0</v>
      </c>
      <c r="I31" s="241">
        <f t="shared" ref="I31:BI31" si="8">+H31+I30</f>
        <v>0</v>
      </c>
      <c r="J31" s="241">
        <f t="shared" si="8"/>
        <v>0</v>
      </c>
      <c r="K31" s="241">
        <f t="shared" si="8"/>
        <v>0</v>
      </c>
      <c r="L31" s="241">
        <f t="shared" si="8"/>
        <v>0</v>
      </c>
      <c r="M31" s="241">
        <f t="shared" si="8"/>
        <v>0</v>
      </c>
      <c r="N31" s="241">
        <f t="shared" si="8"/>
        <v>0</v>
      </c>
      <c r="O31" s="241">
        <f t="shared" si="8"/>
        <v>0</v>
      </c>
      <c r="P31" s="241">
        <f t="shared" si="8"/>
        <v>0</v>
      </c>
      <c r="Q31" s="241">
        <f t="shared" si="8"/>
        <v>0</v>
      </c>
      <c r="R31" s="241">
        <f t="shared" si="8"/>
        <v>0</v>
      </c>
      <c r="S31" s="241">
        <f t="shared" si="8"/>
        <v>0</v>
      </c>
      <c r="T31" s="241">
        <f t="shared" si="8"/>
        <v>0</v>
      </c>
      <c r="U31" s="241">
        <f t="shared" si="8"/>
        <v>0</v>
      </c>
      <c r="V31" s="241">
        <f t="shared" si="8"/>
        <v>0</v>
      </c>
      <c r="W31" s="241">
        <f t="shared" si="8"/>
        <v>0</v>
      </c>
      <c r="X31" s="241">
        <f t="shared" si="8"/>
        <v>0</v>
      </c>
      <c r="Y31" s="241">
        <f t="shared" si="8"/>
        <v>0</v>
      </c>
      <c r="Z31" s="241">
        <f t="shared" si="8"/>
        <v>0</v>
      </c>
      <c r="AA31" s="241">
        <f t="shared" si="8"/>
        <v>0</v>
      </c>
      <c r="AB31" s="241">
        <f t="shared" si="8"/>
        <v>0</v>
      </c>
      <c r="AC31" s="241">
        <f t="shared" si="8"/>
        <v>0</v>
      </c>
      <c r="AD31" s="241">
        <f t="shared" si="8"/>
        <v>0</v>
      </c>
      <c r="AE31" s="241">
        <f t="shared" si="8"/>
        <v>0</v>
      </c>
      <c r="AF31" s="241">
        <f t="shared" si="8"/>
        <v>0</v>
      </c>
      <c r="AG31" s="241">
        <f t="shared" si="8"/>
        <v>0</v>
      </c>
      <c r="AH31" s="241">
        <f t="shared" si="8"/>
        <v>0</v>
      </c>
      <c r="AI31" s="241">
        <f t="shared" si="8"/>
        <v>0</v>
      </c>
      <c r="AJ31" s="241">
        <f t="shared" si="8"/>
        <v>0</v>
      </c>
      <c r="AK31" s="241">
        <f t="shared" si="8"/>
        <v>0</v>
      </c>
      <c r="AL31" s="241">
        <f t="shared" si="8"/>
        <v>0</v>
      </c>
      <c r="AM31" s="241">
        <f t="shared" si="8"/>
        <v>0</v>
      </c>
      <c r="AN31" s="241">
        <f t="shared" si="8"/>
        <v>0</v>
      </c>
      <c r="AO31" s="241">
        <f t="shared" si="8"/>
        <v>0</v>
      </c>
      <c r="AP31" s="241">
        <f t="shared" si="8"/>
        <v>0</v>
      </c>
      <c r="AQ31" s="241">
        <f t="shared" si="8"/>
        <v>0</v>
      </c>
      <c r="AR31" s="241">
        <f t="shared" si="8"/>
        <v>0</v>
      </c>
      <c r="AS31" s="241">
        <f t="shared" si="8"/>
        <v>0</v>
      </c>
      <c r="AT31" s="241">
        <f t="shared" si="8"/>
        <v>0</v>
      </c>
      <c r="AU31" s="241">
        <f t="shared" si="8"/>
        <v>0</v>
      </c>
      <c r="AV31" s="241">
        <f t="shared" si="8"/>
        <v>0</v>
      </c>
      <c r="AW31" s="241">
        <f t="shared" si="8"/>
        <v>0</v>
      </c>
      <c r="AX31" s="241">
        <f t="shared" si="8"/>
        <v>0</v>
      </c>
      <c r="AY31" s="241">
        <f t="shared" si="8"/>
        <v>0</v>
      </c>
      <c r="AZ31" s="241">
        <f t="shared" si="8"/>
        <v>0</v>
      </c>
      <c r="BA31" s="241">
        <f t="shared" si="8"/>
        <v>0</v>
      </c>
      <c r="BB31" s="241">
        <f t="shared" si="8"/>
        <v>0</v>
      </c>
      <c r="BC31" s="241">
        <f t="shared" si="8"/>
        <v>0</v>
      </c>
      <c r="BD31" s="241">
        <f t="shared" si="8"/>
        <v>0</v>
      </c>
      <c r="BE31" s="241">
        <f t="shared" si="8"/>
        <v>0</v>
      </c>
      <c r="BF31" s="241">
        <f t="shared" si="8"/>
        <v>0</v>
      </c>
      <c r="BG31" s="241">
        <f t="shared" si="8"/>
        <v>0</v>
      </c>
      <c r="BH31" s="241">
        <f t="shared" si="8"/>
        <v>0</v>
      </c>
      <c r="BI31" s="241" t="e">
        <f t="shared" si="8"/>
        <v>#REF!</v>
      </c>
    </row>
    <row r="32" spans="1:61" x14ac:dyDescent="0.25">
      <c r="A32" s="221">
        <v>4</v>
      </c>
      <c r="B32" s="233" t="s">
        <v>421</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row>
    <row r="33" spans="1:61" x14ac:dyDescent="0.25">
      <c r="A33" s="221"/>
      <c r="B33" s="220" t="s">
        <v>422</v>
      </c>
      <c r="C33" s="221"/>
      <c r="D33" s="221"/>
      <c r="E33" s="221"/>
      <c r="F33" s="221"/>
      <c r="G33" s="238">
        <f>$D$6*G30</f>
        <v>0</v>
      </c>
      <c r="H33" s="238">
        <f t="shared" ref="H33:BI33" si="9">$D$6*H30</f>
        <v>0</v>
      </c>
      <c r="I33" s="238">
        <f t="shared" si="9"/>
        <v>0</v>
      </c>
      <c r="J33" s="238">
        <f t="shared" si="9"/>
        <v>0</v>
      </c>
      <c r="K33" s="238">
        <f t="shared" si="9"/>
        <v>0</v>
      </c>
      <c r="L33" s="238">
        <f t="shared" si="9"/>
        <v>0</v>
      </c>
      <c r="M33" s="238">
        <f t="shared" si="9"/>
        <v>0</v>
      </c>
      <c r="N33" s="238">
        <f t="shared" si="9"/>
        <v>0</v>
      </c>
      <c r="O33" s="238">
        <f t="shared" si="9"/>
        <v>0</v>
      </c>
      <c r="P33" s="238">
        <f t="shared" si="9"/>
        <v>0</v>
      </c>
      <c r="Q33" s="238">
        <f t="shared" si="9"/>
        <v>0</v>
      </c>
      <c r="R33" s="238">
        <f t="shared" si="9"/>
        <v>0</v>
      </c>
      <c r="S33" s="238">
        <f t="shared" si="9"/>
        <v>0</v>
      </c>
      <c r="T33" s="238">
        <f t="shared" si="9"/>
        <v>0</v>
      </c>
      <c r="U33" s="238">
        <f t="shared" si="9"/>
        <v>0</v>
      </c>
      <c r="V33" s="238">
        <f t="shared" si="9"/>
        <v>0</v>
      </c>
      <c r="W33" s="238">
        <f t="shared" si="9"/>
        <v>0</v>
      </c>
      <c r="X33" s="238">
        <f t="shared" si="9"/>
        <v>0</v>
      </c>
      <c r="Y33" s="238">
        <f t="shared" si="9"/>
        <v>0</v>
      </c>
      <c r="Z33" s="238">
        <f t="shared" si="9"/>
        <v>0</v>
      </c>
      <c r="AA33" s="238">
        <f t="shared" si="9"/>
        <v>0</v>
      </c>
      <c r="AB33" s="238">
        <f t="shared" si="9"/>
        <v>0</v>
      </c>
      <c r="AC33" s="238">
        <f t="shared" si="9"/>
        <v>0</v>
      </c>
      <c r="AD33" s="238">
        <f t="shared" si="9"/>
        <v>0</v>
      </c>
      <c r="AE33" s="238">
        <f t="shared" si="9"/>
        <v>0</v>
      </c>
      <c r="AF33" s="238">
        <f t="shared" si="9"/>
        <v>0</v>
      </c>
      <c r="AG33" s="238">
        <f t="shared" si="9"/>
        <v>0</v>
      </c>
      <c r="AH33" s="238">
        <f t="shared" si="9"/>
        <v>0</v>
      </c>
      <c r="AI33" s="238">
        <f t="shared" si="9"/>
        <v>0</v>
      </c>
      <c r="AJ33" s="238">
        <f t="shared" si="9"/>
        <v>0</v>
      </c>
      <c r="AK33" s="238">
        <f t="shared" si="9"/>
        <v>0</v>
      </c>
      <c r="AL33" s="238">
        <f t="shared" si="9"/>
        <v>0</v>
      </c>
      <c r="AM33" s="238">
        <f t="shared" si="9"/>
        <v>0</v>
      </c>
      <c r="AN33" s="238">
        <f t="shared" si="9"/>
        <v>0</v>
      </c>
      <c r="AO33" s="238">
        <f t="shared" si="9"/>
        <v>0</v>
      </c>
      <c r="AP33" s="238">
        <f t="shared" si="9"/>
        <v>0</v>
      </c>
      <c r="AQ33" s="238">
        <f t="shared" si="9"/>
        <v>0</v>
      </c>
      <c r="AR33" s="238">
        <f t="shared" si="9"/>
        <v>0</v>
      </c>
      <c r="AS33" s="238">
        <f t="shared" si="9"/>
        <v>0</v>
      </c>
      <c r="AT33" s="238">
        <f t="shared" si="9"/>
        <v>0</v>
      </c>
      <c r="AU33" s="238">
        <f t="shared" si="9"/>
        <v>0</v>
      </c>
      <c r="AV33" s="238">
        <f t="shared" si="9"/>
        <v>0</v>
      </c>
      <c r="AW33" s="238">
        <f t="shared" si="9"/>
        <v>0</v>
      </c>
      <c r="AX33" s="238">
        <f t="shared" si="9"/>
        <v>0</v>
      </c>
      <c r="AY33" s="238">
        <f t="shared" si="9"/>
        <v>0</v>
      </c>
      <c r="AZ33" s="238">
        <f t="shared" si="9"/>
        <v>0</v>
      </c>
      <c r="BA33" s="238">
        <f t="shared" si="9"/>
        <v>0</v>
      </c>
      <c r="BB33" s="238">
        <f t="shared" si="9"/>
        <v>0</v>
      </c>
      <c r="BC33" s="238">
        <f t="shared" si="9"/>
        <v>0</v>
      </c>
      <c r="BD33" s="238">
        <f t="shared" si="9"/>
        <v>0</v>
      </c>
      <c r="BE33" s="238">
        <f t="shared" si="9"/>
        <v>0</v>
      </c>
      <c r="BF33" s="238">
        <f t="shared" si="9"/>
        <v>0</v>
      </c>
      <c r="BG33" s="238">
        <f t="shared" si="9"/>
        <v>0</v>
      </c>
      <c r="BH33" s="238">
        <f t="shared" si="9"/>
        <v>0</v>
      </c>
      <c r="BI33" s="238" t="e">
        <f t="shared" si="9"/>
        <v>#REF!</v>
      </c>
    </row>
    <row r="34" spans="1:61" x14ac:dyDescent="0.25">
      <c r="A34" s="221"/>
      <c r="B34" s="228" t="s">
        <v>423</v>
      </c>
      <c r="C34" s="221"/>
      <c r="D34" s="221"/>
      <c r="E34" s="221"/>
      <c r="F34" s="221"/>
      <c r="G34" s="238">
        <f t="shared" ref="G34:BI34" si="10">$D$7*G33</f>
        <v>0</v>
      </c>
      <c r="H34" s="238">
        <f t="shared" si="10"/>
        <v>0</v>
      </c>
      <c r="I34" s="238">
        <f t="shared" si="10"/>
        <v>0</v>
      </c>
      <c r="J34" s="238">
        <f t="shared" si="10"/>
        <v>0</v>
      </c>
      <c r="K34" s="238">
        <f t="shared" si="10"/>
        <v>0</v>
      </c>
      <c r="L34" s="238">
        <f t="shared" si="10"/>
        <v>0</v>
      </c>
      <c r="M34" s="238">
        <f t="shared" si="10"/>
        <v>0</v>
      </c>
      <c r="N34" s="238">
        <f t="shared" si="10"/>
        <v>0</v>
      </c>
      <c r="O34" s="238">
        <f t="shared" si="10"/>
        <v>0</v>
      </c>
      <c r="P34" s="238">
        <f t="shared" si="10"/>
        <v>0</v>
      </c>
      <c r="Q34" s="238">
        <f t="shared" si="10"/>
        <v>0</v>
      </c>
      <c r="R34" s="238">
        <f t="shared" si="10"/>
        <v>0</v>
      </c>
      <c r="S34" s="238">
        <f t="shared" si="10"/>
        <v>0</v>
      </c>
      <c r="T34" s="238">
        <f t="shared" si="10"/>
        <v>0</v>
      </c>
      <c r="U34" s="238">
        <f t="shared" si="10"/>
        <v>0</v>
      </c>
      <c r="V34" s="238">
        <f t="shared" si="10"/>
        <v>0</v>
      </c>
      <c r="W34" s="238">
        <f t="shared" si="10"/>
        <v>0</v>
      </c>
      <c r="X34" s="238">
        <f t="shared" si="10"/>
        <v>0</v>
      </c>
      <c r="Y34" s="238">
        <f t="shared" si="10"/>
        <v>0</v>
      </c>
      <c r="Z34" s="238">
        <f t="shared" si="10"/>
        <v>0</v>
      </c>
      <c r="AA34" s="238">
        <f t="shared" si="10"/>
        <v>0</v>
      </c>
      <c r="AB34" s="238">
        <f t="shared" si="10"/>
        <v>0</v>
      </c>
      <c r="AC34" s="238">
        <f t="shared" si="10"/>
        <v>0</v>
      </c>
      <c r="AD34" s="238">
        <f t="shared" si="10"/>
        <v>0</v>
      </c>
      <c r="AE34" s="238">
        <f t="shared" si="10"/>
        <v>0</v>
      </c>
      <c r="AF34" s="238">
        <f t="shared" si="10"/>
        <v>0</v>
      </c>
      <c r="AG34" s="238">
        <f t="shared" si="10"/>
        <v>0</v>
      </c>
      <c r="AH34" s="238">
        <f t="shared" si="10"/>
        <v>0</v>
      </c>
      <c r="AI34" s="238">
        <f t="shared" si="10"/>
        <v>0</v>
      </c>
      <c r="AJ34" s="238">
        <f t="shared" si="10"/>
        <v>0</v>
      </c>
      <c r="AK34" s="238">
        <f t="shared" si="10"/>
        <v>0</v>
      </c>
      <c r="AL34" s="238">
        <f t="shared" si="10"/>
        <v>0</v>
      </c>
      <c r="AM34" s="238">
        <f t="shared" si="10"/>
        <v>0</v>
      </c>
      <c r="AN34" s="238">
        <f t="shared" si="10"/>
        <v>0</v>
      </c>
      <c r="AO34" s="238">
        <f t="shared" si="10"/>
        <v>0</v>
      </c>
      <c r="AP34" s="238">
        <f t="shared" si="10"/>
        <v>0</v>
      </c>
      <c r="AQ34" s="238">
        <f t="shared" si="10"/>
        <v>0</v>
      </c>
      <c r="AR34" s="238">
        <f t="shared" si="10"/>
        <v>0</v>
      </c>
      <c r="AS34" s="238">
        <f t="shared" si="10"/>
        <v>0</v>
      </c>
      <c r="AT34" s="238">
        <f t="shared" si="10"/>
        <v>0</v>
      </c>
      <c r="AU34" s="238">
        <f t="shared" si="10"/>
        <v>0</v>
      </c>
      <c r="AV34" s="238">
        <f t="shared" si="10"/>
        <v>0</v>
      </c>
      <c r="AW34" s="238">
        <f t="shared" si="10"/>
        <v>0</v>
      </c>
      <c r="AX34" s="238">
        <f t="shared" si="10"/>
        <v>0</v>
      </c>
      <c r="AY34" s="238">
        <f t="shared" si="10"/>
        <v>0</v>
      </c>
      <c r="AZ34" s="238">
        <f t="shared" si="10"/>
        <v>0</v>
      </c>
      <c r="BA34" s="238">
        <f t="shared" si="10"/>
        <v>0</v>
      </c>
      <c r="BB34" s="238">
        <f t="shared" si="10"/>
        <v>0</v>
      </c>
      <c r="BC34" s="238">
        <f t="shared" si="10"/>
        <v>0</v>
      </c>
      <c r="BD34" s="238">
        <f t="shared" si="10"/>
        <v>0</v>
      </c>
      <c r="BE34" s="238">
        <f t="shared" si="10"/>
        <v>0</v>
      </c>
      <c r="BF34" s="238">
        <f t="shared" si="10"/>
        <v>0</v>
      </c>
      <c r="BG34" s="238">
        <f t="shared" si="10"/>
        <v>0</v>
      </c>
      <c r="BH34" s="238">
        <f t="shared" si="10"/>
        <v>0</v>
      </c>
      <c r="BI34" s="238" t="e">
        <f t="shared" si="10"/>
        <v>#REF!</v>
      </c>
    </row>
    <row r="35" spans="1:61" x14ac:dyDescent="0.25">
      <c r="A35" s="221"/>
      <c r="B35" s="228" t="s">
        <v>424</v>
      </c>
      <c r="C35" s="221"/>
      <c r="D35" s="221"/>
      <c r="E35" s="221"/>
      <c r="F35" s="221"/>
      <c r="G35" s="238">
        <f t="shared" ref="G35:BI35" si="11">G33-G34</f>
        <v>0</v>
      </c>
      <c r="H35" s="238">
        <f t="shared" si="11"/>
        <v>0</v>
      </c>
      <c r="I35" s="238">
        <f t="shared" si="11"/>
        <v>0</v>
      </c>
      <c r="J35" s="238">
        <f t="shared" si="11"/>
        <v>0</v>
      </c>
      <c r="K35" s="238">
        <f t="shared" si="11"/>
        <v>0</v>
      </c>
      <c r="L35" s="238">
        <f t="shared" si="11"/>
        <v>0</v>
      </c>
      <c r="M35" s="238">
        <f t="shared" si="11"/>
        <v>0</v>
      </c>
      <c r="N35" s="238">
        <f t="shared" si="11"/>
        <v>0</v>
      </c>
      <c r="O35" s="238">
        <f t="shared" si="11"/>
        <v>0</v>
      </c>
      <c r="P35" s="238">
        <f t="shared" si="11"/>
        <v>0</v>
      </c>
      <c r="Q35" s="238">
        <f t="shared" si="11"/>
        <v>0</v>
      </c>
      <c r="R35" s="238">
        <f t="shared" si="11"/>
        <v>0</v>
      </c>
      <c r="S35" s="238">
        <f t="shared" si="11"/>
        <v>0</v>
      </c>
      <c r="T35" s="238">
        <f t="shared" si="11"/>
        <v>0</v>
      </c>
      <c r="U35" s="238">
        <f t="shared" si="11"/>
        <v>0</v>
      </c>
      <c r="V35" s="238">
        <f t="shared" si="11"/>
        <v>0</v>
      </c>
      <c r="W35" s="238">
        <f t="shared" si="11"/>
        <v>0</v>
      </c>
      <c r="X35" s="238">
        <f t="shared" si="11"/>
        <v>0</v>
      </c>
      <c r="Y35" s="238">
        <f t="shared" si="11"/>
        <v>0</v>
      </c>
      <c r="Z35" s="238">
        <f t="shared" si="11"/>
        <v>0</v>
      </c>
      <c r="AA35" s="238">
        <f t="shared" si="11"/>
        <v>0</v>
      </c>
      <c r="AB35" s="238">
        <f t="shared" si="11"/>
        <v>0</v>
      </c>
      <c r="AC35" s="238">
        <f t="shared" si="11"/>
        <v>0</v>
      </c>
      <c r="AD35" s="238">
        <f t="shared" si="11"/>
        <v>0</v>
      </c>
      <c r="AE35" s="238">
        <f t="shared" si="11"/>
        <v>0</v>
      </c>
      <c r="AF35" s="238">
        <f t="shared" si="11"/>
        <v>0</v>
      </c>
      <c r="AG35" s="238">
        <f t="shared" si="11"/>
        <v>0</v>
      </c>
      <c r="AH35" s="238">
        <f t="shared" si="11"/>
        <v>0</v>
      </c>
      <c r="AI35" s="238">
        <f t="shared" si="11"/>
        <v>0</v>
      </c>
      <c r="AJ35" s="238">
        <f t="shared" si="11"/>
        <v>0</v>
      </c>
      <c r="AK35" s="238">
        <f t="shared" si="11"/>
        <v>0</v>
      </c>
      <c r="AL35" s="238">
        <f t="shared" si="11"/>
        <v>0</v>
      </c>
      <c r="AM35" s="238">
        <f t="shared" si="11"/>
        <v>0</v>
      </c>
      <c r="AN35" s="238">
        <f t="shared" si="11"/>
        <v>0</v>
      </c>
      <c r="AO35" s="238">
        <f t="shared" si="11"/>
        <v>0</v>
      </c>
      <c r="AP35" s="238">
        <f t="shared" si="11"/>
        <v>0</v>
      </c>
      <c r="AQ35" s="238">
        <f t="shared" si="11"/>
        <v>0</v>
      </c>
      <c r="AR35" s="238">
        <f t="shared" si="11"/>
        <v>0</v>
      </c>
      <c r="AS35" s="238">
        <f t="shared" si="11"/>
        <v>0</v>
      </c>
      <c r="AT35" s="238">
        <f t="shared" si="11"/>
        <v>0</v>
      </c>
      <c r="AU35" s="238">
        <f t="shared" si="11"/>
        <v>0</v>
      </c>
      <c r="AV35" s="238">
        <f t="shared" si="11"/>
        <v>0</v>
      </c>
      <c r="AW35" s="238">
        <f t="shared" si="11"/>
        <v>0</v>
      </c>
      <c r="AX35" s="238">
        <f t="shared" si="11"/>
        <v>0</v>
      </c>
      <c r="AY35" s="238">
        <f t="shared" si="11"/>
        <v>0</v>
      </c>
      <c r="AZ35" s="238">
        <f t="shared" si="11"/>
        <v>0</v>
      </c>
      <c r="BA35" s="238">
        <f t="shared" si="11"/>
        <v>0</v>
      </c>
      <c r="BB35" s="238">
        <f t="shared" si="11"/>
        <v>0</v>
      </c>
      <c r="BC35" s="238">
        <f t="shared" si="11"/>
        <v>0</v>
      </c>
      <c r="BD35" s="238">
        <f t="shared" si="11"/>
        <v>0</v>
      </c>
      <c r="BE35" s="238">
        <f t="shared" si="11"/>
        <v>0</v>
      </c>
      <c r="BF35" s="238">
        <f t="shared" si="11"/>
        <v>0</v>
      </c>
      <c r="BG35" s="238">
        <f t="shared" si="11"/>
        <v>0</v>
      </c>
      <c r="BH35" s="238">
        <f t="shared" si="11"/>
        <v>0</v>
      </c>
      <c r="BI35" s="238" t="e">
        <f t="shared" si="11"/>
        <v>#REF!</v>
      </c>
    </row>
    <row r="36" spans="1:61" x14ac:dyDescent="0.25">
      <c r="A36" s="221"/>
      <c r="B36" s="220"/>
      <c r="C36" s="221"/>
      <c r="D36" s="221"/>
      <c r="E36" s="221"/>
      <c r="F36" s="221"/>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row>
    <row r="37" spans="1:61" x14ac:dyDescent="0.25">
      <c r="A37" s="221">
        <v>5</v>
      </c>
      <c r="B37" s="233" t="s">
        <v>425</v>
      </c>
      <c r="C37" s="221"/>
      <c r="D37" s="221"/>
      <c r="E37" s="221"/>
      <c r="F37" s="221"/>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row>
    <row r="38" spans="1:61" x14ac:dyDescent="0.25">
      <c r="A38" s="221"/>
      <c r="B38" s="220" t="s">
        <v>426</v>
      </c>
      <c r="C38" s="221"/>
      <c r="D38" s="221"/>
      <c r="E38" s="221"/>
      <c r="F38" s="221"/>
      <c r="G38" s="238">
        <f t="shared" ref="G38:BI38" si="12">G35</f>
        <v>0</v>
      </c>
      <c r="H38" s="238">
        <f t="shared" si="12"/>
        <v>0</v>
      </c>
      <c r="I38" s="238">
        <f t="shared" si="12"/>
        <v>0</v>
      </c>
      <c r="J38" s="238">
        <f t="shared" si="12"/>
        <v>0</v>
      </c>
      <c r="K38" s="238">
        <f t="shared" si="12"/>
        <v>0</v>
      </c>
      <c r="L38" s="238">
        <f t="shared" si="12"/>
        <v>0</v>
      </c>
      <c r="M38" s="238">
        <f t="shared" si="12"/>
        <v>0</v>
      </c>
      <c r="N38" s="238">
        <f t="shared" si="12"/>
        <v>0</v>
      </c>
      <c r="O38" s="238">
        <f t="shared" si="12"/>
        <v>0</v>
      </c>
      <c r="P38" s="238">
        <f t="shared" si="12"/>
        <v>0</v>
      </c>
      <c r="Q38" s="238">
        <f t="shared" si="12"/>
        <v>0</v>
      </c>
      <c r="R38" s="238">
        <f t="shared" si="12"/>
        <v>0</v>
      </c>
      <c r="S38" s="238">
        <f t="shared" si="12"/>
        <v>0</v>
      </c>
      <c r="T38" s="238">
        <f t="shared" si="12"/>
        <v>0</v>
      </c>
      <c r="U38" s="238">
        <f t="shared" si="12"/>
        <v>0</v>
      </c>
      <c r="V38" s="238">
        <f t="shared" si="12"/>
        <v>0</v>
      </c>
      <c r="W38" s="238">
        <f t="shared" si="12"/>
        <v>0</v>
      </c>
      <c r="X38" s="238">
        <f t="shared" si="12"/>
        <v>0</v>
      </c>
      <c r="Y38" s="238">
        <f t="shared" si="12"/>
        <v>0</v>
      </c>
      <c r="Z38" s="238">
        <f t="shared" si="12"/>
        <v>0</v>
      </c>
      <c r="AA38" s="238">
        <f t="shared" si="12"/>
        <v>0</v>
      </c>
      <c r="AB38" s="238">
        <f t="shared" si="12"/>
        <v>0</v>
      </c>
      <c r="AC38" s="238">
        <f t="shared" si="12"/>
        <v>0</v>
      </c>
      <c r="AD38" s="238">
        <f t="shared" si="12"/>
        <v>0</v>
      </c>
      <c r="AE38" s="238">
        <f t="shared" si="12"/>
        <v>0</v>
      </c>
      <c r="AF38" s="238">
        <f t="shared" si="12"/>
        <v>0</v>
      </c>
      <c r="AG38" s="238">
        <f t="shared" si="12"/>
        <v>0</v>
      </c>
      <c r="AH38" s="238">
        <f t="shared" si="12"/>
        <v>0</v>
      </c>
      <c r="AI38" s="238">
        <f t="shared" si="12"/>
        <v>0</v>
      </c>
      <c r="AJ38" s="238">
        <f t="shared" si="12"/>
        <v>0</v>
      </c>
      <c r="AK38" s="238">
        <f t="shared" si="12"/>
        <v>0</v>
      </c>
      <c r="AL38" s="238">
        <f t="shared" si="12"/>
        <v>0</v>
      </c>
      <c r="AM38" s="238">
        <f t="shared" si="12"/>
        <v>0</v>
      </c>
      <c r="AN38" s="238">
        <f t="shared" si="12"/>
        <v>0</v>
      </c>
      <c r="AO38" s="238">
        <f t="shared" si="12"/>
        <v>0</v>
      </c>
      <c r="AP38" s="238">
        <f t="shared" si="12"/>
        <v>0</v>
      </c>
      <c r="AQ38" s="238">
        <f t="shared" si="12"/>
        <v>0</v>
      </c>
      <c r="AR38" s="238">
        <f t="shared" si="12"/>
        <v>0</v>
      </c>
      <c r="AS38" s="238">
        <f t="shared" si="12"/>
        <v>0</v>
      </c>
      <c r="AT38" s="238">
        <f t="shared" si="12"/>
        <v>0</v>
      </c>
      <c r="AU38" s="238">
        <f t="shared" si="12"/>
        <v>0</v>
      </c>
      <c r="AV38" s="238">
        <f t="shared" si="12"/>
        <v>0</v>
      </c>
      <c r="AW38" s="238">
        <f t="shared" si="12"/>
        <v>0</v>
      </c>
      <c r="AX38" s="238">
        <f t="shared" si="12"/>
        <v>0</v>
      </c>
      <c r="AY38" s="238">
        <f t="shared" si="12"/>
        <v>0</v>
      </c>
      <c r="AZ38" s="238">
        <f t="shared" si="12"/>
        <v>0</v>
      </c>
      <c r="BA38" s="238">
        <f t="shared" si="12"/>
        <v>0</v>
      </c>
      <c r="BB38" s="238">
        <f t="shared" si="12"/>
        <v>0</v>
      </c>
      <c r="BC38" s="238">
        <f t="shared" si="12"/>
        <v>0</v>
      </c>
      <c r="BD38" s="238">
        <f t="shared" si="12"/>
        <v>0</v>
      </c>
      <c r="BE38" s="238">
        <f t="shared" si="12"/>
        <v>0</v>
      </c>
      <c r="BF38" s="238">
        <f t="shared" si="12"/>
        <v>0</v>
      </c>
      <c r="BG38" s="238">
        <f t="shared" si="12"/>
        <v>0</v>
      </c>
      <c r="BH38" s="238">
        <f t="shared" si="12"/>
        <v>0</v>
      </c>
      <c r="BI38" s="238" t="e">
        <f t="shared" si="12"/>
        <v>#REF!</v>
      </c>
    </row>
    <row r="39" spans="1:61" x14ac:dyDescent="0.25">
      <c r="A39" s="221"/>
      <c r="B39" s="228" t="s">
        <v>427</v>
      </c>
      <c r="C39" s="221"/>
      <c r="D39" s="221"/>
      <c r="E39" s="221"/>
      <c r="F39" s="221"/>
      <c r="G39" s="238" t="e">
        <f t="shared" ref="G39:BI39" si="13">G26</f>
        <v>#VALUE!</v>
      </c>
      <c r="H39" s="238" t="e">
        <f t="shared" si="13"/>
        <v>#VALUE!</v>
      </c>
      <c r="I39" s="238" t="e">
        <f t="shared" si="13"/>
        <v>#VALUE!</v>
      </c>
      <c r="J39" s="238" t="e">
        <f t="shared" si="13"/>
        <v>#VALUE!</v>
      </c>
      <c r="K39" s="238" t="e">
        <f t="shared" si="13"/>
        <v>#VALUE!</v>
      </c>
      <c r="L39" s="238" t="e">
        <f t="shared" si="13"/>
        <v>#VALUE!</v>
      </c>
      <c r="M39" s="238" t="e">
        <f t="shared" si="13"/>
        <v>#VALUE!</v>
      </c>
      <c r="N39" s="238" t="e">
        <f t="shared" si="13"/>
        <v>#VALUE!</v>
      </c>
      <c r="O39" s="238" t="e">
        <f t="shared" si="13"/>
        <v>#VALUE!</v>
      </c>
      <c r="P39" s="238" t="e">
        <f t="shared" si="13"/>
        <v>#VALUE!</v>
      </c>
      <c r="Q39" s="238" t="e">
        <f t="shared" si="13"/>
        <v>#VALUE!</v>
      </c>
      <c r="R39" s="238" t="e">
        <f t="shared" si="13"/>
        <v>#VALUE!</v>
      </c>
      <c r="S39" s="238" t="e">
        <f t="shared" si="13"/>
        <v>#VALUE!</v>
      </c>
      <c r="T39" s="238" t="e">
        <f t="shared" si="13"/>
        <v>#VALUE!</v>
      </c>
      <c r="U39" s="238" t="e">
        <f t="shared" si="13"/>
        <v>#VALUE!</v>
      </c>
      <c r="V39" s="238" t="e">
        <f t="shared" si="13"/>
        <v>#VALUE!</v>
      </c>
      <c r="W39" s="238" t="e">
        <f t="shared" si="13"/>
        <v>#VALUE!</v>
      </c>
      <c r="X39" s="238" t="e">
        <f t="shared" si="13"/>
        <v>#VALUE!</v>
      </c>
      <c r="Y39" s="238" t="e">
        <f t="shared" si="13"/>
        <v>#VALUE!</v>
      </c>
      <c r="Z39" s="238" t="e">
        <f t="shared" si="13"/>
        <v>#VALUE!</v>
      </c>
      <c r="AA39" s="238" t="e">
        <f t="shared" si="13"/>
        <v>#VALUE!</v>
      </c>
      <c r="AB39" s="238" t="e">
        <f t="shared" si="13"/>
        <v>#VALUE!</v>
      </c>
      <c r="AC39" s="238" t="e">
        <f t="shared" si="13"/>
        <v>#VALUE!</v>
      </c>
      <c r="AD39" s="238" t="e">
        <f t="shared" si="13"/>
        <v>#VALUE!</v>
      </c>
      <c r="AE39" s="238" t="e">
        <f t="shared" si="13"/>
        <v>#VALUE!</v>
      </c>
      <c r="AF39" s="238" t="e">
        <f t="shared" si="13"/>
        <v>#VALUE!</v>
      </c>
      <c r="AG39" s="238" t="e">
        <f t="shared" si="13"/>
        <v>#VALUE!</v>
      </c>
      <c r="AH39" s="238" t="e">
        <f t="shared" si="13"/>
        <v>#VALUE!</v>
      </c>
      <c r="AI39" s="238" t="e">
        <f t="shared" si="13"/>
        <v>#VALUE!</v>
      </c>
      <c r="AJ39" s="238" t="e">
        <f t="shared" si="13"/>
        <v>#VALUE!</v>
      </c>
      <c r="AK39" s="238" t="e">
        <f t="shared" si="13"/>
        <v>#VALUE!</v>
      </c>
      <c r="AL39" s="238" t="e">
        <f t="shared" si="13"/>
        <v>#VALUE!</v>
      </c>
      <c r="AM39" s="238" t="e">
        <f t="shared" si="13"/>
        <v>#VALUE!</v>
      </c>
      <c r="AN39" s="238" t="e">
        <f t="shared" si="13"/>
        <v>#VALUE!</v>
      </c>
      <c r="AO39" s="238" t="e">
        <f t="shared" si="13"/>
        <v>#VALUE!</v>
      </c>
      <c r="AP39" s="238" t="e">
        <f t="shared" si="13"/>
        <v>#VALUE!</v>
      </c>
      <c r="AQ39" s="238" t="e">
        <f t="shared" si="13"/>
        <v>#VALUE!</v>
      </c>
      <c r="AR39" s="238" t="e">
        <f t="shared" si="13"/>
        <v>#VALUE!</v>
      </c>
      <c r="AS39" s="238" t="e">
        <f t="shared" si="13"/>
        <v>#VALUE!</v>
      </c>
      <c r="AT39" s="238" t="e">
        <f t="shared" si="13"/>
        <v>#VALUE!</v>
      </c>
      <c r="AU39" s="238" t="e">
        <f t="shared" si="13"/>
        <v>#VALUE!</v>
      </c>
      <c r="AV39" s="238" t="e">
        <f t="shared" si="13"/>
        <v>#VALUE!</v>
      </c>
      <c r="AW39" s="238" t="e">
        <f t="shared" si="13"/>
        <v>#VALUE!</v>
      </c>
      <c r="AX39" s="238" t="e">
        <f t="shared" si="13"/>
        <v>#VALUE!</v>
      </c>
      <c r="AY39" s="238" t="e">
        <f t="shared" si="13"/>
        <v>#VALUE!</v>
      </c>
      <c r="AZ39" s="238" t="e">
        <f t="shared" si="13"/>
        <v>#VALUE!</v>
      </c>
      <c r="BA39" s="238" t="e">
        <f t="shared" si="13"/>
        <v>#VALUE!</v>
      </c>
      <c r="BB39" s="238" t="e">
        <f t="shared" si="13"/>
        <v>#VALUE!</v>
      </c>
      <c r="BC39" s="238" t="e">
        <f t="shared" si="13"/>
        <v>#VALUE!</v>
      </c>
      <c r="BD39" s="238" t="e">
        <f t="shared" si="13"/>
        <v>#VALUE!</v>
      </c>
      <c r="BE39" s="238" t="e">
        <f t="shared" si="13"/>
        <v>#VALUE!</v>
      </c>
      <c r="BF39" s="238" t="e">
        <f t="shared" si="13"/>
        <v>#VALUE!</v>
      </c>
      <c r="BG39" s="238" t="e">
        <f t="shared" si="13"/>
        <v>#VALUE!</v>
      </c>
      <c r="BH39" s="238" t="e">
        <f t="shared" si="13"/>
        <v>#VALUE!</v>
      </c>
      <c r="BI39" s="238" t="e">
        <f t="shared" si="13"/>
        <v>#VALUE!</v>
      </c>
    </row>
    <row r="40" spans="1:61" x14ac:dyDescent="0.25">
      <c r="A40" s="221"/>
      <c r="B40" s="228" t="s">
        <v>428</v>
      </c>
      <c r="C40" s="221"/>
      <c r="D40" s="221"/>
      <c r="E40" s="221"/>
      <c r="F40" s="221"/>
      <c r="G40" s="238" t="e">
        <f t="shared" ref="G40:BI40" si="14">G35-G26</f>
        <v>#VALUE!</v>
      </c>
      <c r="H40" s="238" t="e">
        <f t="shared" si="14"/>
        <v>#VALUE!</v>
      </c>
      <c r="I40" s="238" t="e">
        <f t="shared" si="14"/>
        <v>#VALUE!</v>
      </c>
      <c r="J40" s="238" t="e">
        <f t="shared" si="14"/>
        <v>#VALUE!</v>
      </c>
      <c r="K40" s="238" t="e">
        <f t="shared" si="14"/>
        <v>#VALUE!</v>
      </c>
      <c r="L40" s="238" t="e">
        <f t="shared" si="14"/>
        <v>#VALUE!</v>
      </c>
      <c r="M40" s="238" t="e">
        <f t="shared" si="14"/>
        <v>#VALUE!</v>
      </c>
      <c r="N40" s="238" t="e">
        <f t="shared" si="14"/>
        <v>#VALUE!</v>
      </c>
      <c r="O40" s="238" t="e">
        <f t="shared" si="14"/>
        <v>#VALUE!</v>
      </c>
      <c r="P40" s="238" t="e">
        <f t="shared" si="14"/>
        <v>#VALUE!</v>
      </c>
      <c r="Q40" s="238" t="e">
        <f t="shared" si="14"/>
        <v>#VALUE!</v>
      </c>
      <c r="R40" s="238" t="e">
        <f t="shared" si="14"/>
        <v>#VALUE!</v>
      </c>
      <c r="S40" s="238" t="e">
        <f t="shared" si="14"/>
        <v>#VALUE!</v>
      </c>
      <c r="T40" s="238" t="e">
        <f t="shared" si="14"/>
        <v>#VALUE!</v>
      </c>
      <c r="U40" s="238" t="e">
        <f t="shared" si="14"/>
        <v>#VALUE!</v>
      </c>
      <c r="V40" s="238" t="e">
        <f t="shared" si="14"/>
        <v>#VALUE!</v>
      </c>
      <c r="W40" s="238" t="e">
        <f t="shared" si="14"/>
        <v>#VALUE!</v>
      </c>
      <c r="X40" s="238" t="e">
        <f t="shared" si="14"/>
        <v>#VALUE!</v>
      </c>
      <c r="Y40" s="238" t="e">
        <f t="shared" si="14"/>
        <v>#VALUE!</v>
      </c>
      <c r="Z40" s="238" t="e">
        <f t="shared" si="14"/>
        <v>#VALUE!</v>
      </c>
      <c r="AA40" s="238" t="e">
        <f t="shared" si="14"/>
        <v>#VALUE!</v>
      </c>
      <c r="AB40" s="238" t="e">
        <f t="shared" si="14"/>
        <v>#VALUE!</v>
      </c>
      <c r="AC40" s="238" t="e">
        <f t="shared" si="14"/>
        <v>#VALUE!</v>
      </c>
      <c r="AD40" s="238" t="e">
        <f t="shared" si="14"/>
        <v>#VALUE!</v>
      </c>
      <c r="AE40" s="238" t="e">
        <f t="shared" si="14"/>
        <v>#VALUE!</v>
      </c>
      <c r="AF40" s="238" t="e">
        <f t="shared" si="14"/>
        <v>#VALUE!</v>
      </c>
      <c r="AG40" s="238" t="e">
        <f t="shared" si="14"/>
        <v>#VALUE!</v>
      </c>
      <c r="AH40" s="238" t="e">
        <f t="shared" si="14"/>
        <v>#VALUE!</v>
      </c>
      <c r="AI40" s="238" t="e">
        <f t="shared" si="14"/>
        <v>#VALUE!</v>
      </c>
      <c r="AJ40" s="238" t="e">
        <f t="shared" si="14"/>
        <v>#VALUE!</v>
      </c>
      <c r="AK40" s="238" t="e">
        <f t="shared" si="14"/>
        <v>#VALUE!</v>
      </c>
      <c r="AL40" s="238" t="e">
        <f t="shared" si="14"/>
        <v>#VALUE!</v>
      </c>
      <c r="AM40" s="238" t="e">
        <f t="shared" si="14"/>
        <v>#VALUE!</v>
      </c>
      <c r="AN40" s="238" t="e">
        <f t="shared" si="14"/>
        <v>#VALUE!</v>
      </c>
      <c r="AO40" s="238" t="e">
        <f t="shared" si="14"/>
        <v>#VALUE!</v>
      </c>
      <c r="AP40" s="238" t="e">
        <f t="shared" si="14"/>
        <v>#VALUE!</v>
      </c>
      <c r="AQ40" s="238" t="e">
        <f t="shared" si="14"/>
        <v>#VALUE!</v>
      </c>
      <c r="AR40" s="238" t="e">
        <f t="shared" si="14"/>
        <v>#VALUE!</v>
      </c>
      <c r="AS40" s="238" t="e">
        <f t="shared" si="14"/>
        <v>#VALUE!</v>
      </c>
      <c r="AT40" s="238" t="e">
        <f t="shared" si="14"/>
        <v>#VALUE!</v>
      </c>
      <c r="AU40" s="238" t="e">
        <f t="shared" si="14"/>
        <v>#VALUE!</v>
      </c>
      <c r="AV40" s="238" t="e">
        <f t="shared" si="14"/>
        <v>#VALUE!</v>
      </c>
      <c r="AW40" s="238" t="e">
        <f t="shared" si="14"/>
        <v>#VALUE!</v>
      </c>
      <c r="AX40" s="238" t="e">
        <f t="shared" si="14"/>
        <v>#VALUE!</v>
      </c>
      <c r="AY40" s="238" t="e">
        <f t="shared" si="14"/>
        <v>#VALUE!</v>
      </c>
      <c r="AZ40" s="238" t="e">
        <f t="shared" si="14"/>
        <v>#VALUE!</v>
      </c>
      <c r="BA40" s="238" t="e">
        <f t="shared" si="14"/>
        <v>#VALUE!</v>
      </c>
      <c r="BB40" s="238" t="e">
        <f t="shared" si="14"/>
        <v>#VALUE!</v>
      </c>
      <c r="BC40" s="238" t="e">
        <f t="shared" si="14"/>
        <v>#VALUE!</v>
      </c>
      <c r="BD40" s="238" t="e">
        <f t="shared" si="14"/>
        <v>#VALUE!</v>
      </c>
      <c r="BE40" s="238" t="e">
        <f t="shared" si="14"/>
        <v>#VALUE!</v>
      </c>
      <c r="BF40" s="238" t="e">
        <f t="shared" si="14"/>
        <v>#VALUE!</v>
      </c>
      <c r="BG40" s="238" t="e">
        <f t="shared" si="14"/>
        <v>#VALUE!</v>
      </c>
      <c r="BH40" s="238" t="e">
        <f t="shared" si="14"/>
        <v>#VALUE!</v>
      </c>
      <c r="BI40" s="238" t="e">
        <f t="shared" si="14"/>
        <v>#REF!</v>
      </c>
    </row>
    <row r="41" spans="1:61" x14ac:dyDescent="0.25">
      <c r="A41" s="221"/>
      <c r="B41" s="220"/>
      <c r="C41" s="221"/>
      <c r="D41" s="221"/>
      <c r="E41" s="221"/>
      <c r="F41" s="221"/>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row>
    <row r="42" spans="1:61" x14ac:dyDescent="0.25">
      <c r="A42" s="221">
        <v>6</v>
      </c>
      <c r="B42" s="233" t="s">
        <v>429</v>
      </c>
      <c r="C42" s="221"/>
      <c r="D42" s="221"/>
      <c r="E42" s="221"/>
      <c r="F42" s="221"/>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row>
    <row r="43" spans="1:61" x14ac:dyDescent="0.25">
      <c r="A43" s="220" t="s">
        <v>430</v>
      </c>
      <c r="B43" s="220" t="s">
        <v>431</v>
      </c>
      <c r="C43" s="221"/>
      <c r="D43" s="221"/>
      <c r="E43" s="221"/>
      <c r="F43" s="221"/>
      <c r="G43" s="238" t="e">
        <f t="shared" ref="G43:BI43" si="15">IF(AND(AND(G40&gt;0,G56&gt;0),G56&gt;G40),G40,G79)</f>
        <v>#VALUE!</v>
      </c>
      <c r="H43" s="238" t="e">
        <f t="shared" si="15"/>
        <v>#VALUE!</v>
      </c>
      <c r="I43" s="238" t="e">
        <f t="shared" si="15"/>
        <v>#VALUE!</v>
      </c>
      <c r="J43" s="238" t="e">
        <f t="shared" si="15"/>
        <v>#VALUE!</v>
      </c>
      <c r="K43" s="238" t="e">
        <f t="shared" si="15"/>
        <v>#VALUE!</v>
      </c>
      <c r="L43" s="238" t="e">
        <f t="shared" si="15"/>
        <v>#VALUE!</v>
      </c>
      <c r="M43" s="238" t="e">
        <f t="shared" si="15"/>
        <v>#VALUE!</v>
      </c>
      <c r="N43" s="238" t="e">
        <f t="shared" si="15"/>
        <v>#VALUE!</v>
      </c>
      <c r="O43" s="238" t="e">
        <f t="shared" si="15"/>
        <v>#VALUE!</v>
      </c>
      <c r="P43" s="238" t="e">
        <f t="shared" si="15"/>
        <v>#VALUE!</v>
      </c>
      <c r="Q43" s="238" t="e">
        <f t="shared" si="15"/>
        <v>#VALUE!</v>
      </c>
      <c r="R43" s="238" t="e">
        <f t="shared" si="15"/>
        <v>#VALUE!</v>
      </c>
      <c r="S43" s="238" t="e">
        <f t="shared" si="15"/>
        <v>#VALUE!</v>
      </c>
      <c r="T43" s="238" t="e">
        <f t="shared" si="15"/>
        <v>#VALUE!</v>
      </c>
      <c r="U43" s="238" t="e">
        <f t="shared" si="15"/>
        <v>#VALUE!</v>
      </c>
      <c r="V43" s="238" t="e">
        <f t="shared" si="15"/>
        <v>#VALUE!</v>
      </c>
      <c r="W43" s="238" t="e">
        <f t="shared" si="15"/>
        <v>#VALUE!</v>
      </c>
      <c r="X43" s="238" t="e">
        <f t="shared" si="15"/>
        <v>#VALUE!</v>
      </c>
      <c r="Y43" s="238" t="e">
        <f t="shared" si="15"/>
        <v>#VALUE!</v>
      </c>
      <c r="Z43" s="238" t="e">
        <f t="shared" si="15"/>
        <v>#VALUE!</v>
      </c>
      <c r="AA43" s="238" t="e">
        <f t="shared" si="15"/>
        <v>#VALUE!</v>
      </c>
      <c r="AB43" s="238" t="e">
        <f t="shared" si="15"/>
        <v>#VALUE!</v>
      </c>
      <c r="AC43" s="238" t="e">
        <f t="shared" si="15"/>
        <v>#VALUE!</v>
      </c>
      <c r="AD43" s="238" t="e">
        <f t="shared" si="15"/>
        <v>#VALUE!</v>
      </c>
      <c r="AE43" s="238" t="e">
        <f t="shared" si="15"/>
        <v>#VALUE!</v>
      </c>
      <c r="AF43" s="238" t="e">
        <f t="shared" si="15"/>
        <v>#VALUE!</v>
      </c>
      <c r="AG43" s="238" t="e">
        <f t="shared" si="15"/>
        <v>#VALUE!</v>
      </c>
      <c r="AH43" s="238" t="e">
        <f t="shared" si="15"/>
        <v>#VALUE!</v>
      </c>
      <c r="AI43" s="238" t="e">
        <f t="shared" si="15"/>
        <v>#VALUE!</v>
      </c>
      <c r="AJ43" s="238" t="e">
        <f t="shared" si="15"/>
        <v>#VALUE!</v>
      </c>
      <c r="AK43" s="238" t="e">
        <f t="shared" si="15"/>
        <v>#VALUE!</v>
      </c>
      <c r="AL43" s="238" t="e">
        <f t="shared" si="15"/>
        <v>#VALUE!</v>
      </c>
      <c r="AM43" s="238" t="e">
        <f t="shared" si="15"/>
        <v>#VALUE!</v>
      </c>
      <c r="AN43" s="238" t="e">
        <f t="shared" si="15"/>
        <v>#VALUE!</v>
      </c>
      <c r="AO43" s="238" t="e">
        <f t="shared" si="15"/>
        <v>#VALUE!</v>
      </c>
      <c r="AP43" s="238" t="e">
        <f t="shared" si="15"/>
        <v>#VALUE!</v>
      </c>
      <c r="AQ43" s="238" t="e">
        <f t="shared" si="15"/>
        <v>#VALUE!</v>
      </c>
      <c r="AR43" s="238" t="e">
        <f t="shared" si="15"/>
        <v>#VALUE!</v>
      </c>
      <c r="AS43" s="238" t="e">
        <f t="shared" si="15"/>
        <v>#VALUE!</v>
      </c>
      <c r="AT43" s="238" t="e">
        <f t="shared" si="15"/>
        <v>#VALUE!</v>
      </c>
      <c r="AU43" s="238" t="e">
        <f t="shared" si="15"/>
        <v>#VALUE!</v>
      </c>
      <c r="AV43" s="238" t="e">
        <f t="shared" si="15"/>
        <v>#VALUE!</v>
      </c>
      <c r="AW43" s="238" t="e">
        <f t="shared" si="15"/>
        <v>#VALUE!</v>
      </c>
      <c r="AX43" s="238" t="e">
        <f t="shared" si="15"/>
        <v>#VALUE!</v>
      </c>
      <c r="AY43" s="238" t="e">
        <f t="shared" si="15"/>
        <v>#VALUE!</v>
      </c>
      <c r="AZ43" s="238" t="e">
        <f t="shared" si="15"/>
        <v>#VALUE!</v>
      </c>
      <c r="BA43" s="238" t="e">
        <f t="shared" si="15"/>
        <v>#VALUE!</v>
      </c>
      <c r="BB43" s="238" t="e">
        <f t="shared" si="15"/>
        <v>#VALUE!</v>
      </c>
      <c r="BC43" s="238" t="e">
        <f t="shared" si="15"/>
        <v>#VALUE!</v>
      </c>
      <c r="BD43" s="238" t="e">
        <f t="shared" si="15"/>
        <v>#VALUE!</v>
      </c>
      <c r="BE43" s="238" t="e">
        <f t="shared" si="15"/>
        <v>#VALUE!</v>
      </c>
      <c r="BF43" s="238" t="e">
        <f t="shared" si="15"/>
        <v>#VALUE!</v>
      </c>
      <c r="BG43" s="238" t="e">
        <f t="shared" si="15"/>
        <v>#VALUE!</v>
      </c>
      <c r="BH43" s="238" t="e">
        <f t="shared" si="15"/>
        <v>#VALUE!</v>
      </c>
      <c r="BI43" s="238" t="e">
        <f t="shared" si="15"/>
        <v>#REF!</v>
      </c>
    </row>
    <row r="44" spans="1:61" x14ac:dyDescent="0.25">
      <c r="A44" s="220" t="s">
        <v>432</v>
      </c>
      <c r="B44" s="228" t="s">
        <v>433</v>
      </c>
      <c r="C44" s="221"/>
      <c r="D44" s="221"/>
      <c r="E44" s="221"/>
      <c r="F44" s="221"/>
      <c r="G44" s="238" t="e">
        <f t="shared" ref="G44:BI44" si="16">IF(G56&gt;G40,0,G99)</f>
        <v>#VALUE!</v>
      </c>
      <c r="H44" s="238" t="e">
        <f t="shared" si="16"/>
        <v>#VALUE!</v>
      </c>
      <c r="I44" s="238" t="e">
        <f t="shared" si="16"/>
        <v>#VALUE!</v>
      </c>
      <c r="J44" s="238" t="e">
        <f t="shared" si="16"/>
        <v>#VALUE!</v>
      </c>
      <c r="K44" s="238" t="e">
        <f t="shared" si="16"/>
        <v>#VALUE!</v>
      </c>
      <c r="L44" s="238" t="e">
        <f t="shared" si="16"/>
        <v>#VALUE!</v>
      </c>
      <c r="M44" s="238" t="e">
        <f t="shared" si="16"/>
        <v>#VALUE!</v>
      </c>
      <c r="N44" s="238" t="e">
        <f t="shared" si="16"/>
        <v>#VALUE!</v>
      </c>
      <c r="O44" s="238" t="e">
        <f t="shared" si="16"/>
        <v>#VALUE!</v>
      </c>
      <c r="P44" s="238" t="e">
        <f t="shared" si="16"/>
        <v>#VALUE!</v>
      </c>
      <c r="Q44" s="238" t="e">
        <f t="shared" si="16"/>
        <v>#VALUE!</v>
      </c>
      <c r="R44" s="238" t="e">
        <f t="shared" si="16"/>
        <v>#VALUE!</v>
      </c>
      <c r="S44" s="238" t="e">
        <f t="shared" si="16"/>
        <v>#VALUE!</v>
      </c>
      <c r="T44" s="238" t="e">
        <f t="shared" si="16"/>
        <v>#VALUE!</v>
      </c>
      <c r="U44" s="238" t="e">
        <f t="shared" si="16"/>
        <v>#VALUE!</v>
      </c>
      <c r="V44" s="238" t="e">
        <f t="shared" si="16"/>
        <v>#VALUE!</v>
      </c>
      <c r="W44" s="238" t="e">
        <f t="shared" si="16"/>
        <v>#VALUE!</v>
      </c>
      <c r="X44" s="238" t="e">
        <f t="shared" si="16"/>
        <v>#VALUE!</v>
      </c>
      <c r="Y44" s="238" t="e">
        <f t="shared" si="16"/>
        <v>#VALUE!</v>
      </c>
      <c r="Z44" s="238" t="e">
        <f t="shared" si="16"/>
        <v>#VALUE!</v>
      </c>
      <c r="AA44" s="238" t="e">
        <f t="shared" si="16"/>
        <v>#VALUE!</v>
      </c>
      <c r="AB44" s="238" t="e">
        <f t="shared" si="16"/>
        <v>#VALUE!</v>
      </c>
      <c r="AC44" s="238" t="e">
        <f t="shared" si="16"/>
        <v>#VALUE!</v>
      </c>
      <c r="AD44" s="238" t="e">
        <f t="shared" si="16"/>
        <v>#VALUE!</v>
      </c>
      <c r="AE44" s="238" t="e">
        <f t="shared" si="16"/>
        <v>#VALUE!</v>
      </c>
      <c r="AF44" s="238" t="e">
        <f t="shared" si="16"/>
        <v>#VALUE!</v>
      </c>
      <c r="AG44" s="238" t="e">
        <f t="shared" si="16"/>
        <v>#VALUE!</v>
      </c>
      <c r="AH44" s="238" t="e">
        <f t="shared" si="16"/>
        <v>#VALUE!</v>
      </c>
      <c r="AI44" s="238" t="e">
        <f t="shared" si="16"/>
        <v>#VALUE!</v>
      </c>
      <c r="AJ44" s="238" t="e">
        <f t="shared" si="16"/>
        <v>#VALUE!</v>
      </c>
      <c r="AK44" s="238" t="e">
        <f t="shared" si="16"/>
        <v>#VALUE!</v>
      </c>
      <c r="AL44" s="238" t="e">
        <f t="shared" si="16"/>
        <v>#VALUE!</v>
      </c>
      <c r="AM44" s="238" t="e">
        <f t="shared" si="16"/>
        <v>#VALUE!</v>
      </c>
      <c r="AN44" s="238" t="e">
        <f t="shared" si="16"/>
        <v>#VALUE!</v>
      </c>
      <c r="AO44" s="238" t="e">
        <f t="shared" si="16"/>
        <v>#VALUE!</v>
      </c>
      <c r="AP44" s="238" t="e">
        <f t="shared" si="16"/>
        <v>#VALUE!</v>
      </c>
      <c r="AQ44" s="238" t="e">
        <f t="shared" si="16"/>
        <v>#VALUE!</v>
      </c>
      <c r="AR44" s="238" t="e">
        <f t="shared" si="16"/>
        <v>#VALUE!</v>
      </c>
      <c r="AS44" s="238" t="e">
        <f t="shared" si="16"/>
        <v>#VALUE!</v>
      </c>
      <c r="AT44" s="238" t="e">
        <f t="shared" si="16"/>
        <v>#VALUE!</v>
      </c>
      <c r="AU44" s="238" t="e">
        <f t="shared" si="16"/>
        <v>#VALUE!</v>
      </c>
      <c r="AV44" s="238" t="e">
        <f t="shared" si="16"/>
        <v>#VALUE!</v>
      </c>
      <c r="AW44" s="238" t="e">
        <f t="shared" si="16"/>
        <v>#VALUE!</v>
      </c>
      <c r="AX44" s="238" t="e">
        <f t="shared" si="16"/>
        <v>#VALUE!</v>
      </c>
      <c r="AY44" s="238" t="e">
        <f t="shared" si="16"/>
        <v>#VALUE!</v>
      </c>
      <c r="AZ44" s="238" t="e">
        <f t="shared" si="16"/>
        <v>#VALUE!</v>
      </c>
      <c r="BA44" s="238" t="e">
        <f t="shared" si="16"/>
        <v>#VALUE!</v>
      </c>
      <c r="BB44" s="238" t="e">
        <f t="shared" si="16"/>
        <v>#VALUE!</v>
      </c>
      <c r="BC44" s="238" t="e">
        <f t="shared" si="16"/>
        <v>#VALUE!</v>
      </c>
      <c r="BD44" s="238" t="e">
        <f t="shared" si="16"/>
        <v>#VALUE!</v>
      </c>
      <c r="BE44" s="238" t="e">
        <f t="shared" si="16"/>
        <v>#VALUE!</v>
      </c>
      <c r="BF44" s="238" t="e">
        <f t="shared" si="16"/>
        <v>#VALUE!</v>
      </c>
      <c r="BG44" s="238" t="e">
        <f t="shared" si="16"/>
        <v>#VALUE!</v>
      </c>
      <c r="BH44" s="238" t="e">
        <f t="shared" si="16"/>
        <v>#VALUE!</v>
      </c>
      <c r="BI44" s="238" t="e">
        <f t="shared" si="16"/>
        <v>#VALUE!</v>
      </c>
    </row>
    <row r="45" spans="1:61" x14ac:dyDescent="0.25">
      <c r="A45" s="221"/>
      <c r="B45" s="228" t="s">
        <v>434</v>
      </c>
      <c r="C45" s="221"/>
      <c r="D45" s="221"/>
      <c r="E45" s="221"/>
      <c r="F45" s="221"/>
      <c r="G45" s="238" t="e">
        <f t="shared" ref="G45:BI45" si="17">G43+G44</f>
        <v>#VALUE!</v>
      </c>
      <c r="H45" s="238" t="e">
        <f t="shared" si="17"/>
        <v>#VALUE!</v>
      </c>
      <c r="I45" s="238" t="e">
        <f t="shared" si="17"/>
        <v>#VALUE!</v>
      </c>
      <c r="J45" s="238" t="e">
        <f t="shared" si="17"/>
        <v>#VALUE!</v>
      </c>
      <c r="K45" s="238" t="e">
        <f t="shared" si="17"/>
        <v>#VALUE!</v>
      </c>
      <c r="L45" s="238" t="e">
        <f t="shared" si="17"/>
        <v>#VALUE!</v>
      </c>
      <c r="M45" s="238" t="e">
        <f t="shared" si="17"/>
        <v>#VALUE!</v>
      </c>
      <c r="N45" s="238" t="e">
        <f t="shared" si="17"/>
        <v>#VALUE!</v>
      </c>
      <c r="O45" s="238" t="e">
        <f t="shared" si="17"/>
        <v>#VALUE!</v>
      </c>
      <c r="P45" s="238" t="e">
        <f t="shared" si="17"/>
        <v>#VALUE!</v>
      </c>
      <c r="Q45" s="238" t="e">
        <f t="shared" si="17"/>
        <v>#VALUE!</v>
      </c>
      <c r="R45" s="238" t="e">
        <f t="shared" si="17"/>
        <v>#VALUE!</v>
      </c>
      <c r="S45" s="238" t="e">
        <f t="shared" si="17"/>
        <v>#VALUE!</v>
      </c>
      <c r="T45" s="238" t="e">
        <f t="shared" si="17"/>
        <v>#VALUE!</v>
      </c>
      <c r="U45" s="238" t="e">
        <f t="shared" si="17"/>
        <v>#VALUE!</v>
      </c>
      <c r="V45" s="238" t="e">
        <f t="shared" si="17"/>
        <v>#VALUE!</v>
      </c>
      <c r="W45" s="238" t="e">
        <f t="shared" si="17"/>
        <v>#VALUE!</v>
      </c>
      <c r="X45" s="238" t="e">
        <f t="shared" si="17"/>
        <v>#VALUE!</v>
      </c>
      <c r="Y45" s="238" t="e">
        <f t="shared" si="17"/>
        <v>#VALUE!</v>
      </c>
      <c r="Z45" s="238" t="e">
        <f t="shared" si="17"/>
        <v>#VALUE!</v>
      </c>
      <c r="AA45" s="238" t="e">
        <f t="shared" si="17"/>
        <v>#VALUE!</v>
      </c>
      <c r="AB45" s="238" t="e">
        <f t="shared" si="17"/>
        <v>#VALUE!</v>
      </c>
      <c r="AC45" s="238" t="e">
        <f t="shared" si="17"/>
        <v>#VALUE!</v>
      </c>
      <c r="AD45" s="238" t="e">
        <f t="shared" si="17"/>
        <v>#VALUE!</v>
      </c>
      <c r="AE45" s="238" t="e">
        <f t="shared" si="17"/>
        <v>#VALUE!</v>
      </c>
      <c r="AF45" s="238" t="e">
        <f t="shared" si="17"/>
        <v>#VALUE!</v>
      </c>
      <c r="AG45" s="238" t="e">
        <f t="shared" si="17"/>
        <v>#VALUE!</v>
      </c>
      <c r="AH45" s="238" t="e">
        <f t="shared" si="17"/>
        <v>#VALUE!</v>
      </c>
      <c r="AI45" s="238" t="e">
        <f t="shared" si="17"/>
        <v>#VALUE!</v>
      </c>
      <c r="AJ45" s="238" t="e">
        <f t="shared" si="17"/>
        <v>#VALUE!</v>
      </c>
      <c r="AK45" s="238" t="e">
        <f t="shared" si="17"/>
        <v>#VALUE!</v>
      </c>
      <c r="AL45" s="238" t="e">
        <f t="shared" si="17"/>
        <v>#VALUE!</v>
      </c>
      <c r="AM45" s="238" t="e">
        <f t="shared" si="17"/>
        <v>#VALUE!</v>
      </c>
      <c r="AN45" s="238" t="e">
        <f t="shared" si="17"/>
        <v>#VALUE!</v>
      </c>
      <c r="AO45" s="238" t="e">
        <f t="shared" si="17"/>
        <v>#VALUE!</v>
      </c>
      <c r="AP45" s="238" t="e">
        <f t="shared" si="17"/>
        <v>#VALUE!</v>
      </c>
      <c r="AQ45" s="238" t="e">
        <f t="shared" si="17"/>
        <v>#VALUE!</v>
      </c>
      <c r="AR45" s="238" t="e">
        <f t="shared" si="17"/>
        <v>#VALUE!</v>
      </c>
      <c r="AS45" s="238" t="e">
        <f t="shared" si="17"/>
        <v>#VALUE!</v>
      </c>
      <c r="AT45" s="238" t="e">
        <f t="shared" si="17"/>
        <v>#VALUE!</v>
      </c>
      <c r="AU45" s="238" t="e">
        <f t="shared" si="17"/>
        <v>#VALUE!</v>
      </c>
      <c r="AV45" s="238" t="e">
        <f t="shared" si="17"/>
        <v>#VALUE!</v>
      </c>
      <c r="AW45" s="238" t="e">
        <f t="shared" si="17"/>
        <v>#VALUE!</v>
      </c>
      <c r="AX45" s="238" t="e">
        <f t="shared" si="17"/>
        <v>#VALUE!</v>
      </c>
      <c r="AY45" s="238" t="e">
        <f t="shared" si="17"/>
        <v>#VALUE!</v>
      </c>
      <c r="AZ45" s="238" t="e">
        <f t="shared" si="17"/>
        <v>#VALUE!</v>
      </c>
      <c r="BA45" s="238" t="e">
        <f t="shared" si="17"/>
        <v>#VALUE!</v>
      </c>
      <c r="BB45" s="238" t="e">
        <f t="shared" si="17"/>
        <v>#VALUE!</v>
      </c>
      <c r="BC45" s="238" t="e">
        <f t="shared" si="17"/>
        <v>#VALUE!</v>
      </c>
      <c r="BD45" s="238" t="e">
        <f t="shared" si="17"/>
        <v>#VALUE!</v>
      </c>
      <c r="BE45" s="238" t="e">
        <f t="shared" si="17"/>
        <v>#VALUE!</v>
      </c>
      <c r="BF45" s="238" t="e">
        <f t="shared" si="17"/>
        <v>#VALUE!</v>
      </c>
      <c r="BG45" s="238" t="e">
        <f t="shared" si="17"/>
        <v>#VALUE!</v>
      </c>
      <c r="BH45" s="238" t="e">
        <f t="shared" si="17"/>
        <v>#VALUE!</v>
      </c>
      <c r="BI45" s="238" t="e">
        <f t="shared" si="17"/>
        <v>#REF!</v>
      </c>
    </row>
    <row r="46" spans="1:61" x14ac:dyDescent="0.25">
      <c r="A46" s="221"/>
      <c r="B46" s="220"/>
      <c r="C46" s="221"/>
      <c r="D46" s="221"/>
      <c r="E46" s="221"/>
      <c r="F46" s="221"/>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row>
    <row r="47" spans="1:61" x14ac:dyDescent="0.25">
      <c r="A47" s="221">
        <v>7</v>
      </c>
      <c r="B47" s="233" t="s">
        <v>435</v>
      </c>
      <c r="C47" s="221"/>
      <c r="D47" s="221"/>
      <c r="E47" s="221"/>
      <c r="F47" s="221"/>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row>
    <row r="48" spans="1:61" x14ac:dyDescent="0.25">
      <c r="A48" s="220" t="s">
        <v>436</v>
      </c>
      <c r="B48" s="220" t="s">
        <v>437</v>
      </c>
      <c r="C48" s="221"/>
      <c r="D48" s="221"/>
      <c r="E48" s="221"/>
      <c r="F48" s="221"/>
      <c r="G48" s="238" t="e">
        <f>IF(AND(G45=0,G39&gt;0),($I$4*G18+$I$5*G19+$I$6*G20+$I$7*G21+$I$8*G22+$I$9*G23+$I$10*G24+$I$11*G25)*(-G40)/G39,0)</f>
        <v>#VALUE!</v>
      </c>
      <c r="H48" s="238" t="e">
        <f t="shared" ref="H48:BI48" si="18">IF(AND(H45=0,H39&gt;0),($I$4*H18+$I$5*H19+$I$6*H20+$I$7*H21+$I$8*H22+$I$9*H23+$I$10*H24+$I$11*H25)*(-H40)/H39,0)</f>
        <v>#VALUE!</v>
      </c>
      <c r="I48" s="238" t="e">
        <f t="shared" si="18"/>
        <v>#VALUE!</v>
      </c>
      <c r="J48" s="238" t="e">
        <f t="shared" si="18"/>
        <v>#VALUE!</v>
      </c>
      <c r="K48" s="238" t="e">
        <f t="shared" si="18"/>
        <v>#VALUE!</v>
      </c>
      <c r="L48" s="238" t="e">
        <f t="shared" si="18"/>
        <v>#VALUE!</v>
      </c>
      <c r="M48" s="238" t="e">
        <f t="shared" si="18"/>
        <v>#VALUE!</v>
      </c>
      <c r="N48" s="238" t="e">
        <f t="shared" si="18"/>
        <v>#VALUE!</v>
      </c>
      <c r="O48" s="238" t="e">
        <f t="shared" si="18"/>
        <v>#VALUE!</v>
      </c>
      <c r="P48" s="238" t="e">
        <f t="shared" si="18"/>
        <v>#VALUE!</v>
      </c>
      <c r="Q48" s="238" t="e">
        <f t="shared" si="18"/>
        <v>#VALUE!</v>
      </c>
      <c r="R48" s="238" t="e">
        <f t="shared" si="18"/>
        <v>#VALUE!</v>
      </c>
      <c r="S48" s="238" t="e">
        <f t="shared" si="18"/>
        <v>#VALUE!</v>
      </c>
      <c r="T48" s="238" t="e">
        <f t="shared" si="18"/>
        <v>#VALUE!</v>
      </c>
      <c r="U48" s="238" t="e">
        <f t="shared" si="18"/>
        <v>#VALUE!</v>
      </c>
      <c r="V48" s="238" t="e">
        <f t="shared" si="18"/>
        <v>#VALUE!</v>
      </c>
      <c r="W48" s="238" t="e">
        <f t="shared" si="18"/>
        <v>#VALUE!</v>
      </c>
      <c r="X48" s="238" t="e">
        <f t="shared" si="18"/>
        <v>#VALUE!</v>
      </c>
      <c r="Y48" s="238" t="e">
        <f t="shared" si="18"/>
        <v>#VALUE!</v>
      </c>
      <c r="Z48" s="238" t="e">
        <f t="shared" si="18"/>
        <v>#VALUE!</v>
      </c>
      <c r="AA48" s="238" t="e">
        <f t="shared" si="18"/>
        <v>#VALUE!</v>
      </c>
      <c r="AB48" s="238" t="e">
        <f t="shared" si="18"/>
        <v>#VALUE!</v>
      </c>
      <c r="AC48" s="238" t="e">
        <f t="shared" si="18"/>
        <v>#VALUE!</v>
      </c>
      <c r="AD48" s="238" t="e">
        <f t="shared" si="18"/>
        <v>#VALUE!</v>
      </c>
      <c r="AE48" s="238" t="e">
        <f t="shared" si="18"/>
        <v>#VALUE!</v>
      </c>
      <c r="AF48" s="238" t="e">
        <f t="shared" si="18"/>
        <v>#VALUE!</v>
      </c>
      <c r="AG48" s="238" t="e">
        <f t="shared" si="18"/>
        <v>#VALUE!</v>
      </c>
      <c r="AH48" s="238" t="e">
        <f t="shared" si="18"/>
        <v>#VALUE!</v>
      </c>
      <c r="AI48" s="238" t="e">
        <f t="shared" si="18"/>
        <v>#VALUE!</v>
      </c>
      <c r="AJ48" s="238" t="e">
        <f t="shared" si="18"/>
        <v>#VALUE!</v>
      </c>
      <c r="AK48" s="238" t="e">
        <f t="shared" si="18"/>
        <v>#VALUE!</v>
      </c>
      <c r="AL48" s="238" t="e">
        <f t="shared" si="18"/>
        <v>#VALUE!</v>
      </c>
      <c r="AM48" s="238" t="e">
        <f t="shared" si="18"/>
        <v>#VALUE!</v>
      </c>
      <c r="AN48" s="238" t="e">
        <f t="shared" si="18"/>
        <v>#VALUE!</v>
      </c>
      <c r="AO48" s="238" t="e">
        <f t="shared" si="18"/>
        <v>#VALUE!</v>
      </c>
      <c r="AP48" s="238" t="e">
        <f t="shared" si="18"/>
        <v>#VALUE!</v>
      </c>
      <c r="AQ48" s="238" t="e">
        <f t="shared" si="18"/>
        <v>#VALUE!</v>
      </c>
      <c r="AR48" s="238" t="e">
        <f t="shared" si="18"/>
        <v>#VALUE!</v>
      </c>
      <c r="AS48" s="238" t="e">
        <f t="shared" si="18"/>
        <v>#VALUE!</v>
      </c>
      <c r="AT48" s="238" t="e">
        <f t="shared" si="18"/>
        <v>#VALUE!</v>
      </c>
      <c r="AU48" s="238" t="e">
        <f t="shared" si="18"/>
        <v>#VALUE!</v>
      </c>
      <c r="AV48" s="238" t="e">
        <f t="shared" si="18"/>
        <v>#VALUE!</v>
      </c>
      <c r="AW48" s="238" t="e">
        <f t="shared" si="18"/>
        <v>#VALUE!</v>
      </c>
      <c r="AX48" s="238" t="e">
        <f t="shared" si="18"/>
        <v>#VALUE!</v>
      </c>
      <c r="AY48" s="238" t="e">
        <f t="shared" si="18"/>
        <v>#VALUE!</v>
      </c>
      <c r="AZ48" s="238" t="e">
        <f t="shared" si="18"/>
        <v>#VALUE!</v>
      </c>
      <c r="BA48" s="238" t="e">
        <f t="shared" si="18"/>
        <v>#VALUE!</v>
      </c>
      <c r="BB48" s="238" t="e">
        <f t="shared" si="18"/>
        <v>#VALUE!</v>
      </c>
      <c r="BC48" s="238" t="e">
        <f t="shared" si="18"/>
        <v>#VALUE!</v>
      </c>
      <c r="BD48" s="238" t="e">
        <f t="shared" si="18"/>
        <v>#VALUE!</v>
      </c>
      <c r="BE48" s="238" t="e">
        <f t="shared" si="18"/>
        <v>#VALUE!</v>
      </c>
      <c r="BF48" s="238" t="e">
        <f t="shared" si="18"/>
        <v>#VALUE!</v>
      </c>
      <c r="BG48" s="238" t="e">
        <f t="shared" si="18"/>
        <v>#VALUE!</v>
      </c>
      <c r="BH48" s="238" t="e">
        <f t="shared" si="18"/>
        <v>#VALUE!</v>
      </c>
      <c r="BI48" s="238" t="e">
        <f t="shared" si="18"/>
        <v>#REF!</v>
      </c>
    </row>
    <row r="49" spans="1:61" x14ac:dyDescent="0.25">
      <c r="A49" s="220" t="s">
        <v>436</v>
      </c>
      <c r="B49" s="228" t="s">
        <v>438</v>
      </c>
      <c r="C49" s="221"/>
      <c r="D49" s="221"/>
      <c r="E49" s="221"/>
      <c r="F49" s="221"/>
      <c r="G49" s="238" t="e">
        <f t="shared" ref="G49:BI49" si="19">IF(G45=0,G51-G48-G50,0)</f>
        <v>#VALUE!</v>
      </c>
      <c r="H49" s="238" t="e">
        <f t="shared" si="19"/>
        <v>#VALUE!</v>
      </c>
      <c r="I49" s="238" t="e">
        <f t="shared" si="19"/>
        <v>#VALUE!</v>
      </c>
      <c r="J49" s="238" t="e">
        <f t="shared" si="19"/>
        <v>#VALUE!</v>
      </c>
      <c r="K49" s="238" t="e">
        <f t="shared" si="19"/>
        <v>#VALUE!</v>
      </c>
      <c r="L49" s="238" t="e">
        <f t="shared" si="19"/>
        <v>#VALUE!</v>
      </c>
      <c r="M49" s="238" t="e">
        <f t="shared" si="19"/>
        <v>#VALUE!</v>
      </c>
      <c r="N49" s="238" t="e">
        <f t="shared" si="19"/>
        <v>#VALUE!</v>
      </c>
      <c r="O49" s="238" t="e">
        <f t="shared" si="19"/>
        <v>#VALUE!</v>
      </c>
      <c r="P49" s="238" t="e">
        <f t="shared" si="19"/>
        <v>#VALUE!</v>
      </c>
      <c r="Q49" s="238" t="e">
        <f t="shared" si="19"/>
        <v>#VALUE!</v>
      </c>
      <c r="R49" s="238" t="e">
        <f t="shared" si="19"/>
        <v>#VALUE!</v>
      </c>
      <c r="S49" s="238" t="e">
        <f t="shared" si="19"/>
        <v>#VALUE!</v>
      </c>
      <c r="T49" s="238" t="e">
        <f t="shared" si="19"/>
        <v>#VALUE!</v>
      </c>
      <c r="U49" s="238" t="e">
        <f t="shared" si="19"/>
        <v>#VALUE!</v>
      </c>
      <c r="V49" s="238" t="e">
        <f t="shared" si="19"/>
        <v>#VALUE!</v>
      </c>
      <c r="W49" s="238" t="e">
        <f t="shared" si="19"/>
        <v>#VALUE!</v>
      </c>
      <c r="X49" s="238" t="e">
        <f t="shared" si="19"/>
        <v>#VALUE!</v>
      </c>
      <c r="Y49" s="238" t="e">
        <f t="shared" si="19"/>
        <v>#VALUE!</v>
      </c>
      <c r="Z49" s="238" t="e">
        <f t="shared" si="19"/>
        <v>#VALUE!</v>
      </c>
      <c r="AA49" s="238" t="e">
        <f t="shared" si="19"/>
        <v>#VALUE!</v>
      </c>
      <c r="AB49" s="238" t="e">
        <f t="shared" si="19"/>
        <v>#VALUE!</v>
      </c>
      <c r="AC49" s="238" t="e">
        <f t="shared" si="19"/>
        <v>#VALUE!</v>
      </c>
      <c r="AD49" s="238" t="e">
        <f t="shared" si="19"/>
        <v>#VALUE!</v>
      </c>
      <c r="AE49" s="238" t="e">
        <f t="shared" si="19"/>
        <v>#VALUE!</v>
      </c>
      <c r="AF49" s="238" t="e">
        <f t="shared" si="19"/>
        <v>#VALUE!</v>
      </c>
      <c r="AG49" s="238" t="e">
        <f t="shared" si="19"/>
        <v>#VALUE!</v>
      </c>
      <c r="AH49" s="238" t="e">
        <f t="shared" si="19"/>
        <v>#VALUE!</v>
      </c>
      <c r="AI49" s="238" t="e">
        <f t="shared" si="19"/>
        <v>#VALUE!</v>
      </c>
      <c r="AJ49" s="238" t="e">
        <f t="shared" si="19"/>
        <v>#VALUE!</v>
      </c>
      <c r="AK49" s="238" t="e">
        <f t="shared" si="19"/>
        <v>#VALUE!</v>
      </c>
      <c r="AL49" s="238" t="e">
        <f t="shared" si="19"/>
        <v>#VALUE!</v>
      </c>
      <c r="AM49" s="238" t="e">
        <f t="shared" si="19"/>
        <v>#VALUE!</v>
      </c>
      <c r="AN49" s="238" t="e">
        <f t="shared" si="19"/>
        <v>#VALUE!</v>
      </c>
      <c r="AO49" s="238" t="e">
        <f t="shared" si="19"/>
        <v>#VALUE!</v>
      </c>
      <c r="AP49" s="238" t="e">
        <f t="shared" si="19"/>
        <v>#VALUE!</v>
      </c>
      <c r="AQ49" s="238" t="e">
        <f t="shared" si="19"/>
        <v>#VALUE!</v>
      </c>
      <c r="AR49" s="238" t="e">
        <f t="shared" si="19"/>
        <v>#VALUE!</v>
      </c>
      <c r="AS49" s="238" t="e">
        <f t="shared" si="19"/>
        <v>#VALUE!</v>
      </c>
      <c r="AT49" s="238" t="e">
        <f t="shared" si="19"/>
        <v>#VALUE!</v>
      </c>
      <c r="AU49" s="238" t="e">
        <f t="shared" si="19"/>
        <v>#VALUE!</v>
      </c>
      <c r="AV49" s="238" t="e">
        <f t="shared" si="19"/>
        <v>#VALUE!</v>
      </c>
      <c r="AW49" s="238" t="e">
        <f t="shared" si="19"/>
        <v>#VALUE!</v>
      </c>
      <c r="AX49" s="238" t="e">
        <f t="shared" si="19"/>
        <v>#VALUE!</v>
      </c>
      <c r="AY49" s="238" t="e">
        <f t="shared" si="19"/>
        <v>#VALUE!</v>
      </c>
      <c r="AZ49" s="238" t="e">
        <f t="shared" si="19"/>
        <v>#VALUE!</v>
      </c>
      <c r="BA49" s="238" t="e">
        <f t="shared" si="19"/>
        <v>#VALUE!</v>
      </c>
      <c r="BB49" s="238" t="e">
        <f t="shared" si="19"/>
        <v>#VALUE!</v>
      </c>
      <c r="BC49" s="238" t="e">
        <f t="shared" si="19"/>
        <v>#VALUE!</v>
      </c>
      <c r="BD49" s="238" t="e">
        <f t="shared" si="19"/>
        <v>#VALUE!</v>
      </c>
      <c r="BE49" s="238" t="e">
        <f t="shared" si="19"/>
        <v>#VALUE!</v>
      </c>
      <c r="BF49" s="238" t="e">
        <f t="shared" si="19"/>
        <v>#VALUE!</v>
      </c>
      <c r="BG49" s="238" t="e">
        <f t="shared" si="19"/>
        <v>#VALUE!</v>
      </c>
      <c r="BH49" s="238" t="e">
        <f t="shared" si="19"/>
        <v>#VALUE!</v>
      </c>
      <c r="BI49" s="238" t="e">
        <f t="shared" si="19"/>
        <v>#REF!</v>
      </c>
    </row>
    <row r="50" spans="1:61" x14ac:dyDescent="0.25">
      <c r="A50" s="220" t="s">
        <v>436</v>
      </c>
      <c r="B50" s="228" t="s">
        <v>439</v>
      </c>
      <c r="C50" s="221"/>
      <c r="D50" s="221"/>
      <c r="E50" s="221"/>
      <c r="F50" s="221"/>
      <c r="G50" s="238" t="e">
        <f>IF(AND(G45=0,G39&gt;0),($J$4*G18+$J$5*G19+$J$6*G20+$J$7*G21+$J$8*G22+$J$9*G23+$J$10*G24+$J$11*G25)*(-G40)/G39,0)</f>
        <v>#VALUE!</v>
      </c>
      <c r="H50" s="238" t="e">
        <f t="shared" ref="H50:BI50" si="20">IF(AND(H45=0,H39&gt;0),($J$4*H18+$J$5*H19+$J$6*H20+$J$7*H21+$J$8*H22+$J$9*H23+$J$10*H24+$J$11*H25)*(-H40)/H39,0)</f>
        <v>#VALUE!</v>
      </c>
      <c r="I50" s="238" t="e">
        <f t="shared" si="20"/>
        <v>#VALUE!</v>
      </c>
      <c r="J50" s="238" t="e">
        <f t="shared" si="20"/>
        <v>#VALUE!</v>
      </c>
      <c r="K50" s="238" t="e">
        <f t="shared" si="20"/>
        <v>#VALUE!</v>
      </c>
      <c r="L50" s="238" t="e">
        <f t="shared" si="20"/>
        <v>#VALUE!</v>
      </c>
      <c r="M50" s="238" t="e">
        <f t="shared" si="20"/>
        <v>#VALUE!</v>
      </c>
      <c r="N50" s="238" t="e">
        <f t="shared" si="20"/>
        <v>#VALUE!</v>
      </c>
      <c r="O50" s="238" t="e">
        <f t="shared" si="20"/>
        <v>#VALUE!</v>
      </c>
      <c r="P50" s="238" t="e">
        <f t="shared" si="20"/>
        <v>#VALUE!</v>
      </c>
      <c r="Q50" s="238" t="e">
        <f t="shared" si="20"/>
        <v>#VALUE!</v>
      </c>
      <c r="R50" s="238" t="e">
        <f t="shared" si="20"/>
        <v>#VALUE!</v>
      </c>
      <c r="S50" s="238" t="e">
        <f t="shared" si="20"/>
        <v>#VALUE!</v>
      </c>
      <c r="T50" s="238" t="e">
        <f t="shared" si="20"/>
        <v>#VALUE!</v>
      </c>
      <c r="U50" s="238" t="e">
        <f t="shared" si="20"/>
        <v>#VALUE!</v>
      </c>
      <c r="V50" s="238" t="e">
        <f t="shared" si="20"/>
        <v>#VALUE!</v>
      </c>
      <c r="W50" s="238" t="e">
        <f t="shared" si="20"/>
        <v>#VALUE!</v>
      </c>
      <c r="X50" s="238" t="e">
        <f t="shared" si="20"/>
        <v>#VALUE!</v>
      </c>
      <c r="Y50" s="238" t="e">
        <f t="shared" si="20"/>
        <v>#VALUE!</v>
      </c>
      <c r="Z50" s="238" t="e">
        <f t="shared" si="20"/>
        <v>#VALUE!</v>
      </c>
      <c r="AA50" s="238" t="e">
        <f t="shared" si="20"/>
        <v>#VALUE!</v>
      </c>
      <c r="AB50" s="238" t="e">
        <f t="shared" si="20"/>
        <v>#VALUE!</v>
      </c>
      <c r="AC50" s="238" t="e">
        <f t="shared" si="20"/>
        <v>#VALUE!</v>
      </c>
      <c r="AD50" s="238" t="e">
        <f t="shared" si="20"/>
        <v>#VALUE!</v>
      </c>
      <c r="AE50" s="238" t="e">
        <f t="shared" si="20"/>
        <v>#VALUE!</v>
      </c>
      <c r="AF50" s="238" t="e">
        <f t="shared" si="20"/>
        <v>#VALUE!</v>
      </c>
      <c r="AG50" s="238" t="e">
        <f t="shared" si="20"/>
        <v>#VALUE!</v>
      </c>
      <c r="AH50" s="238" t="e">
        <f t="shared" si="20"/>
        <v>#VALUE!</v>
      </c>
      <c r="AI50" s="238" t="e">
        <f t="shared" si="20"/>
        <v>#VALUE!</v>
      </c>
      <c r="AJ50" s="238" t="e">
        <f t="shared" si="20"/>
        <v>#VALUE!</v>
      </c>
      <c r="AK50" s="238" t="e">
        <f t="shared" si="20"/>
        <v>#VALUE!</v>
      </c>
      <c r="AL50" s="238" t="e">
        <f t="shared" si="20"/>
        <v>#VALUE!</v>
      </c>
      <c r="AM50" s="238" t="e">
        <f t="shared" si="20"/>
        <v>#VALUE!</v>
      </c>
      <c r="AN50" s="238" t="e">
        <f t="shared" si="20"/>
        <v>#VALUE!</v>
      </c>
      <c r="AO50" s="238" t="e">
        <f t="shared" si="20"/>
        <v>#VALUE!</v>
      </c>
      <c r="AP50" s="238" t="e">
        <f t="shared" si="20"/>
        <v>#VALUE!</v>
      </c>
      <c r="AQ50" s="238" t="e">
        <f t="shared" si="20"/>
        <v>#VALUE!</v>
      </c>
      <c r="AR50" s="238" t="e">
        <f t="shared" si="20"/>
        <v>#VALUE!</v>
      </c>
      <c r="AS50" s="238" t="e">
        <f t="shared" si="20"/>
        <v>#VALUE!</v>
      </c>
      <c r="AT50" s="238" t="e">
        <f t="shared" si="20"/>
        <v>#VALUE!</v>
      </c>
      <c r="AU50" s="238" t="e">
        <f t="shared" si="20"/>
        <v>#VALUE!</v>
      </c>
      <c r="AV50" s="238" t="e">
        <f t="shared" si="20"/>
        <v>#VALUE!</v>
      </c>
      <c r="AW50" s="238" t="e">
        <f t="shared" si="20"/>
        <v>#VALUE!</v>
      </c>
      <c r="AX50" s="238" t="e">
        <f t="shared" si="20"/>
        <v>#VALUE!</v>
      </c>
      <c r="AY50" s="238" t="e">
        <f t="shared" si="20"/>
        <v>#VALUE!</v>
      </c>
      <c r="AZ50" s="238" t="e">
        <f t="shared" si="20"/>
        <v>#VALUE!</v>
      </c>
      <c r="BA50" s="238" t="e">
        <f t="shared" si="20"/>
        <v>#VALUE!</v>
      </c>
      <c r="BB50" s="238" t="e">
        <f t="shared" si="20"/>
        <v>#VALUE!</v>
      </c>
      <c r="BC50" s="238" t="e">
        <f t="shared" si="20"/>
        <v>#VALUE!</v>
      </c>
      <c r="BD50" s="238" t="e">
        <f t="shared" si="20"/>
        <v>#VALUE!</v>
      </c>
      <c r="BE50" s="238" t="e">
        <f t="shared" si="20"/>
        <v>#VALUE!</v>
      </c>
      <c r="BF50" s="238" t="e">
        <f t="shared" si="20"/>
        <v>#VALUE!</v>
      </c>
      <c r="BG50" s="238" t="e">
        <f t="shared" si="20"/>
        <v>#VALUE!</v>
      </c>
      <c r="BH50" s="238" t="e">
        <f t="shared" si="20"/>
        <v>#VALUE!</v>
      </c>
      <c r="BI50" s="238" t="e">
        <f t="shared" si="20"/>
        <v>#REF!</v>
      </c>
    </row>
    <row r="51" spans="1:61" x14ac:dyDescent="0.25">
      <c r="A51" s="221"/>
      <c r="B51" s="228" t="s">
        <v>440</v>
      </c>
      <c r="C51" s="221"/>
      <c r="D51" s="221"/>
      <c r="E51" s="221"/>
      <c r="F51" s="221"/>
      <c r="G51" s="238" t="e">
        <f t="shared" ref="G51:BI51" si="21">IF(G40&lt;0,-G40,0)</f>
        <v>#VALUE!</v>
      </c>
      <c r="H51" s="238" t="e">
        <f t="shared" si="21"/>
        <v>#VALUE!</v>
      </c>
      <c r="I51" s="238" t="e">
        <f t="shared" si="21"/>
        <v>#VALUE!</v>
      </c>
      <c r="J51" s="238" t="e">
        <f t="shared" si="21"/>
        <v>#VALUE!</v>
      </c>
      <c r="K51" s="238" t="e">
        <f t="shared" si="21"/>
        <v>#VALUE!</v>
      </c>
      <c r="L51" s="238" t="e">
        <f t="shared" si="21"/>
        <v>#VALUE!</v>
      </c>
      <c r="M51" s="238" t="e">
        <f t="shared" si="21"/>
        <v>#VALUE!</v>
      </c>
      <c r="N51" s="238" t="e">
        <f t="shared" si="21"/>
        <v>#VALUE!</v>
      </c>
      <c r="O51" s="238" t="e">
        <f t="shared" si="21"/>
        <v>#VALUE!</v>
      </c>
      <c r="P51" s="238" t="e">
        <f t="shared" si="21"/>
        <v>#VALUE!</v>
      </c>
      <c r="Q51" s="238" t="e">
        <f t="shared" si="21"/>
        <v>#VALUE!</v>
      </c>
      <c r="R51" s="238" t="e">
        <f t="shared" si="21"/>
        <v>#VALUE!</v>
      </c>
      <c r="S51" s="238" t="e">
        <f t="shared" si="21"/>
        <v>#VALUE!</v>
      </c>
      <c r="T51" s="238" t="e">
        <f t="shared" si="21"/>
        <v>#VALUE!</v>
      </c>
      <c r="U51" s="238" t="e">
        <f t="shared" si="21"/>
        <v>#VALUE!</v>
      </c>
      <c r="V51" s="238" t="e">
        <f t="shared" si="21"/>
        <v>#VALUE!</v>
      </c>
      <c r="W51" s="238" t="e">
        <f t="shared" si="21"/>
        <v>#VALUE!</v>
      </c>
      <c r="X51" s="238" t="e">
        <f t="shared" si="21"/>
        <v>#VALUE!</v>
      </c>
      <c r="Y51" s="238" t="e">
        <f t="shared" si="21"/>
        <v>#VALUE!</v>
      </c>
      <c r="Z51" s="238" t="e">
        <f t="shared" si="21"/>
        <v>#VALUE!</v>
      </c>
      <c r="AA51" s="238" t="e">
        <f t="shared" si="21"/>
        <v>#VALUE!</v>
      </c>
      <c r="AB51" s="238" t="e">
        <f t="shared" si="21"/>
        <v>#VALUE!</v>
      </c>
      <c r="AC51" s="238" t="e">
        <f t="shared" si="21"/>
        <v>#VALUE!</v>
      </c>
      <c r="AD51" s="238" t="e">
        <f t="shared" si="21"/>
        <v>#VALUE!</v>
      </c>
      <c r="AE51" s="238" t="e">
        <f t="shared" si="21"/>
        <v>#VALUE!</v>
      </c>
      <c r="AF51" s="238" t="e">
        <f t="shared" si="21"/>
        <v>#VALUE!</v>
      </c>
      <c r="AG51" s="238" t="e">
        <f t="shared" si="21"/>
        <v>#VALUE!</v>
      </c>
      <c r="AH51" s="238" t="e">
        <f t="shared" si="21"/>
        <v>#VALUE!</v>
      </c>
      <c r="AI51" s="238" t="e">
        <f t="shared" si="21"/>
        <v>#VALUE!</v>
      </c>
      <c r="AJ51" s="238" t="e">
        <f t="shared" si="21"/>
        <v>#VALUE!</v>
      </c>
      <c r="AK51" s="238" t="e">
        <f t="shared" si="21"/>
        <v>#VALUE!</v>
      </c>
      <c r="AL51" s="238" t="e">
        <f t="shared" si="21"/>
        <v>#VALUE!</v>
      </c>
      <c r="AM51" s="238" t="e">
        <f t="shared" si="21"/>
        <v>#VALUE!</v>
      </c>
      <c r="AN51" s="238" t="e">
        <f t="shared" si="21"/>
        <v>#VALUE!</v>
      </c>
      <c r="AO51" s="238" t="e">
        <f t="shared" si="21"/>
        <v>#VALUE!</v>
      </c>
      <c r="AP51" s="238" t="e">
        <f t="shared" si="21"/>
        <v>#VALUE!</v>
      </c>
      <c r="AQ51" s="238" t="e">
        <f t="shared" si="21"/>
        <v>#VALUE!</v>
      </c>
      <c r="AR51" s="238" t="e">
        <f t="shared" si="21"/>
        <v>#VALUE!</v>
      </c>
      <c r="AS51" s="238" t="e">
        <f t="shared" si="21"/>
        <v>#VALUE!</v>
      </c>
      <c r="AT51" s="238" t="e">
        <f t="shared" si="21"/>
        <v>#VALUE!</v>
      </c>
      <c r="AU51" s="238" t="e">
        <f t="shared" si="21"/>
        <v>#VALUE!</v>
      </c>
      <c r="AV51" s="238" t="e">
        <f t="shared" si="21"/>
        <v>#VALUE!</v>
      </c>
      <c r="AW51" s="238" t="e">
        <f t="shared" si="21"/>
        <v>#VALUE!</v>
      </c>
      <c r="AX51" s="238" t="e">
        <f t="shared" si="21"/>
        <v>#VALUE!</v>
      </c>
      <c r="AY51" s="238" t="e">
        <f t="shared" si="21"/>
        <v>#VALUE!</v>
      </c>
      <c r="AZ51" s="238" t="e">
        <f t="shared" si="21"/>
        <v>#VALUE!</v>
      </c>
      <c r="BA51" s="238" t="e">
        <f t="shared" si="21"/>
        <v>#VALUE!</v>
      </c>
      <c r="BB51" s="238" t="e">
        <f t="shared" si="21"/>
        <v>#VALUE!</v>
      </c>
      <c r="BC51" s="238" t="e">
        <f t="shared" si="21"/>
        <v>#VALUE!</v>
      </c>
      <c r="BD51" s="238" t="e">
        <f t="shared" si="21"/>
        <v>#VALUE!</v>
      </c>
      <c r="BE51" s="238" t="e">
        <f t="shared" si="21"/>
        <v>#VALUE!</v>
      </c>
      <c r="BF51" s="238" t="e">
        <f t="shared" si="21"/>
        <v>#VALUE!</v>
      </c>
      <c r="BG51" s="238" t="e">
        <f t="shared" si="21"/>
        <v>#VALUE!</v>
      </c>
      <c r="BH51" s="238" t="e">
        <f t="shared" si="21"/>
        <v>#VALUE!</v>
      </c>
      <c r="BI51" s="238" t="e">
        <f t="shared" si="21"/>
        <v>#REF!</v>
      </c>
    </row>
    <row r="52" spans="1:61" x14ac:dyDescent="0.25">
      <c r="A52" s="243"/>
      <c r="B52" s="244"/>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row>
    <row r="53" spans="1:61" x14ac:dyDescent="0.25">
      <c r="A53" s="220" t="s">
        <v>441</v>
      </c>
      <c r="B53" s="220"/>
      <c r="C53" s="221"/>
      <c r="D53" s="221"/>
      <c r="E53" s="221"/>
      <c r="F53" s="221"/>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row>
    <row r="54" spans="1:61" x14ac:dyDescent="0.25">
      <c r="A54" s="221"/>
      <c r="B54" s="220"/>
      <c r="C54" s="221"/>
      <c r="D54" s="221"/>
      <c r="E54" s="221"/>
      <c r="F54" s="221"/>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row>
    <row r="55" spans="1:61" x14ac:dyDescent="0.25">
      <c r="A55" s="221"/>
      <c r="B55" s="233" t="s">
        <v>442</v>
      </c>
      <c r="C55" s="221"/>
      <c r="D55" s="221"/>
      <c r="E55" s="221"/>
      <c r="F55" s="221"/>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row>
    <row r="56" spans="1:61" x14ac:dyDescent="0.25">
      <c r="A56" s="221"/>
      <c r="B56" s="220" t="s">
        <v>443</v>
      </c>
      <c r="C56" s="221"/>
      <c r="D56" s="221"/>
      <c r="E56" s="221"/>
      <c r="F56" s="221"/>
      <c r="G56" s="238">
        <f t="shared" ref="G56:BI56" si="22">F59</f>
        <v>0</v>
      </c>
      <c r="H56" s="238" t="e">
        <f t="shared" si="22"/>
        <v>#VALUE!</v>
      </c>
      <c r="I56" s="238" t="e">
        <f t="shared" si="22"/>
        <v>#VALUE!</v>
      </c>
      <c r="J56" s="238" t="e">
        <f t="shared" si="22"/>
        <v>#VALUE!</v>
      </c>
      <c r="K56" s="238" t="e">
        <f t="shared" si="22"/>
        <v>#VALUE!</v>
      </c>
      <c r="L56" s="238" t="e">
        <f t="shared" si="22"/>
        <v>#VALUE!</v>
      </c>
      <c r="M56" s="238" t="e">
        <f t="shared" si="22"/>
        <v>#VALUE!</v>
      </c>
      <c r="N56" s="238" t="e">
        <f t="shared" si="22"/>
        <v>#VALUE!</v>
      </c>
      <c r="O56" s="238" t="e">
        <f t="shared" si="22"/>
        <v>#VALUE!</v>
      </c>
      <c r="P56" s="238" t="e">
        <f t="shared" si="22"/>
        <v>#VALUE!</v>
      </c>
      <c r="Q56" s="238" t="e">
        <f t="shared" si="22"/>
        <v>#VALUE!</v>
      </c>
      <c r="R56" s="238" t="e">
        <f t="shared" si="22"/>
        <v>#VALUE!</v>
      </c>
      <c r="S56" s="238" t="e">
        <f t="shared" si="22"/>
        <v>#VALUE!</v>
      </c>
      <c r="T56" s="238" t="e">
        <f t="shared" si="22"/>
        <v>#VALUE!</v>
      </c>
      <c r="U56" s="238" t="e">
        <f t="shared" si="22"/>
        <v>#VALUE!</v>
      </c>
      <c r="V56" s="238" t="e">
        <f t="shared" si="22"/>
        <v>#VALUE!</v>
      </c>
      <c r="W56" s="238" t="e">
        <f t="shared" si="22"/>
        <v>#VALUE!</v>
      </c>
      <c r="X56" s="238" t="e">
        <f t="shared" si="22"/>
        <v>#VALUE!</v>
      </c>
      <c r="Y56" s="238" t="e">
        <f t="shared" si="22"/>
        <v>#VALUE!</v>
      </c>
      <c r="Z56" s="238" t="e">
        <f t="shared" si="22"/>
        <v>#VALUE!</v>
      </c>
      <c r="AA56" s="238" t="e">
        <f t="shared" si="22"/>
        <v>#VALUE!</v>
      </c>
      <c r="AB56" s="238" t="e">
        <f t="shared" si="22"/>
        <v>#VALUE!</v>
      </c>
      <c r="AC56" s="238" t="e">
        <f t="shared" si="22"/>
        <v>#VALUE!</v>
      </c>
      <c r="AD56" s="238" t="e">
        <f t="shared" si="22"/>
        <v>#VALUE!</v>
      </c>
      <c r="AE56" s="238" t="e">
        <f t="shared" si="22"/>
        <v>#VALUE!</v>
      </c>
      <c r="AF56" s="238" t="e">
        <f t="shared" si="22"/>
        <v>#VALUE!</v>
      </c>
      <c r="AG56" s="238" t="e">
        <f t="shared" si="22"/>
        <v>#VALUE!</v>
      </c>
      <c r="AH56" s="238" t="e">
        <f t="shared" si="22"/>
        <v>#VALUE!</v>
      </c>
      <c r="AI56" s="238" t="e">
        <f t="shared" si="22"/>
        <v>#VALUE!</v>
      </c>
      <c r="AJ56" s="238" t="e">
        <f t="shared" si="22"/>
        <v>#VALUE!</v>
      </c>
      <c r="AK56" s="238" t="e">
        <f t="shared" si="22"/>
        <v>#VALUE!</v>
      </c>
      <c r="AL56" s="238" t="e">
        <f t="shared" si="22"/>
        <v>#VALUE!</v>
      </c>
      <c r="AM56" s="238" t="e">
        <f t="shared" si="22"/>
        <v>#VALUE!</v>
      </c>
      <c r="AN56" s="238" t="e">
        <f t="shared" si="22"/>
        <v>#VALUE!</v>
      </c>
      <c r="AO56" s="238" t="e">
        <f t="shared" si="22"/>
        <v>#VALUE!</v>
      </c>
      <c r="AP56" s="238" t="e">
        <f t="shared" si="22"/>
        <v>#VALUE!</v>
      </c>
      <c r="AQ56" s="238" t="e">
        <f t="shared" si="22"/>
        <v>#VALUE!</v>
      </c>
      <c r="AR56" s="238" t="e">
        <f t="shared" si="22"/>
        <v>#VALUE!</v>
      </c>
      <c r="AS56" s="238" t="e">
        <f t="shared" si="22"/>
        <v>#VALUE!</v>
      </c>
      <c r="AT56" s="238" t="e">
        <f t="shared" si="22"/>
        <v>#VALUE!</v>
      </c>
      <c r="AU56" s="238" t="e">
        <f t="shared" si="22"/>
        <v>#VALUE!</v>
      </c>
      <c r="AV56" s="238" t="e">
        <f t="shared" si="22"/>
        <v>#VALUE!</v>
      </c>
      <c r="AW56" s="238" t="e">
        <f t="shared" si="22"/>
        <v>#VALUE!</v>
      </c>
      <c r="AX56" s="238" t="e">
        <f t="shared" si="22"/>
        <v>#VALUE!</v>
      </c>
      <c r="AY56" s="238" t="e">
        <f t="shared" si="22"/>
        <v>#VALUE!</v>
      </c>
      <c r="AZ56" s="238" t="e">
        <f t="shared" si="22"/>
        <v>#VALUE!</v>
      </c>
      <c r="BA56" s="238" t="e">
        <f t="shared" si="22"/>
        <v>#VALUE!</v>
      </c>
      <c r="BB56" s="238" t="e">
        <f t="shared" si="22"/>
        <v>#VALUE!</v>
      </c>
      <c r="BC56" s="238" t="e">
        <f t="shared" si="22"/>
        <v>#VALUE!</v>
      </c>
      <c r="BD56" s="238" t="e">
        <f t="shared" si="22"/>
        <v>#VALUE!</v>
      </c>
      <c r="BE56" s="238" t="e">
        <f t="shared" si="22"/>
        <v>#VALUE!</v>
      </c>
      <c r="BF56" s="238" t="e">
        <f t="shared" si="22"/>
        <v>#VALUE!</v>
      </c>
      <c r="BG56" s="238" t="e">
        <f t="shared" si="22"/>
        <v>#VALUE!</v>
      </c>
      <c r="BH56" s="238" t="e">
        <f t="shared" si="22"/>
        <v>#VALUE!</v>
      </c>
      <c r="BI56" s="238" t="e">
        <f t="shared" si="22"/>
        <v>#VALUE!</v>
      </c>
    </row>
    <row r="57" spans="1:61" x14ac:dyDescent="0.25">
      <c r="A57" s="221"/>
      <c r="B57" s="228" t="s">
        <v>444</v>
      </c>
      <c r="C57" s="221"/>
      <c r="D57" s="221"/>
      <c r="E57" s="221"/>
      <c r="F57" s="221"/>
      <c r="G57" s="238" t="e">
        <f t="shared" ref="G57:BI57" si="23">-G43</f>
        <v>#VALUE!</v>
      </c>
      <c r="H57" s="238" t="e">
        <f t="shared" si="23"/>
        <v>#VALUE!</v>
      </c>
      <c r="I57" s="238" t="e">
        <f t="shared" si="23"/>
        <v>#VALUE!</v>
      </c>
      <c r="J57" s="238" t="e">
        <f t="shared" si="23"/>
        <v>#VALUE!</v>
      </c>
      <c r="K57" s="238" t="e">
        <f t="shared" si="23"/>
        <v>#VALUE!</v>
      </c>
      <c r="L57" s="238" t="e">
        <f t="shared" si="23"/>
        <v>#VALUE!</v>
      </c>
      <c r="M57" s="238" t="e">
        <f t="shared" si="23"/>
        <v>#VALUE!</v>
      </c>
      <c r="N57" s="238" t="e">
        <f t="shared" si="23"/>
        <v>#VALUE!</v>
      </c>
      <c r="O57" s="238" t="e">
        <f t="shared" si="23"/>
        <v>#VALUE!</v>
      </c>
      <c r="P57" s="238" t="e">
        <f t="shared" si="23"/>
        <v>#VALUE!</v>
      </c>
      <c r="Q57" s="238" t="e">
        <f t="shared" si="23"/>
        <v>#VALUE!</v>
      </c>
      <c r="R57" s="238" t="e">
        <f t="shared" si="23"/>
        <v>#VALUE!</v>
      </c>
      <c r="S57" s="238" t="e">
        <f t="shared" si="23"/>
        <v>#VALUE!</v>
      </c>
      <c r="T57" s="238" t="e">
        <f t="shared" si="23"/>
        <v>#VALUE!</v>
      </c>
      <c r="U57" s="238" t="e">
        <f t="shared" si="23"/>
        <v>#VALUE!</v>
      </c>
      <c r="V57" s="238" t="e">
        <f t="shared" si="23"/>
        <v>#VALUE!</v>
      </c>
      <c r="W57" s="238" t="e">
        <f t="shared" si="23"/>
        <v>#VALUE!</v>
      </c>
      <c r="X57" s="238" t="e">
        <f t="shared" si="23"/>
        <v>#VALUE!</v>
      </c>
      <c r="Y57" s="238" t="e">
        <f t="shared" si="23"/>
        <v>#VALUE!</v>
      </c>
      <c r="Z57" s="238" t="e">
        <f t="shared" si="23"/>
        <v>#VALUE!</v>
      </c>
      <c r="AA57" s="238" t="e">
        <f t="shared" si="23"/>
        <v>#VALUE!</v>
      </c>
      <c r="AB57" s="238" t="e">
        <f t="shared" si="23"/>
        <v>#VALUE!</v>
      </c>
      <c r="AC57" s="238" t="e">
        <f t="shared" si="23"/>
        <v>#VALUE!</v>
      </c>
      <c r="AD57" s="238" t="e">
        <f t="shared" si="23"/>
        <v>#VALUE!</v>
      </c>
      <c r="AE57" s="238" t="e">
        <f t="shared" si="23"/>
        <v>#VALUE!</v>
      </c>
      <c r="AF57" s="238" t="e">
        <f t="shared" si="23"/>
        <v>#VALUE!</v>
      </c>
      <c r="AG57" s="238" t="e">
        <f t="shared" si="23"/>
        <v>#VALUE!</v>
      </c>
      <c r="AH57" s="238" t="e">
        <f t="shared" si="23"/>
        <v>#VALUE!</v>
      </c>
      <c r="AI57" s="238" t="e">
        <f t="shared" si="23"/>
        <v>#VALUE!</v>
      </c>
      <c r="AJ57" s="238" t="e">
        <f t="shared" si="23"/>
        <v>#VALUE!</v>
      </c>
      <c r="AK57" s="238" t="e">
        <f t="shared" si="23"/>
        <v>#VALUE!</v>
      </c>
      <c r="AL57" s="238" t="e">
        <f t="shared" si="23"/>
        <v>#VALUE!</v>
      </c>
      <c r="AM57" s="238" t="e">
        <f t="shared" si="23"/>
        <v>#VALUE!</v>
      </c>
      <c r="AN57" s="238" t="e">
        <f t="shared" si="23"/>
        <v>#VALUE!</v>
      </c>
      <c r="AO57" s="238" t="e">
        <f t="shared" si="23"/>
        <v>#VALUE!</v>
      </c>
      <c r="AP57" s="238" t="e">
        <f t="shared" si="23"/>
        <v>#VALUE!</v>
      </c>
      <c r="AQ57" s="238" t="e">
        <f t="shared" si="23"/>
        <v>#VALUE!</v>
      </c>
      <c r="AR57" s="238" t="e">
        <f t="shared" si="23"/>
        <v>#VALUE!</v>
      </c>
      <c r="AS57" s="238" t="e">
        <f t="shared" si="23"/>
        <v>#VALUE!</v>
      </c>
      <c r="AT57" s="238" t="e">
        <f t="shared" si="23"/>
        <v>#VALUE!</v>
      </c>
      <c r="AU57" s="238" t="e">
        <f t="shared" si="23"/>
        <v>#VALUE!</v>
      </c>
      <c r="AV57" s="238" t="e">
        <f t="shared" si="23"/>
        <v>#VALUE!</v>
      </c>
      <c r="AW57" s="238" t="e">
        <f t="shared" si="23"/>
        <v>#VALUE!</v>
      </c>
      <c r="AX57" s="238" t="e">
        <f t="shared" si="23"/>
        <v>#VALUE!</v>
      </c>
      <c r="AY57" s="238" t="e">
        <f t="shared" si="23"/>
        <v>#VALUE!</v>
      </c>
      <c r="AZ57" s="238" t="e">
        <f t="shared" si="23"/>
        <v>#VALUE!</v>
      </c>
      <c r="BA57" s="238" t="e">
        <f t="shared" si="23"/>
        <v>#VALUE!</v>
      </c>
      <c r="BB57" s="238" t="e">
        <f t="shared" si="23"/>
        <v>#VALUE!</v>
      </c>
      <c r="BC57" s="238" t="e">
        <f t="shared" si="23"/>
        <v>#VALUE!</v>
      </c>
      <c r="BD57" s="238" t="e">
        <f t="shared" si="23"/>
        <v>#VALUE!</v>
      </c>
      <c r="BE57" s="238" t="e">
        <f t="shared" si="23"/>
        <v>#VALUE!</v>
      </c>
      <c r="BF57" s="238" t="e">
        <f t="shared" si="23"/>
        <v>#VALUE!</v>
      </c>
      <c r="BG57" s="238" t="e">
        <f t="shared" si="23"/>
        <v>#VALUE!</v>
      </c>
      <c r="BH57" s="238" t="e">
        <f t="shared" si="23"/>
        <v>#VALUE!</v>
      </c>
      <c r="BI57" s="238" t="e">
        <f t="shared" si="23"/>
        <v>#REF!</v>
      </c>
    </row>
    <row r="58" spans="1:61" x14ac:dyDescent="0.25">
      <c r="A58" s="221"/>
      <c r="B58" s="228" t="s">
        <v>445</v>
      </c>
      <c r="C58" s="221"/>
      <c r="D58" s="221"/>
      <c r="E58" s="221"/>
      <c r="F58" s="221"/>
      <c r="G58" s="238" t="e">
        <f t="shared" ref="G58:BI58" si="24">G48</f>
        <v>#VALUE!</v>
      </c>
      <c r="H58" s="238" t="e">
        <f t="shared" si="24"/>
        <v>#VALUE!</v>
      </c>
      <c r="I58" s="238" t="e">
        <f t="shared" si="24"/>
        <v>#VALUE!</v>
      </c>
      <c r="J58" s="238" t="e">
        <f t="shared" si="24"/>
        <v>#VALUE!</v>
      </c>
      <c r="K58" s="238" t="e">
        <f t="shared" si="24"/>
        <v>#VALUE!</v>
      </c>
      <c r="L58" s="238" t="e">
        <f t="shared" si="24"/>
        <v>#VALUE!</v>
      </c>
      <c r="M58" s="238" t="e">
        <f t="shared" si="24"/>
        <v>#VALUE!</v>
      </c>
      <c r="N58" s="238" t="e">
        <f t="shared" si="24"/>
        <v>#VALUE!</v>
      </c>
      <c r="O58" s="238" t="e">
        <f t="shared" si="24"/>
        <v>#VALUE!</v>
      </c>
      <c r="P58" s="238" t="e">
        <f t="shared" si="24"/>
        <v>#VALUE!</v>
      </c>
      <c r="Q58" s="238" t="e">
        <f t="shared" si="24"/>
        <v>#VALUE!</v>
      </c>
      <c r="R58" s="238" t="e">
        <f t="shared" si="24"/>
        <v>#VALUE!</v>
      </c>
      <c r="S58" s="238" t="e">
        <f t="shared" si="24"/>
        <v>#VALUE!</v>
      </c>
      <c r="T58" s="238" t="e">
        <f t="shared" si="24"/>
        <v>#VALUE!</v>
      </c>
      <c r="U58" s="238" t="e">
        <f t="shared" si="24"/>
        <v>#VALUE!</v>
      </c>
      <c r="V58" s="238" t="e">
        <f t="shared" si="24"/>
        <v>#VALUE!</v>
      </c>
      <c r="W58" s="238" t="e">
        <f t="shared" si="24"/>
        <v>#VALUE!</v>
      </c>
      <c r="X58" s="238" t="e">
        <f t="shared" si="24"/>
        <v>#VALUE!</v>
      </c>
      <c r="Y58" s="238" t="e">
        <f t="shared" si="24"/>
        <v>#VALUE!</v>
      </c>
      <c r="Z58" s="238" t="e">
        <f t="shared" si="24"/>
        <v>#VALUE!</v>
      </c>
      <c r="AA58" s="238" t="e">
        <f t="shared" si="24"/>
        <v>#VALUE!</v>
      </c>
      <c r="AB58" s="238" t="e">
        <f t="shared" si="24"/>
        <v>#VALUE!</v>
      </c>
      <c r="AC58" s="238" t="e">
        <f t="shared" si="24"/>
        <v>#VALUE!</v>
      </c>
      <c r="AD58" s="238" t="e">
        <f t="shared" si="24"/>
        <v>#VALUE!</v>
      </c>
      <c r="AE58" s="238" t="e">
        <f t="shared" si="24"/>
        <v>#VALUE!</v>
      </c>
      <c r="AF58" s="238" t="e">
        <f t="shared" si="24"/>
        <v>#VALUE!</v>
      </c>
      <c r="AG58" s="238" t="e">
        <f t="shared" si="24"/>
        <v>#VALUE!</v>
      </c>
      <c r="AH58" s="238" t="e">
        <f t="shared" si="24"/>
        <v>#VALUE!</v>
      </c>
      <c r="AI58" s="238" t="e">
        <f t="shared" si="24"/>
        <v>#VALUE!</v>
      </c>
      <c r="AJ58" s="238" t="e">
        <f t="shared" si="24"/>
        <v>#VALUE!</v>
      </c>
      <c r="AK58" s="238" t="e">
        <f t="shared" si="24"/>
        <v>#VALUE!</v>
      </c>
      <c r="AL58" s="238" t="e">
        <f t="shared" si="24"/>
        <v>#VALUE!</v>
      </c>
      <c r="AM58" s="238" t="e">
        <f t="shared" si="24"/>
        <v>#VALUE!</v>
      </c>
      <c r="AN58" s="238" t="e">
        <f t="shared" si="24"/>
        <v>#VALUE!</v>
      </c>
      <c r="AO58" s="238" t="e">
        <f t="shared" si="24"/>
        <v>#VALUE!</v>
      </c>
      <c r="AP58" s="238" t="e">
        <f t="shared" si="24"/>
        <v>#VALUE!</v>
      </c>
      <c r="AQ58" s="238" t="e">
        <f t="shared" si="24"/>
        <v>#VALUE!</v>
      </c>
      <c r="AR58" s="238" t="e">
        <f t="shared" si="24"/>
        <v>#VALUE!</v>
      </c>
      <c r="AS58" s="238" t="e">
        <f t="shared" si="24"/>
        <v>#VALUE!</v>
      </c>
      <c r="AT58" s="238" t="e">
        <f t="shared" si="24"/>
        <v>#VALUE!</v>
      </c>
      <c r="AU58" s="238" t="e">
        <f t="shared" si="24"/>
        <v>#VALUE!</v>
      </c>
      <c r="AV58" s="238" t="e">
        <f t="shared" si="24"/>
        <v>#VALUE!</v>
      </c>
      <c r="AW58" s="238" t="e">
        <f t="shared" si="24"/>
        <v>#VALUE!</v>
      </c>
      <c r="AX58" s="238" t="e">
        <f t="shared" si="24"/>
        <v>#VALUE!</v>
      </c>
      <c r="AY58" s="238" t="e">
        <f t="shared" si="24"/>
        <v>#VALUE!</v>
      </c>
      <c r="AZ58" s="238" t="e">
        <f t="shared" si="24"/>
        <v>#VALUE!</v>
      </c>
      <c r="BA58" s="238" t="e">
        <f t="shared" si="24"/>
        <v>#VALUE!</v>
      </c>
      <c r="BB58" s="238" t="e">
        <f t="shared" si="24"/>
        <v>#VALUE!</v>
      </c>
      <c r="BC58" s="238" t="e">
        <f t="shared" si="24"/>
        <v>#VALUE!</v>
      </c>
      <c r="BD58" s="238" t="e">
        <f t="shared" si="24"/>
        <v>#VALUE!</v>
      </c>
      <c r="BE58" s="238" t="e">
        <f t="shared" si="24"/>
        <v>#VALUE!</v>
      </c>
      <c r="BF58" s="238" t="e">
        <f t="shared" si="24"/>
        <v>#VALUE!</v>
      </c>
      <c r="BG58" s="238" t="e">
        <f t="shared" si="24"/>
        <v>#VALUE!</v>
      </c>
      <c r="BH58" s="238" t="e">
        <f t="shared" si="24"/>
        <v>#VALUE!</v>
      </c>
      <c r="BI58" s="238" t="e">
        <f t="shared" si="24"/>
        <v>#REF!</v>
      </c>
    </row>
    <row r="59" spans="1:61" x14ac:dyDescent="0.25">
      <c r="A59" s="221"/>
      <c r="B59" s="228" t="s">
        <v>446</v>
      </c>
      <c r="C59" s="221"/>
      <c r="D59" s="221"/>
      <c r="E59" s="221"/>
      <c r="F59" s="221"/>
      <c r="G59" s="238" t="e">
        <f t="shared" ref="G59:BI59" si="25">SUM(G56:G58)</f>
        <v>#VALUE!</v>
      </c>
      <c r="H59" s="238" t="e">
        <f t="shared" si="25"/>
        <v>#VALUE!</v>
      </c>
      <c r="I59" s="238" t="e">
        <f t="shared" si="25"/>
        <v>#VALUE!</v>
      </c>
      <c r="J59" s="238" t="e">
        <f t="shared" si="25"/>
        <v>#VALUE!</v>
      </c>
      <c r="K59" s="238" t="e">
        <f t="shared" si="25"/>
        <v>#VALUE!</v>
      </c>
      <c r="L59" s="238" t="e">
        <f t="shared" si="25"/>
        <v>#VALUE!</v>
      </c>
      <c r="M59" s="238" t="e">
        <f t="shared" si="25"/>
        <v>#VALUE!</v>
      </c>
      <c r="N59" s="238" t="e">
        <f t="shared" si="25"/>
        <v>#VALUE!</v>
      </c>
      <c r="O59" s="238" t="e">
        <f t="shared" si="25"/>
        <v>#VALUE!</v>
      </c>
      <c r="P59" s="238" t="e">
        <f t="shared" si="25"/>
        <v>#VALUE!</v>
      </c>
      <c r="Q59" s="238" t="e">
        <f t="shared" si="25"/>
        <v>#VALUE!</v>
      </c>
      <c r="R59" s="238" t="e">
        <f t="shared" si="25"/>
        <v>#VALUE!</v>
      </c>
      <c r="S59" s="238" t="e">
        <f t="shared" si="25"/>
        <v>#VALUE!</v>
      </c>
      <c r="T59" s="238" t="e">
        <f t="shared" si="25"/>
        <v>#VALUE!</v>
      </c>
      <c r="U59" s="238" t="e">
        <f t="shared" si="25"/>
        <v>#VALUE!</v>
      </c>
      <c r="V59" s="238" t="e">
        <f t="shared" si="25"/>
        <v>#VALUE!</v>
      </c>
      <c r="W59" s="238" t="e">
        <f t="shared" si="25"/>
        <v>#VALUE!</v>
      </c>
      <c r="X59" s="238" t="e">
        <f t="shared" si="25"/>
        <v>#VALUE!</v>
      </c>
      <c r="Y59" s="238" t="e">
        <f t="shared" si="25"/>
        <v>#VALUE!</v>
      </c>
      <c r="Z59" s="238" t="e">
        <f t="shared" si="25"/>
        <v>#VALUE!</v>
      </c>
      <c r="AA59" s="238" t="e">
        <f t="shared" si="25"/>
        <v>#VALUE!</v>
      </c>
      <c r="AB59" s="238" t="e">
        <f t="shared" si="25"/>
        <v>#VALUE!</v>
      </c>
      <c r="AC59" s="238" t="e">
        <f t="shared" si="25"/>
        <v>#VALUE!</v>
      </c>
      <c r="AD59" s="238" t="e">
        <f t="shared" si="25"/>
        <v>#VALUE!</v>
      </c>
      <c r="AE59" s="238" t="e">
        <f t="shared" si="25"/>
        <v>#VALUE!</v>
      </c>
      <c r="AF59" s="238" t="e">
        <f t="shared" si="25"/>
        <v>#VALUE!</v>
      </c>
      <c r="AG59" s="238" t="e">
        <f t="shared" si="25"/>
        <v>#VALUE!</v>
      </c>
      <c r="AH59" s="238" t="e">
        <f t="shared" si="25"/>
        <v>#VALUE!</v>
      </c>
      <c r="AI59" s="238" t="e">
        <f t="shared" si="25"/>
        <v>#VALUE!</v>
      </c>
      <c r="AJ59" s="238" t="e">
        <f t="shared" si="25"/>
        <v>#VALUE!</v>
      </c>
      <c r="AK59" s="238" t="e">
        <f t="shared" si="25"/>
        <v>#VALUE!</v>
      </c>
      <c r="AL59" s="238" t="e">
        <f t="shared" si="25"/>
        <v>#VALUE!</v>
      </c>
      <c r="AM59" s="238" t="e">
        <f t="shared" si="25"/>
        <v>#VALUE!</v>
      </c>
      <c r="AN59" s="238" t="e">
        <f t="shared" si="25"/>
        <v>#VALUE!</v>
      </c>
      <c r="AO59" s="238" t="e">
        <f t="shared" si="25"/>
        <v>#VALUE!</v>
      </c>
      <c r="AP59" s="238" t="e">
        <f t="shared" si="25"/>
        <v>#VALUE!</v>
      </c>
      <c r="AQ59" s="238" t="e">
        <f t="shared" si="25"/>
        <v>#VALUE!</v>
      </c>
      <c r="AR59" s="238" t="e">
        <f t="shared" si="25"/>
        <v>#VALUE!</v>
      </c>
      <c r="AS59" s="238" t="e">
        <f t="shared" si="25"/>
        <v>#VALUE!</v>
      </c>
      <c r="AT59" s="238" t="e">
        <f t="shared" si="25"/>
        <v>#VALUE!</v>
      </c>
      <c r="AU59" s="238" t="e">
        <f t="shared" si="25"/>
        <v>#VALUE!</v>
      </c>
      <c r="AV59" s="238" t="e">
        <f t="shared" si="25"/>
        <v>#VALUE!</v>
      </c>
      <c r="AW59" s="238" t="e">
        <f t="shared" si="25"/>
        <v>#VALUE!</v>
      </c>
      <c r="AX59" s="238" t="e">
        <f t="shared" si="25"/>
        <v>#VALUE!</v>
      </c>
      <c r="AY59" s="238" t="e">
        <f t="shared" si="25"/>
        <v>#VALUE!</v>
      </c>
      <c r="AZ59" s="238" t="e">
        <f t="shared" si="25"/>
        <v>#VALUE!</v>
      </c>
      <c r="BA59" s="238" t="e">
        <f t="shared" si="25"/>
        <v>#VALUE!</v>
      </c>
      <c r="BB59" s="238" t="e">
        <f t="shared" si="25"/>
        <v>#VALUE!</v>
      </c>
      <c r="BC59" s="238" t="e">
        <f t="shared" si="25"/>
        <v>#VALUE!</v>
      </c>
      <c r="BD59" s="238" t="e">
        <f t="shared" si="25"/>
        <v>#VALUE!</v>
      </c>
      <c r="BE59" s="238" t="e">
        <f t="shared" si="25"/>
        <v>#VALUE!</v>
      </c>
      <c r="BF59" s="238" t="e">
        <f t="shared" si="25"/>
        <v>#VALUE!</v>
      </c>
      <c r="BG59" s="238" t="e">
        <f t="shared" si="25"/>
        <v>#VALUE!</v>
      </c>
      <c r="BH59" s="238" t="e">
        <f t="shared" si="25"/>
        <v>#VALUE!</v>
      </c>
      <c r="BI59" s="238" t="e">
        <f t="shared" si="25"/>
        <v>#VALUE!</v>
      </c>
    </row>
    <row r="60" spans="1:61" x14ac:dyDescent="0.25">
      <c r="A60" s="221"/>
      <c r="B60" s="220"/>
      <c r="C60" s="221"/>
      <c r="D60" s="221"/>
      <c r="E60" s="221"/>
      <c r="F60" s="221"/>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row>
    <row r="61" spans="1:61" x14ac:dyDescent="0.25">
      <c r="A61" s="221"/>
      <c r="B61" s="233" t="s">
        <v>447</v>
      </c>
      <c r="C61" s="221"/>
      <c r="D61" s="221"/>
      <c r="E61" s="221"/>
      <c r="F61" s="221"/>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row>
    <row r="62" spans="1:61" x14ac:dyDescent="0.25">
      <c r="A62" s="221"/>
      <c r="B62" s="220" t="s">
        <v>448</v>
      </c>
      <c r="C62" s="221"/>
      <c r="D62" s="221"/>
      <c r="E62" s="221"/>
      <c r="F62" s="221"/>
      <c r="G62" s="238">
        <f t="shared" ref="G62:BI62" si="26">F65</f>
        <v>0</v>
      </c>
      <c r="H62" s="238" t="e">
        <f t="shared" si="26"/>
        <v>#VALUE!</v>
      </c>
      <c r="I62" s="238" t="e">
        <f t="shared" si="26"/>
        <v>#VALUE!</v>
      </c>
      <c r="J62" s="238" t="e">
        <f t="shared" si="26"/>
        <v>#VALUE!</v>
      </c>
      <c r="K62" s="238" t="e">
        <f t="shared" si="26"/>
        <v>#VALUE!</v>
      </c>
      <c r="L62" s="238" t="e">
        <f t="shared" si="26"/>
        <v>#VALUE!</v>
      </c>
      <c r="M62" s="238" t="e">
        <f t="shared" si="26"/>
        <v>#VALUE!</v>
      </c>
      <c r="N62" s="238" t="e">
        <f t="shared" si="26"/>
        <v>#VALUE!</v>
      </c>
      <c r="O62" s="238" t="e">
        <f t="shared" si="26"/>
        <v>#VALUE!</v>
      </c>
      <c r="P62" s="238" t="e">
        <f t="shared" si="26"/>
        <v>#VALUE!</v>
      </c>
      <c r="Q62" s="238" t="e">
        <f t="shared" si="26"/>
        <v>#VALUE!</v>
      </c>
      <c r="R62" s="238" t="e">
        <f t="shared" si="26"/>
        <v>#VALUE!</v>
      </c>
      <c r="S62" s="238" t="e">
        <f t="shared" si="26"/>
        <v>#VALUE!</v>
      </c>
      <c r="T62" s="238" t="e">
        <f t="shared" si="26"/>
        <v>#VALUE!</v>
      </c>
      <c r="U62" s="238" t="e">
        <f t="shared" si="26"/>
        <v>#VALUE!</v>
      </c>
      <c r="V62" s="238" t="e">
        <f t="shared" si="26"/>
        <v>#VALUE!</v>
      </c>
      <c r="W62" s="238" t="e">
        <f t="shared" si="26"/>
        <v>#VALUE!</v>
      </c>
      <c r="X62" s="238" t="e">
        <f t="shared" si="26"/>
        <v>#VALUE!</v>
      </c>
      <c r="Y62" s="238" t="e">
        <f t="shared" si="26"/>
        <v>#VALUE!</v>
      </c>
      <c r="Z62" s="238" t="e">
        <f t="shared" si="26"/>
        <v>#VALUE!</v>
      </c>
      <c r="AA62" s="238" t="e">
        <f t="shared" si="26"/>
        <v>#VALUE!</v>
      </c>
      <c r="AB62" s="238" t="e">
        <f t="shared" si="26"/>
        <v>#VALUE!</v>
      </c>
      <c r="AC62" s="238" t="e">
        <f t="shared" si="26"/>
        <v>#VALUE!</v>
      </c>
      <c r="AD62" s="238" t="e">
        <f t="shared" si="26"/>
        <v>#VALUE!</v>
      </c>
      <c r="AE62" s="238" t="e">
        <f t="shared" si="26"/>
        <v>#VALUE!</v>
      </c>
      <c r="AF62" s="238" t="e">
        <f t="shared" si="26"/>
        <v>#VALUE!</v>
      </c>
      <c r="AG62" s="238" t="e">
        <f t="shared" si="26"/>
        <v>#VALUE!</v>
      </c>
      <c r="AH62" s="238" t="e">
        <f t="shared" si="26"/>
        <v>#VALUE!</v>
      </c>
      <c r="AI62" s="238" t="e">
        <f t="shared" si="26"/>
        <v>#VALUE!</v>
      </c>
      <c r="AJ62" s="238" t="e">
        <f t="shared" si="26"/>
        <v>#VALUE!</v>
      </c>
      <c r="AK62" s="238" t="e">
        <f t="shared" si="26"/>
        <v>#VALUE!</v>
      </c>
      <c r="AL62" s="238" t="e">
        <f t="shared" si="26"/>
        <v>#VALUE!</v>
      </c>
      <c r="AM62" s="238" t="e">
        <f t="shared" si="26"/>
        <v>#VALUE!</v>
      </c>
      <c r="AN62" s="238" t="e">
        <f t="shared" si="26"/>
        <v>#VALUE!</v>
      </c>
      <c r="AO62" s="238" t="e">
        <f t="shared" si="26"/>
        <v>#VALUE!</v>
      </c>
      <c r="AP62" s="238" t="e">
        <f t="shared" si="26"/>
        <v>#VALUE!</v>
      </c>
      <c r="AQ62" s="238" t="e">
        <f t="shared" si="26"/>
        <v>#VALUE!</v>
      </c>
      <c r="AR62" s="238" t="e">
        <f t="shared" si="26"/>
        <v>#VALUE!</v>
      </c>
      <c r="AS62" s="238" t="e">
        <f t="shared" si="26"/>
        <v>#VALUE!</v>
      </c>
      <c r="AT62" s="238" t="e">
        <f t="shared" si="26"/>
        <v>#VALUE!</v>
      </c>
      <c r="AU62" s="238" t="e">
        <f t="shared" si="26"/>
        <v>#VALUE!</v>
      </c>
      <c r="AV62" s="238" t="e">
        <f t="shared" si="26"/>
        <v>#VALUE!</v>
      </c>
      <c r="AW62" s="238" t="e">
        <f t="shared" si="26"/>
        <v>#VALUE!</v>
      </c>
      <c r="AX62" s="238" t="e">
        <f t="shared" si="26"/>
        <v>#VALUE!</v>
      </c>
      <c r="AY62" s="238" t="e">
        <f t="shared" si="26"/>
        <v>#VALUE!</v>
      </c>
      <c r="AZ62" s="238" t="e">
        <f t="shared" si="26"/>
        <v>#VALUE!</v>
      </c>
      <c r="BA62" s="238" t="e">
        <f t="shared" si="26"/>
        <v>#VALUE!</v>
      </c>
      <c r="BB62" s="238" t="e">
        <f t="shared" si="26"/>
        <v>#VALUE!</v>
      </c>
      <c r="BC62" s="238" t="e">
        <f t="shared" si="26"/>
        <v>#VALUE!</v>
      </c>
      <c r="BD62" s="238" t="e">
        <f t="shared" si="26"/>
        <v>#VALUE!</v>
      </c>
      <c r="BE62" s="238" t="e">
        <f t="shared" si="26"/>
        <v>#VALUE!</v>
      </c>
      <c r="BF62" s="238" t="e">
        <f t="shared" si="26"/>
        <v>#VALUE!</v>
      </c>
      <c r="BG62" s="238" t="e">
        <f t="shared" si="26"/>
        <v>#VALUE!</v>
      </c>
      <c r="BH62" s="238" t="e">
        <f t="shared" si="26"/>
        <v>#VALUE!</v>
      </c>
      <c r="BI62" s="238" t="e">
        <f t="shared" si="26"/>
        <v>#VALUE!</v>
      </c>
    </row>
    <row r="63" spans="1:61" x14ac:dyDescent="0.25">
      <c r="A63" s="221"/>
      <c r="B63" s="228" t="s">
        <v>449</v>
      </c>
      <c r="C63" s="221"/>
      <c r="D63" s="221"/>
      <c r="E63" s="221"/>
      <c r="F63" s="221"/>
      <c r="G63" s="238" t="e">
        <f t="shared" ref="G63:BI63" si="27">-G44</f>
        <v>#VALUE!</v>
      </c>
      <c r="H63" s="238" t="e">
        <f t="shared" si="27"/>
        <v>#VALUE!</v>
      </c>
      <c r="I63" s="238" t="e">
        <f t="shared" si="27"/>
        <v>#VALUE!</v>
      </c>
      <c r="J63" s="238" t="e">
        <f t="shared" si="27"/>
        <v>#VALUE!</v>
      </c>
      <c r="K63" s="238" t="e">
        <f t="shared" si="27"/>
        <v>#VALUE!</v>
      </c>
      <c r="L63" s="238" t="e">
        <f t="shared" si="27"/>
        <v>#VALUE!</v>
      </c>
      <c r="M63" s="238" t="e">
        <f t="shared" si="27"/>
        <v>#VALUE!</v>
      </c>
      <c r="N63" s="238" t="e">
        <f t="shared" si="27"/>
        <v>#VALUE!</v>
      </c>
      <c r="O63" s="238" t="e">
        <f t="shared" si="27"/>
        <v>#VALUE!</v>
      </c>
      <c r="P63" s="238" t="e">
        <f t="shared" si="27"/>
        <v>#VALUE!</v>
      </c>
      <c r="Q63" s="238" t="e">
        <f t="shared" si="27"/>
        <v>#VALUE!</v>
      </c>
      <c r="R63" s="238" t="e">
        <f t="shared" si="27"/>
        <v>#VALUE!</v>
      </c>
      <c r="S63" s="238" t="e">
        <f t="shared" si="27"/>
        <v>#VALUE!</v>
      </c>
      <c r="T63" s="238" t="e">
        <f t="shared" si="27"/>
        <v>#VALUE!</v>
      </c>
      <c r="U63" s="238" t="e">
        <f t="shared" si="27"/>
        <v>#VALUE!</v>
      </c>
      <c r="V63" s="238" t="e">
        <f t="shared" si="27"/>
        <v>#VALUE!</v>
      </c>
      <c r="W63" s="238" t="e">
        <f t="shared" si="27"/>
        <v>#VALUE!</v>
      </c>
      <c r="X63" s="238" t="e">
        <f t="shared" si="27"/>
        <v>#VALUE!</v>
      </c>
      <c r="Y63" s="238" t="e">
        <f t="shared" si="27"/>
        <v>#VALUE!</v>
      </c>
      <c r="Z63" s="238" t="e">
        <f t="shared" si="27"/>
        <v>#VALUE!</v>
      </c>
      <c r="AA63" s="238" t="e">
        <f t="shared" si="27"/>
        <v>#VALUE!</v>
      </c>
      <c r="AB63" s="238" t="e">
        <f t="shared" si="27"/>
        <v>#VALUE!</v>
      </c>
      <c r="AC63" s="238" t="e">
        <f t="shared" si="27"/>
        <v>#VALUE!</v>
      </c>
      <c r="AD63" s="238" t="e">
        <f t="shared" si="27"/>
        <v>#VALUE!</v>
      </c>
      <c r="AE63" s="238" t="e">
        <f t="shared" si="27"/>
        <v>#VALUE!</v>
      </c>
      <c r="AF63" s="238" t="e">
        <f t="shared" si="27"/>
        <v>#VALUE!</v>
      </c>
      <c r="AG63" s="238" t="e">
        <f t="shared" si="27"/>
        <v>#VALUE!</v>
      </c>
      <c r="AH63" s="238" t="e">
        <f t="shared" si="27"/>
        <v>#VALUE!</v>
      </c>
      <c r="AI63" s="238" t="e">
        <f t="shared" si="27"/>
        <v>#VALUE!</v>
      </c>
      <c r="AJ63" s="238" t="e">
        <f t="shared" si="27"/>
        <v>#VALUE!</v>
      </c>
      <c r="AK63" s="238" t="e">
        <f t="shared" si="27"/>
        <v>#VALUE!</v>
      </c>
      <c r="AL63" s="238" t="e">
        <f t="shared" si="27"/>
        <v>#VALUE!</v>
      </c>
      <c r="AM63" s="238" t="e">
        <f t="shared" si="27"/>
        <v>#VALUE!</v>
      </c>
      <c r="AN63" s="238" t="e">
        <f t="shared" si="27"/>
        <v>#VALUE!</v>
      </c>
      <c r="AO63" s="238" t="e">
        <f t="shared" si="27"/>
        <v>#VALUE!</v>
      </c>
      <c r="AP63" s="238" t="e">
        <f t="shared" si="27"/>
        <v>#VALUE!</v>
      </c>
      <c r="AQ63" s="238" t="e">
        <f t="shared" si="27"/>
        <v>#VALUE!</v>
      </c>
      <c r="AR63" s="238" t="e">
        <f t="shared" si="27"/>
        <v>#VALUE!</v>
      </c>
      <c r="AS63" s="238" t="e">
        <f t="shared" si="27"/>
        <v>#VALUE!</v>
      </c>
      <c r="AT63" s="238" t="e">
        <f t="shared" si="27"/>
        <v>#VALUE!</v>
      </c>
      <c r="AU63" s="238" t="e">
        <f t="shared" si="27"/>
        <v>#VALUE!</v>
      </c>
      <c r="AV63" s="238" t="e">
        <f t="shared" si="27"/>
        <v>#VALUE!</v>
      </c>
      <c r="AW63" s="238" t="e">
        <f t="shared" si="27"/>
        <v>#VALUE!</v>
      </c>
      <c r="AX63" s="238" t="e">
        <f t="shared" si="27"/>
        <v>#VALUE!</v>
      </c>
      <c r="AY63" s="238" t="e">
        <f t="shared" si="27"/>
        <v>#VALUE!</v>
      </c>
      <c r="AZ63" s="238" t="e">
        <f t="shared" si="27"/>
        <v>#VALUE!</v>
      </c>
      <c r="BA63" s="238" t="e">
        <f t="shared" si="27"/>
        <v>#VALUE!</v>
      </c>
      <c r="BB63" s="238" t="e">
        <f t="shared" si="27"/>
        <v>#VALUE!</v>
      </c>
      <c r="BC63" s="238" t="e">
        <f t="shared" si="27"/>
        <v>#VALUE!</v>
      </c>
      <c r="BD63" s="238" t="e">
        <f t="shared" si="27"/>
        <v>#VALUE!</v>
      </c>
      <c r="BE63" s="238" t="e">
        <f t="shared" si="27"/>
        <v>#VALUE!</v>
      </c>
      <c r="BF63" s="238" t="e">
        <f t="shared" si="27"/>
        <v>#VALUE!</v>
      </c>
      <c r="BG63" s="238" t="e">
        <f t="shared" si="27"/>
        <v>#VALUE!</v>
      </c>
      <c r="BH63" s="238" t="e">
        <f t="shared" si="27"/>
        <v>#VALUE!</v>
      </c>
      <c r="BI63" s="238" t="e">
        <f t="shared" si="27"/>
        <v>#VALUE!</v>
      </c>
    </row>
    <row r="64" spans="1:61" x14ac:dyDescent="0.25">
      <c r="A64" s="221"/>
      <c r="B64" s="228" t="s">
        <v>450</v>
      </c>
      <c r="C64" s="221"/>
      <c r="D64" s="221"/>
      <c r="E64" s="221"/>
      <c r="F64" s="221"/>
      <c r="G64" s="238" t="e">
        <f t="shared" ref="G64:BI64" si="28">G49</f>
        <v>#VALUE!</v>
      </c>
      <c r="H64" s="238" t="e">
        <f t="shared" si="28"/>
        <v>#VALUE!</v>
      </c>
      <c r="I64" s="238" t="e">
        <f t="shared" si="28"/>
        <v>#VALUE!</v>
      </c>
      <c r="J64" s="238" t="e">
        <f t="shared" si="28"/>
        <v>#VALUE!</v>
      </c>
      <c r="K64" s="238" t="e">
        <f t="shared" si="28"/>
        <v>#VALUE!</v>
      </c>
      <c r="L64" s="238" t="e">
        <f t="shared" si="28"/>
        <v>#VALUE!</v>
      </c>
      <c r="M64" s="238" t="e">
        <f t="shared" si="28"/>
        <v>#VALUE!</v>
      </c>
      <c r="N64" s="238" t="e">
        <f t="shared" si="28"/>
        <v>#VALUE!</v>
      </c>
      <c r="O64" s="238" t="e">
        <f t="shared" si="28"/>
        <v>#VALUE!</v>
      </c>
      <c r="P64" s="238" t="e">
        <f t="shared" si="28"/>
        <v>#VALUE!</v>
      </c>
      <c r="Q64" s="238" t="e">
        <f t="shared" si="28"/>
        <v>#VALUE!</v>
      </c>
      <c r="R64" s="238" t="e">
        <f t="shared" si="28"/>
        <v>#VALUE!</v>
      </c>
      <c r="S64" s="238" t="e">
        <f t="shared" si="28"/>
        <v>#VALUE!</v>
      </c>
      <c r="T64" s="238" t="e">
        <f t="shared" si="28"/>
        <v>#VALUE!</v>
      </c>
      <c r="U64" s="238" t="e">
        <f t="shared" si="28"/>
        <v>#VALUE!</v>
      </c>
      <c r="V64" s="238" t="e">
        <f t="shared" si="28"/>
        <v>#VALUE!</v>
      </c>
      <c r="W64" s="238" t="e">
        <f t="shared" si="28"/>
        <v>#VALUE!</v>
      </c>
      <c r="X64" s="238" t="e">
        <f t="shared" si="28"/>
        <v>#VALUE!</v>
      </c>
      <c r="Y64" s="238" t="e">
        <f t="shared" si="28"/>
        <v>#VALUE!</v>
      </c>
      <c r="Z64" s="238" t="e">
        <f t="shared" si="28"/>
        <v>#VALUE!</v>
      </c>
      <c r="AA64" s="238" t="e">
        <f t="shared" si="28"/>
        <v>#VALUE!</v>
      </c>
      <c r="AB64" s="238" t="e">
        <f t="shared" si="28"/>
        <v>#VALUE!</v>
      </c>
      <c r="AC64" s="238" t="e">
        <f t="shared" si="28"/>
        <v>#VALUE!</v>
      </c>
      <c r="AD64" s="238" t="e">
        <f t="shared" si="28"/>
        <v>#VALUE!</v>
      </c>
      <c r="AE64" s="238" t="e">
        <f t="shared" si="28"/>
        <v>#VALUE!</v>
      </c>
      <c r="AF64" s="238" t="e">
        <f t="shared" si="28"/>
        <v>#VALUE!</v>
      </c>
      <c r="AG64" s="238" t="e">
        <f t="shared" si="28"/>
        <v>#VALUE!</v>
      </c>
      <c r="AH64" s="238" t="e">
        <f t="shared" si="28"/>
        <v>#VALUE!</v>
      </c>
      <c r="AI64" s="238" t="e">
        <f t="shared" si="28"/>
        <v>#VALUE!</v>
      </c>
      <c r="AJ64" s="238" t="e">
        <f t="shared" si="28"/>
        <v>#VALUE!</v>
      </c>
      <c r="AK64" s="238" t="e">
        <f t="shared" si="28"/>
        <v>#VALUE!</v>
      </c>
      <c r="AL64" s="238" t="e">
        <f t="shared" si="28"/>
        <v>#VALUE!</v>
      </c>
      <c r="AM64" s="238" t="e">
        <f t="shared" si="28"/>
        <v>#VALUE!</v>
      </c>
      <c r="AN64" s="238" t="e">
        <f t="shared" si="28"/>
        <v>#VALUE!</v>
      </c>
      <c r="AO64" s="238" t="e">
        <f t="shared" si="28"/>
        <v>#VALUE!</v>
      </c>
      <c r="AP64" s="238" t="e">
        <f t="shared" si="28"/>
        <v>#VALUE!</v>
      </c>
      <c r="AQ64" s="238" t="e">
        <f t="shared" si="28"/>
        <v>#VALUE!</v>
      </c>
      <c r="AR64" s="238" t="e">
        <f t="shared" si="28"/>
        <v>#VALUE!</v>
      </c>
      <c r="AS64" s="238" t="e">
        <f t="shared" si="28"/>
        <v>#VALUE!</v>
      </c>
      <c r="AT64" s="238" t="e">
        <f t="shared" si="28"/>
        <v>#VALUE!</v>
      </c>
      <c r="AU64" s="238" t="e">
        <f t="shared" si="28"/>
        <v>#VALUE!</v>
      </c>
      <c r="AV64" s="238" t="e">
        <f t="shared" si="28"/>
        <v>#VALUE!</v>
      </c>
      <c r="AW64" s="238" t="e">
        <f t="shared" si="28"/>
        <v>#VALUE!</v>
      </c>
      <c r="AX64" s="238" t="e">
        <f t="shared" si="28"/>
        <v>#VALUE!</v>
      </c>
      <c r="AY64" s="238" t="e">
        <f t="shared" si="28"/>
        <v>#VALUE!</v>
      </c>
      <c r="AZ64" s="238" t="e">
        <f t="shared" si="28"/>
        <v>#VALUE!</v>
      </c>
      <c r="BA64" s="238" t="e">
        <f t="shared" si="28"/>
        <v>#VALUE!</v>
      </c>
      <c r="BB64" s="238" t="e">
        <f t="shared" si="28"/>
        <v>#VALUE!</v>
      </c>
      <c r="BC64" s="238" t="e">
        <f t="shared" si="28"/>
        <v>#VALUE!</v>
      </c>
      <c r="BD64" s="238" t="e">
        <f t="shared" si="28"/>
        <v>#VALUE!</v>
      </c>
      <c r="BE64" s="238" t="e">
        <f t="shared" si="28"/>
        <v>#VALUE!</v>
      </c>
      <c r="BF64" s="238" t="e">
        <f t="shared" si="28"/>
        <v>#VALUE!</v>
      </c>
      <c r="BG64" s="238" t="e">
        <f t="shared" si="28"/>
        <v>#VALUE!</v>
      </c>
      <c r="BH64" s="238" t="e">
        <f t="shared" si="28"/>
        <v>#VALUE!</v>
      </c>
      <c r="BI64" s="238" t="e">
        <f t="shared" si="28"/>
        <v>#REF!</v>
      </c>
    </row>
    <row r="65" spans="1:61" x14ac:dyDescent="0.25">
      <c r="A65" s="221"/>
      <c r="B65" s="228" t="s">
        <v>451</v>
      </c>
      <c r="C65" s="221"/>
      <c r="D65" s="221"/>
      <c r="E65" s="221"/>
      <c r="F65" s="221"/>
      <c r="G65" s="238" t="e">
        <f t="shared" ref="G65:BI65" si="29">SUM(G62:G64)</f>
        <v>#VALUE!</v>
      </c>
      <c r="H65" s="238" t="e">
        <f t="shared" si="29"/>
        <v>#VALUE!</v>
      </c>
      <c r="I65" s="238" t="e">
        <f t="shared" si="29"/>
        <v>#VALUE!</v>
      </c>
      <c r="J65" s="238" t="e">
        <f t="shared" si="29"/>
        <v>#VALUE!</v>
      </c>
      <c r="K65" s="238" t="e">
        <f t="shared" si="29"/>
        <v>#VALUE!</v>
      </c>
      <c r="L65" s="238" t="e">
        <f t="shared" si="29"/>
        <v>#VALUE!</v>
      </c>
      <c r="M65" s="238" t="e">
        <f t="shared" si="29"/>
        <v>#VALUE!</v>
      </c>
      <c r="N65" s="238" t="e">
        <f t="shared" si="29"/>
        <v>#VALUE!</v>
      </c>
      <c r="O65" s="238" t="e">
        <f t="shared" si="29"/>
        <v>#VALUE!</v>
      </c>
      <c r="P65" s="238" t="e">
        <f t="shared" si="29"/>
        <v>#VALUE!</v>
      </c>
      <c r="Q65" s="238" t="e">
        <f t="shared" si="29"/>
        <v>#VALUE!</v>
      </c>
      <c r="R65" s="238" t="e">
        <f t="shared" si="29"/>
        <v>#VALUE!</v>
      </c>
      <c r="S65" s="238" t="e">
        <f t="shared" si="29"/>
        <v>#VALUE!</v>
      </c>
      <c r="T65" s="238" t="e">
        <f t="shared" si="29"/>
        <v>#VALUE!</v>
      </c>
      <c r="U65" s="238" t="e">
        <f t="shared" si="29"/>
        <v>#VALUE!</v>
      </c>
      <c r="V65" s="238" t="e">
        <f t="shared" si="29"/>
        <v>#VALUE!</v>
      </c>
      <c r="W65" s="238" t="e">
        <f t="shared" si="29"/>
        <v>#VALUE!</v>
      </c>
      <c r="X65" s="238" t="e">
        <f t="shared" si="29"/>
        <v>#VALUE!</v>
      </c>
      <c r="Y65" s="238" t="e">
        <f t="shared" si="29"/>
        <v>#VALUE!</v>
      </c>
      <c r="Z65" s="238" t="e">
        <f t="shared" si="29"/>
        <v>#VALUE!</v>
      </c>
      <c r="AA65" s="238" t="e">
        <f t="shared" si="29"/>
        <v>#VALUE!</v>
      </c>
      <c r="AB65" s="238" t="e">
        <f t="shared" si="29"/>
        <v>#VALUE!</v>
      </c>
      <c r="AC65" s="238" t="e">
        <f t="shared" si="29"/>
        <v>#VALUE!</v>
      </c>
      <c r="AD65" s="238" t="e">
        <f t="shared" si="29"/>
        <v>#VALUE!</v>
      </c>
      <c r="AE65" s="238" t="e">
        <f t="shared" si="29"/>
        <v>#VALUE!</v>
      </c>
      <c r="AF65" s="238" t="e">
        <f t="shared" si="29"/>
        <v>#VALUE!</v>
      </c>
      <c r="AG65" s="238" t="e">
        <f t="shared" si="29"/>
        <v>#VALUE!</v>
      </c>
      <c r="AH65" s="238" t="e">
        <f t="shared" si="29"/>
        <v>#VALUE!</v>
      </c>
      <c r="AI65" s="238" t="e">
        <f t="shared" si="29"/>
        <v>#VALUE!</v>
      </c>
      <c r="AJ65" s="238" t="e">
        <f t="shared" si="29"/>
        <v>#VALUE!</v>
      </c>
      <c r="AK65" s="238" t="e">
        <f t="shared" si="29"/>
        <v>#VALUE!</v>
      </c>
      <c r="AL65" s="238" t="e">
        <f t="shared" si="29"/>
        <v>#VALUE!</v>
      </c>
      <c r="AM65" s="238" t="e">
        <f t="shared" si="29"/>
        <v>#VALUE!</v>
      </c>
      <c r="AN65" s="238" t="e">
        <f t="shared" si="29"/>
        <v>#VALUE!</v>
      </c>
      <c r="AO65" s="238" t="e">
        <f t="shared" si="29"/>
        <v>#VALUE!</v>
      </c>
      <c r="AP65" s="238" t="e">
        <f t="shared" si="29"/>
        <v>#VALUE!</v>
      </c>
      <c r="AQ65" s="238" t="e">
        <f t="shared" si="29"/>
        <v>#VALUE!</v>
      </c>
      <c r="AR65" s="238" t="e">
        <f t="shared" si="29"/>
        <v>#VALUE!</v>
      </c>
      <c r="AS65" s="238" t="e">
        <f t="shared" si="29"/>
        <v>#VALUE!</v>
      </c>
      <c r="AT65" s="238" t="e">
        <f t="shared" si="29"/>
        <v>#VALUE!</v>
      </c>
      <c r="AU65" s="238" t="e">
        <f t="shared" si="29"/>
        <v>#VALUE!</v>
      </c>
      <c r="AV65" s="238" t="e">
        <f t="shared" si="29"/>
        <v>#VALUE!</v>
      </c>
      <c r="AW65" s="238" t="e">
        <f t="shared" si="29"/>
        <v>#VALUE!</v>
      </c>
      <c r="AX65" s="238" t="e">
        <f t="shared" si="29"/>
        <v>#VALUE!</v>
      </c>
      <c r="AY65" s="238" t="e">
        <f t="shared" si="29"/>
        <v>#VALUE!</v>
      </c>
      <c r="AZ65" s="238" t="e">
        <f t="shared" si="29"/>
        <v>#VALUE!</v>
      </c>
      <c r="BA65" s="238" t="e">
        <f t="shared" si="29"/>
        <v>#VALUE!</v>
      </c>
      <c r="BB65" s="238" t="e">
        <f t="shared" si="29"/>
        <v>#VALUE!</v>
      </c>
      <c r="BC65" s="238" t="e">
        <f t="shared" si="29"/>
        <v>#VALUE!</v>
      </c>
      <c r="BD65" s="238" t="e">
        <f t="shared" si="29"/>
        <v>#VALUE!</v>
      </c>
      <c r="BE65" s="238" t="e">
        <f t="shared" si="29"/>
        <v>#VALUE!</v>
      </c>
      <c r="BF65" s="238" t="e">
        <f t="shared" si="29"/>
        <v>#VALUE!</v>
      </c>
      <c r="BG65" s="238" t="e">
        <f t="shared" si="29"/>
        <v>#VALUE!</v>
      </c>
      <c r="BH65" s="238" t="e">
        <f t="shared" si="29"/>
        <v>#VALUE!</v>
      </c>
      <c r="BI65" s="238" t="e">
        <f t="shared" si="29"/>
        <v>#VALUE!</v>
      </c>
    </row>
    <row r="66" spans="1:61" x14ac:dyDescent="0.25">
      <c r="A66" s="221"/>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row>
    <row r="67" spans="1:61" x14ac:dyDescent="0.25">
      <c r="A67" s="221"/>
      <c r="B67" s="233" t="s">
        <v>452</v>
      </c>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row>
    <row r="68" spans="1:61" x14ac:dyDescent="0.25">
      <c r="A68" s="221"/>
      <c r="B68" s="220" t="s">
        <v>453</v>
      </c>
      <c r="C68" s="221"/>
      <c r="D68" s="221"/>
      <c r="E68" s="221"/>
      <c r="F68" s="221"/>
      <c r="G68" s="238">
        <f>SUM($F$35:G35)</f>
        <v>0</v>
      </c>
      <c r="H68" s="238">
        <f>SUM($F$35:H35)</f>
        <v>0</v>
      </c>
      <c r="I68" s="238">
        <f>SUM($F$35:I35)</f>
        <v>0</v>
      </c>
      <c r="J68" s="238">
        <f>SUM($F$35:J35)</f>
        <v>0</v>
      </c>
      <c r="K68" s="238">
        <f>SUM($F$35:K35)</f>
        <v>0</v>
      </c>
      <c r="L68" s="238">
        <f>SUM($F$35:L35)</f>
        <v>0</v>
      </c>
      <c r="M68" s="238">
        <f>SUM($F$35:M35)</f>
        <v>0</v>
      </c>
      <c r="N68" s="238">
        <f>SUM($F$35:N35)</f>
        <v>0</v>
      </c>
      <c r="O68" s="238">
        <f>SUM($F$35:O35)</f>
        <v>0</v>
      </c>
      <c r="P68" s="238">
        <f>SUM($F$35:P35)</f>
        <v>0</v>
      </c>
      <c r="Q68" s="238">
        <f>SUM($F$35:Q35)</f>
        <v>0</v>
      </c>
      <c r="R68" s="238">
        <f>SUM($F$35:R35)</f>
        <v>0</v>
      </c>
      <c r="S68" s="238">
        <f>SUM($F$35:S35)</f>
        <v>0</v>
      </c>
      <c r="T68" s="238">
        <f>SUM($F$35:T35)</f>
        <v>0</v>
      </c>
      <c r="U68" s="238">
        <f>SUM($F$35:U35)</f>
        <v>0</v>
      </c>
      <c r="V68" s="238">
        <f>SUM($F$35:V35)</f>
        <v>0</v>
      </c>
      <c r="W68" s="238">
        <f>SUM($F$35:W35)</f>
        <v>0</v>
      </c>
      <c r="X68" s="238">
        <f>SUM($F$35:X35)</f>
        <v>0</v>
      </c>
      <c r="Y68" s="238">
        <f>SUM($F$35:Y35)</f>
        <v>0</v>
      </c>
      <c r="Z68" s="238">
        <f>SUM($F$35:Z35)</f>
        <v>0</v>
      </c>
      <c r="AA68" s="238">
        <f>SUM($F$35:AA35)</f>
        <v>0</v>
      </c>
      <c r="AB68" s="238">
        <f>SUM($F$35:AB35)</f>
        <v>0</v>
      </c>
      <c r="AC68" s="238">
        <f>SUM($F$35:AC35)</f>
        <v>0</v>
      </c>
      <c r="AD68" s="238">
        <f>SUM($F$35:AD35)</f>
        <v>0</v>
      </c>
      <c r="AE68" s="238">
        <f>SUM($F$35:AE35)</f>
        <v>0</v>
      </c>
      <c r="AF68" s="238">
        <f>SUM($F$35:AF35)</f>
        <v>0</v>
      </c>
      <c r="AG68" s="238">
        <f>SUM($F$35:AG35)</f>
        <v>0</v>
      </c>
      <c r="AH68" s="238">
        <f>SUM($F$35:AH35)</f>
        <v>0</v>
      </c>
      <c r="AI68" s="238">
        <f>SUM($F$35:AI35)</f>
        <v>0</v>
      </c>
      <c r="AJ68" s="238">
        <f>SUM($F$35:AJ35)</f>
        <v>0</v>
      </c>
      <c r="AK68" s="238">
        <f>SUM($F$35:AK35)</f>
        <v>0</v>
      </c>
      <c r="AL68" s="238">
        <f>SUM($F$35:AL35)</f>
        <v>0</v>
      </c>
      <c r="AM68" s="238">
        <f>SUM($F$35:AM35)</f>
        <v>0</v>
      </c>
      <c r="AN68" s="238">
        <f>SUM($F$35:AN35)</f>
        <v>0</v>
      </c>
      <c r="AO68" s="238">
        <f>SUM($F$35:AO35)</f>
        <v>0</v>
      </c>
      <c r="AP68" s="238">
        <f>SUM($F$35:AP35)</f>
        <v>0</v>
      </c>
      <c r="AQ68" s="238">
        <f>SUM($F$35:AQ35)</f>
        <v>0</v>
      </c>
      <c r="AR68" s="238">
        <f>SUM($F$35:AR35)</f>
        <v>0</v>
      </c>
      <c r="AS68" s="238">
        <f>SUM($F$35:AS35)</f>
        <v>0</v>
      </c>
      <c r="AT68" s="238">
        <f>SUM($F$35:AT35)</f>
        <v>0</v>
      </c>
      <c r="AU68" s="238">
        <f>SUM($F$35:AU35)</f>
        <v>0</v>
      </c>
      <c r="AV68" s="238">
        <f>SUM($F$35:AV35)</f>
        <v>0</v>
      </c>
      <c r="AW68" s="238">
        <f>SUM($F$35:AW35)</f>
        <v>0</v>
      </c>
      <c r="AX68" s="238">
        <f>SUM($F$35:AX35)</f>
        <v>0</v>
      </c>
      <c r="AY68" s="238">
        <f>SUM($F$35:AY35)</f>
        <v>0</v>
      </c>
      <c r="AZ68" s="238">
        <f>SUM($F$35:AZ35)</f>
        <v>0</v>
      </c>
      <c r="BA68" s="238">
        <f>SUM($F$35:BA35)</f>
        <v>0</v>
      </c>
      <c r="BB68" s="238">
        <f>SUM($F$35:BB35)</f>
        <v>0</v>
      </c>
      <c r="BC68" s="238">
        <f>SUM($F$35:BC35)</f>
        <v>0</v>
      </c>
      <c r="BD68" s="238">
        <f>SUM($F$35:BD35)</f>
        <v>0</v>
      </c>
      <c r="BE68" s="238">
        <f>SUM($F$35:BE35)</f>
        <v>0</v>
      </c>
      <c r="BF68" s="238">
        <f>SUM($F$35:BF35)</f>
        <v>0</v>
      </c>
      <c r="BG68" s="238">
        <f>SUM($F$35:BG35)</f>
        <v>0</v>
      </c>
      <c r="BH68" s="238">
        <f>SUM($F$35:BH35)</f>
        <v>0</v>
      </c>
      <c r="BI68" s="238" t="e">
        <f>SUM($F$35:BI35)</f>
        <v>#REF!</v>
      </c>
    </row>
    <row r="69" spans="1:61" x14ac:dyDescent="0.25">
      <c r="A69" s="221"/>
      <c r="B69" s="228" t="s">
        <v>454</v>
      </c>
      <c r="C69" s="221"/>
      <c r="D69" s="221"/>
      <c r="E69" s="221"/>
      <c r="F69" s="221"/>
      <c r="G69" s="238" t="e">
        <f>G28</f>
        <v>#VALUE!</v>
      </c>
      <c r="H69" s="238" t="e">
        <f t="shared" ref="H69:BI69" si="30">H28</f>
        <v>#VALUE!</v>
      </c>
      <c r="I69" s="238" t="e">
        <f t="shared" si="30"/>
        <v>#VALUE!</v>
      </c>
      <c r="J69" s="238" t="e">
        <f t="shared" si="30"/>
        <v>#VALUE!</v>
      </c>
      <c r="K69" s="238" t="e">
        <f t="shared" si="30"/>
        <v>#VALUE!</v>
      </c>
      <c r="L69" s="238" t="e">
        <f t="shared" si="30"/>
        <v>#VALUE!</v>
      </c>
      <c r="M69" s="238" t="e">
        <f t="shared" si="30"/>
        <v>#VALUE!</v>
      </c>
      <c r="N69" s="238" t="e">
        <f t="shared" si="30"/>
        <v>#VALUE!</v>
      </c>
      <c r="O69" s="238" t="e">
        <f t="shared" si="30"/>
        <v>#VALUE!</v>
      </c>
      <c r="P69" s="238" t="e">
        <f t="shared" si="30"/>
        <v>#VALUE!</v>
      </c>
      <c r="Q69" s="238" t="e">
        <f t="shared" si="30"/>
        <v>#VALUE!</v>
      </c>
      <c r="R69" s="238" t="e">
        <f t="shared" si="30"/>
        <v>#VALUE!</v>
      </c>
      <c r="S69" s="238" t="e">
        <f t="shared" si="30"/>
        <v>#VALUE!</v>
      </c>
      <c r="T69" s="238" t="e">
        <f t="shared" si="30"/>
        <v>#VALUE!</v>
      </c>
      <c r="U69" s="238" t="e">
        <f t="shared" si="30"/>
        <v>#VALUE!</v>
      </c>
      <c r="V69" s="238" t="e">
        <f t="shared" si="30"/>
        <v>#VALUE!</v>
      </c>
      <c r="W69" s="238" t="e">
        <f t="shared" si="30"/>
        <v>#VALUE!</v>
      </c>
      <c r="X69" s="238" t="e">
        <f t="shared" si="30"/>
        <v>#VALUE!</v>
      </c>
      <c r="Y69" s="238" t="e">
        <f t="shared" si="30"/>
        <v>#VALUE!</v>
      </c>
      <c r="Z69" s="238" t="e">
        <f t="shared" si="30"/>
        <v>#VALUE!</v>
      </c>
      <c r="AA69" s="238" t="e">
        <f t="shared" si="30"/>
        <v>#VALUE!</v>
      </c>
      <c r="AB69" s="238" t="e">
        <f t="shared" si="30"/>
        <v>#VALUE!</v>
      </c>
      <c r="AC69" s="238" t="e">
        <f t="shared" si="30"/>
        <v>#VALUE!</v>
      </c>
      <c r="AD69" s="238" t="e">
        <f t="shared" si="30"/>
        <v>#VALUE!</v>
      </c>
      <c r="AE69" s="238" t="e">
        <f t="shared" si="30"/>
        <v>#VALUE!</v>
      </c>
      <c r="AF69" s="238" t="e">
        <f t="shared" si="30"/>
        <v>#VALUE!</v>
      </c>
      <c r="AG69" s="238" t="e">
        <f t="shared" si="30"/>
        <v>#VALUE!</v>
      </c>
      <c r="AH69" s="238" t="e">
        <f t="shared" si="30"/>
        <v>#VALUE!</v>
      </c>
      <c r="AI69" s="238" t="e">
        <f t="shared" si="30"/>
        <v>#VALUE!</v>
      </c>
      <c r="AJ69" s="238" t="e">
        <f t="shared" si="30"/>
        <v>#VALUE!</v>
      </c>
      <c r="AK69" s="238" t="e">
        <f t="shared" si="30"/>
        <v>#VALUE!</v>
      </c>
      <c r="AL69" s="238" t="e">
        <f t="shared" si="30"/>
        <v>#VALUE!</v>
      </c>
      <c r="AM69" s="238" t="e">
        <f t="shared" si="30"/>
        <v>#VALUE!</v>
      </c>
      <c r="AN69" s="238" t="e">
        <f t="shared" si="30"/>
        <v>#VALUE!</v>
      </c>
      <c r="AO69" s="238" t="e">
        <f t="shared" si="30"/>
        <v>#VALUE!</v>
      </c>
      <c r="AP69" s="238" t="e">
        <f t="shared" si="30"/>
        <v>#VALUE!</v>
      </c>
      <c r="AQ69" s="238" t="e">
        <f t="shared" si="30"/>
        <v>#VALUE!</v>
      </c>
      <c r="AR69" s="238" t="e">
        <f t="shared" si="30"/>
        <v>#VALUE!</v>
      </c>
      <c r="AS69" s="238" t="e">
        <f t="shared" si="30"/>
        <v>#VALUE!</v>
      </c>
      <c r="AT69" s="238" t="e">
        <f t="shared" si="30"/>
        <v>#VALUE!</v>
      </c>
      <c r="AU69" s="238" t="e">
        <f t="shared" si="30"/>
        <v>#VALUE!</v>
      </c>
      <c r="AV69" s="238" t="e">
        <f t="shared" si="30"/>
        <v>#VALUE!</v>
      </c>
      <c r="AW69" s="238" t="e">
        <f t="shared" si="30"/>
        <v>#VALUE!</v>
      </c>
      <c r="AX69" s="238" t="e">
        <f t="shared" si="30"/>
        <v>#VALUE!</v>
      </c>
      <c r="AY69" s="238" t="e">
        <f t="shared" si="30"/>
        <v>#VALUE!</v>
      </c>
      <c r="AZ69" s="238" t="e">
        <f t="shared" si="30"/>
        <v>#VALUE!</v>
      </c>
      <c r="BA69" s="238" t="e">
        <f t="shared" si="30"/>
        <v>#VALUE!</v>
      </c>
      <c r="BB69" s="238" t="e">
        <f t="shared" si="30"/>
        <v>#VALUE!</v>
      </c>
      <c r="BC69" s="238" t="e">
        <f t="shared" si="30"/>
        <v>#VALUE!</v>
      </c>
      <c r="BD69" s="238" t="e">
        <f t="shared" si="30"/>
        <v>#VALUE!</v>
      </c>
      <c r="BE69" s="238" t="e">
        <f t="shared" si="30"/>
        <v>#VALUE!</v>
      </c>
      <c r="BF69" s="238" t="e">
        <f t="shared" si="30"/>
        <v>#VALUE!</v>
      </c>
      <c r="BG69" s="238" t="e">
        <f t="shared" si="30"/>
        <v>#VALUE!</v>
      </c>
      <c r="BH69" s="238" t="e">
        <f t="shared" si="30"/>
        <v>#VALUE!</v>
      </c>
      <c r="BI69" s="238" t="e">
        <f t="shared" si="30"/>
        <v>#VALUE!</v>
      </c>
    </row>
    <row r="70" spans="1:61" x14ac:dyDescent="0.25">
      <c r="A70" s="221"/>
      <c r="B70" s="228" t="s">
        <v>455</v>
      </c>
      <c r="C70" s="221"/>
      <c r="D70" s="221"/>
      <c r="E70" s="221"/>
      <c r="F70" s="221"/>
      <c r="G70" s="238" t="e">
        <f>G50</f>
        <v>#VALUE!</v>
      </c>
      <c r="H70" s="238" t="e">
        <f>SUM($G50:H50)</f>
        <v>#VALUE!</v>
      </c>
      <c r="I70" s="238" t="e">
        <f>SUM($G50:I50)</f>
        <v>#VALUE!</v>
      </c>
      <c r="J70" s="238" t="e">
        <f>SUM($G50:J50)</f>
        <v>#VALUE!</v>
      </c>
      <c r="K70" s="238" t="e">
        <f>SUM($G50:K50)</f>
        <v>#VALUE!</v>
      </c>
      <c r="L70" s="238" t="e">
        <f>SUM($G50:L50)</f>
        <v>#VALUE!</v>
      </c>
      <c r="M70" s="238" t="e">
        <f>SUM($G50:M50)</f>
        <v>#VALUE!</v>
      </c>
      <c r="N70" s="238" t="e">
        <f>SUM($G50:N50)</f>
        <v>#VALUE!</v>
      </c>
      <c r="O70" s="238" t="e">
        <f>SUM($G50:O50)</f>
        <v>#VALUE!</v>
      </c>
      <c r="P70" s="238" t="e">
        <f>SUM($G50:P50)</f>
        <v>#VALUE!</v>
      </c>
      <c r="Q70" s="238" t="e">
        <f>SUM($G50:Q50)</f>
        <v>#VALUE!</v>
      </c>
      <c r="R70" s="238" t="e">
        <f>SUM($G50:R50)</f>
        <v>#VALUE!</v>
      </c>
      <c r="S70" s="238" t="e">
        <f>SUM($G50:S50)</f>
        <v>#VALUE!</v>
      </c>
      <c r="T70" s="238" t="e">
        <f>SUM($G50:T50)</f>
        <v>#VALUE!</v>
      </c>
      <c r="U70" s="238" t="e">
        <f>SUM($G50:U50)</f>
        <v>#VALUE!</v>
      </c>
      <c r="V70" s="238" t="e">
        <f>SUM($G50:V50)</f>
        <v>#VALUE!</v>
      </c>
      <c r="W70" s="238" t="e">
        <f>SUM($G50:W50)</f>
        <v>#VALUE!</v>
      </c>
      <c r="X70" s="238" t="e">
        <f>SUM($G50:X50)</f>
        <v>#VALUE!</v>
      </c>
      <c r="Y70" s="238" t="e">
        <f>SUM($G50:Y50)</f>
        <v>#VALUE!</v>
      </c>
      <c r="Z70" s="238" t="e">
        <f>SUM($G50:Z50)</f>
        <v>#VALUE!</v>
      </c>
      <c r="AA70" s="238" t="e">
        <f>SUM($G50:AA50)</f>
        <v>#VALUE!</v>
      </c>
      <c r="AB70" s="238" t="e">
        <f>SUM($G50:AB50)</f>
        <v>#VALUE!</v>
      </c>
      <c r="AC70" s="238" t="e">
        <f>SUM($G50:AC50)</f>
        <v>#VALUE!</v>
      </c>
      <c r="AD70" s="238" t="e">
        <f>SUM($G50:AD50)</f>
        <v>#VALUE!</v>
      </c>
      <c r="AE70" s="238" t="e">
        <f>SUM($G50:AE50)</f>
        <v>#VALUE!</v>
      </c>
      <c r="AF70" s="238" t="e">
        <f>SUM($G50:AF50)</f>
        <v>#VALUE!</v>
      </c>
      <c r="AG70" s="238" t="e">
        <f>SUM($G50:AG50)</f>
        <v>#VALUE!</v>
      </c>
      <c r="AH70" s="238" t="e">
        <f>SUM($G50:AH50)</f>
        <v>#VALUE!</v>
      </c>
      <c r="AI70" s="238" t="e">
        <f>SUM($G50:AI50)</f>
        <v>#VALUE!</v>
      </c>
      <c r="AJ70" s="238" t="e">
        <f>SUM($G50:AJ50)</f>
        <v>#VALUE!</v>
      </c>
      <c r="AK70" s="238" t="e">
        <f>SUM($G50:AK50)</f>
        <v>#VALUE!</v>
      </c>
      <c r="AL70" s="238" t="e">
        <f>SUM($G50:AL50)</f>
        <v>#VALUE!</v>
      </c>
      <c r="AM70" s="238" t="e">
        <f>SUM($G50:AM50)</f>
        <v>#VALUE!</v>
      </c>
      <c r="AN70" s="238" t="e">
        <f>SUM($G50:AN50)</f>
        <v>#VALUE!</v>
      </c>
      <c r="AO70" s="238" t="e">
        <f>SUM($G50:AO50)</f>
        <v>#VALUE!</v>
      </c>
      <c r="AP70" s="238" t="e">
        <f>SUM($G50:AP50)</f>
        <v>#VALUE!</v>
      </c>
      <c r="AQ70" s="238" t="e">
        <f>SUM($G50:AQ50)</f>
        <v>#VALUE!</v>
      </c>
      <c r="AR70" s="238" t="e">
        <f>SUM($G50:AR50)</f>
        <v>#VALUE!</v>
      </c>
      <c r="AS70" s="238" t="e">
        <f>SUM($G50:AS50)</f>
        <v>#VALUE!</v>
      </c>
      <c r="AT70" s="238" t="e">
        <f>SUM($G50:AT50)</f>
        <v>#VALUE!</v>
      </c>
      <c r="AU70" s="238" t="e">
        <f>SUM($G50:AU50)</f>
        <v>#VALUE!</v>
      </c>
      <c r="AV70" s="238" t="e">
        <f>SUM($G50:AV50)</f>
        <v>#VALUE!</v>
      </c>
      <c r="AW70" s="238" t="e">
        <f>SUM($G50:AW50)</f>
        <v>#VALUE!</v>
      </c>
      <c r="AX70" s="238" t="e">
        <f>SUM($G50:AX50)</f>
        <v>#VALUE!</v>
      </c>
      <c r="AY70" s="238" t="e">
        <f>SUM($G50:AY50)</f>
        <v>#VALUE!</v>
      </c>
      <c r="AZ70" s="238" t="e">
        <f>SUM($G50:AZ50)</f>
        <v>#VALUE!</v>
      </c>
      <c r="BA70" s="238" t="e">
        <f>SUM($G50:BA50)</f>
        <v>#VALUE!</v>
      </c>
      <c r="BB70" s="238" t="e">
        <f>SUM($G50:BB50)</f>
        <v>#VALUE!</v>
      </c>
      <c r="BC70" s="238" t="e">
        <f>SUM($G50:BC50)</f>
        <v>#VALUE!</v>
      </c>
      <c r="BD70" s="238" t="e">
        <f>SUM($G50:BD50)</f>
        <v>#VALUE!</v>
      </c>
      <c r="BE70" s="238" t="e">
        <f>SUM($G50:BE50)</f>
        <v>#VALUE!</v>
      </c>
      <c r="BF70" s="238" t="e">
        <f>SUM($G50:BF50)</f>
        <v>#VALUE!</v>
      </c>
      <c r="BG70" s="238" t="e">
        <f>SUM($G50:BG50)</f>
        <v>#VALUE!</v>
      </c>
      <c r="BH70" s="238" t="e">
        <f>SUM($G50:BH50)</f>
        <v>#VALUE!</v>
      </c>
      <c r="BI70" s="238" t="e">
        <f>SUM($G50:BI50)</f>
        <v>#VALUE!</v>
      </c>
    </row>
    <row r="71" spans="1:61" x14ac:dyDescent="0.25">
      <c r="A71" s="221"/>
      <c r="B71" s="245" t="s">
        <v>456</v>
      </c>
      <c r="C71" s="246"/>
      <c r="D71" s="246"/>
      <c r="E71" s="246"/>
      <c r="F71" s="246"/>
      <c r="G71" s="247" t="e">
        <f>G68-G69+G70</f>
        <v>#VALUE!</v>
      </c>
      <c r="H71" s="247" t="e">
        <f>H68-H69+H70</f>
        <v>#VALUE!</v>
      </c>
      <c r="I71" s="247" t="e">
        <f t="shared" ref="I71:BI71" si="31">I68-I69+I70</f>
        <v>#VALUE!</v>
      </c>
      <c r="J71" s="247" t="e">
        <f t="shared" si="31"/>
        <v>#VALUE!</v>
      </c>
      <c r="K71" s="247" t="e">
        <f t="shared" si="31"/>
        <v>#VALUE!</v>
      </c>
      <c r="L71" s="247" t="e">
        <f t="shared" si="31"/>
        <v>#VALUE!</v>
      </c>
      <c r="M71" s="247" t="e">
        <f t="shared" si="31"/>
        <v>#VALUE!</v>
      </c>
      <c r="N71" s="247" t="e">
        <f t="shared" si="31"/>
        <v>#VALUE!</v>
      </c>
      <c r="O71" s="247" t="e">
        <f t="shared" si="31"/>
        <v>#VALUE!</v>
      </c>
      <c r="P71" s="247" t="e">
        <f t="shared" si="31"/>
        <v>#VALUE!</v>
      </c>
      <c r="Q71" s="247" t="e">
        <f t="shared" si="31"/>
        <v>#VALUE!</v>
      </c>
      <c r="R71" s="247" t="e">
        <f t="shared" si="31"/>
        <v>#VALUE!</v>
      </c>
      <c r="S71" s="247" t="e">
        <f t="shared" si="31"/>
        <v>#VALUE!</v>
      </c>
      <c r="T71" s="247" t="e">
        <f t="shared" si="31"/>
        <v>#VALUE!</v>
      </c>
      <c r="U71" s="247" t="e">
        <f t="shared" si="31"/>
        <v>#VALUE!</v>
      </c>
      <c r="V71" s="247" t="e">
        <f t="shared" si="31"/>
        <v>#VALUE!</v>
      </c>
      <c r="W71" s="247" t="e">
        <f t="shared" si="31"/>
        <v>#VALUE!</v>
      </c>
      <c r="X71" s="247" t="e">
        <f t="shared" si="31"/>
        <v>#VALUE!</v>
      </c>
      <c r="Y71" s="247" t="e">
        <f t="shared" si="31"/>
        <v>#VALUE!</v>
      </c>
      <c r="Z71" s="247" t="e">
        <f t="shared" si="31"/>
        <v>#VALUE!</v>
      </c>
      <c r="AA71" s="247" t="e">
        <f t="shared" si="31"/>
        <v>#VALUE!</v>
      </c>
      <c r="AB71" s="247" t="e">
        <f t="shared" si="31"/>
        <v>#VALUE!</v>
      </c>
      <c r="AC71" s="247" t="e">
        <f t="shared" si="31"/>
        <v>#VALUE!</v>
      </c>
      <c r="AD71" s="247" t="e">
        <f t="shared" si="31"/>
        <v>#VALUE!</v>
      </c>
      <c r="AE71" s="247" t="e">
        <f t="shared" si="31"/>
        <v>#VALUE!</v>
      </c>
      <c r="AF71" s="247" t="e">
        <f t="shared" si="31"/>
        <v>#VALUE!</v>
      </c>
      <c r="AG71" s="247" t="e">
        <f t="shared" si="31"/>
        <v>#VALUE!</v>
      </c>
      <c r="AH71" s="247" t="e">
        <f t="shared" si="31"/>
        <v>#VALUE!</v>
      </c>
      <c r="AI71" s="247" t="e">
        <f t="shared" si="31"/>
        <v>#VALUE!</v>
      </c>
      <c r="AJ71" s="247" t="e">
        <f t="shared" si="31"/>
        <v>#VALUE!</v>
      </c>
      <c r="AK71" s="247" t="e">
        <f t="shared" si="31"/>
        <v>#VALUE!</v>
      </c>
      <c r="AL71" s="247" t="e">
        <f t="shared" si="31"/>
        <v>#VALUE!</v>
      </c>
      <c r="AM71" s="247" t="e">
        <f t="shared" si="31"/>
        <v>#VALUE!</v>
      </c>
      <c r="AN71" s="247" t="e">
        <f t="shared" si="31"/>
        <v>#VALUE!</v>
      </c>
      <c r="AO71" s="247" t="e">
        <f t="shared" si="31"/>
        <v>#VALUE!</v>
      </c>
      <c r="AP71" s="247" t="e">
        <f t="shared" si="31"/>
        <v>#VALUE!</v>
      </c>
      <c r="AQ71" s="247" t="e">
        <f t="shared" si="31"/>
        <v>#VALUE!</v>
      </c>
      <c r="AR71" s="247" t="e">
        <f t="shared" si="31"/>
        <v>#VALUE!</v>
      </c>
      <c r="AS71" s="247" t="e">
        <f t="shared" si="31"/>
        <v>#VALUE!</v>
      </c>
      <c r="AT71" s="247" t="e">
        <f t="shared" si="31"/>
        <v>#VALUE!</v>
      </c>
      <c r="AU71" s="247" t="e">
        <f t="shared" si="31"/>
        <v>#VALUE!</v>
      </c>
      <c r="AV71" s="247" t="e">
        <f t="shared" si="31"/>
        <v>#VALUE!</v>
      </c>
      <c r="AW71" s="247" t="e">
        <f t="shared" si="31"/>
        <v>#VALUE!</v>
      </c>
      <c r="AX71" s="247" t="e">
        <f t="shared" si="31"/>
        <v>#VALUE!</v>
      </c>
      <c r="AY71" s="247" t="e">
        <f t="shared" si="31"/>
        <v>#VALUE!</v>
      </c>
      <c r="AZ71" s="247" t="e">
        <f t="shared" si="31"/>
        <v>#VALUE!</v>
      </c>
      <c r="BA71" s="247" t="e">
        <f t="shared" si="31"/>
        <v>#VALUE!</v>
      </c>
      <c r="BB71" s="247" t="e">
        <f t="shared" si="31"/>
        <v>#VALUE!</v>
      </c>
      <c r="BC71" s="247" t="e">
        <f t="shared" si="31"/>
        <v>#VALUE!</v>
      </c>
      <c r="BD71" s="247" t="e">
        <f t="shared" si="31"/>
        <v>#VALUE!</v>
      </c>
      <c r="BE71" s="247" t="e">
        <f t="shared" si="31"/>
        <v>#VALUE!</v>
      </c>
      <c r="BF71" s="247" t="e">
        <f t="shared" si="31"/>
        <v>#VALUE!</v>
      </c>
      <c r="BG71" s="247" t="e">
        <f t="shared" si="31"/>
        <v>#VALUE!</v>
      </c>
      <c r="BH71" s="247" t="e">
        <f t="shared" si="31"/>
        <v>#VALUE!</v>
      </c>
      <c r="BI71" s="247" t="e">
        <f t="shared" si="31"/>
        <v>#REF!</v>
      </c>
    </row>
    <row r="72" spans="1:61" x14ac:dyDescent="0.25">
      <c r="A72" s="221"/>
      <c r="B72" s="220"/>
      <c r="C72" s="221"/>
      <c r="D72" s="221"/>
      <c r="E72" s="221"/>
      <c r="F72" s="221"/>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row>
    <row r="73" spans="1:61" x14ac:dyDescent="0.25">
      <c r="A73" s="221"/>
      <c r="B73" s="220"/>
      <c r="C73" s="221"/>
      <c r="D73" s="221"/>
      <c r="E73" s="221"/>
      <c r="F73" s="221"/>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row>
    <row r="74" spans="1:61" x14ac:dyDescent="0.25">
      <c r="A74" s="221"/>
      <c r="B74" s="220"/>
      <c r="C74" s="221"/>
      <c r="D74" s="221"/>
      <c r="E74" s="221"/>
      <c r="F74" s="221"/>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row>
    <row r="75" spans="1:61" x14ac:dyDescent="0.25">
      <c r="A75" s="221"/>
      <c r="B75" s="248"/>
      <c r="C75" s="243"/>
      <c r="D75" s="243"/>
      <c r="E75" s="243"/>
      <c r="F75" s="243"/>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row>
    <row r="76" spans="1:61" x14ac:dyDescent="0.25">
      <c r="A76" s="221"/>
      <c r="B76" s="220"/>
      <c r="C76" s="221"/>
      <c r="D76" s="221"/>
      <c r="E76" s="221"/>
      <c r="F76" s="221"/>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row>
    <row r="77" spans="1:61" hidden="1" x14ac:dyDescent="0.25">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row>
    <row r="78" spans="1:61" hidden="1" x14ac:dyDescent="0.25">
      <c r="A78" s="250"/>
      <c r="B78" s="250" t="s">
        <v>457</v>
      </c>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row>
    <row r="79" spans="1:61" hidden="1" x14ac:dyDescent="0.25">
      <c r="A79" s="250"/>
      <c r="B79" s="250"/>
      <c r="C79" s="250"/>
      <c r="D79" s="250"/>
      <c r="E79" s="250"/>
      <c r="F79" s="250"/>
      <c r="G79" s="250" t="e">
        <f t="shared" ref="G79:BI79" si="32">IF(G40&lt;0,0,G80)</f>
        <v>#VALUE!</v>
      </c>
      <c r="H79" s="250" t="e">
        <f t="shared" si="32"/>
        <v>#VALUE!</v>
      </c>
      <c r="I79" s="250" t="e">
        <f t="shared" si="32"/>
        <v>#VALUE!</v>
      </c>
      <c r="J79" s="250" t="e">
        <f t="shared" si="32"/>
        <v>#VALUE!</v>
      </c>
      <c r="K79" s="250" t="e">
        <f t="shared" si="32"/>
        <v>#VALUE!</v>
      </c>
      <c r="L79" s="250" t="e">
        <f t="shared" si="32"/>
        <v>#VALUE!</v>
      </c>
      <c r="M79" s="251" t="e">
        <f t="shared" si="32"/>
        <v>#VALUE!</v>
      </c>
      <c r="N79" s="250" t="e">
        <f t="shared" si="32"/>
        <v>#VALUE!</v>
      </c>
      <c r="O79" s="250" t="e">
        <f t="shared" si="32"/>
        <v>#VALUE!</v>
      </c>
      <c r="P79" s="250" t="e">
        <f t="shared" si="32"/>
        <v>#VALUE!</v>
      </c>
      <c r="Q79" s="250" t="e">
        <f t="shared" si="32"/>
        <v>#VALUE!</v>
      </c>
      <c r="R79" s="250" t="e">
        <f t="shared" si="32"/>
        <v>#VALUE!</v>
      </c>
      <c r="S79" s="250" t="e">
        <f t="shared" si="32"/>
        <v>#VALUE!</v>
      </c>
      <c r="T79" s="250" t="e">
        <f t="shared" si="32"/>
        <v>#VALUE!</v>
      </c>
      <c r="U79" s="250" t="e">
        <f t="shared" si="32"/>
        <v>#VALUE!</v>
      </c>
      <c r="V79" s="250" t="e">
        <f t="shared" si="32"/>
        <v>#VALUE!</v>
      </c>
      <c r="W79" s="250" t="e">
        <f t="shared" si="32"/>
        <v>#VALUE!</v>
      </c>
      <c r="X79" s="250" t="e">
        <f t="shared" si="32"/>
        <v>#VALUE!</v>
      </c>
      <c r="Y79" s="250" t="e">
        <f t="shared" si="32"/>
        <v>#VALUE!</v>
      </c>
      <c r="Z79" s="250" t="e">
        <f t="shared" si="32"/>
        <v>#VALUE!</v>
      </c>
      <c r="AA79" s="250" t="e">
        <f t="shared" si="32"/>
        <v>#VALUE!</v>
      </c>
      <c r="AB79" s="250" t="e">
        <f t="shared" si="32"/>
        <v>#VALUE!</v>
      </c>
      <c r="AC79" s="250" t="e">
        <f t="shared" si="32"/>
        <v>#VALUE!</v>
      </c>
      <c r="AD79" s="250" t="e">
        <f t="shared" si="32"/>
        <v>#VALUE!</v>
      </c>
      <c r="AE79" s="250" t="e">
        <f t="shared" si="32"/>
        <v>#VALUE!</v>
      </c>
      <c r="AF79" s="250" t="e">
        <f t="shared" si="32"/>
        <v>#VALUE!</v>
      </c>
      <c r="AG79" s="250" t="e">
        <f t="shared" si="32"/>
        <v>#VALUE!</v>
      </c>
      <c r="AH79" s="250" t="e">
        <f t="shared" si="32"/>
        <v>#VALUE!</v>
      </c>
      <c r="AI79" s="250" t="e">
        <f t="shared" si="32"/>
        <v>#VALUE!</v>
      </c>
      <c r="AJ79" s="250" t="e">
        <f t="shared" si="32"/>
        <v>#VALUE!</v>
      </c>
      <c r="AK79" s="250" t="e">
        <f t="shared" si="32"/>
        <v>#VALUE!</v>
      </c>
      <c r="AL79" s="250" t="e">
        <f t="shared" si="32"/>
        <v>#VALUE!</v>
      </c>
      <c r="AM79" s="250" t="e">
        <f t="shared" si="32"/>
        <v>#VALUE!</v>
      </c>
      <c r="AN79" s="250" t="e">
        <f t="shared" si="32"/>
        <v>#VALUE!</v>
      </c>
      <c r="AO79" s="250" t="e">
        <f t="shared" si="32"/>
        <v>#VALUE!</v>
      </c>
      <c r="AP79" s="250" t="e">
        <f t="shared" si="32"/>
        <v>#VALUE!</v>
      </c>
      <c r="AQ79" s="250" t="e">
        <f t="shared" si="32"/>
        <v>#VALUE!</v>
      </c>
      <c r="AR79" s="250" t="e">
        <f t="shared" si="32"/>
        <v>#VALUE!</v>
      </c>
      <c r="AS79" s="250" t="e">
        <f t="shared" si="32"/>
        <v>#VALUE!</v>
      </c>
      <c r="AT79" s="250" t="e">
        <f t="shared" si="32"/>
        <v>#VALUE!</v>
      </c>
      <c r="AU79" s="250" t="e">
        <f t="shared" si="32"/>
        <v>#VALUE!</v>
      </c>
      <c r="AV79" s="250" t="e">
        <f t="shared" si="32"/>
        <v>#VALUE!</v>
      </c>
      <c r="AW79" s="250" t="e">
        <f t="shared" si="32"/>
        <v>#VALUE!</v>
      </c>
      <c r="AX79" s="250" t="e">
        <f t="shared" si="32"/>
        <v>#VALUE!</v>
      </c>
      <c r="AY79" s="250" t="e">
        <f t="shared" si="32"/>
        <v>#VALUE!</v>
      </c>
      <c r="AZ79" s="250" t="e">
        <f t="shared" si="32"/>
        <v>#VALUE!</v>
      </c>
      <c r="BA79" s="250" t="e">
        <f t="shared" si="32"/>
        <v>#VALUE!</v>
      </c>
      <c r="BB79" s="250" t="e">
        <f t="shared" si="32"/>
        <v>#VALUE!</v>
      </c>
      <c r="BC79" s="250" t="e">
        <f t="shared" si="32"/>
        <v>#VALUE!</v>
      </c>
      <c r="BD79" s="250" t="e">
        <f t="shared" si="32"/>
        <v>#VALUE!</v>
      </c>
      <c r="BE79" s="250" t="e">
        <f t="shared" si="32"/>
        <v>#VALUE!</v>
      </c>
      <c r="BF79" s="250" t="e">
        <f t="shared" si="32"/>
        <v>#VALUE!</v>
      </c>
      <c r="BG79" s="250" t="e">
        <f t="shared" si="32"/>
        <v>#VALUE!</v>
      </c>
      <c r="BH79" s="250" t="e">
        <f t="shared" si="32"/>
        <v>#VALUE!</v>
      </c>
      <c r="BI79" s="250" t="e">
        <f t="shared" si="32"/>
        <v>#REF!</v>
      </c>
    </row>
    <row r="80" spans="1:61" hidden="1" x14ac:dyDescent="0.25">
      <c r="A80" s="250"/>
      <c r="B80" s="250"/>
      <c r="C80" s="250"/>
      <c r="D80" s="250"/>
      <c r="E80" s="250"/>
      <c r="F80" s="250"/>
      <c r="G80" s="250" t="e">
        <f t="shared" ref="G80:BI80" si="33">IF(G40&gt;G56,G56,0)</f>
        <v>#VALUE!</v>
      </c>
      <c r="H80" s="250" t="e">
        <f t="shared" si="33"/>
        <v>#VALUE!</v>
      </c>
      <c r="I80" s="250" t="e">
        <f t="shared" si="33"/>
        <v>#VALUE!</v>
      </c>
      <c r="J80" s="250" t="e">
        <f t="shared" si="33"/>
        <v>#VALUE!</v>
      </c>
      <c r="K80" s="250" t="e">
        <f t="shared" si="33"/>
        <v>#VALUE!</v>
      </c>
      <c r="L80" s="250" t="e">
        <f t="shared" si="33"/>
        <v>#VALUE!</v>
      </c>
      <c r="M80" s="251" t="e">
        <f t="shared" si="33"/>
        <v>#VALUE!</v>
      </c>
      <c r="N80" s="250" t="e">
        <f t="shared" si="33"/>
        <v>#VALUE!</v>
      </c>
      <c r="O80" s="250" t="e">
        <f t="shared" si="33"/>
        <v>#VALUE!</v>
      </c>
      <c r="P80" s="250" t="e">
        <f t="shared" si="33"/>
        <v>#VALUE!</v>
      </c>
      <c r="Q80" s="250" t="e">
        <f t="shared" si="33"/>
        <v>#VALUE!</v>
      </c>
      <c r="R80" s="250" t="e">
        <f t="shared" si="33"/>
        <v>#VALUE!</v>
      </c>
      <c r="S80" s="250" t="e">
        <f t="shared" si="33"/>
        <v>#VALUE!</v>
      </c>
      <c r="T80" s="250" t="e">
        <f t="shared" si="33"/>
        <v>#VALUE!</v>
      </c>
      <c r="U80" s="250" t="e">
        <f t="shared" si="33"/>
        <v>#VALUE!</v>
      </c>
      <c r="V80" s="250" t="e">
        <f t="shared" si="33"/>
        <v>#VALUE!</v>
      </c>
      <c r="W80" s="250" t="e">
        <f t="shared" si="33"/>
        <v>#VALUE!</v>
      </c>
      <c r="X80" s="250" t="e">
        <f t="shared" si="33"/>
        <v>#VALUE!</v>
      </c>
      <c r="Y80" s="250" t="e">
        <f t="shared" si="33"/>
        <v>#VALUE!</v>
      </c>
      <c r="Z80" s="250" t="e">
        <f t="shared" si="33"/>
        <v>#VALUE!</v>
      </c>
      <c r="AA80" s="250" t="e">
        <f t="shared" si="33"/>
        <v>#VALUE!</v>
      </c>
      <c r="AB80" s="250" t="e">
        <f t="shared" si="33"/>
        <v>#VALUE!</v>
      </c>
      <c r="AC80" s="250" t="e">
        <f t="shared" si="33"/>
        <v>#VALUE!</v>
      </c>
      <c r="AD80" s="250" t="e">
        <f t="shared" si="33"/>
        <v>#VALUE!</v>
      </c>
      <c r="AE80" s="250" t="e">
        <f t="shared" si="33"/>
        <v>#VALUE!</v>
      </c>
      <c r="AF80" s="250" t="e">
        <f t="shared" si="33"/>
        <v>#VALUE!</v>
      </c>
      <c r="AG80" s="250" t="e">
        <f t="shared" si="33"/>
        <v>#VALUE!</v>
      </c>
      <c r="AH80" s="250" t="e">
        <f t="shared" si="33"/>
        <v>#VALUE!</v>
      </c>
      <c r="AI80" s="250" t="e">
        <f t="shared" si="33"/>
        <v>#VALUE!</v>
      </c>
      <c r="AJ80" s="250" t="e">
        <f t="shared" si="33"/>
        <v>#VALUE!</v>
      </c>
      <c r="AK80" s="250" t="e">
        <f t="shared" si="33"/>
        <v>#VALUE!</v>
      </c>
      <c r="AL80" s="250" t="e">
        <f t="shared" si="33"/>
        <v>#VALUE!</v>
      </c>
      <c r="AM80" s="250" t="e">
        <f t="shared" si="33"/>
        <v>#VALUE!</v>
      </c>
      <c r="AN80" s="250" t="e">
        <f t="shared" si="33"/>
        <v>#VALUE!</v>
      </c>
      <c r="AO80" s="250" t="e">
        <f t="shared" si="33"/>
        <v>#VALUE!</v>
      </c>
      <c r="AP80" s="250" t="e">
        <f t="shared" si="33"/>
        <v>#VALUE!</v>
      </c>
      <c r="AQ80" s="250" t="e">
        <f t="shared" si="33"/>
        <v>#VALUE!</v>
      </c>
      <c r="AR80" s="250" t="e">
        <f t="shared" si="33"/>
        <v>#VALUE!</v>
      </c>
      <c r="AS80" s="250" t="e">
        <f t="shared" si="33"/>
        <v>#VALUE!</v>
      </c>
      <c r="AT80" s="250" t="e">
        <f t="shared" si="33"/>
        <v>#VALUE!</v>
      </c>
      <c r="AU80" s="250" t="e">
        <f t="shared" si="33"/>
        <v>#VALUE!</v>
      </c>
      <c r="AV80" s="250" t="e">
        <f t="shared" si="33"/>
        <v>#VALUE!</v>
      </c>
      <c r="AW80" s="250" t="e">
        <f t="shared" si="33"/>
        <v>#VALUE!</v>
      </c>
      <c r="AX80" s="250" t="e">
        <f t="shared" si="33"/>
        <v>#VALUE!</v>
      </c>
      <c r="AY80" s="250" t="e">
        <f t="shared" si="33"/>
        <v>#VALUE!</v>
      </c>
      <c r="AZ80" s="250" t="e">
        <f t="shared" si="33"/>
        <v>#VALUE!</v>
      </c>
      <c r="BA80" s="250" t="e">
        <f t="shared" si="33"/>
        <v>#VALUE!</v>
      </c>
      <c r="BB80" s="250" t="e">
        <f t="shared" si="33"/>
        <v>#VALUE!</v>
      </c>
      <c r="BC80" s="250" t="e">
        <f t="shared" si="33"/>
        <v>#VALUE!</v>
      </c>
      <c r="BD80" s="250" t="e">
        <f t="shared" si="33"/>
        <v>#VALUE!</v>
      </c>
      <c r="BE80" s="250" t="e">
        <f t="shared" si="33"/>
        <v>#VALUE!</v>
      </c>
      <c r="BF80" s="250" t="e">
        <f t="shared" si="33"/>
        <v>#VALUE!</v>
      </c>
      <c r="BG80" s="250" t="e">
        <f t="shared" si="33"/>
        <v>#VALUE!</v>
      </c>
      <c r="BH80" s="250" t="e">
        <f t="shared" si="33"/>
        <v>#VALUE!</v>
      </c>
      <c r="BI80" s="250" t="e">
        <f t="shared" si="33"/>
        <v>#REF!</v>
      </c>
    </row>
    <row r="81" spans="1:61" hidden="1" x14ac:dyDescent="0.25">
      <c r="A81" s="250">
        <v>1</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row>
    <row r="82" spans="1:61" hidden="1" x14ac:dyDescent="0.25">
      <c r="A82" s="250">
        <f t="shared" ref="A82:A128" si="34">1+A81</f>
        <v>2</v>
      </c>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row>
    <row r="83" spans="1:61" hidden="1" x14ac:dyDescent="0.25">
      <c r="A83" s="250">
        <f t="shared" si="34"/>
        <v>3</v>
      </c>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row>
    <row r="84" spans="1:61" hidden="1" x14ac:dyDescent="0.25">
      <c r="A84" s="250">
        <f t="shared" si="34"/>
        <v>4</v>
      </c>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row>
    <row r="85" spans="1:61" hidden="1" x14ac:dyDescent="0.25">
      <c r="A85" s="250">
        <f t="shared" si="34"/>
        <v>5</v>
      </c>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row>
    <row r="86" spans="1:61" hidden="1" x14ac:dyDescent="0.25">
      <c r="A86" s="250">
        <f t="shared" si="34"/>
        <v>6</v>
      </c>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row>
    <row r="87" spans="1:61" hidden="1" x14ac:dyDescent="0.25">
      <c r="A87" s="250">
        <f t="shared" si="34"/>
        <v>7</v>
      </c>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row>
    <row r="88" spans="1:61" hidden="1" x14ac:dyDescent="0.25">
      <c r="A88" s="250">
        <f t="shared" si="34"/>
        <v>8</v>
      </c>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row>
    <row r="89" spans="1:61" hidden="1" x14ac:dyDescent="0.25">
      <c r="A89" s="250">
        <f t="shared" si="34"/>
        <v>9</v>
      </c>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row>
    <row r="90" spans="1:61" hidden="1" x14ac:dyDescent="0.25">
      <c r="A90" s="250">
        <f t="shared" si="34"/>
        <v>10</v>
      </c>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row>
    <row r="91" spans="1:61" hidden="1" x14ac:dyDescent="0.25">
      <c r="A91" s="250">
        <f t="shared" si="34"/>
        <v>11</v>
      </c>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row>
    <row r="92" spans="1:61" hidden="1" x14ac:dyDescent="0.25">
      <c r="A92" s="250">
        <f t="shared" si="34"/>
        <v>12</v>
      </c>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row>
    <row r="93" spans="1:61" hidden="1" x14ac:dyDescent="0.25">
      <c r="A93" s="250">
        <f t="shared" si="34"/>
        <v>13</v>
      </c>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row>
    <row r="94" spans="1:61" hidden="1" x14ac:dyDescent="0.25">
      <c r="A94" s="250">
        <f t="shared" si="34"/>
        <v>14</v>
      </c>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row>
    <row r="95" spans="1:61" hidden="1" x14ac:dyDescent="0.25">
      <c r="A95" s="250">
        <f t="shared" si="34"/>
        <v>15</v>
      </c>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row>
    <row r="96" spans="1:61" hidden="1" x14ac:dyDescent="0.25">
      <c r="A96" s="250">
        <f t="shared" si="34"/>
        <v>16</v>
      </c>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row>
    <row r="97" spans="1:61" hidden="1" x14ac:dyDescent="0.25">
      <c r="A97" s="250">
        <f t="shared" si="34"/>
        <v>17</v>
      </c>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row>
    <row r="98" spans="1:61" hidden="1" x14ac:dyDescent="0.25">
      <c r="A98" s="250">
        <f t="shared" si="34"/>
        <v>18</v>
      </c>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row>
    <row r="99" spans="1:61" hidden="1" x14ac:dyDescent="0.25">
      <c r="A99" s="250">
        <f t="shared" si="34"/>
        <v>19</v>
      </c>
      <c r="B99" s="250"/>
      <c r="C99" s="250"/>
      <c r="D99" s="250"/>
      <c r="E99" s="250"/>
      <c r="F99" s="250"/>
      <c r="G99" s="250" t="e">
        <f t="shared" ref="G99:AV99" si="35">IF(AND(G40&gt;0,G62-G40&gt;0),G40-G43,G100)</f>
        <v>#VALUE!</v>
      </c>
      <c r="H99" s="250" t="e">
        <f t="shared" si="35"/>
        <v>#VALUE!</v>
      </c>
      <c r="I99" s="250" t="e">
        <f t="shared" si="35"/>
        <v>#VALUE!</v>
      </c>
      <c r="J99" s="250" t="e">
        <f t="shared" si="35"/>
        <v>#VALUE!</v>
      </c>
      <c r="K99" s="250" t="e">
        <f t="shared" si="35"/>
        <v>#VALUE!</v>
      </c>
      <c r="L99" s="250" t="e">
        <f t="shared" si="35"/>
        <v>#VALUE!</v>
      </c>
      <c r="M99" s="250" t="e">
        <f t="shared" si="35"/>
        <v>#VALUE!</v>
      </c>
      <c r="N99" s="250" t="e">
        <f t="shared" si="35"/>
        <v>#VALUE!</v>
      </c>
      <c r="O99" s="250" t="e">
        <f t="shared" si="35"/>
        <v>#VALUE!</v>
      </c>
      <c r="P99" s="250" t="e">
        <f t="shared" si="35"/>
        <v>#VALUE!</v>
      </c>
      <c r="Q99" s="250" t="e">
        <f t="shared" si="35"/>
        <v>#VALUE!</v>
      </c>
      <c r="R99" s="250" t="e">
        <f t="shared" si="35"/>
        <v>#VALUE!</v>
      </c>
      <c r="S99" s="250" t="e">
        <f t="shared" si="35"/>
        <v>#VALUE!</v>
      </c>
      <c r="T99" s="250" t="e">
        <f t="shared" si="35"/>
        <v>#VALUE!</v>
      </c>
      <c r="U99" s="250" t="e">
        <f t="shared" si="35"/>
        <v>#VALUE!</v>
      </c>
      <c r="V99" s="250" t="e">
        <f t="shared" si="35"/>
        <v>#VALUE!</v>
      </c>
      <c r="W99" s="250" t="e">
        <f t="shared" si="35"/>
        <v>#VALUE!</v>
      </c>
      <c r="X99" s="250" t="e">
        <f t="shared" si="35"/>
        <v>#VALUE!</v>
      </c>
      <c r="Y99" s="250" t="e">
        <f t="shared" si="35"/>
        <v>#VALUE!</v>
      </c>
      <c r="Z99" s="250" t="e">
        <f t="shared" si="35"/>
        <v>#VALUE!</v>
      </c>
      <c r="AA99" s="250" t="e">
        <f t="shared" si="35"/>
        <v>#VALUE!</v>
      </c>
      <c r="AB99" s="250" t="e">
        <f t="shared" si="35"/>
        <v>#VALUE!</v>
      </c>
      <c r="AC99" s="250" t="e">
        <f t="shared" si="35"/>
        <v>#VALUE!</v>
      </c>
      <c r="AD99" s="250" t="e">
        <f t="shared" si="35"/>
        <v>#VALUE!</v>
      </c>
      <c r="AE99" s="250" t="e">
        <f t="shared" si="35"/>
        <v>#VALUE!</v>
      </c>
      <c r="AF99" s="250" t="e">
        <f t="shared" si="35"/>
        <v>#VALUE!</v>
      </c>
      <c r="AG99" s="250" t="e">
        <f t="shared" si="35"/>
        <v>#VALUE!</v>
      </c>
      <c r="AH99" s="250" t="e">
        <f t="shared" si="35"/>
        <v>#VALUE!</v>
      </c>
      <c r="AI99" s="250" t="e">
        <f t="shared" si="35"/>
        <v>#VALUE!</v>
      </c>
      <c r="AJ99" s="250" t="e">
        <f t="shared" si="35"/>
        <v>#VALUE!</v>
      </c>
      <c r="AK99" s="250" t="e">
        <f t="shared" si="35"/>
        <v>#VALUE!</v>
      </c>
      <c r="AL99" s="250" t="e">
        <f t="shared" si="35"/>
        <v>#VALUE!</v>
      </c>
      <c r="AM99" s="250" t="e">
        <f t="shared" si="35"/>
        <v>#VALUE!</v>
      </c>
      <c r="AN99" s="250" t="e">
        <f t="shared" si="35"/>
        <v>#VALUE!</v>
      </c>
      <c r="AO99" s="250" t="e">
        <f t="shared" si="35"/>
        <v>#VALUE!</v>
      </c>
      <c r="AP99" s="250" t="e">
        <f t="shared" si="35"/>
        <v>#VALUE!</v>
      </c>
      <c r="AQ99" s="250" t="e">
        <f t="shared" si="35"/>
        <v>#VALUE!</v>
      </c>
      <c r="AR99" s="250" t="e">
        <f t="shared" si="35"/>
        <v>#VALUE!</v>
      </c>
      <c r="AS99" s="250" t="e">
        <f t="shared" si="35"/>
        <v>#VALUE!</v>
      </c>
      <c r="AT99" s="250" t="e">
        <f t="shared" si="35"/>
        <v>#VALUE!</v>
      </c>
      <c r="AU99" s="250" t="e">
        <f t="shared" si="35"/>
        <v>#VALUE!</v>
      </c>
      <c r="AV99" s="250" t="e">
        <f t="shared" si="35"/>
        <v>#VALUE!</v>
      </c>
      <c r="AW99" s="250"/>
      <c r="AX99" s="250"/>
      <c r="AY99" s="250"/>
      <c r="AZ99" s="250"/>
      <c r="BA99" s="250"/>
      <c r="BB99" s="250"/>
      <c r="BC99" s="250"/>
      <c r="BD99" s="250"/>
      <c r="BE99" s="250"/>
      <c r="BF99" s="250"/>
      <c r="BG99" s="250"/>
      <c r="BH99" s="250"/>
      <c r="BI99" s="250"/>
    </row>
    <row r="100" spans="1:61" hidden="1" x14ac:dyDescent="0.25">
      <c r="A100" s="250">
        <f t="shared" si="34"/>
        <v>20</v>
      </c>
      <c r="B100" s="250"/>
      <c r="C100" s="250"/>
      <c r="D100" s="250"/>
      <c r="E100" s="250"/>
      <c r="F100" s="250"/>
      <c r="G100" s="250" t="e">
        <f t="shared" ref="G100:AV100" si="36">IF(AND(G40&gt;0,G40&gt;(G56+G62)),G62,G40-G56)</f>
        <v>#VALUE!</v>
      </c>
      <c r="H100" s="250" t="e">
        <f t="shared" si="36"/>
        <v>#VALUE!</v>
      </c>
      <c r="I100" s="250" t="e">
        <f t="shared" si="36"/>
        <v>#VALUE!</v>
      </c>
      <c r="J100" s="250" t="e">
        <f t="shared" si="36"/>
        <v>#VALUE!</v>
      </c>
      <c r="K100" s="250" t="e">
        <f t="shared" si="36"/>
        <v>#VALUE!</v>
      </c>
      <c r="L100" s="250" t="e">
        <f t="shared" si="36"/>
        <v>#VALUE!</v>
      </c>
      <c r="M100" s="250" t="e">
        <f t="shared" si="36"/>
        <v>#VALUE!</v>
      </c>
      <c r="N100" s="250" t="e">
        <f t="shared" si="36"/>
        <v>#VALUE!</v>
      </c>
      <c r="O100" s="250" t="e">
        <f t="shared" si="36"/>
        <v>#VALUE!</v>
      </c>
      <c r="P100" s="250" t="e">
        <f t="shared" si="36"/>
        <v>#VALUE!</v>
      </c>
      <c r="Q100" s="250" t="e">
        <f t="shared" si="36"/>
        <v>#VALUE!</v>
      </c>
      <c r="R100" s="250" t="e">
        <f t="shared" si="36"/>
        <v>#VALUE!</v>
      </c>
      <c r="S100" s="250" t="e">
        <f t="shared" si="36"/>
        <v>#VALUE!</v>
      </c>
      <c r="T100" s="250" t="e">
        <f t="shared" si="36"/>
        <v>#VALUE!</v>
      </c>
      <c r="U100" s="250" t="e">
        <f t="shared" si="36"/>
        <v>#VALUE!</v>
      </c>
      <c r="V100" s="250" t="e">
        <f t="shared" si="36"/>
        <v>#VALUE!</v>
      </c>
      <c r="W100" s="250" t="e">
        <f t="shared" si="36"/>
        <v>#VALUE!</v>
      </c>
      <c r="X100" s="250" t="e">
        <f t="shared" si="36"/>
        <v>#VALUE!</v>
      </c>
      <c r="Y100" s="250" t="e">
        <f t="shared" si="36"/>
        <v>#VALUE!</v>
      </c>
      <c r="Z100" s="250" t="e">
        <f t="shared" si="36"/>
        <v>#VALUE!</v>
      </c>
      <c r="AA100" s="250" t="e">
        <f t="shared" si="36"/>
        <v>#VALUE!</v>
      </c>
      <c r="AB100" s="250" t="e">
        <f t="shared" si="36"/>
        <v>#VALUE!</v>
      </c>
      <c r="AC100" s="250" t="e">
        <f t="shared" si="36"/>
        <v>#VALUE!</v>
      </c>
      <c r="AD100" s="250" t="e">
        <f t="shared" si="36"/>
        <v>#VALUE!</v>
      </c>
      <c r="AE100" s="250" t="e">
        <f t="shared" si="36"/>
        <v>#VALUE!</v>
      </c>
      <c r="AF100" s="250" t="e">
        <f t="shared" si="36"/>
        <v>#VALUE!</v>
      </c>
      <c r="AG100" s="250" t="e">
        <f t="shared" si="36"/>
        <v>#VALUE!</v>
      </c>
      <c r="AH100" s="250" t="e">
        <f t="shared" si="36"/>
        <v>#VALUE!</v>
      </c>
      <c r="AI100" s="250" t="e">
        <f t="shared" si="36"/>
        <v>#VALUE!</v>
      </c>
      <c r="AJ100" s="250" t="e">
        <f t="shared" si="36"/>
        <v>#VALUE!</v>
      </c>
      <c r="AK100" s="250" t="e">
        <f t="shared" si="36"/>
        <v>#VALUE!</v>
      </c>
      <c r="AL100" s="250" t="e">
        <f t="shared" si="36"/>
        <v>#VALUE!</v>
      </c>
      <c r="AM100" s="250" t="e">
        <f t="shared" si="36"/>
        <v>#VALUE!</v>
      </c>
      <c r="AN100" s="250" t="e">
        <f t="shared" si="36"/>
        <v>#VALUE!</v>
      </c>
      <c r="AO100" s="250" t="e">
        <f t="shared" si="36"/>
        <v>#VALUE!</v>
      </c>
      <c r="AP100" s="250" t="e">
        <f t="shared" si="36"/>
        <v>#VALUE!</v>
      </c>
      <c r="AQ100" s="250" t="e">
        <f t="shared" si="36"/>
        <v>#VALUE!</v>
      </c>
      <c r="AR100" s="250" t="e">
        <f t="shared" si="36"/>
        <v>#VALUE!</v>
      </c>
      <c r="AS100" s="250" t="e">
        <f t="shared" si="36"/>
        <v>#VALUE!</v>
      </c>
      <c r="AT100" s="250" t="e">
        <f t="shared" si="36"/>
        <v>#VALUE!</v>
      </c>
      <c r="AU100" s="250" t="e">
        <f t="shared" si="36"/>
        <v>#VALUE!</v>
      </c>
      <c r="AV100" s="250" t="e">
        <f t="shared" si="36"/>
        <v>#VALUE!</v>
      </c>
      <c r="AW100" s="250"/>
      <c r="AX100" s="250"/>
      <c r="AY100" s="250"/>
      <c r="AZ100" s="250"/>
      <c r="BA100" s="250"/>
      <c r="BB100" s="250"/>
      <c r="BC100" s="250"/>
      <c r="BD100" s="250"/>
      <c r="BE100" s="250"/>
      <c r="BF100" s="250"/>
      <c r="BG100" s="250"/>
      <c r="BH100" s="250"/>
      <c r="BI100" s="250"/>
    </row>
    <row r="101" spans="1:61" hidden="1" x14ac:dyDescent="0.25">
      <c r="A101" s="250">
        <f t="shared" si="34"/>
        <v>21</v>
      </c>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row>
    <row r="102" spans="1:61" hidden="1" x14ac:dyDescent="0.25">
      <c r="A102" s="250">
        <f t="shared" si="34"/>
        <v>22</v>
      </c>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row>
    <row r="103" spans="1:61" hidden="1" x14ac:dyDescent="0.25">
      <c r="A103" s="250">
        <f t="shared" si="34"/>
        <v>23</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row>
    <row r="104" spans="1:61" hidden="1" x14ac:dyDescent="0.25">
      <c r="A104" s="250">
        <f t="shared" si="34"/>
        <v>24</v>
      </c>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row>
    <row r="105" spans="1:61" hidden="1" x14ac:dyDescent="0.25">
      <c r="A105" s="250">
        <f t="shared" si="34"/>
        <v>25</v>
      </c>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row>
    <row r="106" spans="1:61" hidden="1" x14ac:dyDescent="0.25">
      <c r="A106" s="250">
        <f t="shared" si="34"/>
        <v>26</v>
      </c>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row>
    <row r="107" spans="1:61" hidden="1" x14ac:dyDescent="0.25">
      <c r="A107" s="250">
        <f t="shared" si="34"/>
        <v>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row>
    <row r="108" spans="1:61" hidden="1" x14ac:dyDescent="0.25">
      <c r="A108" s="250">
        <f t="shared" si="34"/>
        <v>28</v>
      </c>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row>
    <row r="109" spans="1:61" hidden="1" x14ac:dyDescent="0.25">
      <c r="A109" s="250">
        <f t="shared" si="34"/>
        <v>29</v>
      </c>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row>
    <row r="110" spans="1:61" hidden="1" x14ac:dyDescent="0.25">
      <c r="A110" s="250">
        <f t="shared" si="34"/>
        <v>30</v>
      </c>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row>
    <row r="111" spans="1:61" hidden="1" x14ac:dyDescent="0.25">
      <c r="A111" s="250">
        <f t="shared" si="34"/>
        <v>31</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row>
    <row r="112" spans="1:61" hidden="1" x14ac:dyDescent="0.25">
      <c r="A112" s="250">
        <f t="shared" si="34"/>
        <v>32</v>
      </c>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row>
    <row r="113" spans="1:61" hidden="1" x14ac:dyDescent="0.25">
      <c r="A113" s="250">
        <f t="shared" si="34"/>
        <v>33</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row>
    <row r="114" spans="1:61" hidden="1" x14ac:dyDescent="0.25">
      <c r="A114" s="250">
        <f t="shared" si="34"/>
        <v>34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row>
    <row r="115" spans="1:61" hidden="1" x14ac:dyDescent="0.25">
      <c r="A115" s="250">
        <f t="shared" si="34"/>
        <v>35</v>
      </c>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row>
    <row r="116" spans="1:61" hidden="1" x14ac:dyDescent="0.25">
      <c r="A116" s="250">
        <f t="shared" si="34"/>
        <v>36</v>
      </c>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row>
    <row r="117" spans="1:61" hidden="1" x14ac:dyDescent="0.25">
      <c r="A117" s="250">
        <f t="shared" si="34"/>
        <v>37</v>
      </c>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row>
    <row r="118" spans="1:61" hidden="1" x14ac:dyDescent="0.25">
      <c r="A118" s="250">
        <f t="shared" si="34"/>
        <v>38</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row>
    <row r="119" spans="1:61" hidden="1" x14ac:dyDescent="0.25">
      <c r="A119" s="250">
        <f t="shared" si="34"/>
        <v>39</v>
      </c>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row>
    <row r="120" spans="1:61" hidden="1" x14ac:dyDescent="0.25">
      <c r="A120" s="250">
        <f t="shared" si="34"/>
        <v>40</v>
      </c>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row>
    <row r="121" spans="1:61" hidden="1" x14ac:dyDescent="0.25">
      <c r="A121" s="250">
        <f t="shared" si="34"/>
        <v>41</v>
      </c>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row>
    <row r="122" spans="1:61" hidden="1" x14ac:dyDescent="0.25">
      <c r="A122" s="250">
        <f t="shared" si="34"/>
        <v>42</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row>
    <row r="123" spans="1:61" hidden="1" x14ac:dyDescent="0.25">
      <c r="A123" s="250">
        <f t="shared" si="34"/>
        <v>43</v>
      </c>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row>
    <row r="124" spans="1:61" hidden="1" x14ac:dyDescent="0.25">
      <c r="A124" s="250">
        <f t="shared" si="34"/>
        <v>44</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row>
    <row r="125" spans="1:61" hidden="1" x14ac:dyDescent="0.25">
      <c r="A125" s="250">
        <f t="shared" si="34"/>
        <v>45</v>
      </c>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row>
    <row r="126" spans="1:61" hidden="1" x14ac:dyDescent="0.25">
      <c r="A126" s="250">
        <f t="shared" si="34"/>
        <v>46</v>
      </c>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row>
    <row r="127" spans="1:61" hidden="1" x14ac:dyDescent="0.25">
      <c r="A127" s="250">
        <f t="shared" si="34"/>
        <v>47</v>
      </c>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row>
    <row r="128" spans="1:61" hidden="1" x14ac:dyDescent="0.25">
      <c r="A128" s="250">
        <f t="shared" si="34"/>
        <v>48</v>
      </c>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row>
    <row r="129" spans="1:67" hidden="1" x14ac:dyDescent="0.25">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row>
    <row r="130" spans="1:67" hidden="1" x14ac:dyDescent="0.25">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row>
    <row r="131" spans="1:67" hidden="1" x14ac:dyDescent="0.25">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row>
    <row r="132" spans="1:67" hidden="1" x14ac:dyDescent="0.25">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row>
    <row r="133" spans="1:67" hidden="1" x14ac:dyDescent="0.25">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row>
    <row r="134" spans="1:67" hidden="1" x14ac:dyDescent="0.2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row>
    <row r="135" spans="1:67" hidden="1" x14ac:dyDescent="0.25">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row>
    <row r="136" spans="1:67" hidden="1" x14ac:dyDescent="0.25">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row>
    <row r="137" spans="1:67" hidden="1" x14ac:dyDescent="0.25">
      <c r="A137" s="250" t="s">
        <v>458</v>
      </c>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row>
    <row r="138" spans="1:67" hidden="1" x14ac:dyDescent="0.25">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row>
    <row r="139" spans="1:67" hidden="1" x14ac:dyDescent="0.25">
      <c r="A139" s="250"/>
      <c r="B139" s="250"/>
      <c r="C139" s="250"/>
      <c r="D139" s="250"/>
      <c r="E139" s="250"/>
      <c r="F139" s="250"/>
      <c r="G139" s="250">
        <f t="shared" ref="G139:BO139" si="37">IF(F86&lt;0,0,G140)</f>
        <v>0</v>
      </c>
      <c r="H139" s="250">
        <f t="shared" si="37"/>
        <v>0</v>
      </c>
      <c r="I139" s="250">
        <f t="shared" si="37"/>
        <v>0</v>
      </c>
      <c r="J139" s="250">
        <f t="shared" si="37"/>
        <v>0</v>
      </c>
      <c r="K139" s="250">
        <f t="shared" si="37"/>
        <v>0</v>
      </c>
      <c r="L139" s="250">
        <f t="shared" si="37"/>
        <v>0</v>
      </c>
      <c r="M139" s="250">
        <f t="shared" si="37"/>
        <v>0</v>
      </c>
      <c r="N139" s="250">
        <f t="shared" si="37"/>
        <v>0</v>
      </c>
      <c r="O139" s="250">
        <f t="shared" si="37"/>
        <v>0</v>
      </c>
      <c r="P139" s="250">
        <f t="shared" si="37"/>
        <v>0</v>
      </c>
      <c r="Q139" s="250">
        <f t="shared" si="37"/>
        <v>0</v>
      </c>
      <c r="R139" s="250">
        <f t="shared" si="37"/>
        <v>0</v>
      </c>
      <c r="S139" s="250">
        <f t="shared" si="37"/>
        <v>0</v>
      </c>
      <c r="T139" s="250">
        <f t="shared" si="37"/>
        <v>0</v>
      </c>
      <c r="U139" s="250">
        <f t="shared" si="37"/>
        <v>0</v>
      </c>
      <c r="V139" s="250">
        <f t="shared" si="37"/>
        <v>0</v>
      </c>
      <c r="W139" s="250">
        <f t="shared" si="37"/>
        <v>0</v>
      </c>
      <c r="X139" s="250">
        <f t="shared" si="37"/>
        <v>0</v>
      </c>
      <c r="Y139" s="250">
        <f t="shared" si="37"/>
        <v>0</v>
      </c>
      <c r="Z139" s="250">
        <f t="shared" si="37"/>
        <v>0</v>
      </c>
      <c r="AA139" s="250">
        <f t="shared" si="37"/>
        <v>0</v>
      </c>
      <c r="AB139" s="250">
        <f t="shared" si="37"/>
        <v>0</v>
      </c>
      <c r="AC139" s="250">
        <f t="shared" si="37"/>
        <v>0</v>
      </c>
      <c r="AD139" s="250">
        <f t="shared" si="37"/>
        <v>0</v>
      </c>
      <c r="AE139" s="250">
        <f t="shared" si="37"/>
        <v>0</v>
      </c>
      <c r="AF139" s="250">
        <f t="shared" si="37"/>
        <v>0</v>
      </c>
      <c r="AG139" s="250">
        <f t="shared" si="37"/>
        <v>0</v>
      </c>
      <c r="AH139" s="250">
        <f t="shared" si="37"/>
        <v>0</v>
      </c>
      <c r="AI139" s="250">
        <f t="shared" si="37"/>
        <v>0</v>
      </c>
      <c r="AJ139" s="250">
        <f t="shared" si="37"/>
        <v>0</v>
      </c>
      <c r="AK139" s="250">
        <f t="shared" si="37"/>
        <v>0</v>
      </c>
      <c r="AL139" s="250">
        <f t="shared" si="37"/>
        <v>0</v>
      </c>
      <c r="AM139" s="250">
        <f t="shared" si="37"/>
        <v>0</v>
      </c>
      <c r="AN139" s="250">
        <f t="shared" si="37"/>
        <v>0</v>
      </c>
      <c r="AO139" s="250">
        <f t="shared" si="37"/>
        <v>0</v>
      </c>
      <c r="AP139" s="250">
        <f t="shared" si="37"/>
        <v>0</v>
      </c>
      <c r="AQ139" s="250">
        <f t="shared" si="37"/>
        <v>0</v>
      </c>
      <c r="AR139" s="250">
        <f t="shared" si="37"/>
        <v>0</v>
      </c>
      <c r="AS139" s="250">
        <f t="shared" si="37"/>
        <v>0</v>
      </c>
      <c r="AT139" s="250">
        <f t="shared" si="37"/>
        <v>0</v>
      </c>
      <c r="AU139" s="250">
        <f t="shared" si="37"/>
        <v>0</v>
      </c>
      <c r="AV139" s="250">
        <f t="shared" si="37"/>
        <v>0</v>
      </c>
      <c r="AW139" s="250">
        <f t="shared" si="37"/>
        <v>0</v>
      </c>
      <c r="AX139" s="250">
        <f t="shared" si="37"/>
        <v>0</v>
      </c>
      <c r="AY139" s="250">
        <f t="shared" si="37"/>
        <v>0</v>
      </c>
      <c r="AZ139" s="250">
        <f t="shared" si="37"/>
        <v>0</v>
      </c>
      <c r="BA139" s="250">
        <f t="shared" si="37"/>
        <v>0</v>
      </c>
      <c r="BB139" s="250">
        <f t="shared" si="37"/>
        <v>0</v>
      </c>
      <c r="BC139" s="250">
        <f t="shared" si="37"/>
        <v>0</v>
      </c>
      <c r="BD139" s="250">
        <f t="shared" si="37"/>
        <v>0</v>
      </c>
      <c r="BE139" s="250">
        <f t="shared" si="37"/>
        <v>0</v>
      </c>
      <c r="BF139" s="250">
        <f t="shared" si="37"/>
        <v>0</v>
      </c>
      <c r="BG139" s="250">
        <f t="shared" si="37"/>
        <v>0</v>
      </c>
      <c r="BH139" s="250">
        <f t="shared" si="37"/>
        <v>0</v>
      </c>
      <c r="BI139" s="250">
        <f t="shared" si="37"/>
        <v>0</v>
      </c>
      <c r="BJ139" s="250">
        <f t="shared" si="37"/>
        <v>0</v>
      </c>
      <c r="BK139" s="250">
        <f t="shared" si="37"/>
        <v>0</v>
      </c>
      <c r="BL139" s="250">
        <f t="shared" si="37"/>
        <v>0</v>
      </c>
      <c r="BM139" s="250">
        <f t="shared" si="37"/>
        <v>0</v>
      </c>
      <c r="BN139" s="250">
        <f t="shared" si="37"/>
        <v>0</v>
      </c>
      <c r="BO139" s="250">
        <f t="shared" si="37"/>
        <v>0</v>
      </c>
    </row>
    <row r="140" spans="1:67" hidden="1" x14ac:dyDescent="0.25">
      <c r="A140" s="250"/>
      <c r="B140" s="250"/>
      <c r="C140" s="250"/>
      <c r="D140" s="250"/>
      <c r="E140" s="250"/>
      <c r="F140" s="250"/>
      <c r="G140" s="250">
        <f>IF(F86&gt;F105,F105,0)</f>
        <v>0</v>
      </c>
      <c r="H140" s="250">
        <f t="shared" ref="H140:BO140" si="38">IF(G86&gt;G105,G105,0)</f>
        <v>0</v>
      </c>
      <c r="I140" s="250">
        <f t="shared" si="38"/>
        <v>0</v>
      </c>
      <c r="J140" s="250">
        <f t="shared" si="38"/>
        <v>0</v>
      </c>
      <c r="K140" s="250">
        <f t="shared" si="38"/>
        <v>0</v>
      </c>
      <c r="L140" s="250">
        <f t="shared" si="38"/>
        <v>0</v>
      </c>
      <c r="M140" s="250">
        <f t="shared" si="38"/>
        <v>0</v>
      </c>
      <c r="N140" s="250">
        <f t="shared" si="38"/>
        <v>0</v>
      </c>
      <c r="O140" s="250">
        <f t="shared" si="38"/>
        <v>0</v>
      </c>
      <c r="P140" s="250">
        <f t="shared" si="38"/>
        <v>0</v>
      </c>
      <c r="Q140" s="250">
        <f t="shared" si="38"/>
        <v>0</v>
      </c>
      <c r="R140" s="250">
        <f t="shared" si="38"/>
        <v>0</v>
      </c>
      <c r="S140" s="250">
        <f t="shared" si="38"/>
        <v>0</v>
      </c>
      <c r="T140" s="250">
        <f t="shared" si="38"/>
        <v>0</v>
      </c>
      <c r="U140" s="250">
        <f t="shared" si="38"/>
        <v>0</v>
      </c>
      <c r="V140" s="250">
        <f t="shared" si="38"/>
        <v>0</v>
      </c>
      <c r="W140" s="250">
        <f t="shared" si="38"/>
        <v>0</v>
      </c>
      <c r="X140" s="250">
        <f t="shared" si="38"/>
        <v>0</v>
      </c>
      <c r="Y140" s="250">
        <f t="shared" si="38"/>
        <v>0</v>
      </c>
      <c r="Z140" s="250">
        <f t="shared" si="38"/>
        <v>0</v>
      </c>
      <c r="AA140" s="250">
        <f t="shared" si="38"/>
        <v>0</v>
      </c>
      <c r="AB140" s="250">
        <f t="shared" si="38"/>
        <v>0</v>
      </c>
      <c r="AC140" s="250">
        <f t="shared" si="38"/>
        <v>0</v>
      </c>
      <c r="AD140" s="250">
        <f t="shared" si="38"/>
        <v>0</v>
      </c>
      <c r="AE140" s="250">
        <f t="shared" si="38"/>
        <v>0</v>
      </c>
      <c r="AF140" s="250">
        <f t="shared" si="38"/>
        <v>0</v>
      </c>
      <c r="AG140" s="250">
        <f t="shared" si="38"/>
        <v>0</v>
      </c>
      <c r="AH140" s="250">
        <f t="shared" si="38"/>
        <v>0</v>
      </c>
      <c r="AI140" s="250">
        <f t="shared" si="38"/>
        <v>0</v>
      </c>
      <c r="AJ140" s="250">
        <f t="shared" si="38"/>
        <v>0</v>
      </c>
      <c r="AK140" s="250">
        <f t="shared" si="38"/>
        <v>0</v>
      </c>
      <c r="AL140" s="250">
        <f t="shared" si="38"/>
        <v>0</v>
      </c>
      <c r="AM140" s="250">
        <f t="shared" si="38"/>
        <v>0</v>
      </c>
      <c r="AN140" s="250">
        <f t="shared" si="38"/>
        <v>0</v>
      </c>
      <c r="AO140" s="250">
        <f t="shared" si="38"/>
        <v>0</v>
      </c>
      <c r="AP140" s="250">
        <f t="shared" si="38"/>
        <v>0</v>
      </c>
      <c r="AQ140" s="250">
        <f t="shared" si="38"/>
        <v>0</v>
      </c>
      <c r="AR140" s="250">
        <f t="shared" si="38"/>
        <v>0</v>
      </c>
      <c r="AS140" s="250">
        <f t="shared" si="38"/>
        <v>0</v>
      </c>
      <c r="AT140" s="250">
        <f t="shared" si="38"/>
        <v>0</v>
      </c>
      <c r="AU140" s="250">
        <f t="shared" si="38"/>
        <v>0</v>
      </c>
      <c r="AV140" s="250">
        <f t="shared" si="38"/>
        <v>0</v>
      </c>
      <c r="AW140" s="250">
        <f t="shared" si="38"/>
        <v>0</v>
      </c>
      <c r="AX140" s="250">
        <f t="shared" si="38"/>
        <v>0</v>
      </c>
      <c r="AY140" s="250">
        <f t="shared" si="38"/>
        <v>0</v>
      </c>
      <c r="AZ140" s="250">
        <f t="shared" si="38"/>
        <v>0</v>
      </c>
      <c r="BA140" s="250">
        <f t="shared" si="38"/>
        <v>0</v>
      </c>
      <c r="BB140" s="250">
        <f t="shared" si="38"/>
        <v>0</v>
      </c>
      <c r="BC140" s="250">
        <f t="shared" si="38"/>
        <v>0</v>
      </c>
      <c r="BD140" s="250">
        <f t="shared" si="38"/>
        <v>0</v>
      </c>
      <c r="BE140" s="250">
        <f t="shared" si="38"/>
        <v>0</v>
      </c>
      <c r="BF140" s="250">
        <f t="shared" si="38"/>
        <v>0</v>
      </c>
      <c r="BG140" s="250">
        <f t="shared" si="38"/>
        <v>0</v>
      </c>
      <c r="BH140" s="250">
        <f t="shared" si="38"/>
        <v>0</v>
      </c>
      <c r="BI140" s="250">
        <f t="shared" si="38"/>
        <v>0</v>
      </c>
      <c r="BJ140" s="250">
        <f t="shared" si="38"/>
        <v>0</v>
      </c>
      <c r="BK140" s="250">
        <f t="shared" si="38"/>
        <v>0</v>
      </c>
      <c r="BL140" s="250">
        <f t="shared" si="38"/>
        <v>0</v>
      </c>
      <c r="BM140" s="250">
        <f t="shared" si="38"/>
        <v>0</v>
      </c>
      <c r="BN140" s="250">
        <f t="shared" si="38"/>
        <v>0</v>
      </c>
      <c r="BO140" s="250">
        <f t="shared" si="38"/>
        <v>0</v>
      </c>
    </row>
    <row r="141" spans="1:67" hidden="1" x14ac:dyDescent="0.25">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row>
    <row r="142" spans="1:67" hidden="1" x14ac:dyDescent="0.25">
      <c r="A142" s="250" t="s">
        <v>405</v>
      </c>
      <c r="B142" s="250"/>
      <c r="C142" s="250"/>
      <c r="D142" s="250"/>
      <c r="E142" s="250"/>
      <c r="F142" s="250"/>
      <c r="G142" s="250" t="s">
        <v>459</v>
      </c>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row>
    <row r="143" spans="1:67" hidden="1" x14ac:dyDescent="0.25">
      <c r="A143" s="250">
        <v>1</v>
      </c>
      <c r="B143" s="250"/>
      <c r="C143" s="250"/>
      <c r="D143" s="250"/>
      <c r="E143" s="250"/>
      <c r="F143" s="250"/>
      <c r="G143" s="250">
        <f t="shared" ref="G143:G151" si="39">G$15</f>
        <v>0</v>
      </c>
      <c r="H143" s="250">
        <f t="shared" ref="H143:BI143" si="40">H15</f>
        <v>0</v>
      </c>
      <c r="I143" s="250">
        <f t="shared" si="40"/>
        <v>0</v>
      </c>
      <c r="J143" s="250">
        <f t="shared" si="40"/>
        <v>0</v>
      </c>
      <c r="K143" s="250">
        <f t="shared" si="40"/>
        <v>0</v>
      </c>
      <c r="L143" s="250">
        <f t="shared" si="40"/>
        <v>0</v>
      </c>
      <c r="M143" s="250">
        <f t="shared" si="40"/>
        <v>0</v>
      </c>
      <c r="N143" s="250">
        <f t="shared" si="40"/>
        <v>0</v>
      </c>
      <c r="O143" s="250">
        <f t="shared" si="40"/>
        <v>0</v>
      </c>
      <c r="P143" s="250">
        <f t="shared" si="40"/>
        <v>0</v>
      </c>
      <c r="Q143" s="250">
        <f t="shared" si="40"/>
        <v>0</v>
      </c>
      <c r="R143" s="250">
        <f t="shared" si="40"/>
        <v>0</v>
      </c>
      <c r="S143" s="250">
        <f t="shared" si="40"/>
        <v>0</v>
      </c>
      <c r="T143" s="250">
        <f t="shared" si="40"/>
        <v>0</v>
      </c>
      <c r="U143" s="250">
        <f t="shared" si="40"/>
        <v>0</v>
      </c>
      <c r="V143" s="250">
        <f t="shared" si="40"/>
        <v>0</v>
      </c>
      <c r="W143" s="250">
        <f t="shared" si="40"/>
        <v>0</v>
      </c>
      <c r="X143" s="250">
        <f t="shared" si="40"/>
        <v>0</v>
      </c>
      <c r="Y143" s="250">
        <f t="shared" si="40"/>
        <v>0</v>
      </c>
      <c r="Z143" s="250">
        <f t="shared" si="40"/>
        <v>0</v>
      </c>
      <c r="AA143" s="250">
        <f t="shared" si="40"/>
        <v>0</v>
      </c>
      <c r="AB143" s="250">
        <f t="shared" si="40"/>
        <v>0</v>
      </c>
      <c r="AC143" s="250">
        <f t="shared" si="40"/>
        <v>0</v>
      </c>
      <c r="AD143" s="250">
        <f t="shared" si="40"/>
        <v>0</v>
      </c>
      <c r="AE143" s="250">
        <f t="shared" si="40"/>
        <v>0</v>
      </c>
      <c r="AF143" s="250">
        <f t="shared" si="40"/>
        <v>0</v>
      </c>
      <c r="AG143" s="250">
        <f t="shared" si="40"/>
        <v>0</v>
      </c>
      <c r="AH143" s="250">
        <f t="shared" si="40"/>
        <v>0</v>
      </c>
      <c r="AI143" s="250">
        <f t="shared" si="40"/>
        <v>0</v>
      </c>
      <c r="AJ143" s="250">
        <f t="shared" si="40"/>
        <v>0</v>
      </c>
      <c r="AK143" s="250">
        <f t="shared" si="40"/>
        <v>0</v>
      </c>
      <c r="AL143" s="250">
        <f t="shared" si="40"/>
        <v>0</v>
      </c>
      <c r="AM143" s="250">
        <f t="shared" si="40"/>
        <v>0</v>
      </c>
      <c r="AN143" s="250">
        <f t="shared" si="40"/>
        <v>0</v>
      </c>
      <c r="AO143" s="250">
        <f t="shared" si="40"/>
        <v>0</v>
      </c>
      <c r="AP143" s="250">
        <f t="shared" si="40"/>
        <v>0</v>
      </c>
      <c r="AQ143" s="250">
        <f t="shared" si="40"/>
        <v>0</v>
      </c>
      <c r="AR143" s="250">
        <f t="shared" si="40"/>
        <v>0</v>
      </c>
      <c r="AS143" s="250">
        <f t="shared" si="40"/>
        <v>0</v>
      </c>
      <c r="AT143" s="250">
        <f t="shared" si="40"/>
        <v>0</v>
      </c>
      <c r="AU143" s="250">
        <f t="shared" si="40"/>
        <v>0</v>
      </c>
      <c r="AV143" s="250">
        <f t="shared" si="40"/>
        <v>0</v>
      </c>
      <c r="AW143" s="250">
        <f t="shared" si="40"/>
        <v>0</v>
      </c>
      <c r="AX143" s="250">
        <f t="shared" si="40"/>
        <v>0</v>
      </c>
      <c r="AY143" s="250">
        <f t="shared" si="40"/>
        <v>0</v>
      </c>
      <c r="AZ143" s="250">
        <f t="shared" si="40"/>
        <v>0</v>
      </c>
      <c r="BA143" s="250">
        <f t="shared" si="40"/>
        <v>0</v>
      </c>
      <c r="BB143" s="250">
        <f t="shared" si="40"/>
        <v>0</v>
      </c>
      <c r="BC143" s="250">
        <f t="shared" si="40"/>
        <v>0</v>
      </c>
      <c r="BD143" s="250">
        <f t="shared" si="40"/>
        <v>0</v>
      </c>
      <c r="BE143" s="250">
        <f t="shared" si="40"/>
        <v>0</v>
      </c>
      <c r="BF143" s="250">
        <f t="shared" si="40"/>
        <v>0</v>
      </c>
      <c r="BG143" s="250">
        <f t="shared" si="40"/>
        <v>0</v>
      </c>
      <c r="BH143" s="250">
        <f t="shared" si="40"/>
        <v>0</v>
      </c>
      <c r="BI143" s="250">
        <f t="shared" si="40"/>
        <v>0</v>
      </c>
    </row>
    <row r="144" spans="1:67" hidden="1" x14ac:dyDescent="0.25">
      <c r="A144" s="250">
        <v>2</v>
      </c>
      <c r="B144" s="250"/>
      <c r="C144" s="250"/>
      <c r="D144" s="250"/>
      <c r="E144" s="250"/>
      <c r="F144" s="250"/>
      <c r="G144" s="250">
        <f t="shared" si="39"/>
        <v>0</v>
      </c>
      <c r="H144" s="250">
        <f>G15+H15</f>
        <v>0</v>
      </c>
      <c r="I144" s="250">
        <f t="shared" ref="I144:BD144" si="41">H15+I15</f>
        <v>0</v>
      </c>
      <c r="J144" s="250">
        <f t="shared" si="41"/>
        <v>0</v>
      </c>
      <c r="K144" s="250">
        <f t="shared" si="41"/>
        <v>0</v>
      </c>
      <c r="L144" s="250">
        <f t="shared" si="41"/>
        <v>0</v>
      </c>
      <c r="M144" s="250">
        <f t="shared" si="41"/>
        <v>0</v>
      </c>
      <c r="N144" s="250">
        <f t="shared" si="41"/>
        <v>0</v>
      </c>
      <c r="O144" s="250">
        <f t="shared" si="41"/>
        <v>0</v>
      </c>
      <c r="P144" s="250">
        <f t="shared" si="41"/>
        <v>0</v>
      </c>
      <c r="Q144" s="250">
        <f t="shared" si="41"/>
        <v>0</v>
      </c>
      <c r="R144" s="250">
        <f t="shared" si="41"/>
        <v>0</v>
      </c>
      <c r="S144" s="250">
        <f t="shared" si="41"/>
        <v>0</v>
      </c>
      <c r="T144" s="250">
        <f t="shared" si="41"/>
        <v>0</v>
      </c>
      <c r="U144" s="250">
        <f t="shared" si="41"/>
        <v>0</v>
      </c>
      <c r="V144" s="250">
        <f t="shared" si="41"/>
        <v>0</v>
      </c>
      <c r="W144" s="250">
        <f t="shared" si="41"/>
        <v>0</v>
      </c>
      <c r="X144" s="250">
        <f t="shared" si="41"/>
        <v>0</v>
      </c>
      <c r="Y144" s="250">
        <f t="shared" si="41"/>
        <v>0</v>
      </c>
      <c r="Z144" s="250">
        <f t="shared" si="41"/>
        <v>0</v>
      </c>
      <c r="AA144" s="250">
        <f t="shared" si="41"/>
        <v>0</v>
      </c>
      <c r="AB144" s="250">
        <f t="shared" si="41"/>
        <v>0</v>
      </c>
      <c r="AC144" s="250">
        <f t="shared" si="41"/>
        <v>0</v>
      </c>
      <c r="AD144" s="250">
        <f t="shared" si="41"/>
        <v>0</v>
      </c>
      <c r="AE144" s="250">
        <f t="shared" si="41"/>
        <v>0</v>
      </c>
      <c r="AF144" s="250">
        <f t="shared" si="41"/>
        <v>0</v>
      </c>
      <c r="AG144" s="250">
        <f t="shared" si="41"/>
        <v>0</v>
      </c>
      <c r="AH144" s="250">
        <f t="shared" si="41"/>
        <v>0</v>
      </c>
      <c r="AI144" s="250">
        <f t="shared" si="41"/>
        <v>0</v>
      </c>
      <c r="AJ144" s="250">
        <f t="shared" si="41"/>
        <v>0</v>
      </c>
      <c r="AK144" s="250">
        <f t="shared" si="41"/>
        <v>0</v>
      </c>
      <c r="AL144" s="250">
        <f t="shared" si="41"/>
        <v>0</v>
      </c>
      <c r="AM144" s="250">
        <f t="shared" si="41"/>
        <v>0</v>
      </c>
      <c r="AN144" s="250">
        <f t="shared" si="41"/>
        <v>0</v>
      </c>
      <c r="AO144" s="250">
        <f t="shared" si="41"/>
        <v>0</v>
      </c>
      <c r="AP144" s="250">
        <f t="shared" si="41"/>
        <v>0</v>
      </c>
      <c r="AQ144" s="250">
        <f t="shared" si="41"/>
        <v>0</v>
      </c>
      <c r="AR144" s="250">
        <f t="shared" si="41"/>
        <v>0</v>
      </c>
      <c r="AS144" s="250">
        <f t="shared" si="41"/>
        <v>0</v>
      </c>
      <c r="AT144" s="250">
        <f t="shared" si="41"/>
        <v>0</v>
      </c>
      <c r="AU144" s="250">
        <f t="shared" si="41"/>
        <v>0</v>
      </c>
      <c r="AV144" s="250">
        <f t="shared" si="41"/>
        <v>0</v>
      </c>
      <c r="AW144" s="250">
        <f t="shared" si="41"/>
        <v>0</v>
      </c>
      <c r="AX144" s="250">
        <f t="shared" si="41"/>
        <v>0</v>
      </c>
      <c r="AY144" s="250">
        <f t="shared" si="41"/>
        <v>0</v>
      </c>
      <c r="AZ144" s="250">
        <f t="shared" si="41"/>
        <v>0</v>
      </c>
      <c r="BA144" s="250">
        <f t="shared" si="41"/>
        <v>0</v>
      </c>
      <c r="BB144" s="250">
        <f t="shared" si="41"/>
        <v>0</v>
      </c>
      <c r="BC144" s="250">
        <f t="shared" si="41"/>
        <v>0</v>
      </c>
      <c r="BD144" s="250">
        <f t="shared" si="41"/>
        <v>0</v>
      </c>
      <c r="BE144" s="250">
        <f>BD15+BE15</f>
        <v>0</v>
      </c>
      <c r="BF144" s="250">
        <f>BE15+BF15</f>
        <v>0</v>
      </c>
      <c r="BG144" s="250">
        <f>BF15+BG15</f>
        <v>0</v>
      </c>
      <c r="BH144" s="250">
        <f>BG15+BH15</f>
        <v>0</v>
      </c>
      <c r="BI144" s="250">
        <f>BH15+BI15</f>
        <v>0</v>
      </c>
    </row>
    <row r="145" spans="1:61" hidden="1" x14ac:dyDescent="0.25">
      <c r="A145" s="250">
        <v>3</v>
      </c>
      <c r="B145" s="250"/>
      <c r="C145" s="250"/>
      <c r="D145" s="250"/>
      <c r="E145" s="250"/>
      <c r="F145" s="250"/>
      <c r="G145" s="250">
        <f t="shared" si="39"/>
        <v>0</v>
      </c>
      <c r="H145" s="250">
        <f>G15+H15</f>
        <v>0</v>
      </c>
      <c r="I145" s="250">
        <f>G$15+H$15+I$15</f>
        <v>0</v>
      </c>
      <c r="J145" s="250">
        <f t="shared" ref="J145:BE145" si="42">H15+I15+J15</f>
        <v>0</v>
      </c>
      <c r="K145" s="250">
        <f t="shared" si="42"/>
        <v>0</v>
      </c>
      <c r="L145" s="250">
        <f t="shared" si="42"/>
        <v>0</v>
      </c>
      <c r="M145" s="250">
        <f t="shared" si="42"/>
        <v>0</v>
      </c>
      <c r="N145" s="250">
        <f t="shared" si="42"/>
        <v>0</v>
      </c>
      <c r="O145" s="250">
        <f t="shared" si="42"/>
        <v>0</v>
      </c>
      <c r="P145" s="250">
        <f t="shared" si="42"/>
        <v>0</v>
      </c>
      <c r="Q145" s="250">
        <f t="shared" si="42"/>
        <v>0</v>
      </c>
      <c r="R145" s="250">
        <f t="shared" si="42"/>
        <v>0</v>
      </c>
      <c r="S145" s="250">
        <f t="shared" si="42"/>
        <v>0</v>
      </c>
      <c r="T145" s="250">
        <f t="shared" si="42"/>
        <v>0</v>
      </c>
      <c r="U145" s="250">
        <f t="shared" si="42"/>
        <v>0</v>
      </c>
      <c r="V145" s="250">
        <f t="shared" si="42"/>
        <v>0</v>
      </c>
      <c r="W145" s="250">
        <f t="shared" si="42"/>
        <v>0</v>
      </c>
      <c r="X145" s="250">
        <f t="shared" si="42"/>
        <v>0</v>
      </c>
      <c r="Y145" s="250">
        <f t="shared" si="42"/>
        <v>0</v>
      </c>
      <c r="Z145" s="250">
        <f t="shared" si="42"/>
        <v>0</v>
      </c>
      <c r="AA145" s="250">
        <f t="shared" si="42"/>
        <v>0</v>
      </c>
      <c r="AB145" s="250">
        <f t="shared" si="42"/>
        <v>0</v>
      </c>
      <c r="AC145" s="250">
        <f t="shared" si="42"/>
        <v>0</v>
      </c>
      <c r="AD145" s="250">
        <f t="shared" si="42"/>
        <v>0</v>
      </c>
      <c r="AE145" s="250">
        <f t="shared" si="42"/>
        <v>0</v>
      </c>
      <c r="AF145" s="250">
        <f t="shared" si="42"/>
        <v>0</v>
      </c>
      <c r="AG145" s="250">
        <f t="shared" si="42"/>
        <v>0</v>
      </c>
      <c r="AH145" s="250">
        <f t="shared" si="42"/>
        <v>0</v>
      </c>
      <c r="AI145" s="250">
        <f t="shared" si="42"/>
        <v>0</v>
      </c>
      <c r="AJ145" s="250">
        <f t="shared" si="42"/>
        <v>0</v>
      </c>
      <c r="AK145" s="250">
        <f t="shared" si="42"/>
        <v>0</v>
      </c>
      <c r="AL145" s="250">
        <f t="shared" si="42"/>
        <v>0</v>
      </c>
      <c r="AM145" s="250">
        <f t="shared" si="42"/>
        <v>0</v>
      </c>
      <c r="AN145" s="250">
        <f t="shared" si="42"/>
        <v>0</v>
      </c>
      <c r="AO145" s="250">
        <f t="shared" si="42"/>
        <v>0</v>
      </c>
      <c r="AP145" s="250">
        <f t="shared" si="42"/>
        <v>0</v>
      </c>
      <c r="AQ145" s="250">
        <f t="shared" si="42"/>
        <v>0</v>
      </c>
      <c r="AR145" s="250">
        <f t="shared" si="42"/>
        <v>0</v>
      </c>
      <c r="AS145" s="250">
        <f t="shared" si="42"/>
        <v>0</v>
      </c>
      <c r="AT145" s="250">
        <f t="shared" si="42"/>
        <v>0</v>
      </c>
      <c r="AU145" s="250">
        <f t="shared" si="42"/>
        <v>0</v>
      </c>
      <c r="AV145" s="250">
        <f t="shared" si="42"/>
        <v>0</v>
      </c>
      <c r="AW145" s="250">
        <f t="shared" si="42"/>
        <v>0</v>
      </c>
      <c r="AX145" s="250">
        <f t="shared" si="42"/>
        <v>0</v>
      </c>
      <c r="AY145" s="250">
        <f t="shared" si="42"/>
        <v>0</v>
      </c>
      <c r="AZ145" s="250">
        <f t="shared" si="42"/>
        <v>0</v>
      </c>
      <c r="BA145" s="250">
        <f t="shared" si="42"/>
        <v>0</v>
      </c>
      <c r="BB145" s="250">
        <f t="shared" si="42"/>
        <v>0</v>
      </c>
      <c r="BC145" s="250">
        <f t="shared" si="42"/>
        <v>0</v>
      </c>
      <c r="BD145" s="250">
        <f t="shared" si="42"/>
        <v>0</v>
      </c>
      <c r="BE145" s="250">
        <f t="shared" si="42"/>
        <v>0</v>
      </c>
      <c r="BF145" s="250">
        <f>BD15+BE15+BF15</f>
        <v>0</v>
      </c>
      <c r="BG145" s="250">
        <f>BE15+BF15+BG15</f>
        <v>0</v>
      </c>
      <c r="BH145" s="250">
        <f>BF15+BG15+BH15</f>
        <v>0</v>
      </c>
      <c r="BI145" s="250">
        <f>BG15+BH15+BI15</f>
        <v>0</v>
      </c>
    </row>
    <row r="146" spans="1:61" hidden="1" x14ac:dyDescent="0.25">
      <c r="A146" s="250">
        <v>4</v>
      </c>
      <c r="B146" s="250"/>
      <c r="C146" s="250"/>
      <c r="D146" s="250"/>
      <c r="E146" s="250"/>
      <c r="F146" s="250"/>
      <c r="G146" s="250">
        <f t="shared" si="39"/>
        <v>0</v>
      </c>
      <c r="H146" s="250">
        <f t="shared" ref="H146:H151" si="43">G$15+H$15</f>
        <v>0</v>
      </c>
      <c r="I146" s="250">
        <f t="shared" ref="I146:I151" si="44">G$15+H$15+I$15</f>
        <v>0</v>
      </c>
      <c r="J146" s="250">
        <f t="shared" ref="J146:Y151" si="45">H$15+I$15+J$15+G$15</f>
        <v>0</v>
      </c>
      <c r="K146" s="250">
        <f t="shared" si="45"/>
        <v>0</v>
      </c>
      <c r="L146" s="250">
        <f t="shared" si="45"/>
        <v>0</v>
      </c>
      <c r="M146" s="250">
        <f t="shared" si="45"/>
        <v>0</v>
      </c>
      <c r="N146" s="250">
        <f t="shared" si="45"/>
        <v>0</v>
      </c>
      <c r="O146" s="250">
        <f t="shared" si="45"/>
        <v>0</v>
      </c>
      <c r="P146" s="250">
        <f t="shared" si="45"/>
        <v>0</v>
      </c>
      <c r="Q146" s="250">
        <f t="shared" si="45"/>
        <v>0</v>
      </c>
      <c r="R146" s="250">
        <f t="shared" si="45"/>
        <v>0</v>
      </c>
      <c r="S146" s="250">
        <f t="shared" si="45"/>
        <v>0</v>
      </c>
      <c r="T146" s="250">
        <f t="shared" si="45"/>
        <v>0</v>
      </c>
      <c r="U146" s="250">
        <f t="shared" si="45"/>
        <v>0</v>
      </c>
      <c r="V146" s="250">
        <f t="shared" si="45"/>
        <v>0</v>
      </c>
      <c r="W146" s="250">
        <f t="shared" si="45"/>
        <v>0</v>
      </c>
      <c r="X146" s="250">
        <f t="shared" si="45"/>
        <v>0</v>
      </c>
      <c r="Y146" s="250">
        <f t="shared" si="45"/>
        <v>0</v>
      </c>
      <c r="Z146" s="250">
        <f t="shared" ref="Z146:BF146" si="46">X$15+Y$15+Z$15+W$15</f>
        <v>0</v>
      </c>
      <c r="AA146" s="250">
        <f t="shared" si="46"/>
        <v>0</v>
      </c>
      <c r="AB146" s="250">
        <f t="shared" si="46"/>
        <v>0</v>
      </c>
      <c r="AC146" s="250">
        <f t="shared" si="46"/>
        <v>0</v>
      </c>
      <c r="AD146" s="250">
        <f t="shared" si="46"/>
        <v>0</v>
      </c>
      <c r="AE146" s="250">
        <f t="shared" si="46"/>
        <v>0</v>
      </c>
      <c r="AF146" s="250">
        <f t="shared" si="46"/>
        <v>0</v>
      </c>
      <c r="AG146" s="250">
        <f t="shared" si="46"/>
        <v>0</v>
      </c>
      <c r="AH146" s="250">
        <f t="shared" si="46"/>
        <v>0</v>
      </c>
      <c r="AI146" s="250">
        <f t="shared" si="46"/>
        <v>0</v>
      </c>
      <c r="AJ146" s="250">
        <f t="shared" si="46"/>
        <v>0</v>
      </c>
      <c r="AK146" s="250">
        <f t="shared" si="46"/>
        <v>0</v>
      </c>
      <c r="AL146" s="250">
        <f t="shared" si="46"/>
        <v>0</v>
      </c>
      <c r="AM146" s="250">
        <f t="shared" si="46"/>
        <v>0</v>
      </c>
      <c r="AN146" s="250">
        <f t="shared" si="46"/>
        <v>0</v>
      </c>
      <c r="AO146" s="250">
        <f t="shared" si="46"/>
        <v>0</v>
      </c>
      <c r="AP146" s="250">
        <f t="shared" si="46"/>
        <v>0</v>
      </c>
      <c r="AQ146" s="250">
        <f t="shared" si="46"/>
        <v>0</v>
      </c>
      <c r="AR146" s="250">
        <f t="shared" si="46"/>
        <v>0</v>
      </c>
      <c r="AS146" s="250">
        <f t="shared" si="46"/>
        <v>0</v>
      </c>
      <c r="AT146" s="250">
        <f t="shared" si="46"/>
        <v>0</v>
      </c>
      <c r="AU146" s="250">
        <f t="shared" si="46"/>
        <v>0</v>
      </c>
      <c r="AV146" s="250">
        <f t="shared" si="46"/>
        <v>0</v>
      </c>
      <c r="AW146" s="250">
        <f t="shared" si="46"/>
        <v>0</v>
      </c>
      <c r="AX146" s="250">
        <f t="shared" si="46"/>
        <v>0</v>
      </c>
      <c r="AY146" s="250">
        <f t="shared" si="46"/>
        <v>0</v>
      </c>
      <c r="AZ146" s="250">
        <f t="shared" si="46"/>
        <v>0</v>
      </c>
      <c r="BA146" s="250">
        <f t="shared" si="46"/>
        <v>0</v>
      </c>
      <c r="BB146" s="250">
        <f t="shared" si="46"/>
        <v>0</v>
      </c>
      <c r="BC146" s="250">
        <f t="shared" si="46"/>
        <v>0</v>
      </c>
      <c r="BD146" s="250">
        <f t="shared" si="46"/>
        <v>0</v>
      </c>
      <c r="BE146" s="250">
        <f t="shared" si="46"/>
        <v>0</v>
      </c>
      <c r="BF146" s="250">
        <f t="shared" si="46"/>
        <v>0</v>
      </c>
      <c r="BG146" s="250">
        <f>BE$15+BF$15+BG$15+BD$15</f>
        <v>0</v>
      </c>
      <c r="BH146" s="250">
        <f>BF$15+BG$15+BH$15+BE$15</f>
        <v>0</v>
      </c>
      <c r="BI146" s="250">
        <f>BG$15+BH$15+BI$15+BF$15</f>
        <v>0</v>
      </c>
    </row>
    <row r="147" spans="1:61" hidden="1" x14ac:dyDescent="0.25">
      <c r="A147" s="250">
        <v>5</v>
      </c>
      <c r="B147" s="250"/>
      <c r="C147" s="250"/>
      <c r="D147" s="250"/>
      <c r="E147" s="250"/>
      <c r="F147" s="250"/>
      <c r="G147" s="250">
        <f t="shared" si="39"/>
        <v>0</v>
      </c>
      <c r="H147" s="250">
        <f t="shared" si="43"/>
        <v>0</v>
      </c>
      <c r="I147" s="250">
        <f t="shared" si="44"/>
        <v>0</v>
      </c>
      <c r="J147" s="250">
        <f t="shared" si="45"/>
        <v>0</v>
      </c>
      <c r="K147" s="250">
        <f>I$15+J$15+K$15+H$15+G$15</f>
        <v>0</v>
      </c>
      <c r="L147" s="250">
        <f t="shared" ref="L147:BG147" si="47">J$15+K$15+L$15+I$15+H$15</f>
        <v>0</v>
      </c>
      <c r="M147" s="250">
        <f t="shared" si="47"/>
        <v>0</v>
      </c>
      <c r="N147" s="250">
        <f t="shared" si="47"/>
        <v>0</v>
      </c>
      <c r="O147" s="250">
        <f t="shared" si="47"/>
        <v>0</v>
      </c>
      <c r="P147" s="250">
        <f t="shared" si="47"/>
        <v>0</v>
      </c>
      <c r="Q147" s="250">
        <f t="shared" si="47"/>
        <v>0</v>
      </c>
      <c r="R147" s="250">
        <f t="shared" si="47"/>
        <v>0</v>
      </c>
      <c r="S147" s="250">
        <f t="shared" si="47"/>
        <v>0</v>
      </c>
      <c r="T147" s="250">
        <f t="shared" si="47"/>
        <v>0</v>
      </c>
      <c r="U147" s="250">
        <f t="shared" si="47"/>
        <v>0</v>
      </c>
      <c r="V147" s="250">
        <f t="shared" si="47"/>
        <v>0</v>
      </c>
      <c r="W147" s="250">
        <f t="shared" si="47"/>
        <v>0</v>
      </c>
      <c r="X147" s="250">
        <f t="shared" si="47"/>
        <v>0</v>
      </c>
      <c r="Y147" s="250">
        <f t="shared" si="47"/>
        <v>0</v>
      </c>
      <c r="Z147" s="250">
        <f t="shared" si="47"/>
        <v>0</v>
      </c>
      <c r="AA147" s="250">
        <f t="shared" si="47"/>
        <v>0</v>
      </c>
      <c r="AB147" s="250">
        <f t="shared" si="47"/>
        <v>0</v>
      </c>
      <c r="AC147" s="250">
        <f t="shared" si="47"/>
        <v>0</v>
      </c>
      <c r="AD147" s="250">
        <f t="shared" si="47"/>
        <v>0</v>
      </c>
      <c r="AE147" s="250">
        <f t="shared" si="47"/>
        <v>0</v>
      </c>
      <c r="AF147" s="250">
        <f t="shared" si="47"/>
        <v>0</v>
      </c>
      <c r="AG147" s="250">
        <f t="shared" si="47"/>
        <v>0</v>
      </c>
      <c r="AH147" s="250">
        <f t="shared" si="47"/>
        <v>0</v>
      </c>
      <c r="AI147" s="250">
        <f t="shared" si="47"/>
        <v>0</v>
      </c>
      <c r="AJ147" s="250">
        <f t="shared" si="47"/>
        <v>0</v>
      </c>
      <c r="AK147" s="250">
        <f t="shared" si="47"/>
        <v>0</v>
      </c>
      <c r="AL147" s="250">
        <f t="shared" si="47"/>
        <v>0</v>
      </c>
      <c r="AM147" s="250">
        <f t="shared" si="47"/>
        <v>0</v>
      </c>
      <c r="AN147" s="250">
        <f t="shared" si="47"/>
        <v>0</v>
      </c>
      <c r="AO147" s="250">
        <f t="shared" si="47"/>
        <v>0</v>
      </c>
      <c r="AP147" s="250">
        <f t="shared" si="47"/>
        <v>0</v>
      </c>
      <c r="AQ147" s="250">
        <f t="shared" si="47"/>
        <v>0</v>
      </c>
      <c r="AR147" s="250">
        <f t="shared" si="47"/>
        <v>0</v>
      </c>
      <c r="AS147" s="250">
        <f t="shared" si="47"/>
        <v>0</v>
      </c>
      <c r="AT147" s="250">
        <f t="shared" si="47"/>
        <v>0</v>
      </c>
      <c r="AU147" s="250">
        <f t="shared" si="47"/>
        <v>0</v>
      </c>
      <c r="AV147" s="250">
        <f t="shared" si="47"/>
        <v>0</v>
      </c>
      <c r="AW147" s="250">
        <f t="shared" si="47"/>
        <v>0</v>
      </c>
      <c r="AX147" s="250">
        <f t="shared" si="47"/>
        <v>0</v>
      </c>
      <c r="AY147" s="250">
        <f t="shared" si="47"/>
        <v>0</v>
      </c>
      <c r="AZ147" s="250">
        <f t="shared" si="47"/>
        <v>0</v>
      </c>
      <c r="BA147" s="250">
        <f t="shared" si="47"/>
        <v>0</v>
      </c>
      <c r="BB147" s="250">
        <f t="shared" si="47"/>
        <v>0</v>
      </c>
      <c r="BC147" s="250">
        <f t="shared" si="47"/>
        <v>0</v>
      </c>
      <c r="BD147" s="250">
        <f t="shared" si="47"/>
        <v>0</v>
      </c>
      <c r="BE147" s="250">
        <f t="shared" si="47"/>
        <v>0</v>
      </c>
      <c r="BF147" s="250">
        <f t="shared" si="47"/>
        <v>0</v>
      </c>
      <c r="BG147" s="250">
        <f t="shared" si="47"/>
        <v>0</v>
      </c>
      <c r="BH147" s="250">
        <f>BF$15+BG$15+BH$15+BE$15+BD$15</f>
        <v>0</v>
      </c>
      <c r="BI147" s="250">
        <f>BG$15+BH$15+BI$15+BF$15+BE$15</f>
        <v>0</v>
      </c>
    </row>
    <row r="148" spans="1:61" hidden="1" x14ac:dyDescent="0.25">
      <c r="A148" s="250">
        <v>6</v>
      </c>
      <c r="B148" s="250"/>
      <c r="C148" s="250"/>
      <c r="D148" s="250"/>
      <c r="E148" s="250"/>
      <c r="F148" s="250"/>
      <c r="G148" s="250">
        <f t="shared" si="39"/>
        <v>0</v>
      </c>
      <c r="H148" s="250">
        <f t="shared" si="43"/>
        <v>0</v>
      </c>
      <c r="I148" s="250">
        <f t="shared" si="44"/>
        <v>0</v>
      </c>
      <c r="J148" s="250">
        <f t="shared" si="45"/>
        <v>0</v>
      </c>
      <c r="K148" s="250">
        <f>I$15+J$15+K$15+H$15+G$15</f>
        <v>0</v>
      </c>
      <c r="L148" s="250">
        <f>J$15+K$15+L$15+I$15+H$15+G$15</f>
        <v>0</v>
      </c>
      <c r="M148" s="250">
        <f t="shared" ref="M148:BH148" si="48">K$15+L$15+M$15+J$15+I$15+H$15</f>
        <v>0</v>
      </c>
      <c r="N148" s="250">
        <f t="shared" si="48"/>
        <v>0</v>
      </c>
      <c r="O148" s="250">
        <f t="shared" si="48"/>
        <v>0</v>
      </c>
      <c r="P148" s="250">
        <f t="shared" si="48"/>
        <v>0</v>
      </c>
      <c r="Q148" s="250">
        <f t="shared" si="48"/>
        <v>0</v>
      </c>
      <c r="R148" s="250">
        <f t="shared" si="48"/>
        <v>0</v>
      </c>
      <c r="S148" s="250">
        <f t="shared" si="48"/>
        <v>0</v>
      </c>
      <c r="T148" s="250">
        <f t="shared" si="48"/>
        <v>0</v>
      </c>
      <c r="U148" s="250">
        <f t="shared" si="48"/>
        <v>0</v>
      </c>
      <c r="V148" s="250">
        <f t="shared" si="48"/>
        <v>0</v>
      </c>
      <c r="W148" s="250">
        <f t="shared" si="48"/>
        <v>0</v>
      </c>
      <c r="X148" s="250">
        <f t="shared" si="48"/>
        <v>0</v>
      </c>
      <c r="Y148" s="250">
        <f t="shared" si="48"/>
        <v>0</v>
      </c>
      <c r="Z148" s="250">
        <f t="shared" si="48"/>
        <v>0</v>
      </c>
      <c r="AA148" s="250">
        <f t="shared" si="48"/>
        <v>0</v>
      </c>
      <c r="AB148" s="250">
        <f t="shared" si="48"/>
        <v>0</v>
      </c>
      <c r="AC148" s="250">
        <f t="shared" si="48"/>
        <v>0</v>
      </c>
      <c r="AD148" s="250">
        <f t="shared" si="48"/>
        <v>0</v>
      </c>
      <c r="AE148" s="250">
        <f t="shared" si="48"/>
        <v>0</v>
      </c>
      <c r="AF148" s="250">
        <f t="shared" si="48"/>
        <v>0</v>
      </c>
      <c r="AG148" s="250">
        <f t="shared" si="48"/>
        <v>0</v>
      </c>
      <c r="AH148" s="250">
        <f t="shared" si="48"/>
        <v>0</v>
      </c>
      <c r="AI148" s="250">
        <f t="shared" si="48"/>
        <v>0</v>
      </c>
      <c r="AJ148" s="250">
        <f t="shared" si="48"/>
        <v>0</v>
      </c>
      <c r="AK148" s="250">
        <f t="shared" si="48"/>
        <v>0</v>
      </c>
      <c r="AL148" s="250">
        <f t="shared" si="48"/>
        <v>0</v>
      </c>
      <c r="AM148" s="250">
        <f t="shared" si="48"/>
        <v>0</v>
      </c>
      <c r="AN148" s="250">
        <f t="shared" si="48"/>
        <v>0</v>
      </c>
      <c r="AO148" s="250">
        <f t="shared" si="48"/>
        <v>0</v>
      </c>
      <c r="AP148" s="250">
        <f t="shared" si="48"/>
        <v>0</v>
      </c>
      <c r="AQ148" s="250">
        <f t="shared" si="48"/>
        <v>0</v>
      </c>
      <c r="AR148" s="250">
        <f t="shared" si="48"/>
        <v>0</v>
      </c>
      <c r="AS148" s="250">
        <f t="shared" si="48"/>
        <v>0</v>
      </c>
      <c r="AT148" s="250">
        <f t="shared" si="48"/>
        <v>0</v>
      </c>
      <c r="AU148" s="250">
        <f t="shared" si="48"/>
        <v>0</v>
      </c>
      <c r="AV148" s="250">
        <f t="shared" si="48"/>
        <v>0</v>
      </c>
      <c r="AW148" s="250">
        <f t="shared" si="48"/>
        <v>0</v>
      </c>
      <c r="AX148" s="250">
        <f t="shared" si="48"/>
        <v>0</v>
      </c>
      <c r="AY148" s="250">
        <f t="shared" si="48"/>
        <v>0</v>
      </c>
      <c r="AZ148" s="250">
        <f t="shared" si="48"/>
        <v>0</v>
      </c>
      <c r="BA148" s="250">
        <f t="shared" si="48"/>
        <v>0</v>
      </c>
      <c r="BB148" s="250">
        <f t="shared" si="48"/>
        <v>0</v>
      </c>
      <c r="BC148" s="250">
        <f t="shared" si="48"/>
        <v>0</v>
      </c>
      <c r="BD148" s="250">
        <f t="shared" si="48"/>
        <v>0</v>
      </c>
      <c r="BE148" s="250">
        <f t="shared" si="48"/>
        <v>0</v>
      </c>
      <c r="BF148" s="250">
        <f t="shared" si="48"/>
        <v>0</v>
      </c>
      <c r="BG148" s="250">
        <f t="shared" si="48"/>
        <v>0</v>
      </c>
      <c r="BH148" s="250">
        <f t="shared" si="48"/>
        <v>0</v>
      </c>
      <c r="BI148" s="250">
        <f>BG$15+BH$15+BI$15+BF$15+BE$15+BD$15</f>
        <v>0</v>
      </c>
    </row>
    <row r="149" spans="1:61" hidden="1" x14ac:dyDescent="0.25">
      <c r="A149" s="250">
        <v>7</v>
      </c>
      <c r="B149" s="250"/>
      <c r="C149" s="250"/>
      <c r="D149" s="250"/>
      <c r="E149" s="250"/>
      <c r="F149" s="250"/>
      <c r="G149" s="250">
        <f t="shared" si="39"/>
        <v>0</v>
      </c>
      <c r="H149" s="250">
        <f t="shared" si="43"/>
        <v>0</v>
      </c>
      <c r="I149" s="250">
        <f t="shared" si="44"/>
        <v>0</v>
      </c>
      <c r="J149" s="250">
        <f t="shared" si="45"/>
        <v>0</v>
      </c>
      <c r="K149" s="250">
        <f>I$15+J$15+K$15+H$15+G$15</f>
        <v>0</v>
      </c>
      <c r="L149" s="250">
        <f>J$15+K$15+L$15+I$15+H$15+G$15</f>
        <v>0</v>
      </c>
      <c r="M149" s="250">
        <f>K$15+L$15+M$15+J$15+I$15+H$15+G$15</f>
        <v>0</v>
      </c>
      <c r="N149" s="250">
        <f t="shared" ref="N149:BI149" si="49">L$15+M$15+N$15+K$15+J$15+I$15+H$15</f>
        <v>0</v>
      </c>
      <c r="O149" s="250">
        <f t="shared" si="49"/>
        <v>0</v>
      </c>
      <c r="P149" s="250">
        <f t="shared" si="49"/>
        <v>0</v>
      </c>
      <c r="Q149" s="250">
        <f t="shared" si="49"/>
        <v>0</v>
      </c>
      <c r="R149" s="250">
        <f t="shared" si="49"/>
        <v>0</v>
      </c>
      <c r="S149" s="250">
        <f t="shared" si="49"/>
        <v>0</v>
      </c>
      <c r="T149" s="250">
        <f t="shared" si="49"/>
        <v>0</v>
      </c>
      <c r="U149" s="250">
        <f t="shared" si="49"/>
        <v>0</v>
      </c>
      <c r="V149" s="250">
        <f t="shared" si="49"/>
        <v>0</v>
      </c>
      <c r="W149" s="250">
        <f t="shared" si="49"/>
        <v>0</v>
      </c>
      <c r="X149" s="250">
        <f t="shared" si="49"/>
        <v>0</v>
      </c>
      <c r="Y149" s="250">
        <f t="shared" si="49"/>
        <v>0</v>
      </c>
      <c r="Z149" s="250">
        <f t="shared" si="49"/>
        <v>0</v>
      </c>
      <c r="AA149" s="250">
        <f t="shared" si="49"/>
        <v>0</v>
      </c>
      <c r="AB149" s="250">
        <f t="shared" si="49"/>
        <v>0</v>
      </c>
      <c r="AC149" s="250">
        <f t="shared" si="49"/>
        <v>0</v>
      </c>
      <c r="AD149" s="250">
        <f t="shared" si="49"/>
        <v>0</v>
      </c>
      <c r="AE149" s="250">
        <f t="shared" si="49"/>
        <v>0</v>
      </c>
      <c r="AF149" s="250">
        <f t="shared" si="49"/>
        <v>0</v>
      </c>
      <c r="AG149" s="250">
        <f t="shared" si="49"/>
        <v>0</v>
      </c>
      <c r="AH149" s="250">
        <f t="shared" si="49"/>
        <v>0</v>
      </c>
      <c r="AI149" s="250">
        <f t="shared" si="49"/>
        <v>0</v>
      </c>
      <c r="AJ149" s="250">
        <f t="shared" si="49"/>
        <v>0</v>
      </c>
      <c r="AK149" s="250">
        <f t="shared" si="49"/>
        <v>0</v>
      </c>
      <c r="AL149" s="250">
        <f t="shared" si="49"/>
        <v>0</v>
      </c>
      <c r="AM149" s="250">
        <f t="shared" si="49"/>
        <v>0</v>
      </c>
      <c r="AN149" s="250">
        <f t="shared" si="49"/>
        <v>0</v>
      </c>
      <c r="AO149" s="250">
        <f t="shared" si="49"/>
        <v>0</v>
      </c>
      <c r="AP149" s="250">
        <f t="shared" si="49"/>
        <v>0</v>
      </c>
      <c r="AQ149" s="250">
        <f t="shared" si="49"/>
        <v>0</v>
      </c>
      <c r="AR149" s="250">
        <f t="shared" si="49"/>
        <v>0</v>
      </c>
      <c r="AS149" s="250">
        <f t="shared" si="49"/>
        <v>0</v>
      </c>
      <c r="AT149" s="250">
        <f t="shared" si="49"/>
        <v>0</v>
      </c>
      <c r="AU149" s="250">
        <f t="shared" si="49"/>
        <v>0</v>
      </c>
      <c r="AV149" s="250">
        <f t="shared" si="49"/>
        <v>0</v>
      </c>
      <c r="AW149" s="250">
        <f t="shared" si="49"/>
        <v>0</v>
      </c>
      <c r="AX149" s="250">
        <f t="shared" si="49"/>
        <v>0</v>
      </c>
      <c r="AY149" s="250">
        <f t="shared" si="49"/>
        <v>0</v>
      </c>
      <c r="AZ149" s="250">
        <f t="shared" si="49"/>
        <v>0</v>
      </c>
      <c r="BA149" s="250">
        <f t="shared" si="49"/>
        <v>0</v>
      </c>
      <c r="BB149" s="250">
        <f t="shared" si="49"/>
        <v>0</v>
      </c>
      <c r="BC149" s="250">
        <f t="shared" si="49"/>
        <v>0</v>
      </c>
      <c r="BD149" s="250">
        <f t="shared" si="49"/>
        <v>0</v>
      </c>
      <c r="BE149" s="250">
        <f t="shared" si="49"/>
        <v>0</v>
      </c>
      <c r="BF149" s="250">
        <f t="shared" si="49"/>
        <v>0</v>
      </c>
      <c r="BG149" s="250">
        <f t="shared" si="49"/>
        <v>0</v>
      </c>
      <c r="BH149" s="250">
        <f t="shared" si="49"/>
        <v>0</v>
      </c>
      <c r="BI149" s="250">
        <f t="shared" si="49"/>
        <v>0</v>
      </c>
    </row>
    <row r="150" spans="1:61" hidden="1" x14ac:dyDescent="0.25">
      <c r="A150" s="250">
        <v>8</v>
      </c>
      <c r="B150" s="250"/>
      <c r="C150" s="250"/>
      <c r="D150" s="250"/>
      <c r="E150" s="250"/>
      <c r="F150" s="250"/>
      <c r="G150" s="250">
        <f t="shared" si="39"/>
        <v>0</v>
      </c>
      <c r="H150" s="250">
        <f t="shared" si="43"/>
        <v>0</v>
      </c>
      <c r="I150" s="250">
        <f t="shared" si="44"/>
        <v>0</v>
      </c>
      <c r="J150" s="250">
        <f t="shared" si="45"/>
        <v>0</v>
      </c>
      <c r="K150" s="250">
        <f>I$15+J$15+K$15+H$15+G$15</f>
        <v>0</v>
      </c>
      <c r="L150" s="250">
        <f>J$15+K$15+L$15+I$15+H$15+G$15</f>
        <v>0</v>
      </c>
      <c r="M150" s="250">
        <f>K$15+L$15+M$15+J$15+I$15+H$15+G$15</f>
        <v>0</v>
      </c>
      <c r="N150" s="250">
        <f>L$15+M$15+N$15+K$15+J$15+I$15+H$15+G$15</f>
        <v>0</v>
      </c>
      <c r="O150" s="250">
        <f t="shared" ref="O150:BI150" si="50">M$15+N$15+O$15+L$15+K$15+J$15+I$15+H$15</f>
        <v>0</v>
      </c>
      <c r="P150" s="250">
        <f t="shared" si="50"/>
        <v>0</v>
      </c>
      <c r="Q150" s="250">
        <f t="shared" si="50"/>
        <v>0</v>
      </c>
      <c r="R150" s="250">
        <f t="shared" si="50"/>
        <v>0</v>
      </c>
      <c r="S150" s="250">
        <f t="shared" si="50"/>
        <v>0</v>
      </c>
      <c r="T150" s="250">
        <f t="shared" si="50"/>
        <v>0</v>
      </c>
      <c r="U150" s="250">
        <f t="shared" si="50"/>
        <v>0</v>
      </c>
      <c r="V150" s="250">
        <f t="shared" si="50"/>
        <v>0</v>
      </c>
      <c r="W150" s="250">
        <f t="shared" si="50"/>
        <v>0</v>
      </c>
      <c r="X150" s="250">
        <f t="shared" si="50"/>
        <v>0</v>
      </c>
      <c r="Y150" s="250">
        <f t="shared" si="50"/>
        <v>0</v>
      </c>
      <c r="Z150" s="250">
        <f t="shared" si="50"/>
        <v>0</v>
      </c>
      <c r="AA150" s="250">
        <f t="shared" si="50"/>
        <v>0</v>
      </c>
      <c r="AB150" s="250">
        <f t="shared" si="50"/>
        <v>0</v>
      </c>
      <c r="AC150" s="250">
        <f t="shared" si="50"/>
        <v>0</v>
      </c>
      <c r="AD150" s="250">
        <f t="shared" si="50"/>
        <v>0</v>
      </c>
      <c r="AE150" s="250">
        <f t="shared" si="50"/>
        <v>0</v>
      </c>
      <c r="AF150" s="250">
        <f t="shared" si="50"/>
        <v>0</v>
      </c>
      <c r="AG150" s="250">
        <f t="shared" si="50"/>
        <v>0</v>
      </c>
      <c r="AH150" s="250">
        <f t="shared" si="50"/>
        <v>0</v>
      </c>
      <c r="AI150" s="250">
        <f t="shared" si="50"/>
        <v>0</v>
      </c>
      <c r="AJ150" s="250">
        <f t="shared" si="50"/>
        <v>0</v>
      </c>
      <c r="AK150" s="250">
        <f t="shared" si="50"/>
        <v>0</v>
      </c>
      <c r="AL150" s="250">
        <f t="shared" si="50"/>
        <v>0</v>
      </c>
      <c r="AM150" s="250">
        <f t="shared" si="50"/>
        <v>0</v>
      </c>
      <c r="AN150" s="250">
        <f t="shared" si="50"/>
        <v>0</v>
      </c>
      <c r="AO150" s="250">
        <f t="shared" si="50"/>
        <v>0</v>
      </c>
      <c r="AP150" s="250">
        <f t="shared" si="50"/>
        <v>0</v>
      </c>
      <c r="AQ150" s="250">
        <f t="shared" si="50"/>
        <v>0</v>
      </c>
      <c r="AR150" s="250">
        <f t="shared" si="50"/>
        <v>0</v>
      </c>
      <c r="AS150" s="250">
        <f t="shared" si="50"/>
        <v>0</v>
      </c>
      <c r="AT150" s="250">
        <f t="shared" si="50"/>
        <v>0</v>
      </c>
      <c r="AU150" s="250">
        <f t="shared" si="50"/>
        <v>0</v>
      </c>
      <c r="AV150" s="250">
        <f t="shared" si="50"/>
        <v>0</v>
      </c>
      <c r="AW150" s="250">
        <f t="shared" si="50"/>
        <v>0</v>
      </c>
      <c r="AX150" s="250">
        <f t="shared" si="50"/>
        <v>0</v>
      </c>
      <c r="AY150" s="250">
        <f t="shared" si="50"/>
        <v>0</v>
      </c>
      <c r="AZ150" s="250">
        <f t="shared" si="50"/>
        <v>0</v>
      </c>
      <c r="BA150" s="250">
        <f t="shared" si="50"/>
        <v>0</v>
      </c>
      <c r="BB150" s="250">
        <f t="shared" si="50"/>
        <v>0</v>
      </c>
      <c r="BC150" s="250">
        <f t="shared" si="50"/>
        <v>0</v>
      </c>
      <c r="BD150" s="250">
        <f t="shared" si="50"/>
        <v>0</v>
      </c>
      <c r="BE150" s="250">
        <f t="shared" si="50"/>
        <v>0</v>
      </c>
      <c r="BF150" s="250">
        <f t="shared" si="50"/>
        <v>0</v>
      </c>
      <c r="BG150" s="250">
        <f t="shared" si="50"/>
        <v>0</v>
      </c>
      <c r="BH150" s="250">
        <f t="shared" si="50"/>
        <v>0</v>
      </c>
      <c r="BI150" s="250">
        <f t="shared" si="50"/>
        <v>0</v>
      </c>
    </row>
    <row r="151" spans="1:61" hidden="1" x14ac:dyDescent="0.25">
      <c r="A151" s="250">
        <v>9</v>
      </c>
      <c r="B151" s="250"/>
      <c r="C151" s="250"/>
      <c r="D151" s="250"/>
      <c r="E151" s="250"/>
      <c r="F151" s="250"/>
      <c r="G151" s="250">
        <f t="shared" si="39"/>
        <v>0</v>
      </c>
      <c r="H151" s="250">
        <f t="shared" si="43"/>
        <v>0</v>
      </c>
      <c r="I151" s="250">
        <f t="shared" si="44"/>
        <v>0</v>
      </c>
      <c r="J151" s="250">
        <f t="shared" si="45"/>
        <v>0</v>
      </c>
      <c r="K151" s="250">
        <f>I$15+J$15+K$15+H$15+G$15</f>
        <v>0</v>
      </c>
      <c r="L151" s="250">
        <f>J$15+K$15+L$15+I$15+H$15+G$15</f>
        <v>0</v>
      </c>
      <c r="M151" s="250">
        <f>K$15+L$15+M$15+J$15+I$15+H$15+G$15</f>
        <v>0</v>
      </c>
      <c r="N151" s="250">
        <f>L$15+M$15+N$15+K$15+J$15+I$15+H$15+G$15</f>
        <v>0</v>
      </c>
      <c r="O151" s="250">
        <f>M$15+N$15+O$15+L$15+K$15+J$15+I$15+H$15+G$15</f>
        <v>0</v>
      </c>
      <c r="P151" s="250">
        <f t="shared" ref="P151:BI151" si="51">N$15+O$15+P$15+M$15+L$15+K$15+J$15+I$15+H$15</f>
        <v>0</v>
      </c>
      <c r="Q151" s="250">
        <f t="shared" si="51"/>
        <v>0</v>
      </c>
      <c r="R151" s="250">
        <f t="shared" si="51"/>
        <v>0</v>
      </c>
      <c r="S151" s="250">
        <f t="shared" si="51"/>
        <v>0</v>
      </c>
      <c r="T151" s="250">
        <f t="shared" si="51"/>
        <v>0</v>
      </c>
      <c r="U151" s="250">
        <f t="shared" si="51"/>
        <v>0</v>
      </c>
      <c r="V151" s="250">
        <f t="shared" si="51"/>
        <v>0</v>
      </c>
      <c r="W151" s="250">
        <f t="shared" si="51"/>
        <v>0</v>
      </c>
      <c r="X151" s="250">
        <f t="shared" si="51"/>
        <v>0</v>
      </c>
      <c r="Y151" s="250">
        <f t="shared" si="51"/>
        <v>0</v>
      </c>
      <c r="Z151" s="250">
        <f t="shared" si="51"/>
        <v>0</v>
      </c>
      <c r="AA151" s="250">
        <f t="shared" si="51"/>
        <v>0</v>
      </c>
      <c r="AB151" s="250">
        <f t="shared" si="51"/>
        <v>0</v>
      </c>
      <c r="AC151" s="250">
        <f t="shared" si="51"/>
        <v>0</v>
      </c>
      <c r="AD151" s="250">
        <f t="shared" si="51"/>
        <v>0</v>
      </c>
      <c r="AE151" s="250">
        <f t="shared" si="51"/>
        <v>0</v>
      </c>
      <c r="AF151" s="250">
        <f t="shared" si="51"/>
        <v>0</v>
      </c>
      <c r="AG151" s="250">
        <f t="shared" si="51"/>
        <v>0</v>
      </c>
      <c r="AH151" s="250">
        <f t="shared" si="51"/>
        <v>0</v>
      </c>
      <c r="AI151" s="250">
        <f t="shared" si="51"/>
        <v>0</v>
      </c>
      <c r="AJ151" s="250">
        <f t="shared" si="51"/>
        <v>0</v>
      </c>
      <c r="AK151" s="250">
        <f t="shared" si="51"/>
        <v>0</v>
      </c>
      <c r="AL151" s="250">
        <f t="shared" si="51"/>
        <v>0</v>
      </c>
      <c r="AM151" s="250">
        <f t="shared" si="51"/>
        <v>0</v>
      </c>
      <c r="AN151" s="250">
        <f t="shared" si="51"/>
        <v>0</v>
      </c>
      <c r="AO151" s="250">
        <f t="shared" si="51"/>
        <v>0</v>
      </c>
      <c r="AP151" s="250">
        <f t="shared" si="51"/>
        <v>0</v>
      </c>
      <c r="AQ151" s="250">
        <f t="shared" si="51"/>
        <v>0</v>
      </c>
      <c r="AR151" s="250">
        <f t="shared" si="51"/>
        <v>0</v>
      </c>
      <c r="AS151" s="250">
        <f t="shared" si="51"/>
        <v>0</v>
      </c>
      <c r="AT151" s="250">
        <f t="shared" si="51"/>
        <v>0</v>
      </c>
      <c r="AU151" s="250">
        <f t="shared" si="51"/>
        <v>0</v>
      </c>
      <c r="AV151" s="250">
        <f t="shared" si="51"/>
        <v>0</v>
      </c>
      <c r="AW151" s="250">
        <f t="shared" si="51"/>
        <v>0</v>
      </c>
      <c r="AX151" s="250">
        <f t="shared" si="51"/>
        <v>0</v>
      </c>
      <c r="AY151" s="250">
        <f t="shared" si="51"/>
        <v>0</v>
      </c>
      <c r="AZ151" s="250">
        <f t="shared" si="51"/>
        <v>0</v>
      </c>
      <c r="BA151" s="250">
        <f t="shared" si="51"/>
        <v>0</v>
      </c>
      <c r="BB151" s="250">
        <f t="shared" si="51"/>
        <v>0</v>
      </c>
      <c r="BC151" s="250">
        <f t="shared" si="51"/>
        <v>0</v>
      </c>
      <c r="BD151" s="250">
        <f t="shared" si="51"/>
        <v>0</v>
      </c>
      <c r="BE151" s="250">
        <f t="shared" si="51"/>
        <v>0</v>
      </c>
      <c r="BF151" s="250">
        <f t="shared" si="51"/>
        <v>0</v>
      </c>
      <c r="BG151" s="250">
        <f t="shared" si="51"/>
        <v>0</v>
      </c>
      <c r="BH151" s="250">
        <f t="shared" si="51"/>
        <v>0</v>
      </c>
      <c r="BI151" s="250">
        <f t="shared" si="51"/>
        <v>0</v>
      </c>
    </row>
    <row r="152" spans="1:61" hidden="1" x14ac:dyDescent="0.25">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row>
    <row r="153" spans="1:61" hidden="1" x14ac:dyDescent="0.25">
      <c r="A153" s="250" t="s">
        <v>460</v>
      </c>
      <c r="B153" s="250"/>
      <c r="C153" s="250"/>
      <c r="D153" s="250"/>
      <c r="E153" s="250"/>
      <c r="F153" s="250"/>
      <c r="G153" s="250" t="s">
        <v>461</v>
      </c>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row>
    <row r="154" spans="1:61" hidden="1" x14ac:dyDescent="0.25">
      <c r="A154" s="250">
        <v>1</v>
      </c>
      <c r="B154" s="250"/>
      <c r="C154" s="250"/>
      <c r="D154" s="250"/>
      <c r="E154" s="250"/>
      <c r="F154" s="250"/>
      <c r="G154" s="250" t="e">
        <f t="shared" ref="G154:BI158" si="52">G143*$D$5/$D$9</f>
        <v>#DIV/0!</v>
      </c>
      <c r="H154" s="250" t="e">
        <f t="shared" si="52"/>
        <v>#DIV/0!</v>
      </c>
      <c r="I154" s="250" t="e">
        <f t="shared" si="52"/>
        <v>#DIV/0!</v>
      </c>
      <c r="J154" s="250" t="e">
        <f t="shared" si="52"/>
        <v>#DIV/0!</v>
      </c>
      <c r="K154" s="250" t="e">
        <f t="shared" si="52"/>
        <v>#DIV/0!</v>
      </c>
      <c r="L154" s="250" t="e">
        <f t="shared" si="52"/>
        <v>#DIV/0!</v>
      </c>
      <c r="M154" s="250" t="e">
        <f t="shared" si="52"/>
        <v>#DIV/0!</v>
      </c>
      <c r="N154" s="250" t="e">
        <f t="shared" si="52"/>
        <v>#DIV/0!</v>
      </c>
      <c r="O154" s="250" t="e">
        <f t="shared" si="52"/>
        <v>#DIV/0!</v>
      </c>
      <c r="P154" s="250" t="e">
        <f t="shared" si="52"/>
        <v>#DIV/0!</v>
      </c>
      <c r="Q154" s="250" t="e">
        <f t="shared" si="52"/>
        <v>#DIV/0!</v>
      </c>
      <c r="R154" s="250" t="e">
        <f t="shared" si="52"/>
        <v>#DIV/0!</v>
      </c>
      <c r="S154" s="250" t="e">
        <f t="shared" si="52"/>
        <v>#DIV/0!</v>
      </c>
      <c r="T154" s="250" t="e">
        <f t="shared" si="52"/>
        <v>#DIV/0!</v>
      </c>
      <c r="U154" s="250" t="e">
        <f t="shared" si="52"/>
        <v>#DIV/0!</v>
      </c>
      <c r="V154" s="250" t="e">
        <f t="shared" si="52"/>
        <v>#DIV/0!</v>
      </c>
      <c r="W154" s="250" t="e">
        <f t="shared" si="52"/>
        <v>#DIV/0!</v>
      </c>
      <c r="X154" s="250" t="e">
        <f t="shared" si="52"/>
        <v>#DIV/0!</v>
      </c>
      <c r="Y154" s="250" t="e">
        <f t="shared" si="52"/>
        <v>#DIV/0!</v>
      </c>
      <c r="Z154" s="250" t="e">
        <f t="shared" si="52"/>
        <v>#DIV/0!</v>
      </c>
      <c r="AA154" s="250" t="e">
        <f t="shared" si="52"/>
        <v>#DIV/0!</v>
      </c>
      <c r="AB154" s="250" t="e">
        <f t="shared" si="52"/>
        <v>#DIV/0!</v>
      </c>
      <c r="AC154" s="250" t="e">
        <f t="shared" si="52"/>
        <v>#DIV/0!</v>
      </c>
      <c r="AD154" s="250" t="e">
        <f t="shared" si="52"/>
        <v>#DIV/0!</v>
      </c>
      <c r="AE154" s="250" t="e">
        <f t="shared" si="52"/>
        <v>#DIV/0!</v>
      </c>
      <c r="AF154" s="250" t="e">
        <f t="shared" si="52"/>
        <v>#DIV/0!</v>
      </c>
      <c r="AG154" s="250" t="e">
        <f t="shared" si="52"/>
        <v>#DIV/0!</v>
      </c>
      <c r="AH154" s="250" t="e">
        <f t="shared" si="52"/>
        <v>#DIV/0!</v>
      </c>
      <c r="AI154" s="250" t="e">
        <f t="shared" si="52"/>
        <v>#DIV/0!</v>
      </c>
      <c r="AJ154" s="250" t="e">
        <f t="shared" si="52"/>
        <v>#DIV/0!</v>
      </c>
      <c r="AK154" s="250" t="e">
        <f t="shared" si="52"/>
        <v>#DIV/0!</v>
      </c>
      <c r="AL154" s="250" t="e">
        <f t="shared" si="52"/>
        <v>#DIV/0!</v>
      </c>
      <c r="AM154" s="250" t="e">
        <f t="shared" si="52"/>
        <v>#DIV/0!</v>
      </c>
      <c r="AN154" s="250" t="e">
        <f t="shared" si="52"/>
        <v>#DIV/0!</v>
      </c>
      <c r="AO154" s="250" t="e">
        <f t="shared" si="52"/>
        <v>#DIV/0!</v>
      </c>
      <c r="AP154" s="250" t="e">
        <f t="shared" si="52"/>
        <v>#DIV/0!</v>
      </c>
      <c r="AQ154" s="250" t="e">
        <f t="shared" si="52"/>
        <v>#DIV/0!</v>
      </c>
      <c r="AR154" s="250" t="e">
        <f t="shared" si="52"/>
        <v>#DIV/0!</v>
      </c>
      <c r="AS154" s="250" t="e">
        <f t="shared" si="52"/>
        <v>#DIV/0!</v>
      </c>
      <c r="AT154" s="250" t="e">
        <f t="shared" si="52"/>
        <v>#DIV/0!</v>
      </c>
      <c r="AU154" s="250" t="e">
        <f t="shared" si="52"/>
        <v>#DIV/0!</v>
      </c>
      <c r="AV154" s="250" t="e">
        <f t="shared" si="52"/>
        <v>#DIV/0!</v>
      </c>
      <c r="AW154" s="250" t="e">
        <f t="shared" si="52"/>
        <v>#DIV/0!</v>
      </c>
      <c r="AX154" s="250" t="e">
        <f t="shared" si="52"/>
        <v>#DIV/0!</v>
      </c>
      <c r="AY154" s="250" t="e">
        <f t="shared" si="52"/>
        <v>#DIV/0!</v>
      </c>
      <c r="AZ154" s="250" t="e">
        <f t="shared" si="52"/>
        <v>#DIV/0!</v>
      </c>
      <c r="BA154" s="250" t="e">
        <f t="shared" si="52"/>
        <v>#DIV/0!</v>
      </c>
      <c r="BB154" s="250" t="e">
        <f t="shared" si="52"/>
        <v>#DIV/0!</v>
      </c>
      <c r="BC154" s="250" t="e">
        <f t="shared" si="52"/>
        <v>#DIV/0!</v>
      </c>
      <c r="BD154" s="250" t="e">
        <f t="shared" si="52"/>
        <v>#DIV/0!</v>
      </c>
      <c r="BE154" s="250" t="e">
        <f t="shared" si="52"/>
        <v>#DIV/0!</v>
      </c>
      <c r="BF154" s="250" t="e">
        <f t="shared" si="52"/>
        <v>#DIV/0!</v>
      </c>
      <c r="BG154" s="250" t="e">
        <f t="shared" si="52"/>
        <v>#DIV/0!</v>
      </c>
      <c r="BH154" s="250" t="e">
        <f t="shared" si="52"/>
        <v>#DIV/0!</v>
      </c>
      <c r="BI154" s="250" t="e">
        <f t="shared" si="52"/>
        <v>#DIV/0!</v>
      </c>
    </row>
    <row r="155" spans="1:61" hidden="1" x14ac:dyDescent="0.25">
      <c r="A155" s="250">
        <v>2</v>
      </c>
      <c r="B155" s="250"/>
      <c r="C155" s="250"/>
      <c r="D155" s="250"/>
      <c r="E155" s="250"/>
      <c r="F155" s="250"/>
      <c r="G155" s="250" t="e">
        <f t="shared" si="52"/>
        <v>#DIV/0!</v>
      </c>
      <c r="H155" s="250" t="e">
        <f t="shared" si="52"/>
        <v>#DIV/0!</v>
      </c>
      <c r="I155" s="250" t="e">
        <f t="shared" si="52"/>
        <v>#DIV/0!</v>
      </c>
      <c r="J155" s="250" t="e">
        <f t="shared" si="52"/>
        <v>#DIV/0!</v>
      </c>
      <c r="K155" s="250" t="e">
        <f t="shared" si="52"/>
        <v>#DIV/0!</v>
      </c>
      <c r="L155" s="250" t="e">
        <f t="shared" si="52"/>
        <v>#DIV/0!</v>
      </c>
      <c r="M155" s="250" t="e">
        <f t="shared" si="52"/>
        <v>#DIV/0!</v>
      </c>
      <c r="N155" s="250" t="e">
        <f t="shared" si="52"/>
        <v>#DIV/0!</v>
      </c>
      <c r="O155" s="250" t="e">
        <f t="shared" si="52"/>
        <v>#DIV/0!</v>
      </c>
      <c r="P155" s="250" t="e">
        <f t="shared" si="52"/>
        <v>#DIV/0!</v>
      </c>
      <c r="Q155" s="250" t="e">
        <f t="shared" si="52"/>
        <v>#DIV/0!</v>
      </c>
      <c r="R155" s="250" t="e">
        <f t="shared" si="52"/>
        <v>#DIV/0!</v>
      </c>
      <c r="S155" s="250" t="e">
        <f t="shared" si="52"/>
        <v>#DIV/0!</v>
      </c>
      <c r="T155" s="250" t="e">
        <f t="shared" si="52"/>
        <v>#DIV/0!</v>
      </c>
      <c r="U155" s="250" t="e">
        <f t="shared" si="52"/>
        <v>#DIV/0!</v>
      </c>
      <c r="V155" s="250" t="e">
        <f t="shared" si="52"/>
        <v>#DIV/0!</v>
      </c>
      <c r="W155" s="250" t="e">
        <f t="shared" si="52"/>
        <v>#DIV/0!</v>
      </c>
      <c r="X155" s="250" t="e">
        <f t="shared" si="52"/>
        <v>#DIV/0!</v>
      </c>
      <c r="Y155" s="250" t="e">
        <f t="shared" si="52"/>
        <v>#DIV/0!</v>
      </c>
      <c r="Z155" s="250" t="e">
        <f t="shared" si="52"/>
        <v>#DIV/0!</v>
      </c>
      <c r="AA155" s="250" t="e">
        <f t="shared" si="52"/>
        <v>#DIV/0!</v>
      </c>
      <c r="AB155" s="250" t="e">
        <f t="shared" si="52"/>
        <v>#DIV/0!</v>
      </c>
      <c r="AC155" s="250" t="e">
        <f t="shared" si="52"/>
        <v>#DIV/0!</v>
      </c>
      <c r="AD155" s="250" t="e">
        <f t="shared" si="52"/>
        <v>#DIV/0!</v>
      </c>
      <c r="AE155" s="250" t="e">
        <f t="shared" si="52"/>
        <v>#DIV/0!</v>
      </c>
      <c r="AF155" s="250" t="e">
        <f t="shared" si="52"/>
        <v>#DIV/0!</v>
      </c>
      <c r="AG155" s="250" t="e">
        <f t="shared" si="52"/>
        <v>#DIV/0!</v>
      </c>
      <c r="AH155" s="250" t="e">
        <f t="shared" si="52"/>
        <v>#DIV/0!</v>
      </c>
      <c r="AI155" s="250" t="e">
        <f t="shared" si="52"/>
        <v>#DIV/0!</v>
      </c>
      <c r="AJ155" s="250" t="e">
        <f t="shared" si="52"/>
        <v>#DIV/0!</v>
      </c>
      <c r="AK155" s="250" t="e">
        <f t="shared" si="52"/>
        <v>#DIV/0!</v>
      </c>
      <c r="AL155" s="250" t="e">
        <f t="shared" si="52"/>
        <v>#DIV/0!</v>
      </c>
      <c r="AM155" s="250" t="e">
        <f t="shared" si="52"/>
        <v>#DIV/0!</v>
      </c>
      <c r="AN155" s="250" t="e">
        <f t="shared" si="52"/>
        <v>#DIV/0!</v>
      </c>
      <c r="AO155" s="250" t="e">
        <f t="shared" si="52"/>
        <v>#DIV/0!</v>
      </c>
      <c r="AP155" s="250" t="e">
        <f t="shared" si="52"/>
        <v>#DIV/0!</v>
      </c>
      <c r="AQ155" s="250" t="e">
        <f t="shared" si="52"/>
        <v>#DIV/0!</v>
      </c>
      <c r="AR155" s="250" t="e">
        <f t="shared" si="52"/>
        <v>#DIV/0!</v>
      </c>
      <c r="AS155" s="250" t="e">
        <f t="shared" si="52"/>
        <v>#DIV/0!</v>
      </c>
      <c r="AT155" s="250" t="e">
        <f t="shared" si="52"/>
        <v>#DIV/0!</v>
      </c>
      <c r="AU155" s="250" t="e">
        <f t="shared" si="52"/>
        <v>#DIV/0!</v>
      </c>
      <c r="AV155" s="250" t="e">
        <f t="shared" si="52"/>
        <v>#DIV/0!</v>
      </c>
      <c r="AW155" s="250" t="e">
        <f t="shared" si="52"/>
        <v>#DIV/0!</v>
      </c>
      <c r="AX155" s="250" t="e">
        <f t="shared" si="52"/>
        <v>#DIV/0!</v>
      </c>
      <c r="AY155" s="250" t="e">
        <f t="shared" si="52"/>
        <v>#DIV/0!</v>
      </c>
      <c r="AZ155" s="250" t="e">
        <f t="shared" si="52"/>
        <v>#DIV/0!</v>
      </c>
      <c r="BA155" s="250" t="e">
        <f t="shared" si="52"/>
        <v>#DIV/0!</v>
      </c>
      <c r="BB155" s="250" t="e">
        <f t="shared" si="52"/>
        <v>#DIV/0!</v>
      </c>
      <c r="BC155" s="250" t="e">
        <f t="shared" si="52"/>
        <v>#DIV/0!</v>
      </c>
      <c r="BD155" s="250" t="e">
        <f t="shared" si="52"/>
        <v>#DIV/0!</v>
      </c>
      <c r="BE155" s="250" t="e">
        <f t="shared" si="52"/>
        <v>#DIV/0!</v>
      </c>
      <c r="BF155" s="250" t="e">
        <f t="shared" si="52"/>
        <v>#DIV/0!</v>
      </c>
      <c r="BG155" s="250" t="e">
        <f t="shared" si="52"/>
        <v>#DIV/0!</v>
      </c>
      <c r="BH155" s="250" t="e">
        <f t="shared" si="52"/>
        <v>#DIV/0!</v>
      </c>
      <c r="BI155" s="250" t="e">
        <f t="shared" si="52"/>
        <v>#DIV/0!</v>
      </c>
    </row>
    <row r="156" spans="1:61" hidden="1" x14ac:dyDescent="0.25">
      <c r="A156" s="250">
        <v>3</v>
      </c>
      <c r="B156" s="250"/>
      <c r="C156" s="250"/>
      <c r="D156" s="250"/>
      <c r="E156" s="250"/>
      <c r="F156" s="250"/>
      <c r="G156" s="250" t="e">
        <f t="shared" si="52"/>
        <v>#DIV/0!</v>
      </c>
      <c r="H156" s="250" t="e">
        <f t="shared" si="52"/>
        <v>#DIV/0!</v>
      </c>
      <c r="I156" s="250" t="e">
        <f t="shared" si="52"/>
        <v>#DIV/0!</v>
      </c>
      <c r="J156" s="250" t="e">
        <f t="shared" si="52"/>
        <v>#DIV/0!</v>
      </c>
      <c r="K156" s="250" t="e">
        <f t="shared" si="52"/>
        <v>#DIV/0!</v>
      </c>
      <c r="L156" s="250" t="e">
        <f t="shared" si="52"/>
        <v>#DIV/0!</v>
      </c>
      <c r="M156" s="250" t="e">
        <f t="shared" si="52"/>
        <v>#DIV/0!</v>
      </c>
      <c r="N156" s="250" t="e">
        <f t="shared" si="52"/>
        <v>#DIV/0!</v>
      </c>
      <c r="O156" s="250" t="e">
        <f t="shared" si="52"/>
        <v>#DIV/0!</v>
      </c>
      <c r="P156" s="250" t="e">
        <f t="shared" si="52"/>
        <v>#DIV/0!</v>
      </c>
      <c r="Q156" s="250" t="e">
        <f t="shared" si="52"/>
        <v>#DIV/0!</v>
      </c>
      <c r="R156" s="250" t="e">
        <f t="shared" si="52"/>
        <v>#DIV/0!</v>
      </c>
      <c r="S156" s="250" t="e">
        <f t="shared" si="52"/>
        <v>#DIV/0!</v>
      </c>
      <c r="T156" s="250" t="e">
        <f t="shared" si="52"/>
        <v>#DIV/0!</v>
      </c>
      <c r="U156" s="250" t="e">
        <f t="shared" si="52"/>
        <v>#DIV/0!</v>
      </c>
      <c r="V156" s="250" t="e">
        <f t="shared" si="52"/>
        <v>#DIV/0!</v>
      </c>
      <c r="W156" s="250" t="e">
        <f t="shared" si="52"/>
        <v>#DIV/0!</v>
      </c>
      <c r="X156" s="250" t="e">
        <f t="shared" si="52"/>
        <v>#DIV/0!</v>
      </c>
      <c r="Y156" s="250" t="e">
        <f t="shared" si="52"/>
        <v>#DIV/0!</v>
      </c>
      <c r="Z156" s="250" t="e">
        <f t="shared" si="52"/>
        <v>#DIV/0!</v>
      </c>
      <c r="AA156" s="250" t="e">
        <f t="shared" si="52"/>
        <v>#DIV/0!</v>
      </c>
      <c r="AB156" s="250" t="e">
        <f t="shared" si="52"/>
        <v>#DIV/0!</v>
      </c>
      <c r="AC156" s="250" t="e">
        <f t="shared" si="52"/>
        <v>#DIV/0!</v>
      </c>
      <c r="AD156" s="250" t="e">
        <f t="shared" si="52"/>
        <v>#DIV/0!</v>
      </c>
      <c r="AE156" s="250" t="e">
        <f t="shared" si="52"/>
        <v>#DIV/0!</v>
      </c>
      <c r="AF156" s="250" t="e">
        <f t="shared" si="52"/>
        <v>#DIV/0!</v>
      </c>
      <c r="AG156" s="250" t="e">
        <f t="shared" si="52"/>
        <v>#DIV/0!</v>
      </c>
      <c r="AH156" s="250" t="e">
        <f t="shared" si="52"/>
        <v>#DIV/0!</v>
      </c>
      <c r="AI156" s="250" t="e">
        <f t="shared" si="52"/>
        <v>#DIV/0!</v>
      </c>
      <c r="AJ156" s="250" t="e">
        <f t="shared" si="52"/>
        <v>#DIV/0!</v>
      </c>
      <c r="AK156" s="250" t="e">
        <f t="shared" si="52"/>
        <v>#DIV/0!</v>
      </c>
      <c r="AL156" s="250" t="e">
        <f t="shared" si="52"/>
        <v>#DIV/0!</v>
      </c>
      <c r="AM156" s="250" t="e">
        <f t="shared" si="52"/>
        <v>#DIV/0!</v>
      </c>
      <c r="AN156" s="250" t="e">
        <f t="shared" si="52"/>
        <v>#DIV/0!</v>
      </c>
      <c r="AO156" s="250" t="e">
        <f t="shared" si="52"/>
        <v>#DIV/0!</v>
      </c>
      <c r="AP156" s="250" t="e">
        <f t="shared" si="52"/>
        <v>#DIV/0!</v>
      </c>
      <c r="AQ156" s="250" t="e">
        <f t="shared" si="52"/>
        <v>#DIV/0!</v>
      </c>
      <c r="AR156" s="250" t="e">
        <f t="shared" si="52"/>
        <v>#DIV/0!</v>
      </c>
      <c r="AS156" s="250" t="e">
        <f t="shared" si="52"/>
        <v>#DIV/0!</v>
      </c>
      <c r="AT156" s="250" t="e">
        <f t="shared" si="52"/>
        <v>#DIV/0!</v>
      </c>
      <c r="AU156" s="250" t="e">
        <f t="shared" si="52"/>
        <v>#DIV/0!</v>
      </c>
      <c r="AV156" s="250" t="e">
        <f t="shared" si="52"/>
        <v>#DIV/0!</v>
      </c>
      <c r="AW156" s="250" t="e">
        <f t="shared" si="52"/>
        <v>#DIV/0!</v>
      </c>
      <c r="AX156" s="250" t="e">
        <f t="shared" si="52"/>
        <v>#DIV/0!</v>
      </c>
      <c r="AY156" s="250" t="e">
        <f t="shared" si="52"/>
        <v>#DIV/0!</v>
      </c>
      <c r="AZ156" s="250" t="e">
        <f t="shared" si="52"/>
        <v>#DIV/0!</v>
      </c>
      <c r="BA156" s="250" t="e">
        <f t="shared" si="52"/>
        <v>#DIV/0!</v>
      </c>
      <c r="BB156" s="250" t="e">
        <f t="shared" si="52"/>
        <v>#DIV/0!</v>
      </c>
      <c r="BC156" s="250" t="e">
        <f t="shared" si="52"/>
        <v>#DIV/0!</v>
      </c>
      <c r="BD156" s="250" t="e">
        <f t="shared" si="52"/>
        <v>#DIV/0!</v>
      </c>
      <c r="BE156" s="250" t="e">
        <f t="shared" si="52"/>
        <v>#DIV/0!</v>
      </c>
      <c r="BF156" s="250" t="e">
        <f t="shared" si="52"/>
        <v>#DIV/0!</v>
      </c>
      <c r="BG156" s="250" t="e">
        <f t="shared" si="52"/>
        <v>#DIV/0!</v>
      </c>
      <c r="BH156" s="250" t="e">
        <f t="shared" si="52"/>
        <v>#DIV/0!</v>
      </c>
      <c r="BI156" s="250" t="e">
        <f t="shared" si="52"/>
        <v>#DIV/0!</v>
      </c>
    </row>
    <row r="157" spans="1:61" hidden="1" x14ac:dyDescent="0.25">
      <c r="A157" s="250">
        <v>4</v>
      </c>
      <c r="B157" s="250"/>
      <c r="C157" s="250"/>
      <c r="D157" s="250"/>
      <c r="E157" s="250"/>
      <c r="F157" s="250"/>
      <c r="G157" s="250" t="e">
        <f t="shared" si="52"/>
        <v>#DIV/0!</v>
      </c>
      <c r="H157" s="250" t="e">
        <f t="shared" si="52"/>
        <v>#DIV/0!</v>
      </c>
      <c r="I157" s="250" t="e">
        <f t="shared" si="52"/>
        <v>#DIV/0!</v>
      </c>
      <c r="J157" s="250" t="e">
        <f t="shared" si="52"/>
        <v>#DIV/0!</v>
      </c>
      <c r="K157" s="250" t="e">
        <f t="shared" si="52"/>
        <v>#DIV/0!</v>
      </c>
      <c r="L157" s="250" t="e">
        <f t="shared" si="52"/>
        <v>#DIV/0!</v>
      </c>
      <c r="M157" s="250" t="e">
        <f t="shared" si="52"/>
        <v>#DIV/0!</v>
      </c>
      <c r="N157" s="250" t="e">
        <f t="shared" si="52"/>
        <v>#DIV/0!</v>
      </c>
      <c r="O157" s="250" t="e">
        <f t="shared" si="52"/>
        <v>#DIV/0!</v>
      </c>
      <c r="P157" s="250" t="e">
        <f t="shared" si="52"/>
        <v>#DIV/0!</v>
      </c>
      <c r="Q157" s="250" t="e">
        <f t="shared" si="52"/>
        <v>#DIV/0!</v>
      </c>
      <c r="R157" s="250" t="e">
        <f t="shared" si="52"/>
        <v>#DIV/0!</v>
      </c>
      <c r="S157" s="250" t="e">
        <f t="shared" si="52"/>
        <v>#DIV/0!</v>
      </c>
      <c r="T157" s="250" t="e">
        <f t="shared" si="52"/>
        <v>#DIV/0!</v>
      </c>
      <c r="U157" s="250" t="e">
        <f t="shared" si="52"/>
        <v>#DIV/0!</v>
      </c>
      <c r="V157" s="250" t="e">
        <f t="shared" si="52"/>
        <v>#DIV/0!</v>
      </c>
      <c r="W157" s="250" t="e">
        <f t="shared" si="52"/>
        <v>#DIV/0!</v>
      </c>
      <c r="X157" s="250" t="e">
        <f t="shared" si="52"/>
        <v>#DIV/0!</v>
      </c>
      <c r="Y157" s="250" t="e">
        <f t="shared" si="52"/>
        <v>#DIV/0!</v>
      </c>
      <c r="Z157" s="250" t="e">
        <f t="shared" si="52"/>
        <v>#DIV/0!</v>
      </c>
      <c r="AA157" s="250" t="e">
        <f t="shared" si="52"/>
        <v>#DIV/0!</v>
      </c>
      <c r="AB157" s="250" t="e">
        <f t="shared" si="52"/>
        <v>#DIV/0!</v>
      </c>
      <c r="AC157" s="250" t="e">
        <f t="shared" si="52"/>
        <v>#DIV/0!</v>
      </c>
      <c r="AD157" s="250" t="e">
        <f t="shared" si="52"/>
        <v>#DIV/0!</v>
      </c>
      <c r="AE157" s="250" t="e">
        <f t="shared" si="52"/>
        <v>#DIV/0!</v>
      </c>
      <c r="AF157" s="250" t="e">
        <f t="shared" si="52"/>
        <v>#DIV/0!</v>
      </c>
      <c r="AG157" s="250" t="e">
        <f t="shared" si="52"/>
        <v>#DIV/0!</v>
      </c>
      <c r="AH157" s="250" t="e">
        <f t="shared" si="52"/>
        <v>#DIV/0!</v>
      </c>
      <c r="AI157" s="250" t="e">
        <f t="shared" si="52"/>
        <v>#DIV/0!</v>
      </c>
      <c r="AJ157" s="250" t="e">
        <f t="shared" si="52"/>
        <v>#DIV/0!</v>
      </c>
      <c r="AK157" s="250" t="e">
        <f t="shared" si="52"/>
        <v>#DIV/0!</v>
      </c>
      <c r="AL157" s="250" t="e">
        <f t="shared" si="52"/>
        <v>#DIV/0!</v>
      </c>
      <c r="AM157" s="250" t="e">
        <f t="shared" si="52"/>
        <v>#DIV/0!</v>
      </c>
      <c r="AN157" s="250" t="e">
        <f t="shared" si="52"/>
        <v>#DIV/0!</v>
      </c>
      <c r="AO157" s="250" t="e">
        <f t="shared" si="52"/>
        <v>#DIV/0!</v>
      </c>
      <c r="AP157" s="250" t="e">
        <f t="shared" si="52"/>
        <v>#DIV/0!</v>
      </c>
      <c r="AQ157" s="250" t="e">
        <f t="shared" si="52"/>
        <v>#DIV/0!</v>
      </c>
      <c r="AR157" s="250" t="e">
        <f t="shared" si="52"/>
        <v>#DIV/0!</v>
      </c>
      <c r="AS157" s="250" t="e">
        <f t="shared" si="52"/>
        <v>#DIV/0!</v>
      </c>
      <c r="AT157" s="250" t="e">
        <f t="shared" si="52"/>
        <v>#DIV/0!</v>
      </c>
      <c r="AU157" s="250" t="e">
        <f t="shared" si="52"/>
        <v>#DIV/0!</v>
      </c>
      <c r="AV157" s="250" t="e">
        <f t="shared" si="52"/>
        <v>#DIV/0!</v>
      </c>
      <c r="AW157" s="250" t="e">
        <f t="shared" si="52"/>
        <v>#DIV/0!</v>
      </c>
      <c r="AX157" s="250" t="e">
        <f t="shared" si="52"/>
        <v>#DIV/0!</v>
      </c>
      <c r="AY157" s="250" t="e">
        <f t="shared" si="52"/>
        <v>#DIV/0!</v>
      </c>
      <c r="AZ157" s="250" t="e">
        <f t="shared" si="52"/>
        <v>#DIV/0!</v>
      </c>
      <c r="BA157" s="250" t="e">
        <f t="shared" si="52"/>
        <v>#DIV/0!</v>
      </c>
      <c r="BB157" s="250" t="e">
        <f t="shared" si="52"/>
        <v>#DIV/0!</v>
      </c>
      <c r="BC157" s="250" t="e">
        <f t="shared" si="52"/>
        <v>#DIV/0!</v>
      </c>
      <c r="BD157" s="250" t="e">
        <f t="shared" si="52"/>
        <v>#DIV/0!</v>
      </c>
      <c r="BE157" s="250" t="e">
        <f t="shared" si="52"/>
        <v>#DIV/0!</v>
      </c>
      <c r="BF157" s="250" t="e">
        <f t="shared" si="52"/>
        <v>#DIV/0!</v>
      </c>
      <c r="BG157" s="250" t="e">
        <f t="shared" si="52"/>
        <v>#DIV/0!</v>
      </c>
      <c r="BH157" s="250" t="e">
        <f t="shared" si="52"/>
        <v>#DIV/0!</v>
      </c>
      <c r="BI157" s="250" t="e">
        <f t="shared" si="52"/>
        <v>#DIV/0!</v>
      </c>
    </row>
    <row r="158" spans="1:61" hidden="1" x14ac:dyDescent="0.25">
      <c r="A158" s="250">
        <v>5</v>
      </c>
      <c r="B158" s="250"/>
      <c r="C158" s="250"/>
      <c r="D158" s="250"/>
      <c r="E158" s="250"/>
      <c r="F158" s="250"/>
      <c r="G158" s="250" t="e">
        <f t="shared" si="52"/>
        <v>#DIV/0!</v>
      </c>
      <c r="H158" s="250" t="e">
        <f t="shared" si="52"/>
        <v>#DIV/0!</v>
      </c>
      <c r="I158" s="250" t="e">
        <f t="shared" si="52"/>
        <v>#DIV/0!</v>
      </c>
      <c r="J158" s="250" t="e">
        <f t="shared" si="52"/>
        <v>#DIV/0!</v>
      </c>
      <c r="K158" s="250" t="e">
        <f t="shared" si="52"/>
        <v>#DIV/0!</v>
      </c>
      <c r="L158" s="250" t="e">
        <f t="shared" si="52"/>
        <v>#DIV/0!</v>
      </c>
      <c r="M158" s="250" t="e">
        <f t="shared" si="52"/>
        <v>#DIV/0!</v>
      </c>
      <c r="N158" s="250" t="e">
        <f t="shared" si="52"/>
        <v>#DIV/0!</v>
      </c>
      <c r="O158" s="250" t="e">
        <f t="shared" si="52"/>
        <v>#DIV/0!</v>
      </c>
      <c r="P158" s="250" t="e">
        <f t="shared" si="52"/>
        <v>#DIV/0!</v>
      </c>
      <c r="Q158" s="250" t="e">
        <f t="shared" si="52"/>
        <v>#DIV/0!</v>
      </c>
      <c r="R158" s="250" t="e">
        <f t="shared" si="52"/>
        <v>#DIV/0!</v>
      </c>
      <c r="S158" s="250" t="e">
        <f t="shared" si="52"/>
        <v>#DIV/0!</v>
      </c>
      <c r="T158" s="250" t="e">
        <f t="shared" si="52"/>
        <v>#DIV/0!</v>
      </c>
      <c r="U158" s="250" t="e">
        <f t="shared" si="52"/>
        <v>#DIV/0!</v>
      </c>
      <c r="V158" s="250" t="e">
        <f t="shared" si="52"/>
        <v>#DIV/0!</v>
      </c>
      <c r="W158" s="250" t="e">
        <f t="shared" si="52"/>
        <v>#DIV/0!</v>
      </c>
      <c r="X158" s="250" t="e">
        <f t="shared" si="52"/>
        <v>#DIV/0!</v>
      </c>
      <c r="Y158" s="250" t="e">
        <f t="shared" si="52"/>
        <v>#DIV/0!</v>
      </c>
      <c r="Z158" s="250" t="e">
        <f t="shared" si="52"/>
        <v>#DIV/0!</v>
      </c>
      <c r="AA158" s="250" t="e">
        <f t="shared" si="52"/>
        <v>#DIV/0!</v>
      </c>
      <c r="AB158" s="250" t="e">
        <f t="shared" si="52"/>
        <v>#DIV/0!</v>
      </c>
      <c r="AC158" s="250" t="e">
        <f t="shared" si="52"/>
        <v>#DIV/0!</v>
      </c>
      <c r="AD158" s="250" t="e">
        <f t="shared" si="52"/>
        <v>#DIV/0!</v>
      </c>
      <c r="AE158" s="250" t="e">
        <f t="shared" si="52"/>
        <v>#DIV/0!</v>
      </c>
      <c r="AF158" s="250" t="e">
        <f t="shared" si="52"/>
        <v>#DIV/0!</v>
      </c>
      <c r="AG158" s="250" t="e">
        <f t="shared" si="52"/>
        <v>#DIV/0!</v>
      </c>
      <c r="AH158" s="250" t="e">
        <f t="shared" si="52"/>
        <v>#DIV/0!</v>
      </c>
      <c r="AI158" s="250" t="e">
        <f t="shared" si="52"/>
        <v>#DIV/0!</v>
      </c>
      <c r="AJ158" s="250" t="e">
        <f t="shared" si="52"/>
        <v>#DIV/0!</v>
      </c>
      <c r="AK158" s="250" t="e">
        <f t="shared" si="52"/>
        <v>#DIV/0!</v>
      </c>
      <c r="AL158" s="250" t="e">
        <f t="shared" si="52"/>
        <v>#DIV/0!</v>
      </c>
      <c r="AM158" s="250" t="e">
        <f t="shared" si="52"/>
        <v>#DIV/0!</v>
      </c>
      <c r="AN158" s="250" t="e">
        <f t="shared" si="52"/>
        <v>#DIV/0!</v>
      </c>
      <c r="AO158" s="250" t="e">
        <f t="shared" si="52"/>
        <v>#DIV/0!</v>
      </c>
      <c r="AP158" s="250" t="e">
        <f t="shared" ref="AP158:BI158" si="53">AP147*$D$5/$D$9</f>
        <v>#DIV/0!</v>
      </c>
      <c r="AQ158" s="250" t="e">
        <f t="shared" si="53"/>
        <v>#DIV/0!</v>
      </c>
      <c r="AR158" s="250" t="e">
        <f t="shared" si="53"/>
        <v>#DIV/0!</v>
      </c>
      <c r="AS158" s="250" t="e">
        <f t="shared" si="53"/>
        <v>#DIV/0!</v>
      </c>
      <c r="AT158" s="250" t="e">
        <f t="shared" si="53"/>
        <v>#DIV/0!</v>
      </c>
      <c r="AU158" s="250" t="e">
        <f t="shared" si="53"/>
        <v>#DIV/0!</v>
      </c>
      <c r="AV158" s="250" t="e">
        <f t="shared" si="53"/>
        <v>#DIV/0!</v>
      </c>
      <c r="AW158" s="250" t="e">
        <f t="shared" si="53"/>
        <v>#DIV/0!</v>
      </c>
      <c r="AX158" s="250" t="e">
        <f t="shared" si="53"/>
        <v>#DIV/0!</v>
      </c>
      <c r="AY158" s="250" t="e">
        <f t="shared" si="53"/>
        <v>#DIV/0!</v>
      </c>
      <c r="AZ158" s="250" t="e">
        <f t="shared" si="53"/>
        <v>#DIV/0!</v>
      </c>
      <c r="BA158" s="250" t="e">
        <f t="shared" si="53"/>
        <v>#DIV/0!</v>
      </c>
      <c r="BB158" s="250" t="e">
        <f t="shared" si="53"/>
        <v>#DIV/0!</v>
      </c>
      <c r="BC158" s="250" t="e">
        <f t="shared" si="53"/>
        <v>#DIV/0!</v>
      </c>
      <c r="BD158" s="250" t="e">
        <f t="shared" si="53"/>
        <v>#DIV/0!</v>
      </c>
      <c r="BE158" s="250" t="e">
        <f t="shared" si="53"/>
        <v>#DIV/0!</v>
      </c>
      <c r="BF158" s="250" t="e">
        <f t="shared" si="53"/>
        <v>#DIV/0!</v>
      </c>
      <c r="BG158" s="250" t="e">
        <f t="shared" si="53"/>
        <v>#DIV/0!</v>
      </c>
      <c r="BH158" s="250" t="e">
        <f t="shared" si="53"/>
        <v>#DIV/0!</v>
      </c>
      <c r="BI158" s="250" t="e">
        <f t="shared" si="53"/>
        <v>#DIV/0!</v>
      </c>
    </row>
    <row r="159" spans="1:61" hidden="1" x14ac:dyDescent="0.25">
      <c r="A159" s="250">
        <v>6</v>
      </c>
      <c r="B159" s="250"/>
      <c r="C159" s="250"/>
      <c r="D159" s="250"/>
      <c r="E159" s="250"/>
      <c r="F159" s="250"/>
      <c r="G159" s="250" t="e">
        <f t="shared" ref="G159:BI162" si="54">G148*$D$5/$D$9</f>
        <v>#DIV/0!</v>
      </c>
      <c r="H159" s="250" t="e">
        <f t="shared" si="54"/>
        <v>#DIV/0!</v>
      </c>
      <c r="I159" s="250" t="e">
        <f t="shared" si="54"/>
        <v>#DIV/0!</v>
      </c>
      <c r="J159" s="250" t="e">
        <f t="shared" si="54"/>
        <v>#DIV/0!</v>
      </c>
      <c r="K159" s="250" t="e">
        <f t="shared" si="54"/>
        <v>#DIV/0!</v>
      </c>
      <c r="L159" s="250" t="e">
        <f t="shared" si="54"/>
        <v>#DIV/0!</v>
      </c>
      <c r="M159" s="250" t="e">
        <f t="shared" si="54"/>
        <v>#DIV/0!</v>
      </c>
      <c r="N159" s="250" t="e">
        <f t="shared" si="54"/>
        <v>#DIV/0!</v>
      </c>
      <c r="O159" s="250" t="e">
        <f t="shared" si="54"/>
        <v>#DIV/0!</v>
      </c>
      <c r="P159" s="250" t="e">
        <f t="shared" si="54"/>
        <v>#DIV/0!</v>
      </c>
      <c r="Q159" s="250" t="e">
        <f t="shared" si="54"/>
        <v>#DIV/0!</v>
      </c>
      <c r="R159" s="250" t="e">
        <f t="shared" si="54"/>
        <v>#DIV/0!</v>
      </c>
      <c r="S159" s="250" t="e">
        <f t="shared" si="54"/>
        <v>#DIV/0!</v>
      </c>
      <c r="T159" s="250" t="e">
        <f t="shared" si="54"/>
        <v>#DIV/0!</v>
      </c>
      <c r="U159" s="250" t="e">
        <f t="shared" si="54"/>
        <v>#DIV/0!</v>
      </c>
      <c r="V159" s="250" t="e">
        <f t="shared" si="54"/>
        <v>#DIV/0!</v>
      </c>
      <c r="W159" s="250" t="e">
        <f t="shared" si="54"/>
        <v>#DIV/0!</v>
      </c>
      <c r="X159" s="250" t="e">
        <f t="shared" si="54"/>
        <v>#DIV/0!</v>
      </c>
      <c r="Y159" s="250" t="e">
        <f t="shared" si="54"/>
        <v>#DIV/0!</v>
      </c>
      <c r="Z159" s="250" t="e">
        <f t="shared" si="54"/>
        <v>#DIV/0!</v>
      </c>
      <c r="AA159" s="250" t="e">
        <f t="shared" si="54"/>
        <v>#DIV/0!</v>
      </c>
      <c r="AB159" s="250" t="e">
        <f t="shared" si="54"/>
        <v>#DIV/0!</v>
      </c>
      <c r="AC159" s="250" t="e">
        <f t="shared" si="54"/>
        <v>#DIV/0!</v>
      </c>
      <c r="AD159" s="250" t="e">
        <f t="shared" si="54"/>
        <v>#DIV/0!</v>
      </c>
      <c r="AE159" s="250" t="e">
        <f t="shared" si="54"/>
        <v>#DIV/0!</v>
      </c>
      <c r="AF159" s="250" t="e">
        <f t="shared" si="54"/>
        <v>#DIV/0!</v>
      </c>
      <c r="AG159" s="250" t="e">
        <f t="shared" si="54"/>
        <v>#DIV/0!</v>
      </c>
      <c r="AH159" s="250" t="e">
        <f t="shared" si="54"/>
        <v>#DIV/0!</v>
      </c>
      <c r="AI159" s="250" t="e">
        <f t="shared" si="54"/>
        <v>#DIV/0!</v>
      </c>
      <c r="AJ159" s="250" t="e">
        <f t="shared" si="54"/>
        <v>#DIV/0!</v>
      </c>
      <c r="AK159" s="250" t="e">
        <f t="shared" si="54"/>
        <v>#DIV/0!</v>
      </c>
      <c r="AL159" s="250" t="e">
        <f t="shared" si="54"/>
        <v>#DIV/0!</v>
      </c>
      <c r="AM159" s="250" t="e">
        <f t="shared" si="54"/>
        <v>#DIV/0!</v>
      </c>
      <c r="AN159" s="250" t="e">
        <f t="shared" si="54"/>
        <v>#DIV/0!</v>
      </c>
      <c r="AO159" s="250" t="e">
        <f t="shared" si="54"/>
        <v>#DIV/0!</v>
      </c>
      <c r="AP159" s="250" t="e">
        <f t="shared" si="54"/>
        <v>#DIV/0!</v>
      </c>
      <c r="AQ159" s="250" t="e">
        <f t="shared" si="54"/>
        <v>#DIV/0!</v>
      </c>
      <c r="AR159" s="250" t="e">
        <f t="shared" si="54"/>
        <v>#DIV/0!</v>
      </c>
      <c r="AS159" s="250" t="e">
        <f t="shared" si="54"/>
        <v>#DIV/0!</v>
      </c>
      <c r="AT159" s="250" t="e">
        <f t="shared" si="54"/>
        <v>#DIV/0!</v>
      </c>
      <c r="AU159" s="250" t="e">
        <f t="shared" si="54"/>
        <v>#DIV/0!</v>
      </c>
      <c r="AV159" s="250" t="e">
        <f t="shared" si="54"/>
        <v>#DIV/0!</v>
      </c>
      <c r="AW159" s="250" t="e">
        <f t="shared" si="54"/>
        <v>#DIV/0!</v>
      </c>
      <c r="AX159" s="250" t="e">
        <f t="shared" si="54"/>
        <v>#DIV/0!</v>
      </c>
      <c r="AY159" s="250" t="e">
        <f t="shared" si="54"/>
        <v>#DIV/0!</v>
      </c>
      <c r="AZ159" s="250" t="e">
        <f t="shared" si="54"/>
        <v>#DIV/0!</v>
      </c>
      <c r="BA159" s="250" t="e">
        <f t="shared" si="54"/>
        <v>#DIV/0!</v>
      </c>
      <c r="BB159" s="250" t="e">
        <f t="shared" si="54"/>
        <v>#DIV/0!</v>
      </c>
      <c r="BC159" s="250" t="e">
        <f t="shared" si="54"/>
        <v>#DIV/0!</v>
      </c>
      <c r="BD159" s="250" t="e">
        <f t="shared" si="54"/>
        <v>#DIV/0!</v>
      </c>
      <c r="BE159" s="250" t="e">
        <f t="shared" si="54"/>
        <v>#DIV/0!</v>
      </c>
      <c r="BF159" s="250" t="e">
        <f t="shared" si="54"/>
        <v>#DIV/0!</v>
      </c>
      <c r="BG159" s="250" t="e">
        <f t="shared" si="54"/>
        <v>#DIV/0!</v>
      </c>
      <c r="BH159" s="250" t="e">
        <f t="shared" si="54"/>
        <v>#DIV/0!</v>
      </c>
      <c r="BI159" s="250" t="e">
        <f t="shared" si="54"/>
        <v>#DIV/0!</v>
      </c>
    </row>
    <row r="160" spans="1:61" hidden="1" x14ac:dyDescent="0.25">
      <c r="A160" s="250">
        <v>7</v>
      </c>
      <c r="B160" s="250"/>
      <c r="C160" s="250"/>
      <c r="D160" s="250"/>
      <c r="E160" s="250"/>
      <c r="F160" s="250"/>
      <c r="G160" s="250" t="e">
        <f t="shared" si="54"/>
        <v>#DIV/0!</v>
      </c>
      <c r="H160" s="250" t="e">
        <f t="shared" si="54"/>
        <v>#DIV/0!</v>
      </c>
      <c r="I160" s="250" t="e">
        <f t="shared" si="54"/>
        <v>#DIV/0!</v>
      </c>
      <c r="J160" s="250" t="e">
        <f t="shared" si="54"/>
        <v>#DIV/0!</v>
      </c>
      <c r="K160" s="250" t="e">
        <f t="shared" si="54"/>
        <v>#DIV/0!</v>
      </c>
      <c r="L160" s="250" t="e">
        <f t="shared" si="54"/>
        <v>#DIV/0!</v>
      </c>
      <c r="M160" s="250" t="e">
        <f t="shared" si="54"/>
        <v>#DIV/0!</v>
      </c>
      <c r="N160" s="250" t="e">
        <f t="shared" si="54"/>
        <v>#DIV/0!</v>
      </c>
      <c r="O160" s="250" t="e">
        <f t="shared" si="54"/>
        <v>#DIV/0!</v>
      </c>
      <c r="P160" s="250" t="e">
        <f t="shared" si="54"/>
        <v>#DIV/0!</v>
      </c>
      <c r="Q160" s="250" t="e">
        <f t="shared" si="54"/>
        <v>#DIV/0!</v>
      </c>
      <c r="R160" s="250" t="e">
        <f t="shared" si="54"/>
        <v>#DIV/0!</v>
      </c>
      <c r="S160" s="250" t="e">
        <f t="shared" si="54"/>
        <v>#DIV/0!</v>
      </c>
      <c r="T160" s="250" t="e">
        <f t="shared" si="54"/>
        <v>#DIV/0!</v>
      </c>
      <c r="U160" s="250" t="e">
        <f t="shared" si="54"/>
        <v>#DIV/0!</v>
      </c>
      <c r="V160" s="250" t="e">
        <f t="shared" si="54"/>
        <v>#DIV/0!</v>
      </c>
      <c r="W160" s="250" t="e">
        <f t="shared" si="54"/>
        <v>#DIV/0!</v>
      </c>
      <c r="X160" s="250" t="e">
        <f t="shared" si="54"/>
        <v>#DIV/0!</v>
      </c>
      <c r="Y160" s="250" t="e">
        <f t="shared" si="54"/>
        <v>#DIV/0!</v>
      </c>
      <c r="Z160" s="250" t="e">
        <f t="shared" si="54"/>
        <v>#DIV/0!</v>
      </c>
      <c r="AA160" s="250" t="e">
        <f t="shared" si="54"/>
        <v>#DIV/0!</v>
      </c>
      <c r="AB160" s="250" t="e">
        <f t="shared" si="54"/>
        <v>#DIV/0!</v>
      </c>
      <c r="AC160" s="250" t="e">
        <f t="shared" si="54"/>
        <v>#DIV/0!</v>
      </c>
      <c r="AD160" s="250" t="e">
        <f t="shared" si="54"/>
        <v>#DIV/0!</v>
      </c>
      <c r="AE160" s="250" t="e">
        <f t="shared" si="54"/>
        <v>#DIV/0!</v>
      </c>
      <c r="AF160" s="250" t="e">
        <f t="shared" si="54"/>
        <v>#DIV/0!</v>
      </c>
      <c r="AG160" s="250" t="e">
        <f t="shared" si="54"/>
        <v>#DIV/0!</v>
      </c>
      <c r="AH160" s="250" t="e">
        <f t="shared" si="54"/>
        <v>#DIV/0!</v>
      </c>
      <c r="AI160" s="250" t="e">
        <f t="shared" si="54"/>
        <v>#DIV/0!</v>
      </c>
      <c r="AJ160" s="250" t="e">
        <f t="shared" si="54"/>
        <v>#DIV/0!</v>
      </c>
      <c r="AK160" s="250" t="e">
        <f t="shared" si="54"/>
        <v>#DIV/0!</v>
      </c>
      <c r="AL160" s="250" t="e">
        <f t="shared" si="54"/>
        <v>#DIV/0!</v>
      </c>
      <c r="AM160" s="250" t="e">
        <f t="shared" si="54"/>
        <v>#DIV/0!</v>
      </c>
      <c r="AN160" s="250" t="e">
        <f t="shared" si="54"/>
        <v>#DIV/0!</v>
      </c>
      <c r="AO160" s="250" t="e">
        <f t="shared" si="54"/>
        <v>#DIV/0!</v>
      </c>
      <c r="AP160" s="250" t="e">
        <f t="shared" si="54"/>
        <v>#DIV/0!</v>
      </c>
      <c r="AQ160" s="250" t="e">
        <f t="shared" si="54"/>
        <v>#DIV/0!</v>
      </c>
      <c r="AR160" s="250" t="e">
        <f t="shared" si="54"/>
        <v>#DIV/0!</v>
      </c>
      <c r="AS160" s="250" t="e">
        <f t="shared" si="54"/>
        <v>#DIV/0!</v>
      </c>
      <c r="AT160" s="250" t="e">
        <f t="shared" si="54"/>
        <v>#DIV/0!</v>
      </c>
      <c r="AU160" s="250" t="e">
        <f t="shared" si="54"/>
        <v>#DIV/0!</v>
      </c>
      <c r="AV160" s="250" t="e">
        <f t="shared" si="54"/>
        <v>#DIV/0!</v>
      </c>
      <c r="AW160" s="250" t="e">
        <f t="shared" si="54"/>
        <v>#DIV/0!</v>
      </c>
      <c r="AX160" s="250" t="e">
        <f t="shared" si="54"/>
        <v>#DIV/0!</v>
      </c>
      <c r="AY160" s="250" t="e">
        <f t="shared" si="54"/>
        <v>#DIV/0!</v>
      </c>
      <c r="AZ160" s="250" t="e">
        <f t="shared" si="54"/>
        <v>#DIV/0!</v>
      </c>
      <c r="BA160" s="250" t="e">
        <f t="shared" si="54"/>
        <v>#DIV/0!</v>
      </c>
      <c r="BB160" s="250" t="e">
        <f t="shared" si="54"/>
        <v>#DIV/0!</v>
      </c>
      <c r="BC160" s="250" t="e">
        <f t="shared" si="54"/>
        <v>#DIV/0!</v>
      </c>
      <c r="BD160" s="250" t="e">
        <f t="shared" si="54"/>
        <v>#DIV/0!</v>
      </c>
      <c r="BE160" s="250" t="e">
        <f t="shared" si="54"/>
        <v>#DIV/0!</v>
      </c>
      <c r="BF160" s="250" t="e">
        <f t="shared" si="54"/>
        <v>#DIV/0!</v>
      </c>
      <c r="BG160" s="250" t="e">
        <f t="shared" si="54"/>
        <v>#DIV/0!</v>
      </c>
      <c r="BH160" s="250" t="e">
        <f t="shared" si="54"/>
        <v>#DIV/0!</v>
      </c>
      <c r="BI160" s="250" t="e">
        <f t="shared" si="54"/>
        <v>#DIV/0!</v>
      </c>
    </row>
    <row r="161" spans="1:61" hidden="1" x14ac:dyDescent="0.25">
      <c r="A161" s="250">
        <v>8</v>
      </c>
      <c r="B161" s="250"/>
      <c r="C161" s="250"/>
      <c r="D161" s="250"/>
      <c r="E161" s="250"/>
      <c r="F161" s="250"/>
      <c r="G161" s="250" t="e">
        <f t="shared" si="54"/>
        <v>#DIV/0!</v>
      </c>
      <c r="H161" s="250" t="e">
        <f t="shared" si="54"/>
        <v>#DIV/0!</v>
      </c>
      <c r="I161" s="250" t="e">
        <f t="shared" si="54"/>
        <v>#DIV/0!</v>
      </c>
      <c r="J161" s="250" t="e">
        <f t="shared" si="54"/>
        <v>#DIV/0!</v>
      </c>
      <c r="K161" s="250" t="e">
        <f t="shared" si="54"/>
        <v>#DIV/0!</v>
      </c>
      <c r="L161" s="250" t="e">
        <f t="shared" si="54"/>
        <v>#DIV/0!</v>
      </c>
      <c r="M161" s="250" t="e">
        <f t="shared" si="54"/>
        <v>#DIV/0!</v>
      </c>
      <c r="N161" s="250" t="e">
        <f t="shared" si="54"/>
        <v>#DIV/0!</v>
      </c>
      <c r="O161" s="250" t="e">
        <f t="shared" si="54"/>
        <v>#DIV/0!</v>
      </c>
      <c r="P161" s="250" t="e">
        <f t="shared" si="54"/>
        <v>#DIV/0!</v>
      </c>
      <c r="Q161" s="250" t="e">
        <f t="shared" si="54"/>
        <v>#DIV/0!</v>
      </c>
      <c r="R161" s="250" t="e">
        <f t="shared" si="54"/>
        <v>#DIV/0!</v>
      </c>
      <c r="S161" s="250" t="e">
        <f t="shared" si="54"/>
        <v>#DIV/0!</v>
      </c>
      <c r="T161" s="250" t="e">
        <f t="shared" si="54"/>
        <v>#DIV/0!</v>
      </c>
      <c r="U161" s="250" t="e">
        <f t="shared" si="54"/>
        <v>#DIV/0!</v>
      </c>
      <c r="V161" s="250" t="e">
        <f t="shared" si="54"/>
        <v>#DIV/0!</v>
      </c>
      <c r="W161" s="250" t="e">
        <f t="shared" si="54"/>
        <v>#DIV/0!</v>
      </c>
      <c r="X161" s="250" t="e">
        <f t="shared" si="54"/>
        <v>#DIV/0!</v>
      </c>
      <c r="Y161" s="250" t="e">
        <f t="shared" si="54"/>
        <v>#DIV/0!</v>
      </c>
      <c r="Z161" s="250" t="e">
        <f t="shared" si="54"/>
        <v>#DIV/0!</v>
      </c>
      <c r="AA161" s="250" t="e">
        <f t="shared" si="54"/>
        <v>#DIV/0!</v>
      </c>
      <c r="AB161" s="250" t="e">
        <f t="shared" si="54"/>
        <v>#DIV/0!</v>
      </c>
      <c r="AC161" s="250" t="e">
        <f t="shared" si="54"/>
        <v>#DIV/0!</v>
      </c>
      <c r="AD161" s="250" t="e">
        <f t="shared" si="54"/>
        <v>#DIV/0!</v>
      </c>
      <c r="AE161" s="250" t="e">
        <f t="shared" si="54"/>
        <v>#DIV/0!</v>
      </c>
      <c r="AF161" s="250" t="e">
        <f t="shared" si="54"/>
        <v>#DIV/0!</v>
      </c>
      <c r="AG161" s="250" t="e">
        <f t="shared" si="54"/>
        <v>#DIV/0!</v>
      </c>
      <c r="AH161" s="250" t="e">
        <f t="shared" si="54"/>
        <v>#DIV/0!</v>
      </c>
      <c r="AI161" s="250" t="e">
        <f t="shared" si="54"/>
        <v>#DIV/0!</v>
      </c>
      <c r="AJ161" s="250" t="e">
        <f t="shared" si="54"/>
        <v>#DIV/0!</v>
      </c>
      <c r="AK161" s="250" t="e">
        <f t="shared" si="54"/>
        <v>#DIV/0!</v>
      </c>
      <c r="AL161" s="250" t="e">
        <f t="shared" si="54"/>
        <v>#DIV/0!</v>
      </c>
      <c r="AM161" s="250" t="e">
        <f t="shared" si="54"/>
        <v>#DIV/0!</v>
      </c>
      <c r="AN161" s="250" t="e">
        <f t="shared" si="54"/>
        <v>#DIV/0!</v>
      </c>
      <c r="AO161" s="250" t="e">
        <f t="shared" si="54"/>
        <v>#DIV/0!</v>
      </c>
      <c r="AP161" s="250" t="e">
        <f t="shared" si="54"/>
        <v>#DIV/0!</v>
      </c>
      <c r="AQ161" s="250" t="e">
        <f t="shared" si="54"/>
        <v>#DIV/0!</v>
      </c>
      <c r="AR161" s="250" t="e">
        <f t="shared" si="54"/>
        <v>#DIV/0!</v>
      </c>
      <c r="AS161" s="250" t="e">
        <f t="shared" si="54"/>
        <v>#DIV/0!</v>
      </c>
      <c r="AT161" s="250" t="e">
        <f t="shared" si="54"/>
        <v>#DIV/0!</v>
      </c>
      <c r="AU161" s="250" t="e">
        <f t="shared" si="54"/>
        <v>#DIV/0!</v>
      </c>
      <c r="AV161" s="250" t="e">
        <f t="shared" si="54"/>
        <v>#DIV/0!</v>
      </c>
      <c r="AW161" s="250" t="e">
        <f t="shared" si="54"/>
        <v>#DIV/0!</v>
      </c>
      <c r="AX161" s="250" t="e">
        <f t="shared" si="54"/>
        <v>#DIV/0!</v>
      </c>
      <c r="AY161" s="250" t="e">
        <f t="shared" si="54"/>
        <v>#DIV/0!</v>
      </c>
      <c r="AZ161" s="250" t="e">
        <f t="shared" si="54"/>
        <v>#DIV/0!</v>
      </c>
      <c r="BA161" s="250" t="e">
        <f t="shared" si="54"/>
        <v>#DIV/0!</v>
      </c>
      <c r="BB161" s="250" t="e">
        <f t="shared" si="54"/>
        <v>#DIV/0!</v>
      </c>
      <c r="BC161" s="250" t="e">
        <f t="shared" si="54"/>
        <v>#DIV/0!</v>
      </c>
      <c r="BD161" s="250" t="e">
        <f t="shared" si="54"/>
        <v>#DIV/0!</v>
      </c>
      <c r="BE161" s="250" t="e">
        <f t="shared" si="54"/>
        <v>#DIV/0!</v>
      </c>
      <c r="BF161" s="250" t="e">
        <f t="shared" si="54"/>
        <v>#DIV/0!</v>
      </c>
      <c r="BG161" s="250" t="e">
        <f t="shared" si="54"/>
        <v>#DIV/0!</v>
      </c>
      <c r="BH161" s="250" t="e">
        <f t="shared" si="54"/>
        <v>#DIV/0!</v>
      </c>
      <c r="BI161" s="250" t="e">
        <f t="shared" si="54"/>
        <v>#DIV/0!</v>
      </c>
    </row>
    <row r="162" spans="1:61" hidden="1" x14ac:dyDescent="0.25">
      <c r="A162" s="250">
        <v>9</v>
      </c>
      <c r="B162" s="250"/>
      <c r="C162" s="250"/>
      <c r="D162" s="250"/>
      <c r="E162" s="250"/>
      <c r="F162" s="250"/>
      <c r="G162" s="250" t="e">
        <f t="shared" si="54"/>
        <v>#DIV/0!</v>
      </c>
      <c r="H162" s="250" t="e">
        <f t="shared" si="54"/>
        <v>#DIV/0!</v>
      </c>
      <c r="I162" s="250" t="e">
        <f t="shared" si="54"/>
        <v>#DIV/0!</v>
      </c>
      <c r="J162" s="250" t="e">
        <f t="shared" si="54"/>
        <v>#DIV/0!</v>
      </c>
      <c r="K162" s="250" t="e">
        <f t="shared" si="54"/>
        <v>#DIV/0!</v>
      </c>
      <c r="L162" s="250" t="e">
        <f t="shared" si="54"/>
        <v>#DIV/0!</v>
      </c>
      <c r="M162" s="250" t="e">
        <f t="shared" si="54"/>
        <v>#DIV/0!</v>
      </c>
      <c r="N162" s="250" t="e">
        <f t="shared" si="54"/>
        <v>#DIV/0!</v>
      </c>
      <c r="O162" s="250" t="e">
        <f t="shared" si="54"/>
        <v>#DIV/0!</v>
      </c>
      <c r="P162" s="250" t="e">
        <f t="shared" si="54"/>
        <v>#DIV/0!</v>
      </c>
      <c r="Q162" s="250" t="e">
        <f t="shared" si="54"/>
        <v>#DIV/0!</v>
      </c>
      <c r="R162" s="250" t="e">
        <f t="shared" si="54"/>
        <v>#DIV/0!</v>
      </c>
      <c r="S162" s="250" t="e">
        <f t="shared" si="54"/>
        <v>#DIV/0!</v>
      </c>
      <c r="T162" s="250" t="e">
        <f t="shared" si="54"/>
        <v>#DIV/0!</v>
      </c>
      <c r="U162" s="250" t="e">
        <f t="shared" si="54"/>
        <v>#DIV/0!</v>
      </c>
      <c r="V162" s="250" t="e">
        <f t="shared" si="54"/>
        <v>#DIV/0!</v>
      </c>
      <c r="W162" s="250" t="e">
        <f t="shared" si="54"/>
        <v>#DIV/0!</v>
      </c>
      <c r="X162" s="250" t="e">
        <f t="shared" si="54"/>
        <v>#DIV/0!</v>
      </c>
      <c r="Y162" s="250" t="e">
        <f t="shared" si="54"/>
        <v>#DIV/0!</v>
      </c>
      <c r="Z162" s="250" t="e">
        <f t="shared" si="54"/>
        <v>#DIV/0!</v>
      </c>
      <c r="AA162" s="250" t="e">
        <f t="shared" si="54"/>
        <v>#DIV/0!</v>
      </c>
      <c r="AB162" s="250" t="e">
        <f t="shared" si="54"/>
        <v>#DIV/0!</v>
      </c>
      <c r="AC162" s="250" t="e">
        <f t="shared" si="54"/>
        <v>#DIV/0!</v>
      </c>
      <c r="AD162" s="250" t="e">
        <f t="shared" si="54"/>
        <v>#DIV/0!</v>
      </c>
      <c r="AE162" s="250" t="e">
        <f t="shared" si="54"/>
        <v>#DIV/0!</v>
      </c>
      <c r="AF162" s="250" t="e">
        <f t="shared" si="54"/>
        <v>#DIV/0!</v>
      </c>
      <c r="AG162" s="250" t="e">
        <f t="shared" si="54"/>
        <v>#DIV/0!</v>
      </c>
      <c r="AH162" s="250" t="e">
        <f t="shared" si="54"/>
        <v>#DIV/0!</v>
      </c>
      <c r="AI162" s="250" t="e">
        <f t="shared" si="54"/>
        <v>#DIV/0!</v>
      </c>
      <c r="AJ162" s="250" t="e">
        <f t="shared" si="54"/>
        <v>#DIV/0!</v>
      </c>
      <c r="AK162" s="250" t="e">
        <f t="shared" si="54"/>
        <v>#DIV/0!</v>
      </c>
      <c r="AL162" s="250" t="e">
        <f t="shared" si="54"/>
        <v>#DIV/0!</v>
      </c>
      <c r="AM162" s="250" t="e">
        <f t="shared" si="54"/>
        <v>#DIV/0!</v>
      </c>
      <c r="AN162" s="250" t="e">
        <f t="shared" si="54"/>
        <v>#DIV/0!</v>
      </c>
      <c r="AO162" s="250" t="e">
        <f t="shared" si="54"/>
        <v>#DIV/0!</v>
      </c>
      <c r="AP162" s="250" t="e">
        <f t="shared" si="54"/>
        <v>#DIV/0!</v>
      </c>
      <c r="AQ162" s="250" t="e">
        <f t="shared" si="54"/>
        <v>#DIV/0!</v>
      </c>
      <c r="AR162" s="250" t="e">
        <f t="shared" si="54"/>
        <v>#DIV/0!</v>
      </c>
      <c r="AS162" s="250" t="e">
        <f t="shared" si="54"/>
        <v>#DIV/0!</v>
      </c>
      <c r="AT162" s="250" t="e">
        <f t="shared" si="54"/>
        <v>#DIV/0!</v>
      </c>
      <c r="AU162" s="250" t="e">
        <f t="shared" si="54"/>
        <v>#DIV/0!</v>
      </c>
      <c r="AV162" s="250" t="e">
        <f t="shared" si="54"/>
        <v>#DIV/0!</v>
      </c>
      <c r="AW162" s="250" t="e">
        <f t="shared" si="54"/>
        <v>#DIV/0!</v>
      </c>
      <c r="AX162" s="250" t="e">
        <f t="shared" si="54"/>
        <v>#DIV/0!</v>
      </c>
      <c r="AY162" s="250" t="e">
        <f t="shared" si="54"/>
        <v>#DIV/0!</v>
      </c>
      <c r="AZ162" s="250" t="e">
        <f t="shared" si="54"/>
        <v>#DIV/0!</v>
      </c>
      <c r="BA162" s="250" t="e">
        <f t="shared" si="54"/>
        <v>#DIV/0!</v>
      </c>
      <c r="BB162" s="250" t="e">
        <f t="shared" si="54"/>
        <v>#DIV/0!</v>
      </c>
      <c r="BC162" s="250" t="e">
        <f t="shared" si="54"/>
        <v>#DIV/0!</v>
      </c>
      <c r="BD162" s="250" t="e">
        <f t="shared" si="54"/>
        <v>#DIV/0!</v>
      </c>
      <c r="BE162" s="250" t="e">
        <f t="shared" si="54"/>
        <v>#DIV/0!</v>
      </c>
      <c r="BF162" s="250" t="e">
        <f t="shared" si="54"/>
        <v>#DIV/0!</v>
      </c>
      <c r="BG162" s="250" t="e">
        <f t="shared" si="54"/>
        <v>#DIV/0!</v>
      </c>
      <c r="BH162" s="250" t="e">
        <f t="shared" si="54"/>
        <v>#DIV/0!</v>
      </c>
      <c r="BI162" s="250" t="e">
        <f t="shared" si="54"/>
        <v>#DIV/0!</v>
      </c>
    </row>
    <row r="163" spans="1:61" hidden="1" x14ac:dyDescent="0.25">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row>
    <row r="164" spans="1:61" hidden="1" x14ac:dyDescent="0.25">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row>
    <row r="165" spans="1:61" hidden="1" x14ac:dyDescent="0.25">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row>
    <row r="166" spans="1:61" hidden="1" x14ac:dyDescent="0.25">
      <c r="A166" s="250" t="s">
        <v>462</v>
      </c>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row>
    <row r="167" spans="1:61" hidden="1" x14ac:dyDescent="0.25">
      <c r="A167" s="250">
        <v>1</v>
      </c>
      <c r="B167" s="250"/>
      <c r="C167" s="250"/>
      <c r="D167" s="250"/>
      <c r="E167" s="250"/>
      <c r="F167" s="250"/>
      <c r="G167" s="250" t="e">
        <f>#REF!</f>
        <v>#REF!</v>
      </c>
      <c r="H167" s="250" t="e">
        <f>#REF!</f>
        <v>#REF!</v>
      </c>
      <c r="I167" s="250" t="e">
        <f>#REF!</f>
        <v>#REF!</v>
      </c>
      <c r="J167" s="250" t="e">
        <f>#REF!</f>
        <v>#REF!</v>
      </c>
      <c r="K167" s="250" t="e">
        <f>#REF!</f>
        <v>#REF!</v>
      </c>
      <c r="L167" s="250" t="e">
        <f>#REF!</f>
        <v>#REF!</v>
      </c>
      <c r="M167" s="250" t="e">
        <f>#REF!</f>
        <v>#REF!</v>
      </c>
      <c r="N167" s="250" t="e">
        <f>#REF!</f>
        <v>#REF!</v>
      </c>
      <c r="O167" s="250" t="e">
        <f>#REF!</f>
        <v>#REF!</v>
      </c>
      <c r="P167" s="250" t="e">
        <f>#REF!</f>
        <v>#REF!</v>
      </c>
      <c r="Q167" s="250" t="e">
        <f>#REF!</f>
        <v>#REF!</v>
      </c>
      <c r="R167" s="250" t="e">
        <f>#REF!</f>
        <v>#REF!</v>
      </c>
      <c r="S167" s="250" t="e">
        <f>#REF!</f>
        <v>#REF!</v>
      </c>
      <c r="T167" s="250" t="e">
        <f>#REF!</f>
        <v>#REF!</v>
      </c>
      <c r="U167" s="250" t="e">
        <f>#REF!</f>
        <v>#REF!</v>
      </c>
      <c r="V167" s="250" t="e">
        <f>#REF!</f>
        <v>#REF!</v>
      </c>
      <c r="W167" s="250" t="e">
        <f>#REF!</f>
        <v>#REF!</v>
      </c>
      <c r="X167" s="250" t="e">
        <f>#REF!</f>
        <v>#REF!</v>
      </c>
      <c r="Y167" s="250" t="e">
        <f>#REF!</f>
        <v>#REF!</v>
      </c>
      <c r="Z167" s="250" t="e">
        <f>#REF!</f>
        <v>#REF!</v>
      </c>
      <c r="AA167" s="250" t="e">
        <f>#REF!</f>
        <v>#REF!</v>
      </c>
      <c r="AB167" s="250" t="e">
        <f>#REF!</f>
        <v>#REF!</v>
      </c>
      <c r="AC167" s="250" t="e">
        <f>#REF!</f>
        <v>#REF!</v>
      </c>
      <c r="AD167" s="250" t="e">
        <f>#REF!</f>
        <v>#REF!</v>
      </c>
      <c r="AE167" s="250" t="e">
        <f>#REF!</f>
        <v>#REF!</v>
      </c>
      <c r="AF167" s="250" t="e">
        <f>#REF!</f>
        <v>#REF!</v>
      </c>
      <c r="AG167" s="250" t="e">
        <f>#REF!</f>
        <v>#REF!</v>
      </c>
      <c r="AH167" s="250" t="e">
        <f>#REF!</f>
        <v>#REF!</v>
      </c>
      <c r="AI167" s="250" t="e">
        <f>#REF!</f>
        <v>#REF!</v>
      </c>
      <c r="AJ167" s="250" t="e">
        <f>#REF!</f>
        <v>#REF!</v>
      </c>
      <c r="AK167" s="250" t="e">
        <f>#REF!</f>
        <v>#REF!</v>
      </c>
      <c r="AL167" s="250" t="e">
        <f>#REF!</f>
        <v>#REF!</v>
      </c>
      <c r="AM167" s="250" t="e">
        <f>#REF!</f>
        <v>#REF!</v>
      </c>
      <c r="AN167" s="250" t="e">
        <f>#REF!</f>
        <v>#REF!</v>
      </c>
      <c r="AO167" s="250" t="e">
        <f>#REF!</f>
        <v>#REF!</v>
      </c>
      <c r="AP167" s="250" t="e">
        <f>#REF!</f>
        <v>#REF!</v>
      </c>
      <c r="AQ167" s="250" t="e">
        <f>#REF!</f>
        <v>#REF!</v>
      </c>
      <c r="AR167" s="250" t="e">
        <f>#REF!</f>
        <v>#REF!</v>
      </c>
      <c r="AS167" s="250" t="e">
        <f>#REF!</f>
        <v>#REF!</v>
      </c>
      <c r="AT167" s="250" t="e">
        <f>#REF!</f>
        <v>#REF!</v>
      </c>
      <c r="AU167" s="250" t="e">
        <f>#REF!</f>
        <v>#REF!</v>
      </c>
      <c r="AV167" s="250" t="e">
        <f>#REF!</f>
        <v>#REF!</v>
      </c>
      <c r="AW167" s="250" t="e">
        <f>#REF!</f>
        <v>#REF!</v>
      </c>
      <c r="AX167" s="250" t="e">
        <f>#REF!</f>
        <v>#REF!</v>
      </c>
      <c r="AY167" s="250" t="e">
        <f>#REF!</f>
        <v>#REF!</v>
      </c>
      <c r="AZ167" s="250" t="e">
        <f>#REF!</f>
        <v>#REF!</v>
      </c>
      <c r="BA167" s="250" t="e">
        <f>#REF!</f>
        <v>#REF!</v>
      </c>
      <c r="BB167" s="250" t="e">
        <f>#REF!</f>
        <v>#REF!</v>
      </c>
      <c r="BC167" s="250" t="e">
        <f>#REF!</f>
        <v>#REF!</v>
      </c>
      <c r="BD167" s="250" t="e">
        <f>#REF!</f>
        <v>#REF!</v>
      </c>
      <c r="BE167" s="250" t="e">
        <f>#REF!</f>
        <v>#REF!</v>
      </c>
      <c r="BF167" s="250" t="e">
        <f>#REF!</f>
        <v>#REF!</v>
      </c>
      <c r="BG167" s="250" t="e">
        <f>#REF!</f>
        <v>#REF!</v>
      </c>
      <c r="BH167" s="250" t="e">
        <f>#REF!</f>
        <v>#REF!</v>
      </c>
      <c r="BI167" s="250" t="e">
        <f>#REF!</f>
        <v>#REF!</v>
      </c>
    </row>
    <row r="168" spans="1:61" hidden="1" x14ac:dyDescent="0.25">
      <c r="A168" s="250">
        <v>2</v>
      </c>
      <c r="B168" s="250"/>
      <c r="C168" s="250"/>
      <c r="D168" s="250"/>
      <c r="E168" s="250"/>
      <c r="F168" s="250"/>
      <c r="G168" s="250" t="e">
        <f>#REF!</f>
        <v>#REF!</v>
      </c>
      <c r="H168" s="250" t="e">
        <f>#REF!+#REF!</f>
        <v>#REF!</v>
      </c>
      <c r="I168" s="250" t="e">
        <f>#REF!+#REF!</f>
        <v>#REF!</v>
      </c>
      <c r="J168" s="250" t="e">
        <f>#REF!+#REF!</f>
        <v>#REF!</v>
      </c>
      <c r="K168" s="250" t="e">
        <f>#REF!+#REF!</f>
        <v>#REF!</v>
      </c>
      <c r="L168" s="250" t="e">
        <f>#REF!+#REF!</f>
        <v>#REF!</v>
      </c>
      <c r="M168" s="250" t="e">
        <f>#REF!+#REF!</f>
        <v>#REF!</v>
      </c>
      <c r="N168" s="250" t="e">
        <f>#REF!+#REF!</f>
        <v>#REF!</v>
      </c>
      <c r="O168" s="250" t="e">
        <f>#REF!+#REF!</f>
        <v>#REF!</v>
      </c>
      <c r="P168" s="250" t="e">
        <f>#REF!+#REF!</f>
        <v>#REF!</v>
      </c>
      <c r="Q168" s="250" t="e">
        <f>#REF!+#REF!</f>
        <v>#REF!</v>
      </c>
      <c r="R168" s="250" t="e">
        <f>#REF!+#REF!</f>
        <v>#REF!</v>
      </c>
      <c r="S168" s="250" t="e">
        <f>#REF!+#REF!</f>
        <v>#REF!</v>
      </c>
      <c r="T168" s="250" t="e">
        <f>#REF!+#REF!</f>
        <v>#REF!</v>
      </c>
      <c r="U168" s="250" t="e">
        <f>#REF!+#REF!</f>
        <v>#REF!</v>
      </c>
      <c r="V168" s="250" t="e">
        <f>#REF!+#REF!</f>
        <v>#REF!</v>
      </c>
      <c r="W168" s="250" t="e">
        <f>#REF!+#REF!</f>
        <v>#REF!</v>
      </c>
      <c r="X168" s="250" t="e">
        <f>#REF!+#REF!</f>
        <v>#REF!</v>
      </c>
      <c r="Y168" s="250" t="e">
        <f>#REF!+#REF!</f>
        <v>#REF!</v>
      </c>
      <c r="Z168" s="250" t="e">
        <f>#REF!+#REF!</f>
        <v>#REF!</v>
      </c>
      <c r="AA168" s="250" t="e">
        <f>#REF!+#REF!</f>
        <v>#REF!</v>
      </c>
      <c r="AB168" s="250" t="e">
        <f>#REF!+#REF!</f>
        <v>#REF!</v>
      </c>
      <c r="AC168" s="250" t="e">
        <f>#REF!+#REF!</f>
        <v>#REF!</v>
      </c>
      <c r="AD168" s="250" t="e">
        <f>#REF!+#REF!</f>
        <v>#REF!</v>
      </c>
      <c r="AE168" s="250" t="e">
        <f>#REF!+#REF!</f>
        <v>#REF!</v>
      </c>
      <c r="AF168" s="250" t="e">
        <f>#REF!+#REF!</f>
        <v>#REF!</v>
      </c>
      <c r="AG168" s="250" t="e">
        <f>#REF!+#REF!</f>
        <v>#REF!</v>
      </c>
      <c r="AH168" s="250" t="e">
        <f>#REF!+#REF!</f>
        <v>#REF!</v>
      </c>
      <c r="AI168" s="250" t="e">
        <f>#REF!+#REF!</f>
        <v>#REF!</v>
      </c>
      <c r="AJ168" s="250" t="e">
        <f>#REF!+#REF!</f>
        <v>#REF!</v>
      </c>
      <c r="AK168" s="250" t="e">
        <f>#REF!+#REF!</f>
        <v>#REF!</v>
      </c>
      <c r="AL168" s="250" t="e">
        <f>#REF!+#REF!</f>
        <v>#REF!</v>
      </c>
      <c r="AM168" s="250" t="e">
        <f>#REF!+#REF!</f>
        <v>#REF!</v>
      </c>
      <c r="AN168" s="250" t="e">
        <f>#REF!+#REF!</f>
        <v>#REF!</v>
      </c>
      <c r="AO168" s="250" t="e">
        <f>#REF!+#REF!</f>
        <v>#REF!</v>
      </c>
      <c r="AP168" s="250" t="e">
        <f>#REF!+#REF!</f>
        <v>#REF!</v>
      </c>
      <c r="AQ168" s="250" t="e">
        <f>#REF!+#REF!</f>
        <v>#REF!</v>
      </c>
      <c r="AR168" s="250" t="e">
        <f>#REF!+#REF!</f>
        <v>#REF!</v>
      </c>
      <c r="AS168" s="250" t="e">
        <f>#REF!+#REF!</f>
        <v>#REF!</v>
      </c>
      <c r="AT168" s="250" t="e">
        <f>#REF!+#REF!</f>
        <v>#REF!</v>
      </c>
      <c r="AU168" s="250" t="e">
        <f>#REF!+#REF!</f>
        <v>#REF!</v>
      </c>
      <c r="AV168" s="250" t="e">
        <f>#REF!+#REF!</f>
        <v>#REF!</v>
      </c>
      <c r="AW168" s="250" t="e">
        <f>#REF!+#REF!</f>
        <v>#REF!</v>
      </c>
      <c r="AX168" s="250" t="e">
        <f>#REF!+#REF!</f>
        <v>#REF!</v>
      </c>
      <c r="AY168" s="250" t="e">
        <f>#REF!+#REF!</f>
        <v>#REF!</v>
      </c>
      <c r="AZ168" s="250" t="e">
        <f>#REF!+#REF!</f>
        <v>#REF!</v>
      </c>
      <c r="BA168" s="250" t="e">
        <f>#REF!+#REF!</f>
        <v>#REF!</v>
      </c>
      <c r="BB168" s="250" t="e">
        <f>#REF!+#REF!</f>
        <v>#REF!</v>
      </c>
      <c r="BC168" s="250" t="e">
        <f>#REF!+#REF!</f>
        <v>#REF!</v>
      </c>
      <c r="BD168" s="250" t="e">
        <f>#REF!+#REF!</f>
        <v>#REF!</v>
      </c>
      <c r="BE168" s="250" t="e">
        <f>#REF!+#REF!</f>
        <v>#REF!</v>
      </c>
      <c r="BF168" s="250" t="e">
        <f>#REF!+#REF!</f>
        <v>#REF!</v>
      </c>
      <c r="BG168" s="250" t="e">
        <f>#REF!+#REF!</f>
        <v>#REF!</v>
      </c>
      <c r="BH168" s="250" t="e">
        <f>#REF!+#REF!</f>
        <v>#REF!</v>
      </c>
      <c r="BI168" s="250" t="e">
        <f>#REF!+#REF!</f>
        <v>#REF!</v>
      </c>
    </row>
    <row r="169" spans="1:61" hidden="1" x14ac:dyDescent="0.25">
      <c r="A169" s="250">
        <v>3</v>
      </c>
      <c r="B169" s="250"/>
      <c r="C169" s="250"/>
      <c r="D169" s="250"/>
      <c r="E169" s="250"/>
      <c r="F169" s="250"/>
      <c r="G169" s="250" t="e">
        <f>#REF!</f>
        <v>#REF!</v>
      </c>
      <c r="H169" s="250" t="e">
        <f>#REF!+#REF!</f>
        <v>#REF!</v>
      </c>
      <c r="I169" s="250" t="e">
        <f>#REF!+#REF!+#REF!</f>
        <v>#REF!</v>
      </c>
      <c r="J169" s="250" t="e">
        <f>#REF!+#REF!+#REF!</f>
        <v>#REF!</v>
      </c>
      <c r="K169" s="250" t="e">
        <f>#REF!+#REF!+#REF!</f>
        <v>#REF!</v>
      </c>
      <c r="L169" s="250" t="e">
        <f>#REF!+#REF!+#REF!</f>
        <v>#REF!</v>
      </c>
      <c r="M169" s="250" t="e">
        <f>#REF!+#REF!+#REF!</f>
        <v>#REF!</v>
      </c>
      <c r="N169" s="250" t="e">
        <f>#REF!+#REF!+#REF!</f>
        <v>#REF!</v>
      </c>
      <c r="O169" s="250" t="e">
        <f>#REF!+#REF!+#REF!</f>
        <v>#REF!</v>
      </c>
      <c r="P169" s="250" t="e">
        <f>#REF!+#REF!+#REF!</f>
        <v>#REF!</v>
      </c>
      <c r="Q169" s="250" t="e">
        <f>#REF!+#REF!+#REF!</f>
        <v>#REF!</v>
      </c>
      <c r="R169" s="250" t="e">
        <f>#REF!+#REF!+#REF!</f>
        <v>#REF!</v>
      </c>
      <c r="S169" s="250" t="e">
        <f>#REF!+#REF!+#REF!</f>
        <v>#REF!</v>
      </c>
      <c r="T169" s="250" t="e">
        <f>#REF!+#REF!+#REF!</f>
        <v>#REF!</v>
      </c>
      <c r="U169" s="250" t="e">
        <f>#REF!+#REF!+#REF!</f>
        <v>#REF!</v>
      </c>
      <c r="V169" s="250" t="e">
        <f>#REF!+#REF!+#REF!</f>
        <v>#REF!</v>
      </c>
      <c r="W169" s="250" t="e">
        <f>#REF!+#REF!+#REF!</f>
        <v>#REF!</v>
      </c>
      <c r="X169" s="250" t="e">
        <f>#REF!+#REF!+#REF!</f>
        <v>#REF!</v>
      </c>
      <c r="Y169" s="250" t="e">
        <f>#REF!+#REF!+#REF!</f>
        <v>#REF!</v>
      </c>
      <c r="Z169" s="250" t="e">
        <f>#REF!+#REF!+#REF!</f>
        <v>#REF!</v>
      </c>
      <c r="AA169" s="250" t="e">
        <f>#REF!+#REF!+#REF!</f>
        <v>#REF!</v>
      </c>
      <c r="AB169" s="250" t="e">
        <f>#REF!+#REF!+#REF!</f>
        <v>#REF!</v>
      </c>
      <c r="AC169" s="250" t="e">
        <f>#REF!+#REF!+#REF!</f>
        <v>#REF!</v>
      </c>
      <c r="AD169" s="250" t="e">
        <f>#REF!+#REF!+#REF!</f>
        <v>#REF!</v>
      </c>
      <c r="AE169" s="250" t="e">
        <f>#REF!+#REF!+#REF!</f>
        <v>#REF!</v>
      </c>
      <c r="AF169" s="250" t="e">
        <f>#REF!+#REF!+#REF!</f>
        <v>#REF!</v>
      </c>
      <c r="AG169" s="250" t="e">
        <f>#REF!+#REF!+#REF!</f>
        <v>#REF!</v>
      </c>
      <c r="AH169" s="250" t="e">
        <f>#REF!+#REF!+#REF!</f>
        <v>#REF!</v>
      </c>
      <c r="AI169" s="250" t="e">
        <f>#REF!+#REF!+#REF!</f>
        <v>#REF!</v>
      </c>
      <c r="AJ169" s="250" t="e">
        <f>#REF!+#REF!+#REF!</f>
        <v>#REF!</v>
      </c>
      <c r="AK169" s="250" t="e">
        <f>#REF!+#REF!+#REF!</f>
        <v>#REF!</v>
      </c>
      <c r="AL169" s="250" t="e">
        <f>#REF!+#REF!+#REF!</f>
        <v>#REF!</v>
      </c>
      <c r="AM169" s="250" t="e">
        <f>#REF!+#REF!+#REF!</f>
        <v>#REF!</v>
      </c>
      <c r="AN169" s="250" t="e">
        <f>#REF!+#REF!+#REF!</f>
        <v>#REF!</v>
      </c>
      <c r="AO169" s="250" t="e">
        <f>#REF!+#REF!+#REF!</f>
        <v>#REF!</v>
      </c>
      <c r="AP169" s="250" t="e">
        <f>#REF!+#REF!+#REF!</f>
        <v>#REF!</v>
      </c>
      <c r="AQ169" s="250" t="e">
        <f>#REF!+#REF!+#REF!</f>
        <v>#REF!</v>
      </c>
      <c r="AR169" s="250" t="e">
        <f>#REF!+#REF!+#REF!</f>
        <v>#REF!</v>
      </c>
      <c r="AS169" s="250" t="e">
        <f>#REF!+#REF!+#REF!</f>
        <v>#REF!</v>
      </c>
      <c r="AT169" s="250" t="e">
        <f>#REF!+#REF!+#REF!</f>
        <v>#REF!</v>
      </c>
      <c r="AU169" s="250" t="e">
        <f>#REF!+#REF!+#REF!</f>
        <v>#REF!</v>
      </c>
      <c r="AV169" s="250" t="e">
        <f>#REF!+#REF!+#REF!</f>
        <v>#REF!</v>
      </c>
      <c r="AW169" s="250" t="e">
        <f>#REF!+#REF!+#REF!</f>
        <v>#REF!</v>
      </c>
      <c r="AX169" s="250" t="e">
        <f>#REF!+#REF!+#REF!</f>
        <v>#REF!</v>
      </c>
      <c r="AY169" s="250" t="e">
        <f>#REF!+#REF!+#REF!</f>
        <v>#REF!</v>
      </c>
      <c r="AZ169" s="250" t="e">
        <f>#REF!+#REF!+#REF!</f>
        <v>#REF!</v>
      </c>
      <c r="BA169" s="250" t="e">
        <f>#REF!+#REF!+#REF!</f>
        <v>#REF!</v>
      </c>
      <c r="BB169" s="250" t="e">
        <f>#REF!+#REF!+#REF!</f>
        <v>#REF!</v>
      </c>
      <c r="BC169" s="250" t="e">
        <f>#REF!+#REF!+#REF!</f>
        <v>#REF!</v>
      </c>
      <c r="BD169" s="250" t="e">
        <f>#REF!+#REF!+#REF!</f>
        <v>#REF!</v>
      </c>
      <c r="BE169" s="250" t="e">
        <f>#REF!+#REF!+#REF!</f>
        <v>#REF!</v>
      </c>
      <c r="BF169" s="250" t="e">
        <f>#REF!+#REF!+#REF!</f>
        <v>#REF!</v>
      </c>
      <c r="BG169" s="250" t="e">
        <f>#REF!+#REF!+#REF!</f>
        <v>#REF!</v>
      </c>
      <c r="BH169" s="250" t="e">
        <f>#REF!+#REF!+#REF!</f>
        <v>#REF!</v>
      </c>
      <c r="BI169" s="250" t="e">
        <f>#REF!+#REF!+#REF!</f>
        <v>#REF!</v>
      </c>
    </row>
    <row r="170" spans="1:61" hidden="1" x14ac:dyDescent="0.25">
      <c r="A170" s="250">
        <v>4</v>
      </c>
      <c r="B170" s="250"/>
      <c r="C170" s="250"/>
      <c r="D170" s="250"/>
      <c r="E170" s="250"/>
      <c r="F170" s="250"/>
      <c r="G170" s="250" t="e">
        <f>#REF!</f>
        <v>#REF!</v>
      </c>
      <c r="H170" s="250" t="e">
        <f>#REF!+#REF!</f>
        <v>#REF!</v>
      </c>
      <c r="I170" s="250" t="e">
        <f>#REF!+#REF!+#REF!</f>
        <v>#REF!</v>
      </c>
      <c r="J170" s="250" t="e">
        <f>#REF!+#REF!+#REF!+#REF!</f>
        <v>#REF!</v>
      </c>
      <c r="K170" s="250" t="e">
        <f>#REF!+#REF!+#REF!+#REF!</f>
        <v>#REF!</v>
      </c>
      <c r="L170" s="250" t="e">
        <f>#REF!+#REF!+#REF!+#REF!</f>
        <v>#REF!</v>
      </c>
      <c r="M170" s="250" t="e">
        <f>#REF!+#REF!+#REF!+#REF!</f>
        <v>#REF!</v>
      </c>
      <c r="N170" s="250" t="e">
        <f>#REF!+#REF!+#REF!+#REF!</f>
        <v>#REF!</v>
      </c>
      <c r="O170" s="250" t="e">
        <f>#REF!+#REF!+#REF!+#REF!</f>
        <v>#REF!</v>
      </c>
      <c r="P170" s="250" t="e">
        <f>#REF!+#REF!+#REF!+#REF!</f>
        <v>#REF!</v>
      </c>
      <c r="Q170" s="250" t="e">
        <f>#REF!+#REF!+#REF!+#REF!</f>
        <v>#REF!</v>
      </c>
      <c r="R170" s="250" t="e">
        <f>#REF!+#REF!+#REF!+#REF!</f>
        <v>#REF!</v>
      </c>
      <c r="S170" s="250" t="e">
        <f>#REF!+#REF!+#REF!+#REF!</f>
        <v>#REF!</v>
      </c>
      <c r="T170" s="250" t="e">
        <f>#REF!+#REF!+#REF!+#REF!</f>
        <v>#REF!</v>
      </c>
      <c r="U170" s="250" t="e">
        <f>#REF!+#REF!+#REF!+#REF!</f>
        <v>#REF!</v>
      </c>
      <c r="V170" s="250" t="e">
        <f>#REF!+#REF!+#REF!+#REF!</f>
        <v>#REF!</v>
      </c>
      <c r="W170" s="250" t="e">
        <f>#REF!+#REF!+#REF!+#REF!</f>
        <v>#REF!</v>
      </c>
      <c r="X170" s="250" t="e">
        <f>#REF!+#REF!+#REF!+#REF!</f>
        <v>#REF!</v>
      </c>
      <c r="Y170" s="250" t="e">
        <f>#REF!+#REF!+#REF!+#REF!</f>
        <v>#REF!</v>
      </c>
      <c r="Z170" s="250" t="e">
        <f>#REF!+#REF!+#REF!+#REF!</f>
        <v>#REF!</v>
      </c>
      <c r="AA170" s="250" t="e">
        <f>#REF!+#REF!+#REF!+#REF!</f>
        <v>#REF!</v>
      </c>
      <c r="AB170" s="250" t="e">
        <f>#REF!+#REF!+#REF!+#REF!</f>
        <v>#REF!</v>
      </c>
      <c r="AC170" s="250" t="e">
        <f>#REF!+#REF!+#REF!+#REF!</f>
        <v>#REF!</v>
      </c>
      <c r="AD170" s="250" t="e">
        <f>#REF!+#REF!+#REF!+#REF!</f>
        <v>#REF!</v>
      </c>
      <c r="AE170" s="250" t="e">
        <f>#REF!+#REF!+#REF!+#REF!</f>
        <v>#REF!</v>
      </c>
      <c r="AF170" s="250" t="e">
        <f>#REF!+#REF!+#REF!+#REF!</f>
        <v>#REF!</v>
      </c>
      <c r="AG170" s="250" t="e">
        <f>#REF!+#REF!+#REF!+#REF!</f>
        <v>#REF!</v>
      </c>
      <c r="AH170" s="250" t="e">
        <f>#REF!+#REF!+#REF!+#REF!</f>
        <v>#REF!</v>
      </c>
      <c r="AI170" s="250" t="e">
        <f>#REF!+#REF!+#REF!+#REF!</f>
        <v>#REF!</v>
      </c>
      <c r="AJ170" s="250" t="e">
        <f>#REF!+#REF!+#REF!+#REF!</f>
        <v>#REF!</v>
      </c>
      <c r="AK170" s="250" t="e">
        <f>#REF!+#REF!+#REF!+#REF!</f>
        <v>#REF!</v>
      </c>
      <c r="AL170" s="250" t="e">
        <f>#REF!+#REF!+#REF!+#REF!</f>
        <v>#REF!</v>
      </c>
      <c r="AM170" s="250" t="e">
        <f>#REF!+#REF!+#REF!+#REF!</f>
        <v>#REF!</v>
      </c>
      <c r="AN170" s="250" t="e">
        <f>#REF!+#REF!+#REF!+#REF!</f>
        <v>#REF!</v>
      </c>
      <c r="AO170" s="250" t="e">
        <f>#REF!+#REF!+#REF!+#REF!</f>
        <v>#REF!</v>
      </c>
      <c r="AP170" s="250" t="e">
        <f>#REF!+#REF!+#REF!+#REF!</f>
        <v>#REF!</v>
      </c>
      <c r="AQ170" s="250" t="e">
        <f>#REF!+#REF!+#REF!+#REF!</f>
        <v>#REF!</v>
      </c>
      <c r="AR170" s="250" t="e">
        <f>#REF!+#REF!+#REF!+#REF!</f>
        <v>#REF!</v>
      </c>
      <c r="AS170" s="250" t="e">
        <f>#REF!+#REF!+#REF!+#REF!</f>
        <v>#REF!</v>
      </c>
      <c r="AT170" s="250" t="e">
        <f>#REF!+#REF!+#REF!+#REF!</f>
        <v>#REF!</v>
      </c>
      <c r="AU170" s="250" t="e">
        <f>#REF!+#REF!+#REF!+#REF!</f>
        <v>#REF!</v>
      </c>
      <c r="AV170" s="250" t="e">
        <f>#REF!+#REF!+#REF!+#REF!</f>
        <v>#REF!</v>
      </c>
      <c r="AW170" s="250" t="e">
        <f>#REF!+#REF!+#REF!+#REF!</f>
        <v>#REF!</v>
      </c>
      <c r="AX170" s="250" t="e">
        <f>#REF!+#REF!+#REF!+#REF!</f>
        <v>#REF!</v>
      </c>
      <c r="AY170" s="250" t="e">
        <f>#REF!+#REF!+#REF!+#REF!</f>
        <v>#REF!</v>
      </c>
      <c r="AZ170" s="250" t="e">
        <f>#REF!+#REF!+#REF!+#REF!</f>
        <v>#REF!</v>
      </c>
      <c r="BA170" s="250" t="e">
        <f>#REF!+#REF!+#REF!+#REF!</f>
        <v>#REF!</v>
      </c>
      <c r="BB170" s="250" t="e">
        <f>#REF!+#REF!+#REF!+#REF!</f>
        <v>#REF!</v>
      </c>
      <c r="BC170" s="250" t="e">
        <f>#REF!+#REF!+#REF!+#REF!</f>
        <v>#REF!</v>
      </c>
      <c r="BD170" s="250" t="e">
        <f>#REF!+#REF!+#REF!+#REF!</f>
        <v>#REF!</v>
      </c>
      <c r="BE170" s="250" t="e">
        <f>#REF!+#REF!+#REF!+#REF!</f>
        <v>#REF!</v>
      </c>
      <c r="BF170" s="250" t="e">
        <f>#REF!+#REF!+#REF!+#REF!</f>
        <v>#REF!</v>
      </c>
      <c r="BG170" s="250" t="e">
        <f>#REF!+#REF!+#REF!+#REF!</f>
        <v>#REF!</v>
      </c>
      <c r="BH170" s="250" t="e">
        <f>#REF!+#REF!+#REF!+#REF!</f>
        <v>#REF!</v>
      </c>
      <c r="BI170" s="250" t="e">
        <f>#REF!+#REF!+#REF!+#REF!</f>
        <v>#REF!</v>
      </c>
    </row>
    <row r="171" spans="1:61" hidden="1" x14ac:dyDescent="0.25">
      <c r="A171" s="250">
        <v>5</v>
      </c>
      <c r="B171" s="250"/>
      <c r="C171" s="250"/>
      <c r="D171" s="250"/>
      <c r="E171" s="250"/>
      <c r="F171" s="250"/>
      <c r="G171" s="250" t="e">
        <f>#REF!</f>
        <v>#REF!</v>
      </c>
      <c r="H171" s="250" t="e">
        <f>#REF!+#REF!</f>
        <v>#REF!</v>
      </c>
      <c r="I171" s="250" t="e">
        <f>#REF!+#REF!+#REF!</f>
        <v>#REF!</v>
      </c>
      <c r="J171" s="250" t="e">
        <f>#REF!+#REF!+#REF!+#REF!</f>
        <v>#REF!</v>
      </c>
      <c r="K171" s="250" t="e">
        <f>#REF!+#REF!+#REF!+#REF!+#REF!</f>
        <v>#REF!</v>
      </c>
      <c r="L171" s="250" t="e">
        <f>#REF!+#REF!+#REF!+#REF!+#REF!</f>
        <v>#REF!</v>
      </c>
      <c r="M171" s="250" t="e">
        <f>#REF!+#REF!+#REF!+#REF!+#REF!</f>
        <v>#REF!</v>
      </c>
      <c r="N171" s="250" t="e">
        <f>#REF!+#REF!+#REF!+#REF!+#REF!</f>
        <v>#REF!</v>
      </c>
      <c r="O171" s="250" t="e">
        <f>#REF!+#REF!+#REF!+#REF!+#REF!</f>
        <v>#REF!</v>
      </c>
      <c r="P171" s="250" t="e">
        <f>#REF!+#REF!+#REF!+#REF!+#REF!</f>
        <v>#REF!</v>
      </c>
      <c r="Q171" s="250" t="e">
        <f>#REF!+#REF!+#REF!+#REF!+#REF!</f>
        <v>#REF!</v>
      </c>
      <c r="R171" s="250" t="e">
        <f>#REF!+#REF!+#REF!+#REF!+#REF!</f>
        <v>#REF!</v>
      </c>
      <c r="S171" s="250" t="e">
        <f>#REF!+#REF!+#REF!+#REF!+#REF!</f>
        <v>#REF!</v>
      </c>
      <c r="T171" s="250" t="e">
        <f>#REF!+#REF!+#REF!+#REF!+#REF!</f>
        <v>#REF!</v>
      </c>
      <c r="U171" s="250" t="e">
        <f>#REF!+#REF!+#REF!+#REF!+#REF!</f>
        <v>#REF!</v>
      </c>
      <c r="V171" s="250" t="e">
        <f>#REF!+#REF!+#REF!+#REF!+#REF!</f>
        <v>#REF!</v>
      </c>
      <c r="W171" s="250" t="e">
        <f>#REF!+#REF!+#REF!+#REF!+#REF!</f>
        <v>#REF!</v>
      </c>
      <c r="X171" s="250" t="e">
        <f>#REF!+#REF!+#REF!+#REF!+#REF!</f>
        <v>#REF!</v>
      </c>
      <c r="Y171" s="250" t="e">
        <f>#REF!+#REF!+#REF!+#REF!+#REF!</f>
        <v>#REF!</v>
      </c>
      <c r="Z171" s="250" t="e">
        <f>#REF!+#REF!+#REF!+#REF!+#REF!</f>
        <v>#REF!</v>
      </c>
      <c r="AA171" s="250" t="e">
        <f>#REF!+#REF!+#REF!+#REF!+#REF!</f>
        <v>#REF!</v>
      </c>
      <c r="AB171" s="250" t="e">
        <f>#REF!+#REF!+#REF!+#REF!+#REF!</f>
        <v>#REF!</v>
      </c>
      <c r="AC171" s="250" t="e">
        <f>#REF!+#REF!+#REF!+#REF!+#REF!</f>
        <v>#REF!</v>
      </c>
      <c r="AD171" s="250" t="e">
        <f>#REF!+#REF!+#REF!+#REF!+#REF!</f>
        <v>#REF!</v>
      </c>
      <c r="AE171" s="250" t="e">
        <f>#REF!+#REF!+#REF!+#REF!+#REF!</f>
        <v>#REF!</v>
      </c>
      <c r="AF171" s="250" t="e">
        <f>#REF!+#REF!+#REF!+#REF!+#REF!</f>
        <v>#REF!</v>
      </c>
      <c r="AG171" s="250" t="e">
        <f>#REF!+#REF!+#REF!+#REF!+#REF!</f>
        <v>#REF!</v>
      </c>
      <c r="AH171" s="250" t="e">
        <f>#REF!+#REF!+#REF!+#REF!+#REF!</f>
        <v>#REF!</v>
      </c>
      <c r="AI171" s="250" t="e">
        <f>#REF!+#REF!+#REF!+#REF!+#REF!</f>
        <v>#REF!</v>
      </c>
      <c r="AJ171" s="250" t="e">
        <f>#REF!+#REF!+#REF!+#REF!+#REF!</f>
        <v>#REF!</v>
      </c>
      <c r="AK171" s="250" t="e">
        <f>#REF!+#REF!+#REF!+#REF!+#REF!</f>
        <v>#REF!</v>
      </c>
      <c r="AL171" s="250" t="e">
        <f>#REF!+#REF!+#REF!+#REF!+#REF!</f>
        <v>#REF!</v>
      </c>
      <c r="AM171" s="250" t="e">
        <f>#REF!+#REF!+#REF!+#REF!+#REF!</f>
        <v>#REF!</v>
      </c>
      <c r="AN171" s="250" t="e">
        <f>#REF!+#REF!+#REF!+#REF!+#REF!</f>
        <v>#REF!</v>
      </c>
      <c r="AO171" s="250" t="e">
        <f>#REF!+#REF!+#REF!+#REF!+#REF!</f>
        <v>#REF!</v>
      </c>
      <c r="AP171" s="250" t="e">
        <f>#REF!+#REF!+#REF!+#REF!+#REF!</f>
        <v>#REF!</v>
      </c>
      <c r="AQ171" s="250" t="e">
        <f>#REF!+#REF!+#REF!+#REF!+#REF!</f>
        <v>#REF!</v>
      </c>
      <c r="AR171" s="250" t="e">
        <f>#REF!+#REF!+#REF!+#REF!+#REF!</f>
        <v>#REF!</v>
      </c>
      <c r="AS171" s="250" t="e">
        <f>#REF!+#REF!+#REF!+#REF!+#REF!</f>
        <v>#REF!</v>
      </c>
      <c r="AT171" s="250" t="e">
        <f>#REF!+#REF!+#REF!+#REF!+#REF!</f>
        <v>#REF!</v>
      </c>
      <c r="AU171" s="250" t="e">
        <f>#REF!+#REF!+#REF!+#REF!+#REF!</f>
        <v>#REF!</v>
      </c>
      <c r="AV171" s="250" t="e">
        <f>#REF!+#REF!+#REF!+#REF!+#REF!</f>
        <v>#REF!</v>
      </c>
      <c r="AW171" s="250" t="e">
        <f>#REF!+#REF!+#REF!+#REF!+#REF!</f>
        <v>#REF!</v>
      </c>
      <c r="AX171" s="250" t="e">
        <f>#REF!+#REF!+#REF!+#REF!+#REF!</f>
        <v>#REF!</v>
      </c>
      <c r="AY171" s="250" t="e">
        <f>#REF!+#REF!+#REF!+#REF!+#REF!</f>
        <v>#REF!</v>
      </c>
      <c r="AZ171" s="250" t="e">
        <f>#REF!+#REF!+#REF!+#REF!+#REF!</f>
        <v>#REF!</v>
      </c>
      <c r="BA171" s="250" t="e">
        <f>#REF!+#REF!+#REF!+#REF!+#REF!</f>
        <v>#REF!</v>
      </c>
      <c r="BB171" s="250" t="e">
        <f>#REF!+#REF!+#REF!+#REF!+#REF!</f>
        <v>#REF!</v>
      </c>
      <c r="BC171" s="250" t="e">
        <f>#REF!+#REF!+#REF!+#REF!+#REF!</f>
        <v>#REF!</v>
      </c>
      <c r="BD171" s="250" t="e">
        <f>#REF!+#REF!+#REF!+#REF!+#REF!</f>
        <v>#REF!</v>
      </c>
      <c r="BE171" s="250" t="e">
        <f>#REF!+#REF!+#REF!+#REF!+#REF!</f>
        <v>#REF!</v>
      </c>
      <c r="BF171" s="250" t="e">
        <f>#REF!+#REF!+#REF!+#REF!+#REF!</f>
        <v>#REF!</v>
      </c>
      <c r="BG171" s="250" t="e">
        <f>#REF!+#REF!+#REF!+#REF!+#REF!</f>
        <v>#REF!</v>
      </c>
      <c r="BH171" s="250" t="e">
        <f>#REF!+#REF!+#REF!+#REF!+#REF!</f>
        <v>#REF!</v>
      </c>
      <c r="BI171" s="250" t="e">
        <f>#REF!+#REF!+#REF!+#REF!+#REF!</f>
        <v>#REF!</v>
      </c>
    </row>
    <row r="172" spans="1:61" hidden="1" x14ac:dyDescent="0.25">
      <c r="A172" s="250">
        <v>6</v>
      </c>
      <c r="B172" s="250"/>
      <c r="C172" s="250"/>
      <c r="D172" s="250"/>
      <c r="E172" s="250"/>
      <c r="F172" s="250"/>
      <c r="G172" s="250" t="e">
        <f>#REF!</f>
        <v>#REF!</v>
      </c>
      <c r="H172" s="250" t="e">
        <f>#REF!+#REF!</f>
        <v>#REF!</v>
      </c>
      <c r="I172" s="250" t="e">
        <f>#REF!+#REF!+#REF!</f>
        <v>#REF!</v>
      </c>
      <c r="J172" s="250" t="e">
        <f>#REF!+#REF!+#REF!+#REF!</f>
        <v>#REF!</v>
      </c>
      <c r="K172" s="250" t="e">
        <f>#REF!+#REF!+#REF!+#REF!+#REF!</f>
        <v>#REF!</v>
      </c>
      <c r="L172" s="250" t="e">
        <f>#REF!+#REF!+#REF!+#REF!+#REF!+#REF!</f>
        <v>#REF!</v>
      </c>
      <c r="M172" s="250" t="e">
        <f>#REF!+#REF!+#REF!+#REF!+#REF!+#REF!</f>
        <v>#REF!</v>
      </c>
      <c r="N172" s="250" t="e">
        <f>#REF!+#REF!+#REF!+#REF!+#REF!+#REF!</f>
        <v>#REF!</v>
      </c>
      <c r="O172" s="250" t="e">
        <f>#REF!+#REF!+#REF!+#REF!+#REF!+#REF!</f>
        <v>#REF!</v>
      </c>
      <c r="P172" s="250" t="e">
        <f>#REF!+#REF!+#REF!+#REF!+#REF!+#REF!</f>
        <v>#REF!</v>
      </c>
      <c r="Q172" s="250" t="e">
        <f>#REF!+#REF!+#REF!+#REF!+#REF!+#REF!</f>
        <v>#REF!</v>
      </c>
      <c r="R172" s="250" t="e">
        <f>#REF!+#REF!+#REF!+#REF!+#REF!+#REF!</f>
        <v>#REF!</v>
      </c>
      <c r="S172" s="250" t="e">
        <f>#REF!+#REF!+#REF!+#REF!+#REF!+#REF!</f>
        <v>#REF!</v>
      </c>
      <c r="T172" s="250" t="e">
        <f>#REF!+#REF!+#REF!+#REF!+#REF!+#REF!</f>
        <v>#REF!</v>
      </c>
      <c r="U172" s="250" t="e">
        <f>#REF!+#REF!+#REF!+#REF!+#REF!+#REF!</f>
        <v>#REF!</v>
      </c>
      <c r="V172" s="250" t="e">
        <f>#REF!+#REF!+#REF!+#REF!+#REF!+#REF!</f>
        <v>#REF!</v>
      </c>
      <c r="W172" s="250" t="e">
        <f>#REF!+#REF!+#REF!+#REF!+#REF!+#REF!</f>
        <v>#REF!</v>
      </c>
      <c r="X172" s="250" t="e">
        <f>#REF!+#REF!+#REF!+#REF!+#REF!+#REF!</f>
        <v>#REF!</v>
      </c>
      <c r="Y172" s="250" t="e">
        <f>#REF!+#REF!+#REF!+#REF!+#REF!+#REF!</f>
        <v>#REF!</v>
      </c>
      <c r="Z172" s="250" t="e">
        <f>#REF!+#REF!+#REF!+#REF!+#REF!+#REF!</f>
        <v>#REF!</v>
      </c>
      <c r="AA172" s="250" t="e">
        <f>#REF!+#REF!+#REF!+#REF!+#REF!+#REF!</f>
        <v>#REF!</v>
      </c>
      <c r="AB172" s="250" t="e">
        <f>#REF!+#REF!+#REF!+#REF!+#REF!+#REF!</f>
        <v>#REF!</v>
      </c>
      <c r="AC172" s="250" t="e">
        <f>#REF!+#REF!+#REF!+#REF!+#REF!+#REF!</f>
        <v>#REF!</v>
      </c>
      <c r="AD172" s="250" t="e">
        <f>#REF!+#REF!+#REF!+#REF!+#REF!+#REF!</f>
        <v>#REF!</v>
      </c>
      <c r="AE172" s="250" t="e">
        <f>#REF!+#REF!+#REF!+#REF!+#REF!+#REF!</f>
        <v>#REF!</v>
      </c>
      <c r="AF172" s="250" t="e">
        <f>#REF!+#REF!+#REF!+#REF!+#REF!+#REF!</f>
        <v>#REF!</v>
      </c>
      <c r="AG172" s="250" t="e">
        <f>#REF!+#REF!+#REF!+#REF!+#REF!+#REF!</f>
        <v>#REF!</v>
      </c>
      <c r="AH172" s="250" t="e">
        <f>#REF!+#REF!+#REF!+#REF!+#REF!+#REF!</f>
        <v>#REF!</v>
      </c>
      <c r="AI172" s="250" t="e">
        <f>#REF!+#REF!+#REF!+#REF!+#REF!+#REF!</f>
        <v>#REF!</v>
      </c>
      <c r="AJ172" s="250" t="e">
        <f>#REF!+#REF!+#REF!+#REF!+#REF!+#REF!</f>
        <v>#REF!</v>
      </c>
      <c r="AK172" s="250" t="e">
        <f>#REF!+#REF!+#REF!+#REF!+#REF!+#REF!</f>
        <v>#REF!</v>
      </c>
      <c r="AL172" s="250" t="e">
        <f>#REF!+#REF!+#REF!+#REF!+#REF!+#REF!</f>
        <v>#REF!</v>
      </c>
      <c r="AM172" s="250" t="e">
        <f>#REF!+#REF!+#REF!+#REF!+#REF!+#REF!</f>
        <v>#REF!</v>
      </c>
      <c r="AN172" s="250" t="e">
        <f>#REF!+#REF!+#REF!+#REF!+#REF!+#REF!</f>
        <v>#REF!</v>
      </c>
      <c r="AO172" s="250" t="e">
        <f>#REF!+#REF!+#REF!+#REF!+#REF!+#REF!</f>
        <v>#REF!</v>
      </c>
      <c r="AP172" s="250" t="e">
        <f>#REF!+#REF!+#REF!+#REF!+#REF!+#REF!</f>
        <v>#REF!</v>
      </c>
      <c r="AQ172" s="250" t="e">
        <f>#REF!+#REF!+#REF!+#REF!+#REF!+#REF!</f>
        <v>#REF!</v>
      </c>
      <c r="AR172" s="250" t="e">
        <f>#REF!+#REF!+#REF!+#REF!+#REF!+#REF!</f>
        <v>#REF!</v>
      </c>
      <c r="AS172" s="250" t="e">
        <f>#REF!+#REF!+#REF!+#REF!+#REF!+#REF!</f>
        <v>#REF!</v>
      </c>
      <c r="AT172" s="250" t="e">
        <f>#REF!+#REF!+#REF!+#REF!+#REF!+#REF!</f>
        <v>#REF!</v>
      </c>
      <c r="AU172" s="250" t="e">
        <f>#REF!+#REF!+#REF!+#REF!+#REF!+#REF!</f>
        <v>#REF!</v>
      </c>
      <c r="AV172" s="250" t="e">
        <f>#REF!+#REF!+#REF!+#REF!+#REF!+#REF!</f>
        <v>#REF!</v>
      </c>
      <c r="AW172" s="250" t="e">
        <f>#REF!+#REF!+#REF!+#REF!+#REF!+#REF!</f>
        <v>#REF!</v>
      </c>
      <c r="AX172" s="250" t="e">
        <f>#REF!+#REF!+#REF!+#REF!+#REF!+#REF!</f>
        <v>#REF!</v>
      </c>
      <c r="AY172" s="250" t="e">
        <f>#REF!+#REF!+#REF!+#REF!+#REF!+#REF!</f>
        <v>#REF!</v>
      </c>
      <c r="AZ172" s="250" t="e">
        <f>#REF!+#REF!+#REF!+#REF!+#REF!+#REF!</f>
        <v>#REF!</v>
      </c>
      <c r="BA172" s="250" t="e">
        <f>#REF!+#REF!+#REF!+#REF!+#REF!+#REF!</f>
        <v>#REF!</v>
      </c>
      <c r="BB172" s="250" t="e">
        <f>#REF!+#REF!+#REF!+#REF!+#REF!+#REF!</f>
        <v>#REF!</v>
      </c>
      <c r="BC172" s="250" t="e">
        <f>#REF!+#REF!+#REF!+#REF!+#REF!+#REF!</f>
        <v>#REF!</v>
      </c>
      <c r="BD172" s="250" t="e">
        <f>#REF!+#REF!+#REF!+#REF!+#REF!+#REF!</f>
        <v>#REF!</v>
      </c>
      <c r="BE172" s="250" t="e">
        <f>#REF!+#REF!+#REF!+#REF!+#REF!+#REF!</f>
        <v>#REF!</v>
      </c>
      <c r="BF172" s="250" t="e">
        <f>#REF!+#REF!+#REF!+#REF!+#REF!+#REF!</f>
        <v>#REF!</v>
      </c>
      <c r="BG172" s="250" t="e">
        <f>#REF!+#REF!+#REF!+#REF!+#REF!+#REF!</f>
        <v>#REF!</v>
      </c>
      <c r="BH172" s="250" t="e">
        <f>#REF!+#REF!+#REF!+#REF!+#REF!+#REF!</f>
        <v>#REF!</v>
      </c>
      <c r="BI172" s="250" t="e">
        <f>#REF!+#REF!+#REF!+#REF!+#REF!+#REF!</f>
        <v>#REF!</v>
      </c>
    </row>
    <row r="173" spans="1:61" hidden="1" x14ac:dyDescent="0.25">
      <c r="A173" s="250">
        <v>7</v>
      </c>
      <c r="B173" s="250"/>
      <c r="C173" s="250"/>
      <c r="D173" s="250"/>
      <c r="E173" s="250"/>
      <c r="F173" s="250"/>
      <c r="G173" s="250" t="e">
        <f>#REF!</f>
        <v>#REF!</v>
      </c>
      <c r="H173" s="250" t="e">
        <f>#REF!+#REF!</f>
        <v>#REF!</v>
      </c>
      <c r="I173" s="250" t="e">
        <f>#REF!+#REF!+#REF!</f>
        <v>#REF!</v>
      </c>
      <c r="J173" s="250" t="e">
        <f>#REF!+#REF!+#REF!+#REF!</f>
        <v>#REF!</v>
      </c>
      <c r="K173" s="250" t="e">
        <f>#REF!+#REF!+#REF!+#REF!+#REF!</f>
        <v>#REF!</v>
      </c>
      <c r="L173" s="250" t="e">
        <f>#REF!+#REF!+#REF!+#REF!+#REF!+#REF!</f>
        <v>#REF!</v>
      </c>
      <c r="M173" s="250" t="e">
        <f>#REF!+#REF!+#REF!+#REF!+#REF!+#REF!+#REF!</f>
        <v>#REF!</v>
      </c>
      <c r="N173" s="250" t="e">
        <f>#REF!+#REF!+#REF!+#REF!+#REF!+#REF!+#REF!</f>
        <v>#REF!</v>
      </c>
      <c r="O173" s="250" t="e">
        <f>#REF!+#REF!+#REF!+#REF!+#REF!+#REF!+#REF!</f>
        <v>#REF!</v>
      </c>
      <c r="P173" s="250" t="e">
        <f>#REF!+#REF!+#REF!+#REF!+#REF!+#REF!+#REF!</f>
        <v>#REF!</v>
      </c>
      <c r="Q173" s="250" t="e">
        <f>#REF!+#REF!+#REF!+#REF!+#REF!+#REF!+#REF!</f>
        <v>#REF!</v>
      </c>
      <c r="R173" s="250" t="e">
        <f>#REF!+#REF!+#REF!+#REF!+#REF!+#REF!+#REF!</f>
        <v>#REF!</v>
      </c>
      <c r="S173" s="250" t="e">
        <f>#REF!+#REF!+#REF!+#REF!+#REF!+#REF!+#REF!</f>
        <v>#REF!</v>
      </c>
      <c r="T173" s="250" t="e">
        <f>#REF!+#REF!+#REF!+#REF!+#REF!+#REF!+#REF!</f>
        <v>#REF!</v>
      </c>
      <c r="U173" s="250" t="e">
        <f>#REF!+#REF!+#REF!+#REF!+#REF!+#REF!+#REF!</f>
        <v>#REF!</v>
      </c>
      <c r="V173" s="250" t="e">
        <f>#REF!+#REF!+#REF!+#REF!+#REF!+#REF!+#REF!</f>
        <v>#REF!</v>
      </c>
      <c r="W173" s="250" t="e">
        <f>#REF!+#REF!+#REF!+#REF!+#REF!+#REF!+#REF!</f>
        <v>#REF!</v>
      </c>
      <c r="X173" s="250" t="e">
        <f>#REF!+#REF!+#REF!+#REF!+#REF!+#REF!+#REF!</f>
        <v>#REF!</v>
      </c>
      <c r="Y173" s="250" t="e">
        <f>#REF!+#REF!+#REF!+#REF!+#REF!+#REF!+#REF!</f>
        <v>#REF!</v>
      </c>
      <c r="Z173" s="250" t="e">
        <f>#REF!+#REF!+#REF!+#REF!+#REF!+#REF!+#REF!</f>
        <v>#REF!</v>
      </c>
      <c r="AA173" s="250" t="e">
        <f>#REF!+#REF!+#REF!+#REF!+#REF!+#REF!+#REF!</f>
        <v>#REF!</v>
      </c>
      <c r="AB173" s="250" t="e">
        <f>#REF!+#REF!+#REF!+#REF!+#REF!+#REF!+#REF!</f>
        <v>#REF!</v>
      </c>
      <c r="AC173" s="250" t="e">
        <f>#REF!+#REF!+#REF!+#REF!+#REF!+#REF!+#REF!</f>
        <v>#REF!</v>
      </c>
      <c r="AD173" s="250" t="e">
        <f>#REF!+#REF!+#REF!+#REF!+#REF!+#REF!+#REF!</f>
        <v>#REF!</v>
      </c>
      <c r="AE173" s="250" t="e">
        <f>#REF!+#REF!+#REF!+#REF!+#REF!+#REF!+#REF!</f>
        <v>#REF!</v>
      </c>
      <c r="AF173" s="250" t="e">
        <f>#REF!+#REF!+#REF!+#REF!+#REF!+#REF!+#REF!</f>
        <v>#REF!</v>
      </c>
      <c r="AG173" s="250" t="e">
        <f>#REF!+#REF!+#REF!+#REF!+#REF!+#REF!+#REF!</f>
        <v>#REF!</v>
      </c>
      <c r="AH173" s="250" t="e">
        <f>#REF!+#REF!+#REF!+#REF!+#REF!+#REF!+#REF!</f>
        <v>#REF!</v>
      </c>
      <c r="AI173" s="250" t="e">
        <f>#REF!+#REF!+#REF!+#REF!+#REF!+#REF!+#REF!</f>
        <v>#REF!</v>
      </c>
      <c r="AJ173" s="250" t="e">
        <f>#REF!+#REF!+#REF!+#REF!+#REF!+#REF!+#REF!</f>
        <v>#REF!</v>
      </c>
      <c r="AK173" s="250" t="e">
        <f>#REF!+#REF!+#REF!+#REF!+#REF!+#REF!+#REF!</f>
        <v>#REF!</v>
      </c>
      <c r="AL173" s="250" t="e">
        <f>#REF!+#REF!+#REF!+#REF!+#REF!+#REF!+#REF!</f>
        <v>#REF!</v>
      </c>
      <c r="AM173" s="250" t="e">
        <f>#REF!+#REF!+#REF!+#REF!+#REF!+#REF!+#REF!</f>
        <v>#REF!</v>
      </c>
      <c r="AN173" s="250" t="e">
        <f>#REF!+#REF!+#REF!+#REF!+#REF!+#REF!+#REF!</f>
        <v>#REF!</v>
      </c>
      <c r="AO173" s="250" t="e">
        <f>#REF!+#REF!+#REF!+#REF!+#REF!+#REF!+#REF!</f>
        <v>#REF!</v>
      </c>
      <c r="AP173" s="250" t="e">
        <f>#REF!+#REF!+#REF!+#REF!+#REF!+#REF!+#REF!</f>
        <v>#REF!</v>
      </c>
      <c r="AQ173" s="250" t="e">
        <f>#REF!+#REF!+#REF!+#REF!+#REF!+#REF!+#REF!</f>
        <v>#REF!</v>
      </c>
      <c r="AR173" s="250" t="e">
        <f>#REF!+#REF!+#REF!+#REF!+#REF!+#REF!+#REF!</f>
        <v>#REF!</v>
      </c>
      <c r="AS173" s="250" t="e">
        <f>#REF!+#REF!+#REF!+#REF!+#REF!+#REF!+#REF!</f>
        <v>#REF!</v>
      </c>
      <c r="AT173" s="250" t="e">
        <f>#REF!+#REF!+#REF!+#REF!+#REF!+#REF!+#REF!</f>
        <v>#REF!</v>
      </c>
      <c r="AU173" s="250" t="e">
        <f>#REF!+#REF!+#REF!+#REF!+#REF!+#REF!+#REF!</f>
        <v>#REF!</v>
      </c>
      <c r="AV173" s="250" t="e">
        <f>#REF!+#REF!+#REF!+#REF!+#REF!+#REF!+#REF!</f>
        <v>#REF!</v>
      </c>
      <c r="AW173" s="250" t="e">
        <f>#REF!+#REF!+#REF!+#REF!+#REF!+#REF!+#REF!</f>
        <v>#REF!</v>
      </c>
      <c r="AX173" s="250" t="e">
        <f>#REF!+#REF!+#REF!+#REF!+#REF!+#REF!+#REF!</f>
        <v>#REF!</v>
      </c>
      <c r="AY173" s="250" t="e">
        <f>#REF!+#REF!+#REF!+#REF!+#REF!+#REF!+#REF!</f>
        <v>#REF!</v>
      </c>
      <c r="AZ173" s="250" t="e">
        <f>#REF!+#REF!+#REF!+#REF!+#REF!+#REF!+#REF!</f>
        <v>#REF!</v>
      </c>
      <c r="BA173" s="250" t="e">
        <f>#REF!+#REF!+#REF!+#REF!+#REF!+#REF!+#REF!</f>
        <v>#REF!</v>
      </c>
      <c r="BB173" s="250" t="e">
        <f>#REF!+#REF!+#REF!+#REF!+#REF!+#REF!+#REF!</f>
        <v>#REF!</v>
      </c>
      <c r="BC173" s="250" t="e">
        <f>#REF!+#REF!+#REF!+#REF!+#REF!+#REF!+#REF!</f>
        <v>#REF!</v>
      </c>
      <c r="BD173" s="250" t="e">
        <f>#REF!+#REF!+#REF!+#REF!+#REF!+#REF!+#REF!</f>
        <v>#REF!</v>
      </c>
      <c r="BE173" s="250" t="e">
        <f>#REF!+#REF!+#REF!+#REF!+#REF!+#REF!+#REF!</f>
        <v>#REF!</v>
      </c>
      <c r="BF173" s="250" t="e">
        <f>#REF!+#REF!+#REF!+#REF!+#REF!+#REF!+#REF!</f>
        <v>#REF!</v>
      </c>
      <c r="BG173" s="250" t="e">
        <f>#REF!+#REF!+#REF!+#REF!+#REF!+#REF!+#REF!</f>
        <v>#REF!</v>
      </c>
      <c r="BH173" s="250" t="e">
        <f>#REF!+#REF!+#REF!+#REF!+#REF!+#REF!+#REF!</f>
        <v>#REF!</v>
      </c>
      <c r="BI173" s="250" t="e">
        <f>#REF!+#REF!+#REF!+#REF!+#REF!+#REF!+#REF!</f>
        <v>#REF!</v>
      </c>
    </row>
    <row r="174" spans="1:61" hidden="1" x14ac:dyDescent="0.25">
      <c r="A174" s="250">
        <v>8</v>
      </c>
      <c r="B174" s="250"/>
      <c r="C174" s="250"/>
      <c r="D174" s="250"/>
      <c r="E174" s="250"/>
      <c r="F174" s="250"/>
      <c r="G174" s="250" t="e">
        <f>#REF!</f>
        <v>#REF!</v>
      </c>
      <c r="H174" s="250" t="e">
        <f>#REF!+#REF!</f>
        <v>#REF!</v>
      </c>
      <c r="I174" s="250" t="e">
        <f>#REF!+#REF!+#REF!</f>
        <v>#REF!</v>
      </c>
      <c r="J174" s="250" t="e">
        <f>#REF!+#REF!+#REF!+#REF!</f>
        <v>#REF!</v>
      </c>
      <c r="K174" s="250" t="e">
        <f>#REF!+#REF!+#REF!+#REF!+#REF!</f>
        <v>#REF!</v>
      </c>
      <c r="L174" s="250" t="e">
        <f>#REF!+#REF!+#REF!+#REF!+#REF!+#REF!</f>
        <v>#REF!</v>
      </c>
      <c r="M174" s="250" t="e">
        <f>#REF!+#REF!+#REF!+#REF!+#REF!+#REF!+#REF!</f>
        <v>#REF!</v>
      </c>
      <c r="N174" s="250" t="e">
        <f>#REF!+#REF!+#REF!+#REF!+#REF!+#REF!+#REF!+#REF!</f>
        <v>#REF!</v>
      </c>
      <c r="O174" s="250" t="e">
        <f>#REF!+#REF!+#REF!+#REF!+#REF!+#REF!+#REF!+#REF!</f>
        <v>#REF!</v>
      </c>
      <c r="P174" s="250" t="e">
        <f>#REF!+#REF!+#REF!+#REF!+#REF!+#REF!+#REF!+#REF!</f>
        <v>#REF!</v>
      </c>
      <c r="Q174" s="250" t="e">
        <f>#REF!+#REF!+#REF!+#REF!+#REF!+#REF!+#REF!+#REF!</f>
        <v>#REF!</v>
      </c>
      <c r="R174" s="250" t="e">
        <f>#REF!+#REF!+#REF!+#REF!+#REF!+#REF!+#REF!+#REF!</f>
        <v>#REF!</v>
      </c>
      <c r="S174" s="250" t="e">
        <f>#REF!+#REF!+#REF!+#REF!+#REF!+#REF!+#REF!+#REF!</f>
        <v>#REF!</v>
      </c>
      <c r="T174" s="250" t="e">
        <f>#REF!+#REF!+#REF!+#REF!+#REF!+#REF!+#REF!+#REF!</f>
        <v>#REF!</v>
      </c>
      <c r="U174" s="250" t="e">
        <f>#REF!+#REF!+#REF!+#REF!+#REF!+#REF!+#REF!+#REF!</f>
        <v>#REF!</v>
      </c>
      <c r="V174" s="250" t="e">
        <f>#REF!+#REF!+#REF!+#REF!+#REF!+#REF!+#REF!+#REF!</f>
        <v>#REF!</v>
      </c>
      <c r="W174" s="250" t="e">
        <f>#REF!+#REF!+#REF!+#REF!+#REF!+#REF!+#REF!+#REF!</f>
        <v>#REF!</v>
      </c>
      <c r="X174" s="250" t="e">
        <f>#REF!+#REF!+#REF!+#REF!+#REF!+#REF!+#REF!+#REF!</f>
        <v>#REF!</v>
      </c>
      <c r="Y174" s="250" t="e">
        <f>#REF!+#REF!+#REF!+#REF!+#REF!+#REF!+#REF!+#REF!</f>
        <v>#REF!</v>
      </c>
      <c r="Z174" s="250" t="e">
        <f>#REF!+#REF!+#REF!+#REF!+#REF!+#REF!+#REF!+#REF!</f>
        <v>#REF!</v>
      </c>
      <c r="AA174" s="250" t="e">
        <f>#REF!+#REF!+#REF!+#REF!+#REF!+#REF!+#REF!+#REF!</f>
        <v>#REF!</v>
      </c>
      <c r="AB174" s="250" t="e">
        <f>#REF!+#REF!+#REF!+#REF!+#REF!+#REF!+#REF!+#REF!</f>
        <v>#REF!</v>
      </c>
      <c r="AC174" s="250" t="e">
        <f>#REF!+#REF!+#REF!+#REF!+#REF!+#REF!+#REF!+#REF!</f>
        <v>#REF!</v>
      </c>
      <c r="AD174" s="250" t="e">
        <f>#REF!+#REF!+#REF!+#REF!+#REF!+#REF!+#REF!+#REF!</f>
        <v>#REF!</v>
      </c>
      <c r="AE174" s="250" t="e">
        <f>#REF!+#REF!+#REF!+#REF!+#REF!+#REF!+#REF!+#REF!</f>
        <v>#REF!</v>
      </c>
      <c r="AF174" s="250" t="e">
        <f>#REF!+#REF!+#REF!+#REF!+#REF!+#REF!+#REF!+#REF!</f>
        <v>#REF!</v>
      </c>
      <c r="AG174" s="250" t="e">
        <f>#REF!+#REF!+#REF!+#REF!+#REF!+#REF!+#REF!+#REF!</f>
        <v>#REF!</v>
      </c>
      <c r="AH174" s="250" t="e">
        <f>#REF!+#REF!+#REF!+#REF!+#REF!+#REF!+#REF!+#REF!</f>
        <v>#REF!</v>
      </c>
      <c r="AI174" s="250" t="e">
        <f>#REF!+#REF!+#REF!+#REF!+#REF!+#REF!+#REF!+#REF!</f>
        <v>#REF!</v>
      </c>
      <c r="AJ174" s="250" t="e">
        <f>#REF!+#REF!+#REF!+#REF!+#REF!+#REF!+#REF!+#REF!</f>
        <v>#REF!</v>
      </c>
      <c r="AK174" s="250" t="e">
        <f>#REF!+#REF!+#REF!+#REF!+#REF!+#REF!+#REF!+#REF!</f>
        <v>#REF!</v>
      </c>
      <c r="AL174" s="250" t="e">
        <f>#REF!+#REF!+#REF!+#REF!+#REF!+#REF!+#REF!+#REF!</f>
        <v>#REF!</v>
      </c>
      <c r="AM174" s="250" t="e">
        <f>#REF!+#REF!+#REF!+#REF!+#REF!+#REF!+#REF!+#REF!</f>
        <v>#REF!</v>
      </c>
      <c r="AN174" s="250" t="e">
        <f>#REF!+#REF!+#REF!+#REF!+#REF!+#REF!+#REF!+#REF!</f>
        <v>#REF!</v>
      </c>
      <c r="AO174" s="250" t="e">
        <f>#REF!+#REF!+#REF!+#REF!+#REF!+#REF!+#REF!+#REF!</f>
        <v>#REF!</v>
      </c>
      <c r="AP174" s="250" t="e">
        <f>#REF!+#REF!+#REF!+#REF!+#REF!+#REF!+#REF!+#REF!</f>
        <v>#REF!</v>
      </c>
      <c r="AQ174" s="250" t="e">
        <f>#REF!+#REF!+#REF!+#REF!+#REF!+#REF!+#REF!+#REF!</f>
        <v>#REF!</v>
      </c>
      <c r="AR174" s="250" t="e">
        <f>#REF!+#REF!+#REF!+#REF!+#REF!+#REF!+#REF!+#REF!</f>
        <v>#REF!</v>
      </c>
      <c r="AS174" s="250" t="e">
        <f>#REF!+#REF!+#REF!+#REF!+#REF!+#REF!+#REF!+#REF!</f>
        <v>#REF!</v>
      </c>
      <c r="AT174" s="250" t="e">
        <f>#REF!+#REF!+#REF!+#REF!+#REF!+#REF!+#REF!+#REF!</f>
        <v>#REF!</v>
      </c>
      <c r="AU174" s="250" t="e">
        <f>#REF!+#REF!+#REF!+#REF!+#REF!+#REF!+#REF!+#REF!</f>
        <v>#REF!</v>
      </c>
      <c r="AV174" s="250" t="e">
        <f>#REF!+#REF!+#REF!+#REF!+#REF!+#REF!+#REF!+#REF!</f>
        <v>#REF!</v>
      </c>
      <c r="AW174" s="250" t="e">
        <f>#REF!+#REF!+#REF!+#REF!+#REF!+#REF!+#REF!+#REF!</f>
        <v>#REF!</v>
      </c>
      <c r="AX174" s="250" t="e">
        <f>#REF!+#REF!+#REF!+#REF!+#REF!+#REF!+#REF!+#REF!</f>
        <v>#REF!</v>
      </c>
      <c r="AY174" s="250" t="e">
        <f>#REF!+#REF!+#REF!+#REF!+#REF!+#REF!+#REF!+#REF!</f>
        <v>#REF!</v>
      </c>
      <c r="AZ174" s="250" t="e">
        <f>#REF!+#REF!+#REF!+#REF!+#REF!+#REF!+#REF!+#REF!</f>
        <v>#REF!</v>
      </c>
      <c r="BA174" s="250" t="e">
        <f>#REF!+#REF!+#REF!+#REF!+#REF!+#REF!+#REF!+#REF!</f>
        <v>#REF!</v>
      </c>
      <c r="BB174" s="250" t="e">
        <f>#REF!+#REF!+#REF!+#REF!+#REF!+#REF!+#REF!+#REF!</f>
        <v>#REF!</v>
      </c>
      <c r="BC174" s="250" t="e">
        <f>#REF!+#REF!+#REF!+#REF!+#REF!+#REF!+#REF!+#REF!</f>
        <v>#REF!</v>
      </c>
      <c r="BD174" s="250" t="e">
        <f>#REF!+#REF!+#REF!+#REF!+#REF!+#REF!+#REF!+#REF!</f>
        <v>#REF!</v>
      </c>
      <c r="BE174" s="250" t="e">
        <f>#REF!+#REF!+#REF!+#REF!+#REF!+#REF!+#REF!+#REF!</f>
        <v>#REF!</v>
      </c>
      <c r="BF174" s="250" t="e">
        <f>#REF!+#REF!+#REF!+#REF!+#REF!+#REF!+#REF!+#REF!</f>
        <v>#REF!</v>
      </c>
      <c r="BG174" s="250" t="e">
        <f>#REF!+#REF!+#REF!+#REF!+#REF!+#REF!+#REF!+#REF!</f>
        <v>#REF!</v>
      </c>
      <c r="BH174" s="250" t="e">
        <f>#REF!+#REF!+#REF!+#REF!+#REF!+#REF!+#REF!+#REF!</f>
        <v>#REF!</v>
      </c>
      <c r="BI174" s="250" t="e">
        <f>#REF!+#REF!+#REF!+#REF!+#REF!+#REF!+#REF!+#REF!</f>
        <v>#REF!</v>
      </c>
    </row>
    <row r="175" spans="1:61" hidden="1" x14ac:dyDescent="0.25">
      <c r="A175" s="250">
        <v>9</v>
      </c>
      <c r="B175" s="250"/>
      <c r="C175" s="250"/>
      <c r="D175" s="250"/>
      <c r="E175" s="250"/>
      <c r="F175" s="250"/>
      <c r="G175" s="250" t="e">
        <f>#REF!</f>
        <v>#REF!</v>
      </c>
      <c r="H175" s="250" t="e">
        <f>#REF!+#REF!</f>
        <v>#REF!</v>
      </c>
      <c r="I175" s="250" t="e">
        <f>#REF!+#REF!+#REF!</f>
        <v>#REF!</v>
      </c>
      <c r="J175" s="250" t="e">
        <f>#REF!+#REF!+#REF!+#REF!</f>
        <v>#REF!</v>
      </c>
      <c r="K175" s="250" t="e">
        <f>#REF!+#REF!+#REF!+#REF!+#REF!</f>
        <v>#REF!</v>
      </c>
      <c r="L175" s="250" t="e">
        <f>#REF!+#REF!+#REF!+#REF!+#REF!+#REF!</f>
        <v>#REF!</v>
      </c>
      <c r="M175" s="250" t="e">
        <f>#REF!+#REF!+#REF!+#REF!+#REF!+#REF!+#REF!</f>
        <v>#REF!</v>
      </c>
      <c r="N175" s="250" t="e">
        <f>#REF!+#REF!+#REF!+#REF!+#REF!+#REF!+#REF!+#REF!</f>
        <v>#REF!</v>
      </c>
      <c r="O175" s="250" t="e">
        <f>#REF!+#REF!+#REF!+#REF!+#REF!+#REF!+#REF!+#REF!+#REF!</f>
        <v>#REF!</v>
      </c>
      <c r="P175" s="250" t="e">
        <f>#REF!+#REF!+#REF!+#REF!+#REF!+#REF!+#REF!+#REF!+#REF!</f>
        <v>#REF!</v>
      </c>
      <c r="Q175" s="250" t="e">
        <f>#REF!+#REF!+#REF!+#REF!+#REF!+#REF!+#REF!+#REF!+#REF!</f>
        <v>#REF!</v>
      </c>
      <c r="R175" s="250" t="e">
        <f>#REF!+#REF!+#REF!+#REF!+#REF!+#REF!+#REF!+#REF!+#REF!</f>
        <v>#REF!</v>
      </c>
      <c r="S175" s="250" t="e">
        <f>#REF!+#REF!+#REF!+#REF!+#REF!+#REF!+#REF!+#REF!+#REF!</f>
        <v>#REF!</v>
      </c>
      <c r="T175" s="250" t="e">
        <f>#REF!+#REF!+#REF!+#REF!+#REF!+#REF!+#REF!+#REF!+#REF!</f>
        <v>#REF!</v>
      </c>
      <c r="U175" s="250" t="e">
        <f>#REF!+#REF!+#REF!+#REF!+#REF!+#REF!+#REF!+#REF!+#REF!</f>
        <v>#REF!</v>
      </c>
      <c r="V175" s="250" t="e">
        <f>#REF!+#REF!+#REF!+#REF!+#REF!+#REF!+#REF!+#REF!+#REF!</f>
        <v>#REF!</v>
      </c>
      <c r="W175" s="250" t="e">
        <f>#REF!+#REF!+#REF!+#REF!+#REF!+#REF!+#REF!+#REF!+#REF!</f>
        <v>#REF!</v>
      </c>
      <c r="X175" s="250" t="e">
        <f>#REF!+#REF!+#REF!+#REF!+#REF!+#REF!+#REF!+#REF!+#REF!</f>
        <v>#REF!</v>
      </c>
      <c r="Y175" s="250" t="e">
        <f>#REF!+#REF!+#REF!+#REF!+#REF!+#REF!+#REF!+#REF!+#REF!</f>
        <v>#REF!</v>
      </c>
      <c r="Z175" s="250" t="e">
        <f>#REF!+#REF!+#REF!+#REF!+#REF!+#REF!+#REF!+#REF!+#REF!</f>
        <v>#REF!</v>
      </c>
      <c r="AA175" s="250" t="e">
        <f>#REF!+#REF!+#REF!+#REF!+#REF!+#REF!+#REF!+#REF!+#REF!</f>
        <v>#REF!</v>
      </c>
      <c r="AB175" s="250" t="e">
        <f>#REF!+#REF!+#REF!+#REF!+#REF!+#REF!+#REF!+#REF!+#REF!</f>
        <v>#REF!</v>
      </c>
      <c r="AC175" s="250" t="e">
        <f>#REF!+#REF!+#REF!+#REF!+#REF!+#REF!+#REF!+#REF!+#REF!</f>
        <v>#REF!</v>
      </c>
      <c r="AD175" s="250" t="e">
        <f>#REF!+#REF!+#REF!+#REF!+#REF!+#REF!+#REF!+#REF!+#REF!</f>
        <v>#REF!</v>
      </c>
      <c r="AE175" s="250" t="e">
        <f>#REF!+#REF!+#REF!+#REF!+#REF!+#REF!+#REF!+#REF!+#REF!</f>
        <v>#REF!</v>
      </c>
      <c r="AF175" s="250" t="e">
        <f>#REF!+#REF!+#REF!+#REF!+#REF!+#REF!+#REF!+#REF!+#REF!</f>
        <v>#REF!</v>
      </c>
      <c r="AG175" s="250" t="e">
        <f>#REF!+#REF!+#REF!+#REF!+#REF!+#REF!+#REF!+#REF!+#REF!</f>
        <v>#REF!</v>
      </c>
      <c r="AH175" s="250" t="e">
        <f>#REF!+#REF!+#REF!+#REF!+#REF!+#REF!+#REF!+#REF!+#REF!</f>
        <v>#REF!</v>
      </c>
      <c r="AI175" s="250" t="e">
        <f>#REF!+#REF!+#REF!+#REF!+#REF!+#REF!+#REF!+#REF!+#REF!</f>
        <v>#REF!</v>
      </c>
      <c r="AJ175" s="250" t="e">
        <f>#REF!+#REF!+#REF!+#REF!+#REF!+#REF!+#REF!+#REF!+#REF!</f>
        <v>#REF!</v>
      </c>
      <c r="AK175" s="250" t="e">
        <f>#REF!+#REF!+#REF!+#REF!+#REF!+#REF!+#REF!+#REF!+#REF!</f>
        <v>#REF!</v>
      </c>
      <c r="AL175" s="250" t="e">
        <f>#REF!+#REF!+#REF!+#REF!+#REF!+#REF!+#REF!+#REF!+#REF!</f>
        <v>#REF!</v>
      </c>
      <c r="AM175" s="250" t="e">
        <f>#REF!+#REF!+#REF!+#REF!+#REF!+#REF!+#REF!+#REF!+#REF!</f>
        <v>#REF!</v>
      </c>
      <c r="AN175" s="250" t="e">
        <f>#REF!+#REF!+#REF!+#REF!+#REF!+#REF!+#REF!+#REF!+#REF!</f>
        <v>#REF!</v>
      </c>
      <c r="AO175" s="250" t="e">
        <f>#REF!+#REF!+#REF!+#REF!+#REF!+#REF!+#REF!+#REF!+#REF!</f>
        <v>#REF!</v>
      </c>
      <c r="AP175" s="250" t="e">
        <f>#REF!+#REF!+#REF!+#REF!+#REF!+#REF!+#REF!+#REF!+#REF!</f>
        <v>#REF!</v>
      </c>
      <c r="AQ175" s="250" t="e">
        <f>#REF!+#REF!+#REF!+#REF!+#REF!+#REF!+#REF!+#REF!+#REF!</f>
        <v>#REF!</v>
      </c>
      <c r="AR175" s="250" t="e">
        <f>#REF!+#REF!+#REF!+#REF!+#REF!+#REF!+#REF!+#REF!+#REF!</f>
        <v>#REF!</v>
      </c>
      <c r="AS175" s="250" t="e">
        <f>#REF!+#REF!+#REF!+#REF!+#REF!+#REF!+#REF!+#REF!+#REF!</f>
        <v>#REF!</v>
      </c>
      <c r="AT175" s="250" t="e">
        <f>#REF!+#REF!+#REF!+#REF!+#REF!+#REF!+#REF!+#REF!+#REF!</f>
        <v>#REF!</v>
      </c>
      <c r="AU175" s="250" t="e">
        <f>#REF!+#REF!+#REF!+#REF!+#REF!+#REF!+#REF!+#REF!+#REF!</f>
        <v>#REF!</v>
      </c>
      <c r="AV175" s="250" t="e">
        <f>#REF!+#REF!+#REF!+#REF!+#REF!+#REF!+#REF!+#REF!+#REF!</f>
        <v>#REF!</v>
      </c>
      <c r="AW175" s="250" t="e">
        <f>#REF!+#REF!+#REF!+#REF!+#REF!+#REF!+#REF!+#REF!+#REF!</f>
        <v>#REF!</v>
      </c>
      <c r="AX175" s="250" t="e">
        <f>#REF!+#REF!+#REF!+#REF!+#REF!+#REF!+#REF!+#REF!+#REF!</f>
        <v>#REF!</v>
      </c>
      <c r="AY175" s="250" t="e">
        <f>#REF!+#REF!+#REF!+#REF!+#REF!+#REF!+#REF!+#REF!+#REF!</f>
        <v>#REF!</v>
      </c>
      <c r="AZ175" s="250" t="e">
        <f>#REF!+#REF!+#REF!+#REF!+#REF!+#REF!+#REF!+#REF!+#REF!</f>
        <v>#REF!</v>
      </c>
      <c r="BA175" s="250" t="e">
        <f>#REF!+#REF!+#REF!+#REF!+#REF!+#REF!+#REF!+#REF!+#REF!</f>
        <v>#REF!</v>
      </c>
      <c r="BB175" s="250" t="e">
        <f>#REF!+#REF!+#REF!+#REF!+#REF!+#REF!+#REF!+#REF!+#REF!</f>
        <v>#REF!</v>
      </c>
      <c r="BC175" s="250" t="e">
        <f>#REF!+#REF!+#REF!+#REF!+#REF!+#REF!+#REF!+#REF!+#REF!</f>
        <v>#REF!</v>
      </c>
      <c r="BD175" s="250" t="e">
        <f>#REF!+#REF!+#REF!+#REF!+#REF!+#REF!+#REF!+#REF!+#REF!</f>
        <v>#REF!</v>
      </c>
      <c r="BE175" s="250" t="e">
        <f>#REF!+#REF!+#REF!+#REF!+#REF!+#REF!+#REF!+#REF!+#REF!</f>
        <v>#REF!</v>
      </c>
      <c r="BF175" s="250" t="e">
        <f>#REF!+#REF!+#REF!+#REF!+#REF!+#REF!+#REF!+#REF!+#REF!</f>
        <v>#REF!</v>
      </c>
      <c r="BG175" s="250" t="e">
        <f>#REF!+#REF!+#REF!+#REF!+#REF!+#REF!+#REF!+#REF!+#REF!</f>
        <v>#REF!</v>
      </c>
      <c r="BH175" s="250" t="e">
        <f>#REF!+#REF!+#REF!+#REF!+#REF!+#REF!+#REF!+#REF!+#REF!</f>
        <v>#REF!</v>
      </c>
      <c r="BI175" s="250" t="e">
        <f>#REF!+#REF!+#REF!+#REF!+#REF!+#REF!+#REF!+#REF!+#REF!</f>
        <v>#REF!</v>
      </c>
    </row>
    <row r="176" spans="1:61" hidden="1" x14ac:dyDescent="0.25">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row>
    <row r="177" spans="1:61" hidden="1" x14ac:dyDescent="0.25">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row>
    <row r="178" spans="1:61" hidden="1" x14ac:dyDescent="0.25">
      <c r="A178" s="250" t="s">
        <v>463</v>
      </c>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row>
    <row r="179" spans="1:61" hidden="1" x14ac:dyDescent="0.25">
      <c r="A179" s="250">
        <v>1</v>
      </c>
      <c r="B179" s="250" t="s">
        <v>341</v>
      </c>
      <c r="C179" s="250"/>
      <c r="D179" s="250"/>
      <c r="E179" s="250"/>
      <c r="F179" s="250"/>
      <c r="G179" s="250" t="e">
        <f>G167*#REF!/#REF!</f>
        <v>#REF!</v>
      </c>
      <c r="H179" s="250" t="e">
        <f>H167*#REF!/#REF!</f>
        <v>#REF!</v>
      </c>
      <c r="I179" s="250" t="e">
        <f>I167*#REF!/#REF!</f>
        <v>#REF!</v>
      </c>
      <c r="J179" s="250" t="e">
        <f>J167*#REF!/#REF!</f>
        <v>#REF!</v>
      </c>
      <c r="K179" s="250" t="e">
        <f>K167*#REF!/#REF!</f>
        <v>#REF!</v>
      </c>
      <c r="L179" s="250" t="e">
        <f>L167*#REF!/#REF!</f>
        <v>#REF!</v>
      </c>
      <c r="M179" s="250" t="e">
        <f>M167*#REF!/#REF!</f>
        <v>#REF!</v>
      </c>
      <c r="N179" s="250" t="e">
        <f>N167*#REF!/#REF!</f>
        <v>#REF!</v>
      </c>
      <c r="O179" s="250" t="e">
        <f>O167*#REF!/#REF!</f>
        <v>#REF!</v>
      </c>
      <c r="P179" s="250" t="e">
        <f>P167*#REF!/#REF!</f>
        <v>#REF!</v>
      </c>
      <c r="Q179" s="250" t="e">
        <f>Q167*#REF!/#REF!</f>
        <v>#REF!</v>
      </c>
      <c r="R179" s="250" t="e">
        <f>R167*#REF!/#REF!</f>
        <v>#REF!</v>
      </c>
      <c r="S179" s="250" t="e">
        <f>S167*#REF!/#REF!</f>
        <v>#REF!</v>
      </c>
      <c r="T179" s="250" t="e">
        <f>T167*#REF!/#REF!</f>
        <v>#REF!</v>
      </c>
      <c r="U179" s="250" t="e">
        <f>U167*#REF!/#REF!</f>
        <v>#REF!</v>
      </c>
      <c r="V179" s="250" t="e">
        <f>V167*#REF!/#REF!</f>
        <v>#REF!</v>
      </c>
      <c r="W179" s="250" t="e">
        <f>W167*#REF!/#REF!</f>
        <v>#REF!</v>
      </c>
      <c r="X179" s="250" t="e">
        <f>X167*#REF!/#REF!</f>
        <v>#REF!</v>
      </c>
      <c r="Y179" s="250" t="e">
        <f>Y167*#REF!/#REF!</f>
        <v>#REF!</v>
      </c>
      <c r="Z179" s="250" t="e">
        <f>Z167*#REF!/#REF!</f>
        <v>#REF!</v>
      </c>
      <c r="AA179" s="250" t="e">
        <f>AA167*#REF!/#REF!</f>
        <v>#REF!</v>
      </c>
      <c r="AB179" s="250" t="e">
        <f>AB167*#REF!/#REF!</f>
        <v>#REF!</v>
      </c>
      <c r="AC179" s="250" t="e">
        <f>AC167*#REF!/#REF!</f>
        <v>#REF!</v>
      </c>
      <c r="AD179" s="250" t="e">
        <f>AD167*#REF!/#REF!</f>
        <v>#REF!</v>
      </c>
      <c r="AE179" s="250" t="e">
        <f>AE167*#REF!/#REF!</f>
        <v>#REF!</v>
      </c>
      <c r="AF179" s="250" t="e">
        <f>AF167*#REF!/#REF!</f>
        <v>#REF!</v>
      </c>
      <c r="AG179" s="250" t="e">
        <f>AG167*#REF!/#REF!</f>
        <v>#REF!</v>
      </c>
      <c r="AH179" s="250" t="e">
        <f>AH167*#REF!/#REF!</f>
        <v>#REF!</v>
      </c>
      <c r="AI179" s="250" t="e">
        <f>AI167*#REF!/#REF!</f>
        <v>#REF!</v>
      </c>
      <c r="AJ179" s="250" t="e">
        <f>AJ167*#REF!/#REF!</f>
        <v>#REF!</v>
      </c>
      <c r="AK179" s="250" t="e">
        <f>AK167*#REF!/#REF!</f>
        <v>#REF!</v>
      </c>
      <c r="AL179" s="250" t="e">
        <f>AL167*#REF!/#REF!</f>
        <v>#REF!</v>
      </c>
      <c r="AM179" s="250" t="e">
        <f>AM167*#REF!/#REF!</f>
        <v>#REF!</v>
      </c>
      <c r="AN179" s="250" t="e">
        <f>AN167*#REF!/#REF!</f>
        <v>#REF!</v>
      </c>
      <c r="AO179" s="250" t="e">
        <f>AO167*#REF!/#REF!</f>
        <v>#REF!</v>
      </c>
      <c r="AP179" s="250" t="e">
        <f>AP167*#REF!/#REF!</f>
        <v>#REF!</v>
      </c>
      <c r="AQ179" s="250" t="e">
        <f>AQ167*#REF!/#REF!</f>
        <v>#REF!</v>
      </c>
      <c r="AR179" s="250" t="e">
        <f>AR167*#REF!/#REF!</f>
        <v>#REF!</v>
      </c>
      <c r="AS179" s="250" t="e">
        <f>AS167*#REF!/#REF!</f>
        <v>#REF!</v>
      </c>
      <c r="AT179" s="250" t="e">
        <f>AT167*#REF!/#REF!</f>
        <v>#REF!</v>
      </c>
      <c r="AU179" s="250" t="e">
        <f>AU167*#REF!/#REF!</f>
        <v>#REF!</v>
      </c>
      <c r="AV179" s="250" t="e">
        <f>AV167*#REF!/#REF!</f>
        <v>#REF!</v>
      </c>
      <c r="AW179" s="250" t="e">
        <f>AW167*#REF!/#REF!</f>
        <v>#REF!</v>
      </c>
      <c r="AX179" s="250" t="e">
        <f>AX167*#REF!/#REF!</f>
        <v>#REF!</v>
      </c>
      <c r="AY179" s="250" t="e">
        <f>AY167*#REF!/#REF!</f>
        <v>#REF!</v>
      </c>
      <c r="AZ179" s="250" t="e">
        <f>AZ167*#REF!/#REF!</f>
        <v>#REF!</v>
      </c>
      <c r="BA179" s="250" t="e">
        <f>BA167*#REF!/#REF!</f>
        <v>#REF!</v>
      </c>
      <c r="BB179" s="250" t="e">
        <f>BB167*#REF!/#REF!</f>
        <v>#REF!</v>
      </c>
      <c r="BC179" s="250" t="e">
        <f>BC167*#REF!/#REF!</f>
        <v>#REF!</v>
      </c>
      <c r="BD179" s="250" t="e">
        <f>BD167*#REF!/#REF!</f>
        <v>#REF!</v>
      </c>
      <c r="BE179" s="250" t="e">
        <f>BE167*#REF!/#REF!</f>
        <v>#REF!</v>
      </c>
      <c r="BF179" s="250" t="e">
        <f>BF167*#REF!/#REF!</f>
        <v>#REF!</v>
      </c>
      <c r="BG179" s="250" t="e">
        <f>BG167*#REF!/#REF!</f>
        <v>#REF!</v>
      </c>
      <c r="BH179" s="250" t="e">
        <f>BH167*#REF!/#REF!</f>
        <v>#REF!</v>
      </c>
      <c r="BI179" s="250" t="e">
        <f>BI167*#REF!/#REF!</f>
        <v>#REF!</v>
      </c>
    </row>
    <row r="180" spans="1:61" hidden="1" x14ac:dyDescent="0.25">
      <c r="A180" s="250">
        <v>2</v>
      </c>
      <c r="B180" s="250" t="s">
        <v>341</v>
      </c>
      <c r="C180" s="250"/>
      <c r="D180" s="250"/>
      <c r="E180" s="250"/>
      <c r="F180" s="250"/>
      <c r="G180" s="250" t="e">
        <f>G168*#REF!/#REF!</f>
        <v>#REF!</v>
      </c>
      <c r="H180" s="250" t="e">
        <f>H168*#REF!/#REF!</f>
        <v>#REF!</v>
      </c>
      <c r="I180" s="250" t="e">
        <f>I168*#REF!/#REF!</f>
        <v>#REF!</v>
      </c>
      <c r="J180" s="250" t="e">
        <f>J168*#REF!/#REF!</f>
        <v>#REF!</v>
      </c>
      <c r="K180" s="250" t="e">
        <f>K168*#REF!/#REF!</f>
        <v>#REF!</v>
      </c>
      <c r="L180" s="250" t="e">
        <f>L168*#REF!/#REF!</f>
        <v>#REF!</v>
      </c>
      <c r="M180" s="250" t="e">
        <f>M168*#REF!/#REF!</f>
        <v>#REF!</v>
      </c>
      <c r="N180" s="250" t="e">
        <f>N168*#REF!/#REF!</f>
        <v>#REF!</v>
      </c>
      <c r="O180" s="250" t="e">
        <f>O168*#REF!/#REF!</f>
        <v>#REF!</v>
      </c>
      <c r="P180" s="250" t="e">
        <f>P168*#REF!/#REF!</f>
        <v>#REF!</v>
      </c>
      <c r="Q180" s="250" t="e">
        <f>Q168*#REF!/#REF!</f>
        <v>#REF!</v>
      </c>
      <c r="R180" s="250" t="e">
        <f>R168*#REF!/#REF!</f>
        <v>#REF!</v>
      </c>
      <c r="S180" s="250" t="e">
        <f>S168*#REF!/#REF!</f>
        <v>#REF!</v>
      </c>
      <c r="T180" s="250" t="e">
        <f>T168*#REF!/#REF!</f>
        <v>#REF!</v>
      </c>
      <c r="U180" s="250" t="e">
        <f>U168*#REF!/#REF!</f>
        <v>#REF!</v>
      </c>
      <c r="V180" s="250" t="e">
        <f>V168*#REF!/#REF!</f>
        <v>#REF!</v>
      </c>
      <c r="W180" s="250" t="e">
        <f>W168*#REF!/#REF!</f>
        <v>#REF!</v>
      </c>
      <c r="X180" s="250" t="e">
        <f>X168*#REF!/#REF!</f>
        <v>#REF!</v>
      </c>
      <c r="Y180" s="250" t="e">
        <f>Y168*#REF!/#REF!</f>
        <v>#REF!</v>
      </c>
      <c r="Z180" s="250" t="e">
        <f>Z168*#REF!/#REF!</f>
        <v>#REF!</v>
      </c>
      <c r="AA180" s="250" t="e">
        <f>AA168*#REF!/#REF!</f>
        <v>#REF!</v>
      </c>
      <c r="AB180" s="250" t="e">
        <f>AB168*#REF!/#REF!</f>
        <v>#REF!</v>
      </c>
      <c r="AC180" s="250" t="e">
        <f>AC168*#REF!/#REF!</f>
        <v>#REF!</v>
      </c>
      <c r="AD180" s="250" t="e">
        <f>AD168*#REF!/#REF!</f>
        <v>#REF!</v>
      </c>
      <c r="AE180" s="250" t="e">
        <f>AE168*#REF!/#REF!</f>
        <v>#REF!</v>
      </c>
      <c r="AF180" s="250" t="e">
        <f>AF168*#REF!/#REF!</f>
        <v>#REF!</v>
      </c>
      <c r="AG180" s="250" t="e">
        <f>AG168*#REF!/#REF!</f>
        <v>#REF!</v>
      </c>
      <c r="AH180" s="250" t="e">
        <f>AH168*#REF!/#REF!</f>
        <v>#REF!</v>
      </c>
      <c r="AI180" s="250" t="e">
        <f>AI168*#REF!/#REF!</f>
        <v>#REF!</v>
      </c>
      <c r="AJ180" s="250" t="e">
        <f>AJ168*#REF!/#REF!</f>
        <v>#REF!</v>
      </c>
      <c r="AK180" s="250" t="e">
        <f>AK168*#REF!/#REF!</f>
        <v>#REF!</v>
      </c>
      <c r="AL180" s="250" t="e">
        <f>AL168*#REF!/#REF!</f>
        <v>#REF!</v>
      </c>
      <c r="AM180" s="250" t="e">
        <f>AM168*#REF!/#REF!</f>
        <v>#REF!</v>
      </c>
      <c r="AN180" s="250" t="e">
        <f>AN168*#REF!/#REF!</f>
        <v>#REF!</v>
      </c>
      <c r="AO180" s="250" t="e">
        <f>AO168*#REF!/#REF!</f>
        <v>#REF!</v>
      </c>
      <c r="AP180" s="250" t="e">
        <f>AP168*#REF!/#REF!</f>
        <v>#REF!</v>
      </c>
      <c r="AQ180" s="250" t="e">
        <f>AQ168*#REF!/#REF!</f>
        <v>#REF!</v>
      </c>
      <c r="AR180" s="250" t="e">
        <f>AR168*#REF!/#REF!</f>
        <v>#REF!</v>
      </c>
      <c r="AS180" s="250" t="e">
        <f>AS168*#REF!/#REF!</f>
        <v>#REF!</v>
      </c>
      <c r="AT180" s="250" t="e">
        <f>AT168*#REF!/#REF!</f>
        <v>#REF!</v>
      </c>
      <c r="AU180" s="250" t="e">
        <f>AU168*#REF!/#REF!</f>
        <v>#REF!</v>
      </c>
      <c r="AV180" s="250" t="e">
        <f>AV168*#REF!/#REF!</f>
        <v>#REF!</v>
      </c>
      <c r="AW180" s="250" t="e">
        <f>AW168*#REF!/#REF!</f>
        <v>#REF!</v>
      </c>
      <c r="AX180" s="250" t="e">
        <f>AX168*#REF!/#REF!</f>
        <v>#REF!</v>
      </c>
      <c r="AY180" s="250" t="e">
        <f>AY168*#REF!/#REF!</f>
        <v>#REF!</v>
      </c>
      <c r="AZ180" s="250" t="e">
        <f>AZ168*#REF!/#REF!</f>
        <v>#REF!</v>
      </c>
      <c r="BA180" s="250" t="e">
        <f>BA168*#REF!/#REF!</f>
        <v>#REF!</v>
      </c>
      <c r="BB180" s="250" t="e">
        <f>BB168*#REF!/#REF!</f>
        <v>#REF!</v>
      </c>
      <c r="BC180" s="250" t="e">
        <f>BC168*#REF!/#REF!</f>
        <v>#REF!</v>
      </c>
      <c r="BD180" s="250" t="e">
        <f>BD168*#REF!/#REF!</f>
        <v>#REF!</v>
      </c>
      <c r="BE180" s="250" t="e">
        <f>BE168*#REF!/#REF!</f>
        <v>#REF!</v>
      </c>
      <c r="BF180" s="250" t="e">
        <f>BF168*#REF!/#REF!</f>
        <v>#REF!</v>
      </c>
      <c r="BG180" s="250" t="e">
        <f>BG168*#REF!/#REF!</f>
        <v>#REF!</v>
      </c>
      <c r="BH180" s="250" t="e">
        <f>BH168*#REF!/#REF!</f>
        <v>#REF!</v>
      </c>
      <c r="BI180" s="250" t="e">
        <f>BI168*#REF!/#REF!</f>
        <v>#REF!</v>
      </c>
    </row>
    <row r="181" spans="1:61" hidden="1" x14ac:dyDescent="0.25">
      <c r="A181" s="250">
        <v>3</v>
      </c>
      <c r="B181" s="250" t="s">
        <v>341</v>
      </c>
      <c r="C181" s="250"/>
      <c r="D181" s="250"/>
      <c r="E181" s="250"/>
      <c r="F181" s="250"/>
      <c r="G181" s="250" t="e">
        <f>G169*#REF!/#REF!</f>
        <v>#REF!</v>
      </c>
      <c r="H181" s="250" t="e">
        <f>H169*#REF!/#REF!</f>
        <v>#REF!</v>
      </c>
      <c r="I181" s="250" t="e">
        <f>I169*#REF!/#REF!</f>
        <v>#REF!</v>
      </c>
      <c r="J181" s="250" t="e">
        <f>J169*#REF!/#REF!</f>
        <v>#REF!</v>
      </c>
      <c r="K181" s="250" t="e">
        <f>K169*#REF!/#REF!</f>
        <v>#REF!</v>
      </c>
      <c r="L181" s="250" t="e">
        <f>L169*#REF!/#REF!</f>
        <v>#REF!</v>
      </c>
      <c r="M181" s="250" t="e">
        <f>M169*#REF!/#REF!</f>
        <v>#REF!</v>
      </c>
      <c r="N181" s="250" t="e">
        <f>N169*#REF!/#REF!</f>
        <v>#REF!</v>
      </c>
      <c r="O181" s="250" t="e">
        <f>O169*#REF!/#REF!</f>
        <v>#REF!</v>
      </c>
      <c r="P181" s="250" t="e">
        <f>P169*#REF!/#REF!</f>
        <v>#REF!</v>
      </c>
      <c r="Q181" s="250" t="e">
        <f>Q169*#REF!/#REF!</f>
        <v>#REF!</v>
      </c>
      <c r="R181" s="250" t="e">
        <f>R169*#REF!/#REF!</f>
        <v>#REF!</v>
      </c>
      <c r="S181" s="250" t="e">
        <f>S169*#REF!/#REF!</f>
        <v>#REF!</v>
      </c>
      <c r="T181" s="250" t="e">
        <f>T169*#REF!/#REF!</f>
        <v>#REF!</v>
      </c>
      <c r="U181" s="250" t="e">
        <f>U169*#REF!/#REF!</f>
        <v>#REF!</v>
      </c>
      <c r="V181" s="250" t="e">
        <f>V169*#REF!/#REF!</f>
        <v>#REF!</v>
      </c>
      <c r="W181" s="250" t="e">
        <f>W169*#REF!/#REF!</f>
        <v>#REF!</v>
      </c>
      <c r="X181" s="250" t="e">
        <f>X169*#REF!/#REF!</f>
        <v>#REF!</v>
      </c>
      <c r="Y181" s="250" t="e">
        <f>Y169*#REF!/#REF!</f>
        <v>#REF!</v>
      </c>
      <c r="Z181" s="250" t="e">
        <f>Z169*#REF!/#REF!</f>
        <v>#REF!</v>
      </c>
      <c r="AA181" s="250" t="e">
        <f>AA169*#REF!/#REF!</f>
        <v>#REF!</v>
      </c>
      <c r="AB181" s="250" t="e">
        <f>AB169*#REF!/#REF!</f>
        <v>#REF!</v>
      </c>
      <c r="AC181" s="250" t="e">
        <f>AC169*#REF!/#REF!</f>
        <v>#REF!</v>
      </c>
      <c r="AD181" s="250" t="e">
        <f>AD169*#REF!/#REF!</f>
        <v>#REF!</v>
      </c>
      <c r="AE181" s="250" t="e">
        <f>AE169*#REF!/#REF!</f>
        <v>#REF!</v>
      </c>
      <c r="AF181" s="250" t="e">
        <f>AF169*#REF!/#REF!</f>
        <v>#REF!</v>
      </c>
      <c r="AG181" s="250" t="e">
        <f>AG169*#REF!/#REF!</f>
        <v>#REF!</v>
      </c>
      <c r="AH181" s="250" t="e">
        <f>AH169*#REF!/#REF!</f>
        <v>#REF!</v>
      </c>
      <c r="AI181" s="250" t="e">
        <f>AI169*#REF!/#REF!</f>
        <v>#REF!</v>
      </c>
      <c r="AJ181" s="250" t="e">
        <f>AJ169*#REF!/#REF!</f>
        <v>#REF!</v>
      </c>
      <c r="AK181" s="250" t="e">
        <f>AK169*#REF!/#REF!</f>
        <v>#REF!</v>
      </c>
      <c r="AL181" s="250" t="e">
        <f>AL169*#REF!/#REF!</f>
        <v>#REF!</v>
      </c>
      <c r="AM181" s="250" t="e">
        <f>AM169*#REF!/#REF!</f>
        <v>#REF!</v>
      </c>
      <c r="AN181" s="250" t="e">
        <f>AN169*#REF!/#REF!</f>
        <v>#REF!</v>
      </c>
      <c r="AO181" s="250" t="e">
        <f>AO169*#REF!/#REF!</f>
        <v>#REF!</v>
      </c>
      <c r="AP181" s="250" t="e">
        <f>AP169*#REF!/#REF!</f>
        <v>#REF!</v>
      </c>
      <c r="AQ181" s="250" t="e">
        <f>AQ169*#REF!/#REF!</f>
        <v>#REF!</v>
      </c>
      <c r="AR181" s="250" t="e">
        <f>AR169*#REF!/#REF!</f>
        <v>#REF!</v>
      </c>
      <c r="AS181" s="250" t="e">
        <f>AS169*#REF!/#REF!</f>
        <v>#REF!</v>
      </c>
      <c r="AT181" s="250" t="e">
        <f>AT169*#REF!/#REF!</f>
        <v>#REF!</v>
      </c>
      <c r="AU181" s="250" t="e">
        <f>AU169*#REF!/#REF!</f>
        <v>#REF!</v>
      </c>
      <c r="AV181" s="250" t="e">
        <f>AV169*#REF!/#REF!</f>
        <v>#REF!</v>
      </c>
      <c r="AW181" s="250" t="e">
        <f>AW169*#REF!/#REF!</f>
        <v>#REF!</v>
      </c>
      <c r="AX181" s="250" t="e">
        <f>AX169*#REF!/#REF!</f>
        <v>#REF!</v>
      </c>
      <c r="AY181" s="250" t="e">
        <f>AY169*#REF!/#REF!</f>
        <v>#REF!</v>
      </c>
      <c r="AZ181" s="250" t="e">
        <f>AZ169*#REF!/#REF!</f>
        <v>#REF!</v>
      </c>
      <c r="BA181" s="250" t="e">
        <f>BA169*#REF!/#REF!</f>
        <v>#REF!</v>
      </c>
      <c r="BB181" s="250" t="e">
        <f>BB169*#REF!/#REF!</f>
        <v>#REF!</v>
      </c>
      <c r="BC181" s="250" t="e">
        <f>BC169*#REF!/#REF!</f>
        <v>#REF!</v>
      </c>
      <c r="BD181" s="250" t="e">
        <f>BD169*#REF!/#REF!</f>
        <v>#REF!</v>
      </c>
      <c r="BE181" s="250" t="e">
        <f>BE169*#REF!/#REF!</f>
        <v>#REF!</v>
      </c>
      <c r="BF181" s="250" t="e">
        <f>BF169*#REF!/#REF!</f>
        <v>#REF!</v>
      </c>
      <c r="BG181" s="250" t="e">
        <f>BG169*#REF!/#REF!</f>
        <v>#REF!</v>
      </c>
      <c r="BH181" s="250" t="e">
        <f>BH169*#REF!/#REF!</f>
        <v>#REF!</v>
      </c>
      <c r="BI181" s="250" t="e">
        <f>BI169*#REF!/#REF!</f>
        <v>#REF!</v>
      </c>
    </row>
    <row r="182" spans="1:61" hidden="1" x14ac:dyDescent="0.25">
      <c r="A182" s="250">
        <v>4</v>
      </c>
      <c r="B182" s="250" t="s">
        <v>341</v>
      </c>
      <c r="C182" s="250"/>
      <c r="D182" s="250"/>
      <c r="E182" s="250"/>
      <c r="F182" s="250"/>
      <c r="G182" s="250" t="e">
        <f>G170*#REF!/#REF!</f>
        <v>#REF!</v>
      </c>
      <c r="H182" s="250" t="e">
        <f>H170*#REF!/#REF!</f>
        <v>#REF!</v>
      </c>
      <c r="I182" s="250" t="e">
        <f>I170*#REF!/#REF!</f>
        <v>#REF!</v>
      </c>
      <c r="J182" s="250" t="e">
        <f>J170*#REF!/#REF!</f>
        <v>#REF!</v>
      </c>
      <c r="K182" s="250" t="e">
        <f>K170*#REF!/#REF!</f>
        <v>#REF!</v>
      </c>
      <c r="L182" s="250" t="e">
        <f>L170*#REF!/#REF!</f>
        <v>#REF!</v>
      </c>
      <c r="M182" s="250" t="e">
        <f>M170*#REF!/#REF!</f>
        <v>#REF!</v>
      </c>
      <c r="N182" s="250" t="e">
        <f>N170*#REF!/#REF!</f>
        <v>#REF!</v>
      </c>
      <c r="O182" s="250" t="e">
        <f>O170*#REF!/#REF!</f>
        <v>#REF!</v>
      </c>
      <c r="P182" s="250" t="e">
        <f>P170*#REF!/#REF!</f>
        <v>#REF!</v>
      </c>
      <c r="Q182" s="250" t="e">
        <f>Q170*#REF!/#REF!</f>
        <v>#REF!</v>
      </c>
      <c r="R182" s="250" t="e">
        <f>R170*#REF!/#REF!</f>
        <v>#REF!</v>
      </c>
      <c r="S182" s="250" t="e">
        <f>S170*#REF!/#REF!</f>
        <v>#REF!</v>
      </c>
      <c r="T182" s="250" t="e">
        <f>T170*#REF!/#REF!</f>
        <v>#REF!</v>
      </c>
      <c r="U182" s="250" t="e">
        <f>U170*#REF!/#REF!</f>
        <v>#REF!</v>
      </c>
      <c r="V182" s="250" t="e">
        <f>V170*#REF!/#REF!</f>
        <v>#REF!</v>
      </c>
      <c r="W182" s="250" t="e">
        <f>W170*#REF!/#REF!</f>
        <v>#REF!</v>
      </c>
      <c r="X182" s="250" t="e">
        <f>X170*#REF!/#REF!</f>
        <v>#REF!</v>
      </c>
      <c r="Y182" s="250" t="e">
        <f>Y170*#REF!/#REF!</f>
        <v>#REF!</v>
      </c>
      <c r="Z182" s="250" t="e">
        <f>Z170*#REF!/#REF!</f>
        <v>#REF!</v>
      </c>
      <c r="AA182" s="250" t="e">
        <f>AA170*#REF!/#REF!</f>
        <v>#REF!</v>
      </c>
      <c r="AB182" s="250" t="e">
        <f>AB170*#REF!/#REF!</f>
        <v>#REF!</v>
      </c>
      <c r="AC182" s="250" t="e">
        <f>AC170*#REF!/#REF!</f>
        <v>#REF!</v>
      </c>
      <c r="AD182" s="250" t="e">
        <f>AD170*#REF!/#REF!</f>
        <v>#REF!</v>
      </c>
      <c r="AE182" s="250" t="e">
        <f>AE170*#REF!/#REF!</f>
        <v>#REF!</v>
      </c>
      <c r="AF182" s="250" t="e">
        <f>AF170*#REF!/#REF!</f>
        <v>#REF!</v>
      </c>
      <c r="AG182" s="250" t="e">
        <f>AG170*#REF!/#REF!</f>
        <v>#REF!</v>
      </c>
      <c r="AH182" s="250" t="e">
        <f>AH170*#REF!/#REF!</f>
        <v>#REF!</v>
      </c>
      <c r="AI182" s="250" t="e">
        <f>AI170*#REF!/#REF!</f>
        <v>#REF!</v>
      </c>
      <c r="AJ182" s="250" t="e">
        <f>AJ170*#REF!/#REF!</f>
        <v>#REF!</v>
      </c>
      <c r="AK182" s="250" t="e">
        <f>AK170*#REF!/#REF!</f>
        <v>#REF!</v>
      </c>
      <c r="AL182" s="250" t="e">
        <f>AL170*#REF!/#REF!</f>
        <v>#REF!</v>
      </c>
      <c r="AM182" s="250" t="e">
        <f>AM170*#REF!/#REF!</f>
        <v>#REF!</v>
      </c>
      <c r="AN182" s="250" t="e">
        <f>AN170*#REF!/#REF!</f>
        <v>#REF!</v>
      </c>
      <c r="AO182" s="250" t="e">
        <f>AO170*#REF!/#REF!</f>
        <v>#REF!</v>
      </c>
      <c r="AP182" s="250" t="e">
        <f>AP170*#REF!/#REF!</f>
        <v>#REF!</v>
      </c>
      <c r="AQ182" s="250" t="e">
        <f>AQ170*#REF!/#REF!</f>
        <v>#REF!</v>
      </c>
      <c r="AR182" s="250" t="e">
        <f>AR170*#REF!/#REF!</f>
        <v>#REF!</v>
      </c>
      <c r="AS182" s="250" t="e">
        <f>AS170*#REF!/#REF!</f>
        <v>#REF!</v>
      </c>
      <c r="AT182" s="250" t="e">
        <f>AT170*#REF!/#REF!</f>
        <v>#REF!</v>
      </c>
      <c r="AU182" s="250" t="e">
        <f>AU170*#REF!/#REF!</f>
        <v>#REF!</v>
      </c>
      <c r="AV182" s="250" t="e">
        <f>AV170*#REF!/#REF!</f>
        <v>#REF!</v>
      </c>
      <c r="AW182" s="250" t="e">
        <f>AW170*#REF!/#REF!</f>
        <v>#REF!</v>
      </c>
      <c r="AX182" s="250" t="e">
        <f>AX170*#REF!/#REF!</f>
        <v>#REF!</v>
      </c>
      <c r="AY182" s="250" t="e">
        <f>AY170*#REF!/#REF!</f>
        <v>#REF!</v>
      </c>
      <c r="AZ182" s="250" t="e">
        <f>AZ170*#REF!/#REF!</f>
        <v>#REF!</v>
      </c>
      <c r="BA182" s="250" t="e">
        <f>BA170*#REF!/#REF!</f>
        <v>#REF!</v>
      </c>
      <c r="BB182" s="250" t="e">
        <f>BB170*#REF!/#REF!</f>
        <v>#REF!</v>
      </c>
      <c r="BC182" s="250" t="e">
        <f>BC170*#REF!/#REF!</f>
        <v>#REF!</v>
      </c>
      <c r="BD182" s="250" t="e">
        <f>BD170*#REF!/#REF!</f>
        <v>#REF!</v>
      </c>
      <c r="BE182" s="250" t="e">
        <f>BE170*#REF!/#REF!</f>
        <v>#REF!</v>
      </c>
      <c r="BF182" s="250" t="e">
        <f>BF170*#REF!/#REF!</f>
        <v>#REF!</v>
      </c>
      <c r="BG182" s="250" t="e">
        <f>BG170*#REF!/#REF!</f>
        <v>#REF!</v>
      </c>
      <c r="BH182" s="250" t="e">
        <f>BH170*#REF!/#REF!</f>
        <v>#REF!</v>
      </c>
      <c r="BI182" s="250" t="e">
        <f>BI170*#REF!/#REF!</f>
        <v>#REF!</v>
      </c>
    </row>
    <row r="183" spans="1:61" hidden="1" x14ac:dyDescent="0.25">
      <c r="A183" s="250">
        <v>5</v>
      </c>
      <c r="B183" s="250" t="s">
        <v>341</v>
      </c>
      <c r="C183" s="250"/>
      <c r="D183" s="250"/>
      <c r="E183" s="250"/>
      <c r="F183" s="250"/>
      <c r="G183" s="250" t="e">
        <f>G171*#REF!/#REF!</f>
        <v>#REF!</v>
      </c>
      <c r="H183" s="250" t="e">
        <f>H171*#REF!/#REF!</f>
        <v>#REF!</v>
      </c>
      <c r="I183" s="250" t="e">
        <f>I171*#REF!/#REF!</f>
        <v>#REF!</v>
      </c>
      <c r="J183" s="250" t="e">
        <f>J171*#REF!/#REF!</f>
        <v>#REF!</v>
      </c>
      <c r="K183" s="250" t="e">
        <f>K171*#REF!/#REF!</f>
        <v>#REF!</v>
      </c>
      <c r="L183" s="250" t="e">
        <f>L171*#REF!/#REF!</f>
        <v>#REF!</v>
      </c>
      <c r="M183" s="250" t="e">
        <f>M171*#REF!/#REF!</f>
        <v>#REF!</v>
      </c>
      <c r="N183" s="250" t="e">
        <f>N171*#REF!/#REF!</f>
        <v>#REF!</v>
      </c>
      <c r="O183" s="250" t="e">
        <f>O171*#REF!/#REF!</f>
        <v>#REF!</v>
      </c>
      <c r="P183" s="250" t="e">
        <f>P171*#REF!/#REF!</f>
        <v>#REF!</v>
      </c>
      <c r="Q183" s="250" t="e">
        <f>Q171*#REF!/#REF!</f>
        <v>#REF!</v>
      </c>
      <c r="R183" s="250" t="e">
        <f>R171*#REF!/#REF!</f>
        <v>#REF!</v>
      </c>
      <c r="S183" s="250" t="e">
        <f>S171*#REF!/#REF!</f>
        <v>#REF!</v>
      </c>
      <c r="T183" s="250" t="e">
        <f>T171*#REF!/#REF!</f>
        <v>#REF!</v>
      </c>
      <c r="U183" s="250" t="e">
        <f>U171*#REF!/#REF!</f>
        <v>#REF!</v>
      </c>
      <c r="V183" s="250" t="e">
        <f>V171*#REF!/#REF!</f>
        <v>#REF!</v>
      </c>
      <c r="W183" s="250" t="e">
        <f>W171*#REF!/#REF!</f>
        <v>#REF!</v>
      </c>
      <c r="X183" s="250" t="e">
        <f>X171*#REF!/#REF!</f>
        <v>#REF!</v>
      </c>
      <c r="Y183" s="250" t="e">
        <f>Y171*#REF!/#REF!</f>
        <v>#REF!</v>
      </c>
      <c r="Z183" s="250" t="e">
        <f>Z171*#REF!/#REF!</f>
        <v>#REF!</v>
      </c>
      <c r="AA183" s="250" t="e">
        <f>AA171*#REF!/#REF!</f>
        <v>#REF!</v>
      </c>
      <c r="AB183" s="250" t="e">
        <f>AB171*#REF!/#REF!</f>
        <v>#REF!</v>
      </c>
      <c r="AC183" s="250" t="e">
        <f>AC171*#REF!/#REF!</f>
        <v>#REF!</v>
      </c>
      <c r="AD183" s="250" t="e">
        <f>AD171*#REF!/#REF!</f>
        <v>#REF!</v>
      </c>
      <c r="AE183" s="250" t="e">
        <f>AE171*#REF!/#REF!</f>
        <v>#REF!</v>
      </c>
      <c r="AF183" s="250" t="e">
        <f>AF171*#REF!/#REF!</f>
        <v>#REF!</v>
      </c>
      <c r="AG183" s="250" t="e">
        <f>AG171*#REF!/#REF!</f>
        <v>#REF!</v>
      </c>
      <c r="AH183" s="250" t="e">
        <f>AH171*#REF!/#REF!</f>
        <v>#REF!</v>
      </c>
      <c r="AI183" s="250" t="e">
        <f>AI171*#REF!/#REF!</f>
        <v>#REF!</v>
      </c>
      <c r="AJ183" s="250" t="e">
        <f>AJ171*#REF!/#REF!</f>
        <v>#REF!</v>
      </c>
      <c r="AK183" s="250" t="e">
        <f>AK171*#REF!/#REF!</f>
        <v>#REF!</v>
      </c>
      <c r="AL183" s="250" t="e">
        <f>AL171*#REF!/#REF!</f>
        <v>#REF!</v>
      </c>
      <c r="AM183" s="250" t="e">
        <f>AM171*#REF!/#REF!</f>
        <v>#REF!</v>
      </c>
      <c r="AN183" s="250" t="e">
        <f>AN171*#REF!/#REF!</f>
        <v>#REF!</v>
      </c>
      <c r="AO183" s="250" t="e">
        <f>AO171*#REF!/#REF!</f>
        <v>#REF!</v>
      </c>
      <c r="AP183" s="250" t="e">
        <f>AP171*#REF!/#REF!</f>
        <v>#REF!</v>
      </c>
      <c r="AQ183" s="250" t="e">
        <f>AQ171*#REF!/#REF!</f>
        <v>#REF!</v>
      </c>
      <c r="AR183" s="250" t="e">
        <f>AR171*#REF!/#REF!</f>
        <v>#REF!</v>
      </c>
      <c r="AS183" s="250" t="e">
        <f>AS171*#REF!/#REF!</f>
        <v>#REF!</v>
      </c>
      <c r="AT183" s="250" t="e">
        <f>AT171*#REF!/#REF!</f>
        <v>#REF!</v>
      </c>
      <c r="AU183" s="250" t="e">
        <f>AU171*#REF!/#REF!</f>
        <v>#REF!</v>
      </c>
      <c r="AV183" s="250" t="e">
        <f>AV171*#REF!/#REF!</f>
        <v>#REF!</v>
      </c>
      <c r="AW183" s="250" t="e">
        <f>AW171*#REF!/#REF!</f>
        <v>#REF!</v>
      </c>
      <c r="AX183" s="250" t="e">
        <f>AX171*#REF!/#REF!</f>
        <v>#REF!</v>
      </c>
      <c r="AY183" s="250" t="e">
        <f>AY171*#REF!/#REF!</f>
        <v>#REF!</v>
      </c>
      <c r="AZ183" s="250" t="e">
        <f>AZ171*#REF!/#REF!</f>
        <v>#REF!</v>
      </c>
      <c r="BA183" s="250" t="e">
        <f>BA171*#REF!/#REF!</f>
        <v>#REF!</v>
      </c>
      <c r="BB183" s="250" t="e">
        <f>BB171*#REF!/#REF!</f>
        <v>#REF!</v>
      </c>
      <c r="BC183" s="250" t="e">
        <f>BC171*#REF!/#REF!</f>
        <v>#REF!</v>
      </c>
      <c r="BD183" s="250" t="e">
        <f>BD171*#REF!/#REF!</f>
        <v>#REF!</v>
      </c>
      <c r="BE183" s="250" t="e">
        <f>BE171*#REF!/#REF!</f>
        <v>#REF!</v>
      </c>
      <c r="BF183" s="250" t="e">
        <f>BF171*#REF!/#REF!</f>
        <v>#REF!</v>
      </c>
      <c r="BG183" s="250" t="e">
        <f>BG171*#REF!/#REF!</f>
        <v>#REF!</v>
      </c>
      <c r="BH183" s="250" t="e">
        <f>BH171*#REF!/#REF!</f>
        <v>#REF!</v>
      </c>
      <c r="BI183" s="250" t="e">
        <f>BI171*#REF!/#REF!</f>
        <v>#REF!</v>
      </c>
    </row>
    <row r="184" spans="1:61" hidden="1" x14ac:dyDescent="0.25">
      <c r="A184" s="250">
        <v>6</v>
      </c>
      <c r="B184" s="250" t="s">
        <v>341</v>
      </c>
      <c r="C184" s="250"/>
      <c r="D184" s="250"/>
      <c r="E184" s="250"/>
      <c r="F184" s="250"/>
      <c r="G184" s="250" t="e">
        <f>G172*#REF!/#REF!</f>
        <v>#REF!</v>
      </c>
      <c r="H184" s="250" t="e">
        <f>H172*#REF!/#REF!</f>
        <v>#REF!</v>
      </c>
      <c r="I184" s="250" t="e">
        <f>I172*#REF!/#REF!</f>
        <v>#REF!</v>
      </c>
      <c r="J184" s="250" t="e">
        <f>J172*#REF!/#REF!</f>
        <v>#REF!</v>
      </c>
      <c r="K184" s="250" t="e">
        <f>K172*#REF!/#REF!</f>
        <v>#REF!</v>
      </c>
      <c r="L184" s="250" t="e">
        <f>L172*#REF!/#REF!</f>
        <v>#REF!</v>
      </c>
      <c r="M184" s="250" t="e">
        <f>M172*#REF!/#REF!</f>
        <v>#REF!</v>
      </c>
      <c r="N184" s="250" t="e">
        <f>N172*#REF!/#REF!</f>
        <v>#REF!</v>
      </c>
      <c r="O184" s="250" t="e">
        <f>O172*#REF!/#REF!</f>
        <v>#REF!</v>
      </c>
      <c r="P184" s="250" t="e">
        <f>P172*#REF!/#REF!</f>
        <v>#REF!</v>
      </c>
      <c r="Q184" s="250" t="e">
        <f>Q172*#REF!/#REF!</f>
        <v>#REF!</v>
      </c>
      <c r="R184" s="250" t="e">
        <f>R172*#REF!/#REF!</f>
        <v>#REF!</v>
      </c>
      <c r="S184" s="250" t="e">
        <f>S172*#REF!/#REF!</f>
        <v>#REF!</v>
      </c>
      <c r="T184" s="250" t="e">
        <f>T172*#REF!/#REF!</f>
        <v>#REF!</v>
      </c>
      <c r="U184" s="250" t="e">
        <f>U172*#REF!/#REF!</f>
        <v>#REF!</v>
      </c>
      <c r="V184" s="250" t="e">
        <f>V172*#REF!/#REF!</f>
        <v>#REF!</v>
      </c>
      <c r="W184" s="250" t="e">
        <f>W172*#REF!/#REF!</f>
        <v>#REF!</v>
      </c>
      <c r="X184" s="250" t="e">
        <f>X172*#REF!/#REF!</f>
        <v>#REF!</v>
      </c>
      <c r="Y184" s="250" t="e">
        <f>Y172*#REF!/#REF!</f>
        <v>#REF!</v>
      </c>
      <c r="Z184" s="250" t="e">
        <f>Z172*#REF!/#REF!</f>
        <v>#REF!</v>
      </c>
      <c r="AA184" s="250" t="e">
        <f>AA172*#REF!/#REF!</f>
        <v>#REF!</v>
      </c>
      <c r="AB184" s="250" t="e">
        <f>AB172*#REF!/#REF!</f>
        <v>#REF!</v>
      </c>
      <c r="AC184" s="250" t="e">
        <f>AC172*#REF!/#REF!</f>
        <v>#REF!</v>
      </c>
      <c r="AD184" s="250" t="e">
        <f>AD172*#REF!/#REF!</f>
        <v>#REF!</v>
      </c>
      <c r="AE184" s="250" t="e">
        <f>AE172*#REF!/#REF!</f>
        <v>#REF!</v>
      </c>
      <c r="AF184" s="250" t="e">
        <f>AF172*#REF!/#REF!</f>
        <v>#REF!</v>
      </c>
      <c r="AG184" s="250" t="e">
        <f>AG172*#REF!/#REF!</f>
        <v>#REF!</v>
      </c>
      <c r="AH184" s="250" t="e">
        <f>AH172*#REF!/#REF!</f>
        <v>#REF!</v>
      </c>
      <c r="AI184" s="250" t="e">
        <f>AI172*#REF!/#REF!</f>
        <v>#REF!</v>
      </c>
      <c r="AJ184" s="250" t="e">
        <f>AJ172*#REF!/#REF!</f>
        <v>#REF!</v>
      </c>
      <c r="AK184" s="250" t="e">
        <f>AK172*#REF!/#REF!</f>
        <v>#REF!</v>
      </c>
      <c r="AL184" s="250" t="e">
        <f>AL172*#REF!/#REF!</f>
        <v>#REF!</v>
      </c>
      <c r="AM184" s="250" t="e">
        <f>AM172*#REF!/#REF!</f>
        <v>#REF!</v>
      </c>
      <c r="AN184" s="250" t="e">
        <f>AN172*#REF!/#REF!</f>
        <v>#REF!</v>
      </c>
      <c r="AO184" s="250" t="e">
        <f>AO172*#REF!/#REF!</f>
        <v>#REF!</v>
      </c>
      <c r="AP184" s="250" t="e">
        <f>AP172*#REF!/#REF!</f>
        <v>#REF!</v>
      </c>
      <c r="AQ184" s="250" t="e">
        <f>AQ172*#REF!/#REF!</f>
        <v>#REF!</v>
      </c>
      <c r="AR184" s="250" t="e">
        <f>AR172*#REF!/#REF!</f>
        <v>#REF!</v>
      </c>
      <c r="AS184" s="250" t="e">
        <f>AS172*#REF!/#REF!</f>
        <v>#REF!</v>
      </c>
      <c r="AT184" s="250" t="e">
        <f>AT172*#REF!/#REF!</f>
        <v>#REF!</v>
      </c>
      <c r="AU184" s="250" t="e">
        <f>AU172*#REF!/#REF!</f>
        <v>#REF!</v>
      </c>
      <c r="AV184" s="250" t="e">
        <f>AV172*#REF!/#REF!</f>
        <v>#REF!</v>
      </c>
      <c r="AW184" s="250" t="e">
        <f>AW172*#REF!/#REF!</f>
        <v>#REF!</v>
      </c>
      <c r="AX184" s="250" t="e">
        <f>AX172*#REF!/#REF!</f>
        <v>#REF!</v>
      </c>
      <c r="AY184" s="250" t="e">
        <f>AY172*#REF!/#REF!</f>
        <v>#REF!</v>
      </c>
      <c r="AZ184" s="250" t="e">
        <f>AZ172*#REF!/#REF!</f>
        <v>#REF!</v>
      </c>
      <c r="BA184" s="250" t="e">
        <f>BA172*#REF!/#REF!</f>
        <v>#REF!</v>
      </c>
      <c r="BB184" s="250" t="e">
        <f>BB172*#REF!/#REF!</f>
        <v>#REF!</v>
      </c>
      <c r="BC184" s="250" t="e">
        <f>BC172*#REF!/#REF!</f>
        <v>#REF!</v>
      </c>
      <c r="BD184" s="250" t="e">
        <f>BD172*#REF!/#REF!</f>
        <v>#REF!</v>
      </c>
      <c r="BE184" s="250" t="e">
        <f>BE172*#REF!/#REF!</f>
        <v>#REF!</v>
      </c>
      <c r="BF184" s="250" t="e">
        <f>BF172*#REF!/#REF!</f>
        <v>#REF!</v>
      </c>
      <c r="BG184" s="250" t="e">
        <f>BG172*#REF!/#REF!</f>
        <v>#REF!</v>
      </c>
      <c r="BH184" s="250" t="e">
        <f>BH172*#REF!/#REF!</f>
        <v>#REF!</v>
      </c>
      <c r="BI184" s="250" t="e">
        <f>BI172*#REF!/#REF!</f>
        <v>#REF!</v>
      </c>
    </row>
    <row r="185" spans="1:61" hidden="1" x14ac:dyDescent="0.25">
      <c r="A185" s="250">
        <v>7</v>
      </c>
      <c r="B185" s="250" t="s">
        <v>341</v>
      </c>
      <c r="C185" s="250"/>
      <c r="D185" s="250"/>
      <c r="E185" s="250"/>
      <c r="F185" s="250"/>
      <c r="G185" s="250" t="e">
        <f>G173*#REF!/#REF!</f>
        <v>#REF!</v>
      </c>
      <c r="H185" s="250" t="e">
        <f>H173*#REF!/#REF!</f>
        <v>#REF!</v>
      </c>
      <c r="I185" s="250" t="e">
        <f>I173*#REF!/#REF!</f>
        <v>#REF!</v>
      </c>
      <c r="J185" s="250" t="e">
        <f>J173*#REF!/#REF!</f>
        <v>#REF!</v>
      </c>
      <c r="K185" s="250" t="e">
        <f>K173*#REF!/#REF!</f>
        <v>#REF!</v>
      </c>
      <c r="L185" s="250" t="e">
        <f>L173*#REF!/#REF!</f>
        <v>#REF!</v>
      </c>
      <c r="M185" s="250" t="e">
        <f>M173*#REF!/#REF!</f>
        <v>#REF!</v>
      </c>
      <c r="N185" s="250" t="e">
        <f>N173*#REF!/#REF!</f>
        <v>#REF!</v>
      </c>
      <c r="O185" s="250" t="e">
        <f>O173*#REF!/#REF!</f>
        <v>#REF!</v>
      </c>
      <c r="P185" s="250" t="e">
        <f>P173*#REF!/#REF!</f>
        <v>#REF!</v>
      </c>
      <c r="Q185" s="250" t="e">
        <f>Q173*#REF!/#REF!</f>
        <v>#REF!</v>
      </c>
      <c r="R185" s="250" t="e">
        <f>R173*#REF!/#REF!</f>
        <v>#REF!</v>
      </c>
      <c r="S185" s="250" t="e">
        <f>S173*#REF!/#REF!</f>
        <v>#REF!</v>
      </c>
      <c r="T185" s="250" t="e">
        <f>T173*#REF!/#REF!</f>
        <v>#REF!</v>
      </c>
      <c r="U185" s="250" t="e">
        <f>U173*#REF!/#REF!</f>
        <v>#REF!</v>
      </c>
      <c r="V185" s="250" t="e">
        <f>V173*#REF!/#REF!</f>
        <v>#REF!</v>
      </c>
      <c r="W185" s="250" t="e">
        <f>W173*#REF!/#REF!</f>
        <v>#REF!</v>
      </c>
      <c r="X185" s="250" t="e">
        <f>X173*#REF!/#REF!</f>
        <v>#REF!</v>
      </c>
      <c r="Y185" s="250" t="e">
        <f>Y173*#REF!/#REF!</f>
        <v>#REF!</v>
      </c>
      <c r="Z185" s="250" t="e">
        <f>Z173*#REF!/#REF!</f>
        <v>#REF!</v>
      </c>
      <c r="AA185" s="250" t="e">
        <f>AA173*#REF!/#REF!</f>
        <v>#REF!</v>
      </c>
      <c r="AB185" s="250" t="e">
        <f>AB173*#REF!/#REF!</f>
        <v>#REF!</v>
      </c>
      <c r="AC185" s="250" t="e">
        <f>AC173*#REF!/#REF!</f>
        <v>#REF!</v>
      </c>
      <c r="AD185" s="250" t="e">
        <f>AD173*#REF!/#REF!</f>
        <v>#REF!</v>
      </c>
      <c r="AE185" s="250" t="e">
        <f>AE173*#REF!/#REF!</f>
        <v>#REF!</v>
      </c>
      <c r="AF185" s="250" t="e">
        <f>AF173*#REF!/#REF!</f>
        <v>#REF!</v>
      </c>
      <c r="AG185" s="250" t="e">
        <f>AG173*#REF!/#REF!</f>
        <v>#REF!</v>
      </c>
      <c r="AH185" s="250" t="e">
        <f>AH173*#REF!/#REF!</f>
        <v>#REF!</v>
      </c>
      <c r="AI185" s="250" t="e">
        <f>AI173*#REF!/#REF!</f>
        <v>#REF!</v>
      </c>
      <c r="AJ185" s="250" t="e">
        <f>AJ173*#REF!/#REF!</f>
        <v>#REF!</v>
      </c>
      <c r="AK185" s="250" t="e">
        <f>AK173*#REF!/#REF!</f>
        <v>#REF!</v>
      </c>
      <c r="AL185" s="250" t="e">
        <f>AL173*#REF!/#REF!</f>
        <v>#REF!</v>
      </c>
      <c r="AM185" s="250" t="e">
        <f>AM173*#REF!/#REF!</f>
        <v>#REF!</v>
      </c>
      <c r="AN185" s="250" t="e">
        <f>AN173*#REF!/#REF!</f>
        <v>#REF!</v>
      </c>
      <c r="AO185" s="250" t="e">
        <f>AO173*#REF!/#REF!</f>
        <v>#REF!</v>
      </c>
      <c r="AP185" s="250" t="e">
        <f>AP173*#REF!/#REF!</f>
        <v>#REF!</v>
      </c>
      <c r="AQ185" s="250" t="e">
        <f>AQ173*#REF!/#REF!</f>
        <v>#REF!</v>
      </c>
      <c r="AR185" s="250" t="e">
        <f>AR173*#REF!/#REF!</f>
        <v>#REF!</v>
      </c>
      <c r="AS185" s="250" t="e">
        <f>AS173*#REF!/#REF!</f>
        <v>#REF!</v>
      </c>
      <c r="AT185" s="250" t="e">
        <f>AT173*#REF!/#REF!</f>
        <v>#REF!</v>
      </c>
      <c r="AU185" s="250" t="e">
        <f>AU173*#REF!/#REF!</f>
        <v>#REF!</v>
      </c>
      <c r="AV185" s="250" t="e">
        <f>AV173*#REF!/#REF!</f>
        <v>#REF!</v>
      </c>
      <c r="AW185" s="250" t="e">
        <f>AW173*#REF!/#REF!</f>
        <v>#REF!</v>
      </c>
      <c r="AX185" s="250" t="e">
        <f>AX173*#REF!/#REF!</f>
        <v>#REF!</v>
      </c>
      <c r="AY185" s="250" t="e">
        <f>AY173*#REF!/#REF!</f>
        <v>#REF!</v>
      </c>
      <c r="AZ185" s="250" t="e">
        <f>AZ173*#REF!/#REF!</f>
        <v>#REF!</v>
      </c>
      <c r="BA185" s="250" t="e">
        <f>BA173*#REF!/#REF!</f>
        <v>#REF!</v>
      </c>
      <c r="BB185" s="250" t="e">
        <f>BB173*#REF!/#REF!</f>
        <v>#REF!</v>
      </c>
      <c r="BC185" s="250" t="e">
        <f>BC173*#REF!/#REF!</f>
        <v>#REF!</v>
      </c>
      <c r="BD185" s="250" t="e">
        <f>BD173*#REF!/#REF!</f>
        <v>#REF!</v>
      </c>
      <c r="BE185" s="250" t="e">
        <f>BE173*#REF!/#REF!</f>
        <v>#REF!</v>
      </c>
      <c r="BF185" s="250" t="e">
        <f>BF173*#REF!/#REF!</f>
        <v>#REF!</v>
      </c>
      <c r="BG185" s="250" t="e">
        <f>BG173*#REF!/#REF!</f>
        <v>#REF!</v>
      </c>
      <c r="BH185" s="250" t="e">
        <f>BH173*#REF!/#REF!</f>
        <v>#REF!</v>
      </c>
      <c r="BI185" s="250" t="e">
        <f>BI173*#REF!/#REF!</f>
        <v>#REF!</v>
      </c>
    </row>
    <row r="186" spans="1:61" hidden="1" x14ac:dyDescent="0.25">
      <c r="A186" s="250">
        <v>8</v>
      </c>
      <c r="B186" s="250" t="s">
        <v>341</v>
      </c>
      <c r="C186" s="250"/>
      <c r="D186" s="250"/>
      <c r="E186" s="250"/>
      <c r="F186" s="250"/>
      <c r="G186" s="250" t="e">
        <f>G174*#REF!/#REF!</f>
        <v>#REF!</v>
      </c>
      <c r="H186" s="250" t="e">
        <f>H174*#REF!/#REF!</f>
        <v>#REF!</v>
      </c>
      <c r="I186" s="250" t="e">
        <f>I174*#REF!/#REF!</f>
        <v>#REF!</v>
      </c>
      <c r="J186" s="250" t="e">
        <f>J174*#REF!/#REF!</f>
        <v>#REF!</v>
      </c>
      <c r="K186" s="250" t="e">
        <f>K174*#REF!/#REF!</f>
        <v>#REF!</v>
      </c>
      <c r="L186" s="250" t="e">
        <f>L174*#REF!/#REF!</f>
        <v>#REF!</v>
      </c>
      <c r="M186" s="250" t="e">
        <f>M174*#REF!/#REF!</f>
        <v>#REF!</v>
      </c>
      <c r="N186" s="250" t="e">
        <f>N174*#REF!/#REF!</f>
        <v>#REF!</v>
      </c>
      <c r="O186" s="250" t="e">
        <f>O174*#REF!/#REF!</f>
        <v>#REF!</v>
      </c>
      <c r="P186" s="250" t="e">
        <f>P174*#REF!/#REF!</f>
        <v>#REF!</v>
      </c>
      <c r="Q186" s="250" t="e">
        <f>Q174*#REF!/#REF!</f>
        <v>#REF!</v>
      </c>
      <c r="R186" s="250" t="e">
        <f>R174*#REF!/#REF!</f>
        <v>#REF!</v>
      </c>
      <c r="S186" s="250" t="e">
        <f>S174*#REF!/#REF!</f>
        <v>#REF!</v>
      </c>
      <c r="T186" s="250" t="e">
        <f>T174*#REF!/#REF!</f>
        <v>#REF!</v>
      </c>
      <c r="U186" s="250" t="e">
        <f>U174*#REF!/#REF!</f>
        <v>#REF!</v>
      </c>
      <c r="V186" s="250" t="e">
        <f>V174*#REF!/#REF!</f>
        <v>#REF!</v>
      </c>
      <c r="W186" s="250" t="e">
        <f>W174*#REF!/#REF!</f>
        <v>#REF!</v>
      </c>
      <c r="X186" s="250" t="e">
        <f>X174*#REF!/#REF!</f>
        <v>#REF!</v>
      </c>
      <c r="Y186" s="250" t="e">
        <f>Y174*#REF!/#REF!</f>
        <v>#REF!</v>
      </c>
      <c r="Z186" s="250" t="e">
        <f>Z174*#REF!/#REF!</f>
        <v>#REF!</v>
      </c>
      <c r="AA186" s="250" t="e">
        <f>AA174*#REF!/#REF!</f>
        <v>#REF!</v>
      </c>
      <c r="AB186" s="250" t="e">
        <f>AB174*#REF!/#REF!</f>
        <v>#REF!</v>
      </c>
      <c r="AC186" s="250" t="e">
        <f>AC174*#REF!/#REF!</f>
        <v>#REF!</v>
      </c>
      <c r="AD186" s="250" t="e">
        <f>AD174*#REF!/#REF!</f>
        <v>#REF!</v>
      </c>
      <c r="AE186" s="250" t="e">
        <f>AE174*#REF!/#REF!</f>
        <v>#REF!</v>
      </c>
      <c r="AF186" s="250" t="e">
        <f>AF174*#REF!/#REF!</f>
        <v>#REF!</v>
      </c>
      <c r="AG186" s="250" t="e">
        <f>AG174*#REF!/#REF!</f>
        <v>#REF!</v>
      </c>
      <c r="AH186" s="250" t="e">
        <f>AH174*#REF!/#REF!</f>
        <v>#REF!</v>
      </c>
      <c r="AI186" s="250" t="e">
        <f>AI174*#REF!/#REF!</f>
        <v>#REF!</v>
      </c>
      <c r="AJ186" s="250" t="e">
        <f>AJ174*#REF!/#REF!</f>
        <v>#REF!</v>
      </c>
      <c r="AK186" s="250" t="e">
        <f>AK174*#REF!/#REF!</f>
        <v>#REF!</v>
      </c>
      <c r="AL186" s="250" t="e">
        <f>AL174*#REF!/#REF!</f>
        <v>#REF!</v>
      </c>
      <c r="AM186" s="250" t="e">
        <f>AM174*#REF!/#REF!</f>
        <v>#REF!</v>
      </c>
      <c r="AN186" s="250" t="e">
        <f>AN174*#REF!/#REF!</f>
        <v>#REF!</v>
      </c>
      <c r="AO186" s="250" t="e">
        <f>AO174*#REF!/#REF!</f>
        <v>#REF!</v>
      </c>
      <c r="AP186" s="250" t="e">
        <f>AP174*#REF!/#REF!</f>
        <v>#REF!</v>
      </c>
      <c r="AQ186" s="250" t="e">
        <f>AQ174*#REF!/#REF!</f>
        <v>#REF!</v>
      </c>
      <c r="AR186" s="250" t="e">
        <f>AR174*#REF!/#REF!</f>
        <v>#REF!</v>
      </c>
      <c r="AS186" s="250" t="e">
        <f>AS174*#REF!/#REF!</f>
        <v>#REF!</v>
      </c>
      <c r="AT186" s="250" t="e">
        <f>AT174*#REF!/#REF!</f>
        <v>#REF!</v>
      </c>
      <c r="AU186" s="250" t="e">
        <f>AU174*#REF!/#REF!</f>
        <v>#REF!</v>
      </c>
      <c r="AV186" s="250" t="e">
        <f>AV174*#REF!/#REF!</f>
        <v>#REF!</v>
      </c>
      <c r="AW186" s="250" t="e">
        <f>AW174*#REF!/#REF!</f>
        <v>#REF!</v>
      </c>
      <c r="AX186" s="250" t="e">
        <f>AX174*#REF!/#REF!</f>
        <v>#REF!</v>
      </c>
      <c r="AY186" s="250" t="e">
        <f>AY174*#REF!/#REF!</f>
        <v>#REF!</v>
      </c>
      <c r="AZ186" s="250" t="e">
        <f>AZ174*#REF!/#REF!</f>
        <v>#REF!</v>
      </c>
      <c r="BA186" s="250" t="e">
        <f>BA174*#REF!/#REF!</f>
        <v>#REF!</v>
      </c>
      <c r="BB186" s="250" t="e">
        <f>BB174*#REF!/#REF!</f>
        <v>#REF!</v>
      </c>
      <c r="BC186" s="250" t="e">
        <f>BC174*#REF!/#REF!</f>
        <v>#REF!</v>
      </c>
      <c r="BD186" s="250" t="e">
        <f>BD174*#REF!/#REF!</f>
        <v>#REF!</v>
      </c>
      <c r="BE186" s="250" t="e">
        <f>BE174*#REF!/#REF!</f>
        <v>#REF!</v>
      </c>
      <c r="BF186" s="250" t="e">
        <f>BF174*#REF!/#REF!</f>
        <v>#REF!</v>
      </c>
      <c r="BG186" s="250" t="e">
        <f>BG174*#REF!/#REF!</f>
        <v>#REF!</v>
      </c>
      <c r="BH186" s="250" t="e">
        <f>BH174*#REF!/#REF!</f>
        <v>#REF!</v>
      </c>
      <c r="BI186" s="250" t="e">
        <f>BI174*#REF!/#REF!</f>
        <v>#REF!</v>
      </c>
    </row>
    <row r="187" spans="1:61" hidden="1" x14ac:dyDescent="0.25">
      <c r="A187" s="250">
        <v>9</v>
      </c>
      <c r="B187" s="250" t="s">
        <v>341</v>
      </c>
      <c r="C187" s="250"/>
      <c r="D187" s="250"/>
      <c r="E187" s="250"/>
      <c r="F187" s="250"/>
      <c r="G187" s="250" t="e">
        <f>G175*#REF!/#REF!</f>
        <v>#REF!</v>
      </c>
      <c r="H187" s="250" t="e">
        <f>H175*#REF!/#REF!</f>
        <v>#REF!</v>
      </c>
      <c r="I187" s="250" t="e">
        <f>I175*#REF!/#REF!</f>
        <v>#REF!</v>
      </c>
      <c r="J187" s="250" t="e">
        <f>J175*#REF!/#REF!</f>
        <v>#REF!</v>
      </c>
      <c r="K187" s="250" t="e">
        <f>K175*#REF!/#REF!</f>
        <v>#REF!</v>
      </c>
      <c r="L187" s="250" t="e">
        <f>L175*#REF!/#REF!</f>
        <v>#REF!</v>
      </c>
      <c r="M187" s="250" t="e">
        <f>M175*#REF!/#REF!</f>
        <v>#REF!</v>
      </c>
      <c r="N187" s="250" t="e">
        <f>N175*#REF!/#REF!</f>
        <v>#REF!</v>
      </c>
      <c r="O187" s="250" t="e">
        <f>O175*#REF!/#REF!</f>
        <v>#REF!</v>
      </c>
      <c r="P187" s="250" t="e">
        <f>P175*#REF!/#REF!</f>
        <v>#REF!</v>
      </c>
      <c r="Q187" s="250" t="e">
        <f>Q175*#REF!/#REF!</f>
        <v>#REF!</v>
      </c>
      <c r="R187" s="250" t="e">
        <f>R175*#REF!/#REF!</f>
        <v>#REF!</v>
      </c>
      <c r="S187" s="250" t="e">
        <f>S175*#REF!/#REF!</f>
        <v>#REF!</v>
      </c>
      <c r="T187" s="250" t="e">
        <f>T175*#REF!/#REF!</f>
        <v>#REF!</v>
      </c>
      <c r="U187" s="250" t="e">
        <f>U175*#REF!/#REF!</f>
        <v>#REF!</v>
      </c>
      <c r="V187" s="250" t="e">
        <f>V175*#REF!/#REF!</f>
        <v>#REF!</v>
      </c>
      <c r="W187" s="250" t="e">
        <f>W175*#REF!/#REF!</f>
        <v>#REF!</v>
      </c>
      <c r="X187" s="250" t="e">
        <f>X175*#REF!/#REF!</f>
        <v>#REF!</v>
      </c>
      <c r="Y187" s="250" t="e">
        <f>Y175*#REF!/#REF!</f>
        <v>#REF!</v>
      </c>
      <c r="Z187" s="250" t="e">
        <f>Z175*#REF!/#REF!</f>
        <v>#REF!</v>
      </c>
      <c r="AA187" s="250" t="e">
        <f>AA175*#REF!/#REF!</f>
        <v>#REF!</v>
      </c>
      <c r="AB187" s="250" t="e">
        <f>AB175*#REF!/#REF!</f>
        <v>#REF!</v>
      </c>
      <c r="AC187" s="250" t="e">
        <f>AC175*#REF!/#REF!</f>
        <v>#REF!</v>
      </c>
      <c r="AD187" s="250" t="e">
        <f>AD175*#REF!/#REF!</f>
        <v>#REF!</v>
      </c>
      <c r="AE187" s="250" t="e">
        <f>AE175*#REF!/#REF!</f>
        <v>#REF!</v>
      </c>
      <c r="AF187" s="250" t="e">
        <f>AF175*#REF!/#REF!</f>
        <v>#REF!</v>
      </c>
      <c r="AG187" s="250" t="e">
        <f>AG175*#REF!/#REF!</f>
        <v>#REF!</v>
      </c>
      <c r="AH187" s="250" t="e">
        <f>AH175*#REF!/#REF!</f>
        <v>#REF!</v>
      </c>
      <c r="AI187" s="250" t="e">
        <f>AI175*#REF!/#REF!</f>
        <v>#REF!</v>
      </c>
      <c r="AJ187" s="250" t="e">
        <f>AJ175*#REF!/#REF!</f>
        <v>#REF!</v>
      </c>
      <c r="AK187" s="250" t="e">
        <f>AK175*#REF!/#REF!</f>
        <v>#REF!</v>
      </c>
      <c r="AL187" s="250" t="e">
        <f>AL175*#REF!/#REF!</f>
        <v>#REF!</v>
      </c>
      <c r="AM187" s="250" t="e">
        <f>AM175*#REF!/#REF!</f>
        <v>#REF!</v>
      </c>
      <c r="AN187" s="250" t="e">
        <f>AN175*#REF!/#REF!</f>
        <v>#REF!</v>
      </c>
      <c r="AO187" s="250" t="e">
        <f>AO175*#REF!/#REF!</f>
        <v>#REF!</v>
      </c>
      <c r="AP187" s="250" t="e">
        <f>AP175*#REF!/#REF!</f>
        <v>#REF!</v>
      </c>
      <c r="AQ187" s="250" t="e">
        <f>AQ175*#REF!/#REF!</f>
        <v>#REF!</v>
      </c>
      <c r="AR187" s="250" t="e">
        <f>AR175*#REF!/#REF!</f>
        <v>#REF!</v>
      </c>
      <c r="AS187" s="250" t="e">
        <f>AS175*#REF!/#REF!</f>
        <v>#REF!</v>
      </c>
      <c r="AT187" s="250" t="e">
        <f>AT175*#REF!/#REF!</f>
        <v>#REF!</v>
      </c>
      <c r="AU187" s="250" t="e">
        <f>AU175*#REF!/#REF!</f>
        <v>#REF!</v>
      </c>
      <c r="AV187" s="250" t="e">
        <f>AV175*#REF!/#REF!</f>
        <v>#REF!</v>
      </c>
      <c r="AW187" s="250" t="e">
        <f>AW175*#REF!/#REF!</f>
        <v>#REF!</v>
      </c>
      <c r="AX187" s="250" t="e">
        <f>AX175*#REF!/#REF!</f>
        <v>#REF!</v>
      </c>
      <c r="AY187" s="250" t="e">
        <f>AY175*#REF!/#REF!</f>
        <v>#REF!</v>
      </c>
      <c r="AZ187" s="250" t="e">
        <f>AZ175*#REF!/#REF!</f>
        <v>#REF!</v>
      </c>
      <c r="BA187" s="250" t="e">
        <f>BA175*#REF!/#REF!</f>
        <v>#REF!</v>
      </c>
      <c r="BB187" s="250" t="e">
        <f>BB175*#REF!/#REF!</f>
        <v>#REF!</v>
      </c>
      <c r="BC187" s="250" t="e">
        <f>BC175*#REF!/#REF!</f>
        <v>#REF!</v>
      </c>
      <c r="BD187" s="250" t="e">
        <f>BD175*#REF!/#REF!</f>
        <v>#REF!</v>
      </c>
      <c r="BE187" s="250" t="e">
        <f>BE175*#REF!/#REF!</f>
        <v>#REF!</v>
      </c>
      <c r="BF187" s="250" t="e">
        <f>BF175*#REF!/#REF!</f>
        <v>#REF!</v>
      </c>
      <c r="BG187" s="250" t="e">
        <f>BG175*#REF!/#REF!</f>
        <v>#REF!</v>
      </c>
      <c r="BH187" s="250" t="e">
        <f>BH175*#REF!/#REF!</f>
        <v>#REF!</v>
      </c>
      <c r="BI187" s="250" t="e">
        <f>BI175*#REF!/#REF!</f>
        <v>#REF!</v>
      </c>
    </row>
    <row r="188" spans="1:61" x14ac:dyDescent="0.25">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row>
  </sheetData>
  <sheetProtection password="CC14" sheet="1" objects="1" scenarios="1"/>
  <mergeCells count="2">
    <mergeCell ref="O1:Q1"/>
    <mergeCell ref="O2:Q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6"/>
  <sheetViews>
    <sheetView topLeftCell="A16" workbookViewId="0">
      <selection activeCell="M46" sqref="M46"/>
    </sheetView>
  </sheetViews>
  <sheetFormatPr defaultColWidth="8.85546875" defaultRowHeight="15" x14ac:dyDescent="0.25"/>
  <cols>
    <col min="1" max="1" width="8.85546875" customWidth="1"/>
    <col min="2" max="2" width="11.85546875" customWidth="1"/>
    <col min="3" max="3" width="11.140625" customWidth="1"/>
    <col min="4" max="4" width="8.7109375" customWidth="1"/>
    <col min="5" max="6" width="12.7109375" customWidth="1"/>
    <col min="257" max="257" width="8.85546875" customWidth="1"/>
    <col min="258" max="258" width="11.85546875" customWidth="1"/>
    <col min="259" max="259" width="11.140625" customWidth="1"/>
    <col min="260" max="260" width="8.7109375" customWidth="1"/>
    <col min="261" max="262" width="12.7109375" customWidth="1"/>
    <col min="513" max="513" width="8.85546875" customWidth="1"/>
    <col min="514" max="514" width="11.85546875" customWidth="1"/>
    <col min="515" max="515" width="11.140625" customWidth="1"/>
    <col min="516" max="516" width="8.7109375" customWidth="1"/>
    <col min="517" max="518" width="12.7109375" customWidth="1"/>
    <col min="769" max="769" width="8.85546875" customWidth="1"/>
    <col min="770" max="770" width="11.85546875" customWidth="1"/>
    <col min="771" max="771" width="11.140625" customWidth="1"/>
    <col min="772" max="772" width="8.7109375" customWidth="1"/>
    <col min="773" max="774" width="12.7109375" customWidth="1"/>
    <col min="1025" max="1025" width="8.85546875" customWidth="1"/>
    <col min="1026" max="1026" width="11.85546875" customWidth="1"/>
    <col min="1027" max="1027" width="11.140625" customWidth="1"/>
    <col min="1028" max="1028" width="8.7109375" customWidth="1"/>
    <col min="1029" max="1030" width="12.7109375" customWidth="1"/>
    <col min="1281" max="1281" width="8.85546875" customWidth="1"/>
    <col min="1282" max="1282" width="11.85546875" customWidth="1"/>
    <col min="1283" max="1283" width="11.140625" customWidth="1"/>
    <col min="1284" max="1284" width="8.7109375" customWidth="1"/>
    <col min="1285" max="1286" width="12.7109375" customWidth="1"/>
    <col min="1537" max="1537" width="8.85546875" customWidth="1"/>
    <col min="1538" max="1538" width="11.85546875" customWidth="1"/>
    <col min="1539" max="1539" width="11.140625" customWidth="1"/>
    <col min="1540" max="1540" width="8.7109375" customWidth="1"/>
    <col min="1541" max="1542" width="12.7109375" customWidth="1"/>
    <col min="1793" max="1793" width="8.85546875" customWidth="1"/>
    <col min="1794" max="1794" width="11.85546875" customWidth="1"/>
    <col min="1795" max="1795" width="11.140625" customWidth="1"/>
    <col min="1796" max="1796" width="8.7109375" customWidth="1"/>
    <col min="1797" max="1798" width="12.7109375" customWidth="1"/>
    <col min="2049" max="2049" width="8.85546875" customWidth="1"/>
    <col min="2050" max="2050" width="11.85546875" customWidth="1"/>
    <col min="2051" max="2051" width="11.140625" customWidth="1"/>
    <col min="2052" max="2052" width="8.7109375" customWidth="1"/>
    <col min="2053" max="2054" width="12.7109375" customWidth="1"/>
    <col min="2305" max="2305" width="8.85546875" customWidth="1"/>
    <col min="2306" max="2306" width="11.85546875" customWidth="1"/>
    <col min="2307" max="2307" width="11.140625" customWidth="1"/>
    <col min="2308" max="2308" width="8.7109375" customWidth="1"/>
    <col min="2309" max="2310" width="12.7109375" customWidth="1"/>
    <col min="2561" max="2561" width="8.85546875" customWidth="1"/>
    <col min="2562" max="2562" width="11.85546875" customWidth="1"/>
    <col min="2563" max="2563" width="11.140625" customWidth="1"/>
    <col min="2564" max="2564" width="8.7109375" customWidth="1"/>
    <col min="2565" max="2566" width="12.7109375" customWidth="1"/>
    <col min="2817" max="2817" width="8.85546875" customWidth="1"/>
    <col min="2818" max="2818" width="11.85546875" customWidth="1"/>
    <col min="2819" max="2819" width="11.140625" customWidth="1"/>
    <col min="2820" max="2820" width="8.7109375" customWidth="1"/>
    <col min="2821" max="2822" width="12.7109375" customWidth="1"/>
    <col min="3073" max="3073" width="8.85546875" customWidth="1"/>
    <col min="3074" max="3074" width="11.85546875" customWidth="1"/>
    <col min="3075" max="3075" width="11.140625" customWidth="1"/>
    <col min="3076" max="3076" width="8.7109375" customWidth="1"/>
    <col min="3077" max="3078" width="12.7109375" customWidth="1"/>
    <col min="3329" max="3329" width="8.85546875" customWidth="1"/>
    <col min="3330" max="3330" width="11.85546875" customWidth="1"/>
    <col min="3331" max="3331" width="11.140625" customWidth="1"/>
    <col min="3332" max="3332" width="8.7109375" customWidth="1"/>
    <col min="3333" max="3334" width="12.7109375" customWidth="1"/>
    <col min="3585" max="3585" width="8.85546875" customWidth="1"/>
    <col min="3586" max="3586" width="11.85546875" customWidth="1"/>
    <col min="3587" max="3587" width="11.140625" customWidth="1"/>
    <col min="3588" max="3588" width="8.7109375" customWidth="1"/>
    <col min="3589" max="3590" width="12.7109375" customWidth="1"/>
    <col min="3841" max="3841" width="8.85546875" customWidth="1"/>
    <col min="3842" max="3842" width="11.85546875" customWidth="1"/>
    <col min="3843" max="3843" width="11.140625" customWidth="1"/>
    <col min="3844" max="3844" width="8.7109375" customWidth="1"/>
    <col min="3845" max="3846" width="12.7109375" customWidth="1"/>
    <col min="4097" max="4097" width="8.85546875" customWidth="1"/>
    <col min="4098" max="4098" width="11.85546875" customWidth="1"/>
    <col min="4099" max="4099" width="11.140625" customWidth="1"/>
    <col min="4100" max="4100" width="8.7109375" customWidth="1"/>
    <col min="4101" max="4102" width="12.7109375" customWidth="1"/>
    <col min="4353" max="4353" width="8.85546875" customWidth="1"/>
    <col min="4354" max="4354" width="11.85546875" customWidth="1"/>
    <col min="4355" max="4355" width="11.140625" customWidth="1"/>
    <col min="4356" max="4356" width="8.7109375" customWidth="1"/>
    <col min="4357" max="4358" width="12.7109375" customWidth="1"/>
    <col min="4609" max="4609" width="8.85546875" customWidth="1"/>
    <col min="4610" max="4610" width="11.85546875" customWidth="1"/>
    <col min="4611" max="4611" width="11.140625" customWidth="1"/>
    <col min="4612" max="4612" width="8.7109375" customWidth="1"/>
    <col min="4613" max="4614" width="12.7109375" customWidth="1"/>
    <col min="4865" max="4865" width="8.85546875" customWidth="1"/>
    <col min="4866" max="4866" width="11.85546875" customWidth="1"/>
    <col min="4867" max="4867" width="11.140625" customWidth="1"/>
    <col min="4868" max="4868" width="8.7109375" customWidth="1"/>
    <col min="4869" max="4870" width="12.7109375" customWidth="1"/>
    <col min="5121" max="5121" width="8.85546875" customWidth="1"/>
    <col min="5122" max="5122" width="11.85546875" customWidth="1"/>
    <col min="5123" max="5123" width="11.140625" customWidth="1"/>
    <col min="5124" max="5124" width="8.7109375" customWidth="1"/>
    <col min="5125" max="5126" width="12.7109375" customWidth="1"/>
    <col min="5377" max="5377" width="8.85546875" customWidth="1"/>
    <col min="5378" max="5378" width="11.85546875" customWidth="1"/>
    <col min="5379" max="5379" width="11.140625" customWidth="1"/>
    <col min="5380" max="5380" width="8.7109375" customWidth="1"/>
    <col min="5381" max="5382" width="12.7109375" customWidth="1"/>
    <col min="5633" max="5633" width="8.85546875" customWidth="1"/>
    <col min="5634" max="5634" width="11.85546875" customWidth="1"/>
    <col min="5635" max="5635" width="11.140625" customWidth="1"/>
    <col min="5636" max="5636" width="8.7109375" customWidth="1"/>
    <col min="5637" max="5638" width="12.7109375" customWidth="1"/>
    <col min="5889" max="5889" width="8.85546875" customWidth="1"/>
    <col min="5890" max="5890" width="11.85546875" customWidth="1"/>
    <col min="5891" max="5891" width="11.140625" customWidth="1"/>
    <col min="5892" max="5892" width="8.7109375" customWidth="1"/>
    <col min="5893" max="5894" width="12.7109375" customWidth="1"/>
    <col min="6145" max="6145" width="8.85546875" customWidth="1"/>
    <col min="6146" max="6146" width="11.85546875" customWidth="1"/>
    <col min="6147" max="6147" width="11.140625" customWidth="1"/>
    <col min="6148" max="6148" width="8.7109375" customWidth="1"/>
    <col min="6149" max="6150" width="12.7109375" customWidth="1"/>
    <col min="6401" max="6401" width="8.85546875" customWidth="1"/>
    <col min="6402" max="6402" width="11.85546875" customWidth="1"/>
    <col min="6403" max="6403" width="11.140625" customWidth="1"/>
    <col min="6404" max="6404" width="8.7109375" customWidth="1"/>
    <col min="6405" max="6406" width="12.7109375" customWidth="1"/>
    <col min="6657" max="6657" width="8.85546875" customWidth="1"/>
    <col min="6658" max="6658" width="11.85546875" customWidth="1"/>
    <col min="6659" max="6659" width="11.140625" customWidth="1"/>
    <col min="6660" max="6660" width="8.7109375" customWidth="1"/>
    <col min="6661" max="6662" width="12.7109375" customWidth="1"/>
    <col min="6913" max="6913" width="8.85546875" customWidth="1"/>
    <col min="6914" max="6914" width="11.85546875" customWidth="1"/>
    <col min="6915" max="6915" width="11.140625" customWidth="1"/>
    <col min="6916" max="6916" width="8.7109375" customWidth="1"/>
    <col min="6917" max="6918" width="12.7109375" customWidth="1"/>
    <col min="7169" max="7169" width="8.85546875" customWidth="1"/>
    <col min="7170" max="7170" width="11.85546875" customWidth="1"/>
    <col min="7171" max="7171" width="11.140625" customWidth="1"/>
    <col min="7172" max="7172" width="8.7109375" customWidth="1"/>
    <col min="7173" max="7174" width="12.7109375" customWidth="1"/>
    <col min="7425" max="7425" width="8.85546875" customWidth="1"/>
    <col min="7426" max="7426" width="11.85546875" customWidth="1"/>
    <col min="7427" max="7427" width="11.140625" customWidth="1"/>
    <col min="7428" max="7428" width="8.7109375" customWidth="1"/>
    <col min="7429" max="7430" width="12.7109375" customWidth="1"/>
    <col min="7681" max="7681" width="8.85546875" customWidth="1"/>
    <col min="7682" max="7682" width="11.85546875" customWidth="1"/>
    <col min="7683" max="7683" width="11.140625" customWidth="1"/>
    <col min="7684" max="7684" width="8.7109375" customWidth="1"/>
    <col min="7685" max="7686" width="12.7109375" customWidth="1"/>
    <col min="7937" max="7937" width="8.85546875" customWidth="1"/>
    <col min="7938" max="7938" width="11.85546875" customWidth="1"/>
    <col min="7939" max="7939" width="11.140625" customWidth="1"/>
    <col min="7940" max="7940" width="8.7109375" customWidth="1"/>
    <col min="7941" max="7942" width="12.7109375" customWidth="1"/>
    <col min="8193" max="8193" width="8.85546875" customWidth="1"/>
    <col min="8194" max="8194" width="11.85546875" customWidth="1"/>
    <col min="8195" max="8195" width="11.140625" customWidth="1"/>
    <col min="8196" max="8196" width="8.7109375" customWidth="1"/>
    <col min="8197" max="8198" width="12.7109375" customWidth="1"/>
    <col min="8449" max="8449" width="8.85546875" customWidth="1"/>
    <col min="8450" max="8450" width="11.85546875" customWidth="1"/>
    <col min="8451" max="8451" width="11.140625" customWidth="1"/>
    <col min="8452" max="8452" width="8.7109375" customWidth="1"/>
    <col min="8453" max="8454" width="12.7109375" customWidth="1"/>
    <col min="8705" max="8705" width="8.85546875" customWidth="1"/>
    <col min="8706" max="8706" width="11.85546875" customWidth="1"/>
    <col min="8707" max="8707" width="11.140625" customWidth="1"/>
    <col min="8708" max="8708" width="8.7109375" customWidth="1"/>
    <col min="8709" max="8710" width="12.7109375" customWidth="1"/>
    <col min="8961" max="8961" width="8.85546875" customWidth="1"/>
    <col min="8962" max="8962" width="11.85546875" customWidth="1"/>
    <col min="8963" max="8963" width="11.140625" customWidth="1"/>
    <col min="8964" max="8964" width="8.7109375" customWidth="1"/>
    <col min="8965" max="8966" width="12.7109375" customWidth="1"/>
    <col min="9217" max="9217" width="8.85546875" customWidth="1"/>
    <col min="9218" max="9218" width="11.85546875" customWidth="1"/>
    <col min="9219" max="9219" width="11.140625" customWidth="1"/>
    <col min="9220" max="9220" width="8.7109375" customWidth="1"/>
    <col min="9221" max="9222" width="12.7109375" customWidth="1"/>
    <col min="9473" max="9473" width="8.85546875" customWidth="1"/>
    <col min="9474" max="9474" width="11.85546875" customWidth="1"/>
    <col min="9475" max="9475" width="11.140625" customWidth="1"/>
    <col min="9476" max="9476" width="8.7109375" customWidth="1"/>
    <col min="9477" max="9478" width="12.7109375" customWidth="1"/>
    <col min="9729" max="9729" width="8.85546875" customWidth="1"/>
    <col min="9730" max="9730" width="11.85546875" customWidth="1"/>
    <col min="9731" max="9731" width="11.140625" customWidth="1"/>
    <col min="9732" max="9732" width="8.7109375" customWidth="1"/>
    <col min="9733" max="9734" width="12.7109375" customWidth="1"/>
    <col min="9985" max="9985" width="8.85546875" customWidth="1"/>
    <col min="9986" max="9986" width="11.85546875" customWidth="1"/>
    <col min="9987" max="9987" width="11.140625" customWidth="1"/>
    <col min="9988" max="9988" width="8.7109375" customWidth="1"/>
    <col min="9989" max="9990" width="12.7109375" customWidth="1"/>
    <col min="10241" max="10241" width="8.85546875" customWidth="1"/>
    <col min="10242" max="10242" width="11.85546875" customWidth="1"/>
    <col min="10243" max="10243" width="11.140625" customWidth="1"/>
    <col min="10244" max="10244" width="8.7109375" customWidth="1"/>
    <col min="10245" max="10246" width="12.7109375" customWidth="1"/>
    <col min="10497" max="10497" width="8.85546875" customWidth="1"/>
    <col min="10498" max="10498" width="11.85546875" customWidth="1"/>
    <col min="10499" max="10499" width="11.140625" customWidth="1"/>
    <col min="10500" max="10500" width="8.7109375" customWidth="1"/>
    <col min="10501" max="10502" width="12.7109375" customWidth="1"/>
    <col min="10753" max="10753" width="8.85546875" customWidth="1"/>
    <col min="10754" max="10754" width="11.85546875" customWidth="1"/>
    <col min="10755" max="10755" width="11.140625" customWidth="1"/>
    <col min="10756" max="10756" width="8.7109375" customWidth="1"/>
    <col min="10757" max="10758" width="12.7109375" customWidth="1"/>
    <col min="11009" max="11009" width="8.85546875" customWidth="1"/>
    <col min="11010" max="11010" width="11.85546875" customWidth="1"/>
    <col min="11011" max="11011" width="11.140625" customWidth="1"/>
    <col min="11012" max="11012" width="8.7109375" customWidth="1"/>
    <col min="11013" max="11014" width="12.7109375" customWidth="1"/>
    <col min="11265" max="11265" width="8.85546875" customWidth="1"/>
    <col min="11266" max="11266" width="11.85546875" customWidth="1"/>
    <col min="11267" max="11267" width="11.140625" customWidth="1"/>
    <col min="11268" max="11268" width="8.7109375" customWidth="1"/>
    <col min="11269" max="11270" width="12.7109375" customWidth="1"/>
    <col min="11521" max="11521" width="8.85546875" customWidth="1"/>
    <col min="11522" max="11522" width="11.85546875" customWidth="1"/>
    <col min="11523" max="11523" width="11.140625" customWidth="1"/>
    <col min="11524" max="11524" width="8.7109375" customWidth="1"/>
    <col min="11525" max="11526" width="12.7109375" customWidth="1"/>
    <col min="11777" max="11777" width="8.85546875" customWidth="1"/>
    <col min="11778" max="11778" width="11.85546875" customWidth="1"/>
    <col min="11779" max="11779" width="11.140625" customWidth="1"/>
    <col min="11780" max="11780" width="8.7109375" customWidth="1"/>
    <col min="11781" max="11782" width="12.7109375" customWidth="1"/>
    <col min="12033" max="12033" width="8.85546875" customWidth="1"/>
    <col min="12034" max="12034" width="11.85546875" customWidth="1"/>
    <col min="12035" max="12035" width="11.140625" customWidth="1"/>
    <col min="12036" max="12036" width="8.7109375" customWidth="1"/>
    <col min="12037" max="12038" width="12.7109375" customWidth="1"/>
    <col min="12289" max="12289" width="8.85546875" customWidth="1"/>
    <col min="12290" max="12290" width="11.85546875" customWidth="1"/>
    <col min="12291" max="12291" width="11.140625" customWidth="1"/>
    <col min="12292" max="12292" width="8.7109375" customWidth="1"/>
    <col min="12293" max="12294" width="12.7109375" customWidth="1"/>
    <col min="12545" max="12545" width="8.85546875" customWidth="1"/>
    <col min="12546" max="12546" width="11.85546875" customWidth="1"/>
    <col min="12547" max="12547" width="11.140625" customWidth="1"/>
    <col min="12548" max="12548" width="8.7109375" customWidth="1"/>
    <col min="12549" max="12550" width="12.7109375" customWidth="1"/>
    <col min="12801" max="12801" width="8.85546875" customWidth="1"/>
    <col min="12802" max="12802" width="11.85546875" customWidth="1"/>
    <col min="12803" max="12803" width="11.140625" customWidth="1"/>
    <col min="12804" max="12804" width="8.7109375" customWidth="1"/>
    <col min="12805" max="12806" width="12.7109375" customWidth="1"/>
    <col min="13057" max="13057" width="8.85546875" customWidth="1"/>
    <col min="13058" max="13058" width="11.85546875" customWidth="1"/>
    <col min="13059" max="13059" width="11.140625" customWidth="1"/>
    <col min="13060" max="13060" width="8.7109375" customWidth="1"/>
    <col min="13061" max="13062" width="12.7109375" customWidth="1"/>
    <col min="13313" max="13313" width="8.85546875" customWidth="1"/>
    <col min="13314" max="13314" width="11.85546875" customWidth="1"/>
    <col min="13315" max="13315" width="11.140625" customWidth="1"/>
    <col min="13316" max="13316" width="8.7109375" customWidth="1"/>
    <col min="13317" max="13318" width="12.7109375" customWidth="1"/>
    <col min="13569" max="13569" width="8.85546875" customWidth="1"/>
    <col min="13570" max="13570" width="11.85546875" customWidth="1"/>
    <col min="13571" max="13571" width="11.140625" customWidth="1"/>
    <col min="13572" max="13572" width="8.7109375" customWidth="1"/>
    <col min="13573" max="13574" width="12.7109375" customWidth="1"/>
    <col min="13825" max="13825" width="8.85546875" customWidth="1"/>
    <col min="13826" max="13826" width="11.85546875" customWidth="1"/>
    <col min="13827" max="13827" width="11.140625" customWidth="1"/>
    <col min="13828" max="13828" width="8.7109375" customWidth="1"/>
    <col min="13829" max="13830" width="12.7109375" customWidth="1"/>
    <col min="14081" max="14081" width="8.85546875" customWidth="1"/>
    <col min="14082" max="14082" width="11.85546875" customWidth="1"/>
    <col min="14083" max="14083" width="11.140625" customWidth="1"/>
    <col min="14084" max="14084" width="8.7109375" customWidth="1"/>
    <col min="14085" max="14086" width="12.7109375" customWidth="1"/>
    <col min="14337" max="14337" width="8.85546875" customWidth="1"/>
    <col min="14338" max="14338" width="11.85546875" customWidth="1"/>
    <col min="14339" max="14339" width="11.140625" customWidth="1"/>
    <col min="14340" max="14340" width="8.7109375" customWidth="1"/>
    <col min="14341" max="14342" width="12.7109375" customWidth="1"/>
    <col min="14593" max="14593" width="8.85546875" customWidth="1"/>
    <col min="14594" max="14594" width="11.85546875" customWidth="1"/>
    <col min="14595" max="14595" width="11.140625" customWidth="1"/>
    <col min="14596" max="14596" width="8.7109375" customWidth="1"/>
    <col min="14597" max="14598" width="12.7109375" customWidth="1"/>
    <col min="14849" max="14849" width="8.85546875" customWidth="1"/>
    <col min="14850" max="14850" width="11.85546875" customWidth="1"/>
    <col min="14851" max="14851" width="11.140625" customWidth="1"/>
    <col min="14852" max="14852" width="8.7109375" customWidth="1"/>
    <col min="14853" max="14854" width="12.7109375" customWidth="1"/>
    <col min="15105" max="15105" width="8.85546875" customWidth="1"/>
    <col min="15106" max="15106" width="11.85546875" customWidth="1"/>
    <col min="15107" max="15107" width="11.140625" customWidth="1"/>
    <col min="15108" max="15108" width="8.7109375" customWidth="1"/>
    <col min="15109" max="15110" width="12.7109375" customWidth="1"/>
    <col min="15361" max="15361" width="8.85546875" customWidth="1"/>
    <col min="15362" max="15362" width="11.85546875" customWidth="1"/>
    <col min="15363" max="15363" width="11.140625" customWidth="1"/>
    <col min="15364" max="15364" width="8.7109375" customWidth="1"/>
    <col min="15365" max="15366" width="12.7109375" customWidth="1"/>
    <col min="15617" max="15617" width="8.85546875" customWidth="1"/>
    <col min="15618" max="15618" width="11.85546875" customWidth="1"/>
    <col min="15619" max="15619" width="11.140625" customWidth="1"/>
    <col min="15620" max="15620" width="8.7109375" customWidth="1"/>
    <col min="15621" max="15622" width="12.7109375" customWidth="1"/>
    <col min="15873" max="15873" width="8.85546875" customWidth="1"/>
    <col min="15874" max="15874" width="11.85546875" customWidth="1"/>
    <col min="15875" max="15875" width="11.140625" customWidth="1"/>
    <col min="15876" max="15876" width="8.7109375" customWidth="1"/>
    <col min="15877" max="15878" width="12.7109375" customWidth="1"/>
    <col min="16129" max="16129" width="8.85546875" customWidth="1"/>
    <col min="16130" max="16130" width="11.85546875" customWidth="1"/>
    <col min="16131" max="16131" width="11.140625" customWidth="1"/>
    <col min="16132" max="16132" width="8.7109375" customWidth="1"/>
    <col min="16133" max="16134" width="12.7109375" customWidth="1"/>
  </cols>
  <sheetData>
    <row r="1" spans="1:11" x14ac:dyDescent="0.25">
      <c r="A1" s="505"/>
      <c r="B1" s="505"/>
      <c r="C1" s="505"/>
      <c r="D1" s="505"/>
      <c r="E1" s="505"/>
      <c r="F1" s="505"/>
      <c r="G1" s="505"/>
      <c r="H1" s="506"/>
      <c r="I1" s="506"/>
      <c r="J1" s="506"/>
      <c r="K1" s="506"/>
    </row>
    <row r="2" spans="1:11" x14ac:dyDescent="0.25">
      <c r="A2" s="505"/>
      <c r="B2" s="505"/>
      <c r="C2" s="505" t="s">
        <v>822</v>
      </c>
      <c r="D2" s="505"/>
      <c r="E2" s="505"/>
      <c r="F2" s="505"/>
      <c r="G2" s="505"/>
      <c r="H2" s="506"/>
      <c r="I2" s="506"/>
      <c r="J2" s="506"/>
      <c r="K2" s="506"/>
    </row>
    <row r="3" spans="1:11" x14ac:dyDescent="0.25">
      <c r="A3" s="505"/>
      <c r="B3" s="505"/>
      <c r="C3" s="507" t="s">
        <v>336</v>
      </c>
      <c r="D3" s="842">
        <f>'Development Budget'!C4</f>
        <v>0</v>
      </c>
      <c r="E3" s="843"/>
      <c r="F3" s="844"/>
      <c r="G3" s="505"/>
      <c r="H3" s="506"/>
      <c r="I3" s="506"/>
      <c r="J3" s="506"/>
      <c r="K3" s="506"/>
    </row>
    <row r="4" spans="1:11" ht="15.75" thickBot="1" x14ac:dyDescent="0.3">
      <c r="A4" s="505"/>
      <c r="B4" s="505"/>
      <c r="C4" s="505"/>
      <c r="D4" s="505"/>
      <c r="E4" s="505"/>
      <c r="F4" s="505"/>
      <c r="G4" s="505"/>
      <c r="H4" s="506"/>
      <c r="I4" s="506"/>
      <c r="J4" s="506"/>
      <c r="K4" s="506"/>
    </row>
    <row r="5" spans="1:11" x14ac:dyDescent="0.25">
      <c r="A5" s="505"/>
      <c r="B5" s="505"/>
      <c r="C5" s="505"/>
      <c r="D5" s="505"/>
      <c r="E5" s="505"/>
      <c r="F5" s="505"/>
      <c r="G5" s="505"/>
      <c r="H5" s="718" t="s">
        <v>337</v>
      </c>
      <c r="I5" s="719"/>
      <c r="J5" s="720"/>
      <c r="K5" s="506"/>
    </row>
    <row r="6" spans="1:11" x14ac:dyDescent="0.25">
      <c r="A6" s="505" t="s">
        <v>823</v>
      </c>
      <c r="B6" s="505"/>
      <c r="C6" s="505"/>
      <c r="D6" s="508" t="s">
        <v>384</v>
      </c>
      <c r="E6" s="508" t="s">
        <v>824</v>
      </c>
      <c r="F6" s="508" t="s">
        <v>200</v>
      </c>
      <c r="G6" s="505"/>
      <c r="H6" s="729" t="s">
        <v>338</v>
      </c>
      <c r="I6" s="730"/>
      <c r="J6" s="731"/>
      <c r="K6" s="506"/>
    </row>
    <row r="7" spans="1:11" ht="15.75" thickBot="1" x14ac:dyDescent="0.3">
      <c r="A7" s="505"/>
      <c r="B7" s="505" t="s">
        <v>825</v>
      </c>
      <c r="C7" s="505"/>
      <c r="D7" s="509">
        <f>'Development Budget'!F47</f>
        <v>0</v>
      </c>
      <c r="E7" s="510">
        <v>115000</v>
      </c>
      <c r="F7" s="510">
        <f>D7*E7</f>
        <v>0</v>
      </c>
      <c r="G7" s="505"/>
      <c r="H7" s="732"/>
      <c r="I7" s="733"/>
      <c r="J7" s="734"/>
      <c r="K7" s="506"/>
    </row>
    <row r="8" spans="1:11" x14ac:dyDescent="0.25">
      <c r="A8" s="505"/>
      <c r="B8" s="505" t="s">
        <v>825</v>
      </c>
      <c r="C8" s="505"/>
      <c r="D8" s="509">
        <f>'Development Budget'!F48</f>
        <v>0</v>
      </c>
      <c r="E8" s="510">
        <f>'Development Budget'!H48</f>
        <v>0</v>
      </c>
      <c r="F8" s="510">
        <f t="shared" ref="F8:F13" si="0">D8*E8</f>
        <v>0</v>
      </c>
      <c r="G8" s="505"/>
      <c r="H8" s="506"/>
      <c r="I8" s="511"/>
      <c r="J8" s="511"/>
      <c r="K8" s="511"/>
    </row>
    <row r="9" spans="1:11" x14ac:dyDescent="0.25">
      <c r="A9" s="505"/>
      <c r="B9" s="505" t="s">
        <v>825</v>
      </c>
      <c r="C9" s="505"/>
      <c r="D9" s="509">
        <f>'Development Budget'!F49</f>
        <v>0</v>
      </c>
      <c r="E9" s="510">
        <f>'Development Budget'!H49</f>
        <v>0</v>
      </c>
      <c r="F9" s="510">
        <f t="shared" si="0"/>
        <v>0</v>
      </c>
      <c r="G9" s="505"/>
      <c r="H9" s="506"/>
      <c r="I9" s="511"/>
      <c r="J9" s="511"/>
      <c r="K9" s="511"/>
    </row>
    <row r="10" spans="1:11" x14ac:dyDescent="0.25">
      <c r="A10" s="505"/>
      <c r="B10" s="505" t="s">
        <v>825</v>
      </c>
      <c r="C10" s="505"/>
      <c r="D10" s="509">
        <f>'Development Budget'!F50</f>
        <v>0</v>
      </c>
      <c r="E10" s="510">
        <f>'Development Budget'!H50</f>
        <v>0</v>
      </c>
      <c r="F10" s="510">
        <f t="shared" si="0"/>
        <v>0</v>
      </c>
      <c r="G10" s="505"/>
      <c r="H10" s="506"/>
      <c r="I10" s="511"/>
      <c r="J10" s="511"/>
      <c r="K10" s="511"/>
    </row>
    <row r="11" spans="1:11" x14ac:dyDescent="0.25">
      <c r="A11" s="505"/>
      <c r="B11" s="505" t="s">
        <v>825</v>
      </c>
      <c r="C11" s="505"/>
      <c r="D11" s="509">
        <f>'Development Budget'!F51</f>
        <v>0</v>
      </c>
      <c r="E11" s="510">
        <f>'Development Budget'!H51</f>
        <v>0</v>
      </c>
      <c r="F11" s="510">
        <f t="shared" si="0"/>
        <v>0</v>
      </c>
      <c r="G11" s="505"/>
      <c r="H11" s="506"/>
      <c r="I11" s="506"/>
      <c r="J11" s="506"/>
      <c r="K11" s="506"/>
    </row>
    <row r="12" spans="1:11" x14ac:dyDescent="0.25">
      <c r="A12" s="505"/>
      <c r="B12" s="505" t="s">
        <v>825</v>
      </c>
      <c r="C12" s="505"/>
      <c r="D12" s="509">
        <f>'Development Budget'!F52</f>
        <v>0</v>
      </c>
      <c r="E12" s="510">
        <f>'Development Budget'!H52</f>
        <v>0</v>
      </c>
      <c r="F12" s="510">
        <f t="shared" si="0"/>
        <v>0</v>
      </c>
      <c r="G12" s="505"/>
      <c r="H12" s="506"/>
      <c r="I12" s="506"/>
      <c r="J12" s="506"/>
      <c r="K12" s="506"/>
    </row>
    <row r="13" spans="1:11" x14ac:dyDescent="0.25">
      <c r="A13" s="505"/>
      <c r="B13" s="505" t="s">
        <v>825</v>
      </c>
      <c r="C13" s="505"/>
      <c r="D13" s="509">
        <f>'Development Budget'!F53</f>
        <v>0</v>
      </c>
      <c r="E13" s="510">
        <f>'Development Budget'!H53</f>
        <v>0</v>
      </c>
      <c r="F13" s="510">
        <f t="shared" si="0"/>
        <v>0</v>
      </c>
      <c r="G13" s="505"/>
      <c r="H13" s="506"/>
      <c r="I13" s="506"/>
      <c r="J13" s="506"/>
      <c r="K13" s="506"/>
    </row>
    <row r="14" spans="1:11" x14ac:dyDescent="0.25">
      <c r="A14" s="505"/>
      <c r="B14" s="505" t="s">
        <v>200</v>
      </c>
      <c r="C14" s="505"/>
      <c r="D14" s="509">
        <f>SUM(D7:D13)</f>
        <v>0</v>
      </c>
      <c r="E14" s="510">
        <f>'Development Budget'!H54</f>
        <v>0</v>
      </c>
      <c r="F14" s="510">
        <f>SUM(F7:F13)</f>
        <v>0</v>
      </c>
      <c r="G14" s="505"/>
      <c r="H14" s="506"/>
      <c r="I14" s="506"/>
      <c r="J14" s="506"/>
      <c r="K14" s="506"/>
    </row>
    <row r="15" spans="1:11" x14ac:dyDescent="0.25">
      <c r="A15" s="505"/>
      <c r="B15" s="512" t="s">
        <v>826</v>
      </c>
      <c r="C15" s="512"/>
      <c r="D15" s="513">
        <f>'Cash Flow (Sales Plan)'!D7</f>
        <v>0</v>
      </c>
      <c r="E15" s="514" t="s">
        <v>827</v>
      </c>
      <c r="F15" s="515">
        <f>F14*D15</f>
        <v>0</v>
      </c>
      <c r="G15" s="505"/>
      <c r="H15" s="506"/>
      <c r="I15" s="506"/>
      <c r="J15" s="506"/>
      <c r="K15" s="506"/>
    </row>
    <row r="16" spans="1:11" x14ac:dyDescent="0.25">
      <c r="A16" s="505"/>
      <c r="B16" s="505" t="s">
        <v>828</v>
      </c>
      <c r="C16" s="505"/>
      <c r="D16" s="505"/>
      <c r="E16" s="505"/>
      <c r="F16" s="516">
        <f>F14-F15</f>
        <v>0</v>
      </c>
      <c r="G16" s="505"/>
      <c r="H16" s="506"/>
      <c r="I16" s="506"/>
      <c r="J16" s="506"/>
      <c r="K16" s="506"/>
    </row>
    <row r="17" spans="1:11" x14ac:dyDescent="0.25">
      <c r="A17" s="505"/>
      <c r="B17" s="505"/>
      <c r="C17" s="505"/>
      <c r="D17" s="505"/>
      <c r="E17" s="505"/>
      <c r="F17" s="517"/>
      <c r="G17" s="505"/>
      <c r="H17" s="506"/>
      <c r="I17" s="506"/>
      <c r="J17" s="506"/>
      <c r="K17" s="506"/>
    </row>
    <row r="18" spans="1:11" x14ac:dyDescent="0.25">
      <c r="A18" s="505"/>
      <c r="B18" s="505"/>
      <c r="C18" s="505"/>
      <c r="D18" s="505"/>
      <c r="E18" s="505"/>
      <c r="F18" s="517"/>
      <c r="G18" s="505"/>
      <c r="H18" s="506"/>
      <c r="I18" s="506"/>
      <c r="J18" s="506"/>
      <c r="K18" s="506"/>
    </row>
    <row r="19" spans="1:11" x14ac:dyDescent="0.25">
      <c r="A19" s="505"/>
      <c r="B19" s="505"/>
      <c r="C19" s="505"/>
      <c r="D19" s="505"/>
      <c r="E19" s="505"/>
      <c r="F19" s="505"/>
      <c r="G19" s="505"/>
      <c r="H19" s="506"/>
      <c r="I19" s="506"/>
      <c r="J19" s="506"/>
      <c r="K19" s="506"/>
    </row>
    <row r="20" spans="1:11" x14ac:dyDescent="0.25">
      <c r="A20" s="505" t="s">
        <v>829</v>
      </c>
      <c r="B20" s="505"/>
      <c r="C20" s="505"/>
      <c r="D20" s="505"/>
      <c r="E20" s="505"/>
      <c r="F20" s="505"/>
      <c r="G20" s="505"/>
      <c r="H20" s="506"/>
      <c r="I20" s="506"/>
      <c r="J20" s="506"/>
      <c r="K20" s="506"/>
    </row>
    <row r="21" spans="1:11" x14ac:dyDescent="0.25">
      <c r="A21" s="505"/>
      <c r="B21" s="518" t="s">
        <v>416</v>
      </c>
      <c r="C21" s="506"/>
      <c r="D21" s="506"/>
      <c r="E21" s="510">
        <f>'Development Budget'!D9+'Development Budget'!D10</f>
        <v>0</v>
      </c>
      <c r="F21" s="505"/>
      <c r="G21" s="505"/>
      <c r="H21" s="506"/>
      <c r="I21" s="506"/>
      <c r="J21" s="506"/>
      <c r="K21" s="506"/>
    </row>
    <row r="22" spans="1:11" x14ac:dyDescent="0.25">
      <c r="A22" s="505"/>
      <c r="B22" s="518" t="s">
        <v>398</v>
      </c>
      <c r="C22" s="506"/>
      <c r="D22" s="506"/>
      <c r="E22" s="510">
        <f>'Development Budget'!D11</f>
        <v>0</v>
      </c>
      <c r="F22" s="505"/>
      <c r="G22" s="505"/>
      <c r="H22" s="506"/>
      <c r="I22" s="506"/>
      <c r="J22" s="506"/>
      <c r="K22" s="506"/>
    </row>
    <row r="23" spans="1:11" x14ac:dyDescent="0.25">
      <c r="A23" s="505"/>
      <c r="B23" s="518" t="s">
        <v>400</v>
      </c>
      <c r="C23" s="506"/>
      <c r="D23" s="506"/>
      <c r="E23" s="510">
        <f>'Development Budget'!D13+'Development Budget'!D14+'Development Budget'!D15+'Development Budget'!D17+'Development Budget'!D16</f>
        <v>0</v>
      </c>
      <c r="F23" s="505"/>
      <c r="G23" s="505"/>
      <c r="H23" s="506"/>
      <c r="I23" s="506"/>
      <c r="J23" s="506"/>
      <c r="K23" s="506"/>
    </row>
    <row r="24" spans="1:11" x14ac:dyDescent="0.25">
      <c r="A24" s="505"/>
      <c r="B24" s="518" t="s">
        <v>402</v>
      </c>
      <c r="C24" s="506"/>
      <c r="D24" s="506"/>
      <c r="E24" s="510">
        <f>'Development Budget'!D19+'Development Budget'!D20+'Development Budget'!D21+'Development Budget'!D22</f>
        <v>0</v>
      </c>
      <c r="F24" s="505"/>
      <c r="G24" s="505"/>
      <c r="H24" s="506"/>
      <c r="I24" s="506"/>
      <c r="J24" s="506"/>
      <c r="K24" s="506"/>
    </row>
    <row r="25" spans="1:11" x14ac:dyDescent="0.25">
      <c r="A25" s="505"/>
      <c r="B25" s="519" t="s">
        <v>404</v>
      </c>
      <c r="C25" s="506"/>
      <c r="D25" s="506"/>
      <c r="E25" s="510">
        <f>'Development Budget'!D24+'Development Budget'!D25+'Development Budget'!D26+'Development Budget'!D27+'Development Budget'!D28+'Development Budget'!D29+'Development Budget'!D30+'Development Budget'!D31</f>
        <v>0</v>
      </c>
      <c r="F25" s="505"/>
      <c r="G25" s="505"/>
      <c r="H25" s="506"/>
      <c r="I25" s="506"/>
      <c r="J25" s="506"/>
      <c r="K25" s="506"/>
    </row>
    <row r="26" spans="1:11" x14ac:dyDescent="0.25">
      <c r="A26" s="505"/>
      <c r="B26" s="518" t="s">
        <v>830</v>
      </c>
      <c r="C26" s="506"/>
      <c r="D26" s="506"/>
      <c r="E26" s="510" t="e">
        <f>'Development Budget'!D33+'Development Budget'!D34+'Development Budget'!D35+'Development Budget'!D36+'Development Budget'!D37</f>
        <v>#REF!</v>
      </c>
      <c r="F26" s="505"/>
      <c r="G26" s="505"/>
      <c r="H26" s="506"/>
      <c r="I26" s="506"/>
      <c r="J26" s="506"/>
      <c r="K26" s="506"/>
    </row>
    <row r="27" spans="1:11" x14ac:dyDescent="0.25">
      <c r="A27" s="505"/>
      <c r="B27" s="518" t="s">
        <v>409</v>
      </c>
      <c r="C27" s="506"/>
      <c r="D27" s="506"/>
      <c r="E27" s="510">
        <f>'Development Budget'!D39+'Development Budget'!D40</f>
        <v>0</v>
      </c>
      <c r="F27" s="505"/>
      <c r="G27" s="505"/>
      <c r="H27" s="506"/>
      <c r="I27" s="506"/>
      <c r="J27" s="506"/>
      <c r="K27" s="506"/>
    </row>
    <row r="28" spans="1:11" x14ac:dyDescent="0.25">
      <c r="A28" s="505"/>
      <c r="B28" s="520" t="s">
        <v>831</v>
      </c>
      <c r="C28" s="506"/>
      <c r="D28" s="506"/>
      <c r="E28" s="510">
        <f>'Development Budget'!D41</f>
        <v>0</v>
      </c>
      <c r="F28" s="505"/>
      <c r="G28" s="505"/>
      <c r="H28" s="506"/>
      <c r="I28" s="506"/>
      <c r="J28" s="506"/>
      <c r="K28" s="506"/>
    </row>
    <row r="29" spans="1:11" x14ac:dyDescent="0.25">
      <c r="A29" s="505"/>
      <c r="B29" s="505" t="s">
        <v>832</v>
      </c>
      <c r="C29" s="505"/>
      <c r="D29" s="505"/>
      <c r="E29" s="510" t="e">
        <f>SUM(E21:E28)</f>
        <v>#REF!</v>
      </c>
      <c r="F29" s="505"/>
      <c r="G29" s="505"/>
      <c r="H29" s="506"/>
      <c r="I29" s="506"/>
      <c r="J29" s="506"/>
      <c r="K29" s="506"/>
    </row>
    <row r="30" spans="1:11" x14ac:dyDescent="0.25">
      <c r="A30" s="505"/>
      <c r="B30" s="505"/>
      <c r="C30" s="505"/>
      <c r="D30" s="505"/>
      <c r="E30" s="505"/>
      <c r="F30" s="505"/>
      <c r="G30" s="505"/>
      <c r="H30" s="506"/>
      <c r="I30" s="506"/>
      <c r="J30" s="506"/>
      <c r="K30" s="506"/>
    </row>
    <row r="31" spans="1:11" x14ac:dyDescent="0.25">
      <c r="A31" s="505"/>
      <c r="B31" s="505"/>
      <c r="C31" s="505"/>
      <c r="D31" s="505"/>
      <c r="E31" s="505"/>
      <c r="F31" s="505"/>
      <c r="G31" s="505"/>
      <c r="H31" s="506"/>
      <c r="I31" s="506"/>
      <c r="J31" s="506"/>
      <c r="K31" s="506"/>
    </row>
    <row r="32" spans="1:11" x14ac:dyDescent="0.25">
      <c r="A32" s="505"/>
      <c r="B32" s="505"/>
      <c r="C32" s="505"/>
      <c r="D32" s="505"/>
      <c r="E32" s="505"/>
      <c r="F32" s="505"/>
      <c r="G32" s="505"/>
      <c r="H32" s="506"/>
      <c r="I32" s="506"/>
      <c r="J32" s="506"/>
      <c r="K32" s="506"/>
    </row>
    <row r="33" spans="1:16" x14ac:dyDescent="0.25">
      <c r="A33" s="507" t="s">
        <v>833</v>
      </c>
      <c r="B33" s="505"/>
      <c r="C33" s="505"/>
      <c r="D33" s="505"/>
      <c r="E33" s="516">
        <f>F16</f>
        <v>0</v>
      </c>
      <c r="F33" s="505"/>
      <c r="G33" s="505"/>
      <c r="H33" s="506"/>
      <c r="I33" s="506"/>
      <c r="J33" s="506"/>
      <c r="K33" s="506"/>
    </row>
    <row r="34" spans="1:16" x14ac:dyDescent="0.25">
      <c r="A34" s="507" t="s">
        <v>834</v>
      </c>
      <c r="B34" s="505"/>
      <c r="C34" s="505"/>
      <c r="D34" s="505"/>
      <c r="E34" s="516" t="e">
        <f>'Cash Flow (Sales Plan)'!BI70</f>
        <v>#VALUE!</v>
      </c>
      <c r="F34" s="505"/>
      <c r="G34" s="505"/>
      <c r="H34" s="506"/>
      <c r="I34" s="506"/>
      <c r="J34" s="506"/>
      <c r="K34" s="506"/>
    </row>
    <row r="35" spans="1:16" ht="16.5" x14ac:dyDescent="0.35">
      <c r="A35" s="521" t="s">
        <v>835</v>
      </c>
      <c r="B35" s="505"/>
      <c r="C35" s="505"/>
      <c r="D35" s="505"/>
      <c r="E35" s="522" t="e">
        <f>-E29</f>
        <v>#REF!</v>
      </c>
      <c r="F35" s="505"/>
      <c r="G35" s="505"/>
      <c r="H35" s="506"/>
      <c r="I35" s="506"/>
      <c r="J35" s="506"/>
      <c r="K35" s="506"/>
    </row>
    <row r="36" spans="1:16" x14ac:dyDescent="0.25">
      <c r="A36" s="507" t="s">
        <v>836</v>
      </c>
      <c r="B36" s="505"/>
      <c r="C36" s="505"/>
      <c r="D36" s="505"/>
      <c r="E36" s="516" t="e">
        <f>E33+E34+E35</f>
        <v>#VALUE!</v>
      </c>
      <c r="F36" s="505"/>
      <c r="G36" s="505"/>
      <c r="H36" s="506"/>
      <c r="I36" s="506"/>
      <c r="J36" s="506"/>
      <c r="K36" s="506"/>
    </row>
    <row r="37" spans="1:16" x14ac:dyDescent="0.25">
      <c r="A37" s="505"/>
      <c r="B37" s="505"/>
      <c r="C37" s="505"/>
      <c r="D37" s="505"/>
      <c r="E37" s="505"/>
      <c r="F37" s="505"/>
      <c r="G37" s="505"/>
      <c r="H37" s="506"/>
      <c r="I37" s="506"/>
      <c r="J37" s="506"/>
      <c r="K37" s="506"/>
    </row>
    <row r="38" spans="1:16" x14ac:dyDescent="0.25">
      <c r="A38" s="505"/>
      <c r="B38" s="505"/>
      <c r="C38" s="505"/>
      <c r="D38" s="505"/>
      <c r="E38" s="505"/>
      <c r="F38" s="505"/>
      <c r="G38" s="505"/>
      <c r="H38" s="506"/>
      <c r="I38" s="506"/>
      <c r="J38" s="506"/>
      <c r="K38" s="506"/>
    </row>
    <row r="39" spans="1:16" x14ac:dyDescent="0.25">
      <c r="A39" s="507" t="s">
        <v>837</v>
      </c>
      <c r="B39" s="505"/>
      <c r="C39" s="523">
        <v>0</v>
      </c>
      <c r="D39" s="505" t="s">
        <v>827</v>
      </c>
      <c r="E39" s="516" t="e">
        <f>MAX(E29,F14)*C39</f>
        <v>#REF!</v>
      </c>
      <c r="F39" s="505"/>
      <c r="G39" s="505"/>
      <c r="H39" s="506"/>
      <c r="I39" s="506"/>
      <c r="J39" s="506"/>
      <c r="K39" s="506"/>
    </row>
    <row r="40" spans="1:16" x14ac:dyDescent="0.25">
      <c r="A40" s="521" t="s">
        <v>838</v>
      </c>
      <c r="B40" s="512"/>
      <c r="C40" s="512"/>
      <c r="D40" s="512"/>
      <c r="E40" s="515" t="e">
        <f>E36</f>
        <v>#VALUE!</v>
      </c>
      <c r="F40" s="505"/>
      <c r="G40" s="505"/>
      <c r="H40" s="506"/>
      <c r="I40" s="506"/>
      <c r="J40" s="506"/>
      <c r="K40" s="506"/>
    </row>
    <row r="41" spans="1:16" x14ac:dyDescent="0.25">
      <c r="A41" s="507" t="s">
        <v>839</v>
      </c>
      <c r="B41" s="505"/>
      <c r="C41" s="505"/>
      <c r="D41" s="505"/>
      <c r="E41" s="516" t="e">
        <f>E39-E40</f>
        <v>#REF!</v>
      </c>
      <c r="F41" s="505"/>
      <c r="G41" s="505"/>
      <c r="H41" s="506"/>
      <c r="I41" s="506"/>
      <c r="J41" s="506"/>
      <c r="K41" s="506"/>
    </row>
    <row r="42" spans="1:16" x14ac:dyDescent="0.25">
      <c r="A42" s="505"/>
      <c r="B42" s="505"/>
      <c r="C42" s="505"/>
      <c r="D42" s="505"/>
      <c r="E42" s="505"/>
      <c r="F42" s="505"/>
      <c r="G42" s="505"/>
      <c r="H42" s="506"/>
      <c r="I42" s="506"/>
      <c r="J42" s="506"/>
      <c r="K42" s="506"/>
    </row>
    <row r="43" spans="1:16" x14ac:dyDescent="0.25">
      <c r="H43" s="90"/>
      <c r="I43" s="90"/>
      <c r="J43" s="90"/>
      <c r="K43" s="90"/>
      <c r="L43" s="90"/>
      <c r="M43" s="90"/>
      <c r="N43" s="90"/>
      <c r="O43" s="90"/>
      <c r="P43" s="90"/>
    </row>
    <row r="44" spans="1:16" x14ac:dyDescent="0.25">
      <c r="H44" s="90"/>
      <c r="I44" s="90"/>
      <c r="J44" s="90"/>
      <c r="K44" s="90"/>
      <c r="L44" s="90"/>
      <c r="M44" s="90"/>
      <c r="N44" s="90"/>
      <c r="O44" s="90"/>
      <c r="P44" s="90"/>
    </row>
    <row r="45" spans="1:16" x14ac:dyDescent="0.25">
      <c r="H45" s="90"/>
      <c r="I45" s="90"/>
      <c r="J45" s="90"/>
      <c r="K45" s="90"/>
      <c r="L45" s="90"/>
      <c r="M45" s="90"/>
      <c r="N45" s="90"/>
      <c r="O45" s="90"/>
      <c r="P45" s="90"/>
    </row>
    <row r="46" spans="1:16" x14ac:dyDescent="0.25">
      <c r="H46" s="90"/>
      <c r="I46" s="90"/>
      <c r="J46" s="90"/>
      <c r="K46" s="90"/>
      <c r="L46" s="90"/>
      <c r="M46" s="90"/>
      <c r="N46" s="90"/>
      <c r="O46" s="90"/>
      <c r="P46" s="90"/>
    </row>
    <row r="47" spans="1:16" x14ac:dyDescent="0.25">
      <c r="H47" s="90"/>
      <c r="I47" s="90"/>
      <c r="J47" s="90"/>
      <c r="K47" s="90"/>
      <c r="L47" s="90"/>
      <c r="M47" s="90"/>
      <c r="N47" s="90"/>
      <c r="O47" s="90"/>
      <c r="P47" s="90"/>
    </row>
    <row r="48" spans="1:16" x14ac:dyDescent="0.25">
      <c r="H48" s="90"/>
      <c r="I48" s="90"/>
      <c r="J48" s="90"/>
      <c r="K48" s="90"/>
      <c r="L48" s="90"/>
      <c r="M48" s="90"/>
      <c r="N48" s="90"/>
      <c r="O48" s="90"/>
      <c r="P48" s="90"/>
    </row>
    <row r="49" spans="8:16" x14ac:dyDescent="0.25">
      <c r="H49" s="90"/>
      <c r="I49" s="90"/>
      <c r="J49" s="90"/>
      <c r="K49" s="90"/>
      <c r="L49" s="90"/>
      <c r="M49" s="90"/>
      <c r="N49" s="90"/>
      <c r="O49" s="90"/>
      <c r="P49" s="90"/>
    </row>
    <row r="50" spans="8:16" x14ac:dyDescent="0.25">
      <c r="H50" s="90"/>
      <c r="I50" s="90"/>
      <c r="J50" s="90"/>
      <c r="K50" s="90"/>
      <c r="L50" s="90"/>
      <c r="M50" s="90"/>
      <c r="N50" s="90"/>
      <c r="O50" s="90"/>
      <c r="P50" s="90"/>
    </row>
    <row r="51" spans="8:16" x14ac:dyDescent="0.25">
      <c r="H51" s="90"/>
      <c r="I51" s="90"/>
      <c r="J51" s="90"/>
      <c r="K51" s="90"/>
      <c r="L51" s="90"/>
      <c r="M51" s="90"/>
      <c r="N51" s="90"/>
      <c r="O51" s="90"/>
      <c r="P51" s="90"/>
    </row>
    <row r="52" spans="8:16" x14ac:dyDescent="0.25">
      <c r="H52" s="90"/>
      <c r="I52" s="90"/>
      <c r="J52" s="90"/>
      <c r="K52" s="90"/>
      <c r="L52" s="90"/>
      <c r="M52" s="90"/>
      <c r="N52" s="90"/>
      <c r="O52" s="90"/>
      <c r="P52" s="90"/>
    </row>
    <row r="53" spans="8:16" x14ac:dyDescent="0.25">
      <c r="H53" s="90"/>
      <c r="I53" s="90"/>
      <c r="J53" s="90"/>
      <c r="K53" s="90"/>
      <c r="L53" s="90"/>
      <c r="M53" s="90"/>
      <c r="N53" s="90"/>
      <c r="O53" s="90"/>
      <c r="P53" s="90"/>
    </row>
    <row r="54" spans="8:16" x14ac:dyDescent="0.25">
      <c r="H54" s="90"/>
      <c r="I54" s="90"/>
      <c r="J54" s="90"/>
      <c r="K54" s="90"/>
      <c r="L54" s="90"/>
      <c r="M54" s="90"/>
      <c r="N54" s="90"/>
      <c r="O54" s="90"/>
      <c r="P54" s="90"/>
    </row>
    <row r="55" spans="8:16" x14ac:dyDescent="0.25">
      <c r="H55" s="90"/>
      <c r="I55" s="90"/>
      <c r="J55" s="90"/>
      <c r="K55" s="90"/>
      <c r="L55" s="90"/>
      <c r="M55" s="90"/>
      <c r="N55" s="90"/>
      <c r="O55" s="90"/>
      <c r="P55" s="90"/>
    </row>
    <row r="56" spans="8:16" x14ac:dyDescent="0.25">
      <c r="H56" s="90"/>
      <c r="I56" s="90"/>
      <c r="J56" s="90"/>
      <c r="K56" s="90"/>
      <c r="L56" s="90"/>
      <c r="M56" s="90"/>
      <c r="N56" s="90"/>
      <c r="O56" s="90"/>
      <c r="P56" s="90"/>
    </row>
    <row r="57" spans="8:16" x14ac:dyDescent="0.25">
      <c r="H57" s="90"/>
      <c r="I57" s="90"/>
      <c r="J57" s="90"/>
      <c r="K57" s="90"/>
      <c r="L57" s="90"/>
      <c r="M57" s="90"/>
      <c r="N57" s="90"/>
      <c r="O57" s="90"/>
      <c r="P57" s="90"/>
    </row>
    <row r="58" spans="8:16" x14ac:dyDescent="0.25">
      <c r="H58" s="90"/>
      <c r="I58" s="90"/>
      <c r="J58" s="90"/>
      <c r="K58" s="90"/>
      <c r="L58" s="90"/>
      <c r="M58" s="90"/>
      <c r="N58" s="90"/>
      <c r="O58" s="90"/>
      <c r="P58" s="90"/>
    </row>
    <row r="59" spans="8:16" x14ac:dyDescent="0.25">
      <c r="H59" s="90"/>
      <c r="I59" s="90"/>
      <c r="J59" s="90"/>
      <c r="K59" s="90"/>
      <c r="L59" s="90"/>
      <c r="M59" s="90"/>
      <c r="N59" s="90"/>
      <c r="O59" s="90"/>
      <c r="P59" s="90"/>
    </row>
    <row r="60" spans="8:16" x14ac:dyDescent="0.25">
      <c r="H60" s="90"/>
      <c r="I60" s="90"/>
      <c r="J60" s="90"/>
      <c r="K60" s="90"/>
      <c r="L60" s="90"/>
      <c r="M60" s="90"/>
      <c r="N60" s="90"/>
      <c r="O60" s="90"/>
      <c r="P60" s="90"/>
    </row>
    <row r="61" spans="8:16" x14ac:dyDescent="0.25">
      <c r="H61" s="90"/>
      <c r="I61" s="90"/>
      <c r="J61" s="90"/>
      <c r="K61" s="90"/>
      <c r="L61" s="90"/>
      <c r="M61" s="90"/>
      <c r="N61" s="90"/>
      <c r="O61" s="90"/>
      <c r="P61" s="90"/>
    </row>
    <row r="62" spans="8:16" x14ac:dyDescent="0.25">
      <c r="H62" s="90"/>
      <c r="I62" s="90"/>
      <c r="J62" s="90"/>
      <c r="K62" s="90"/>
      <c r="L62" s="90"/>
      <c r="M62" s="90"/>
      <c r="N62" s="90"/>
      <c r="O62" s="90"/>
      <c r="P62" s="90"/>
    </row>
    <row r="63" spans="8:16" x14ac:dyDescent="0.25">
      <c r="H63" s="90"/>
      <c r="I63" s="90"/>
      <c r="J63" s="90"/>
      <c r="K63" s="90"/>
      <c r="L63" s="90"/>
      <c r="M63" s="90"/>
      <c r="N63" s="90"/>
      <c r="O63" s="90"/>
      <c r="P63" s="90"/>
    </row>
    <row r="64" spans="8:16" x14ac:dyDescent="0.25">
      <c r="H64" s="90"/>
      <c r="I64" s="90"/>
      <c r="J64" s="90"/>
      <c r="K64" s="90"/>
      <c r="L64" s="90"/>
      <c r="M64" s="90"/>
      <c r="N64" s="90"/>
      <c r="O64" s="90"/>
      <c r="P64" s="90"/>
    </row>
    <row r="65" spans="8:16" x14ac:dyDescent="0.25">
      <c r="H65" s="90"/>
      <c r="I65" s="90"/>
      <c r="J65" s="90"/>
      <c r="K65" s="90"/>
      <c r="L65" s="90"/>
      <c r="M65" s="90"/>
      <c r="N65" s="90"/>
      <c r="O65" s="90"/>
      <c r="P65" s="90"/>
    </row>
    <row r="66" spans="8:16" x14ac:dyDescent="0.25">
      <c r="H66" s="90"/>
      <c r="I66" s="90"/>
      <c r="J66" s="90"/>
      <c r="K66" s="90"/>
      <c r="L66" s="90"/>
      <c r="M66" s="90"/>
      <c r="N66" s="90"/>
      <c r="O66" s="90"/>
      <c r="P66" s="90"/>
    </row>
    <row r="67" spans="8:16" x14ac:dyDescent="0.25">
      <c r="H67" s="90"/>
      <c r="I67" s="90"/>
      <c r="J67" s="90"/>
      <c r="K67" s="90"/>
      <c r="L67" s="90"/>
      <c r="M67" s="90"/>
      <c r="N67" s="90"/>
      <c r="O67" s="90"/>
      <c r="P67" s="90"/>
    </row>
    <row r="68" spans="8:16" x14ac:dyDescent="0.25">
      <c r="H68" s="90"/>
      <c r="I68" s="90"/>
      <c r="J68" s="90"/>
      <c r="K68" s="90"/>
      <c r="L68" s="90"/>
      <c r="M68" s="90"/>
      <c r="N68" s="90"/>
      <c r="O68" s="90"/>
      <c r="P68" s="90"/>
    </row>
    <row r="69" spans="8:16" x14ac:dyDescent="0.25">
      <c r="H69" s="90"/>
      <c r="I69" s="90"/>
      <c r="J69" s="90"/>
      <c r="K69" s="90"/>
      <c r="L69" s="90"/>
      <c r="M69" s="90"/>
      <c r="N69" s="90"/>
      <c r="O69" s="90"/>
      <c r="P69" s="90"/>
    </row>
    <row r="70" spans="8:16" x14ac:dyDescent="0.25">
      <c r="H70" s="90"/>
      <c r="I70" s="90"/>
      <c r="J70" s="90"/>
      <c r="K70" s="90"/>
      <c r="L70" s="90"/>
      <c r="M70" s="90"/>
      <c r="N70" s="90"/>
      <c r="O70" s="90"/>
      <c r="P70" s="90"/>
    </row>
    <row r="71" spans="8:16" x14ac:dyDescent="0.25">
      <c r="H71" s="90"/>
      <c r="I71" s="90"/>
      <c r="J71" s="90"/>
      <c r="K71" s="90"/>
      <c r="L71" s="90"/>
      <c r="M71" s="90"/>
      <c r="N71" s="90"/>
      <c r="O71" s="90"/>
      <c r="P71" s="90"/>
    </row>
    <row r="72" spans="8:16" x14ac:dyDescent="0.25">
      <c r="H72" s="90"/>
      <c r="I72" s="90"/>
      <c r="J72" s="90"/>
      <c r="K72" s="90"/>
      <c r="L72" s="90"/>
      <c r="M72" s="90"/>
      <c r="N72" s="90"/>
      <c r="O72" s="90"/>
      <c r="P72" s="90"/>
    </row>
    <row r="73" spans="8:16" x14ac:dyDescent="0.25">
      <c r="H73" s="90"/>
      <c r="I73" s="90"/>
      <c r="J73" s="90"/>
      <c r="K73" s="90"/>
      <c r="L73" s="90"/>
      <c r="M73" s="90"/>
      <c r="N73" s="90"/>
      <c r="O73" s="90"/>
      <c r="P73" s="90"/>
    </row>
    <row r="74" spans="8:16" x14ac:dyDescent="0.25">
      <c r="H74" s="90"/>
      <c r="I74" s="90"/>
      <c r="J74" s="90"/>
      <c r="K74" s="90"/>
      <c r="L74" s="90"/>
      <c r="M74" s="90"/>
      <c r="N74" s="90"/>
      <c r="O74" s="90"/>
      <c r="P74" s="90"/>
    </row>
    <row r="75" spans="8:16" x14ac:dyDescent="0.25">
      <c r="H75" s="90"/>
      <c r="I75" s="90"/>
      <c r="J75" s="90"/>
      <c r="K75" s="90"/>
      <c r="L75" s="90"/>
      <c r="M75" s="90"/>
      <c r="N75" s="90"/>
      <c r="O75" s="90"/>
      <c r="P75" s="90"/>
    </row>
    <row r="76" spans="8:16" x14ac:dyDescent="0.25">
      <c r="H76" s="90"/>
      <c r="I76" s="90"/>
      <c r="J76" s="90"/>
      <c r="K76" s="90"/>
      <c r="L76" s="90"/>
      <c r="M76" s="90"/>
      <c r="N76" s="90"/>
      <c r="O76" s="90"/>
      <c r="P76" s="90"/>
    </row>
    <row r="77" spans="8:16" x14ac:dyDescent="0.25">
      <c r="H77" s="90"/>
      <c r="I77" s="90"/>
      <c r="J77" s="90"/>
      <c r="K77" s="90"/>
      <c r="L77" s="90"/>
      <c r="M77" s="90"/>
      <c r="N77" s="90"/>
      <c r="O77" s="90"/>
      <c r="P77" s="90"/>
    </row>
    <row r="78" spans="8:16" x14ac:dyDescent="0.25">
      <c r="H78" s="90"/>
      <c r="I78" s="90"/>
      <c r="J78" s="90"/>
      <c r="K78" s="90"/>
      <c r="L78" s="90"/>
      <c r="M78" s="90"/>
      <c r="N78" s="90"/>
      <c r="O78" s="90"/>
      <c r="P78" s="90"/>
    </row>
    <row r="79" spans="8:16" x14ac:dyDescent="0.25">
      <c r="H79" s="90"/>
      <c r="I79" s="90"/>
      <c r="J79" s="90"/>
      <c r="K79" s="90"/>
      <c r="L79" s="90"/>
      <c r="M79" s="90"/>
      <c r="N79" s="90"/>
      <c r="O79" s="90"/>
      <c r="P79" s="90"/>
    </row>
    <row r="80" spans="8:16" x14ac:dyDescent="0.25">
      <c r="H80" s="90"/>
      <c r="I80" s="90"/>
      <c r="J80" s="90"/>
      <c r="K80" s="90"/>
      <c r="L80" s="90"/>
      <c r="M80" s="90"/>
      <c r="N80" s="90"/>
      <c r="O80" s="90"/>
      <c r="P80" s="90"/>
    </row>
    <row r="81" spans="8:16" x14ac:dyDescent="0.25">
      <c r="H81" s="90"/>
      <c r="I81" s="90"/>
      <c r="J81" s="90"/>
      <c r="K81" s="90"/>
      <c r="L81" s="90"/>
      <c r="M81" s="90"/>
      <c r="N81" s="90"/>
      <c r="O81" s="90"/>
      <c r="P81" s="90"/>
    </row>
    <row r="82" spans="8:16" x14ac:dyDescent="0.25">
      <c r="H82" s="90"/>
      <c r="I82" s="90"/>
      <c r="J82" s="90"/>
      <c r="K82" s="90"/>
      <c r="L82" s="90"/>
      <c r="M82" s="90"/>
      <c r="N82" s="90"/>
      <c r="O82" s="90"/>
      <c r="P82" s="90"/>
    </row>
    <row r="83" spans="8:16" x14ac:dyDescent="0.25">
      <c r="H83" s="90"/>
      <c r="I83" s="90"/>
      <c r="J83" s="90"/>
      <c r="K83" s="90"/>
      <c r="L83" s="90"/>
      <c r="M83" s="90"/>
      <c r="N83" s="90"/>
      <c r="O83" s="90"/>
      <c r="P83" s="90"/>
    </row>
    <row r="84" spans="8:16" x14ac:dyDescent="0.25">
      <c r="H84" s="90"/>
      <c r="I84" s="90"/>
      <c r="J84" s="90"/>
      <c r="K84" s="90"/>
      <c r="L84" s="90"/>
      <c r="M84" s="90"/>
      <c r="N84" s="90"/>
      <c r="O84" s="90"/>
      <c r="P84" s="90"/>
    </row>
    <row r="85" spans="8:16" x14ac:dyDescent="0.25">
      <c r="H85" s="90"/>
      <c r="I85" s="90"/>
      <c r="J85" s="90"/>
      <c r="K85" s="90"/>
      <c r="L85" s="90"/>
      <c r="M85" s="90"/>
      <c r="N85" s="90"/>
      <c r="O85" s="90"/>
      <c r="P85" s="90"/>
    </row>
    <row r="86" spans="8:16" x14ac:dyDescent="0.25">
      <c r="H86" s="90"/>
      <c r="I86" s="90"/>
      <c r="J86" s="90"/>
      <c r="K86" s="90"/>
      <c r="L86" s="90"/>
      <c r="M86" s="90"/>
      <c r="N86" s="90"/>
      <c r="O86" s="90"/>
      <c r="P86" s="90"/>
    </row>
    <row r="87" spans="8:16" x14ac:dyDescent="0.25">
      <c r="H87" s="90"/>
      <c r="I87" s="90"/>
      <c r="J87" s="90"/>
      <c r="K87" s="90"/>
      <c r="L87" s="90"/>
      <c r="M87" s="90"/>
      <c r="N87" s="90"/>
      <c r="O87" s="90"/>
      <c r="P87" s="90"/>
    </row>
    <row r="88" spans="8:16" x14ac:dyDescent="0.25">
      <c r="H88" s="90"/>
      <c r="I88" s="90"/>
      <c r="J88" s="90"/>
      <c r="K88" s="90"/>
      <c r="L88" s="90"/>
      <c r="M88" s="90"/>
      <c r="N88" s="90"/>
      <c r="O88" s="90"/>
      <c r="P88" s="90"/>
    </row>
    <row r="89" spans="8:16" x14ac:dyDescent="0.25">
      <c r="H89" s="90"/>
      <c r="I89" s="90"/>
      <c r="J89" s="90"/>
      <c r="K89" s="90"/>
      <c r="L89" s="90"/>
      <c r="M89" s="90"/>
      <c r="N89" s="90"/>
      <c r="O89" s="90"/>
      <c r="P89" s="90"/>
    </row>
    <row r="90" spans="8:16" x14ac:dyDescent="0.25">
      <c r="H90" s="90"/>
      <c r="I90" s="90"/>
      <c r="J90" s="90"/>
      <c r="K90" s="90"/>
      <c r="L90" s="90"/>
      <c r="M90" s="90"/>
      <c r="N90" s="90"/>
      <c r="O90" s="90"/>
      <c r="P90" s="90"/>
    </row>
    <row r="91" spans="8:16" x14ac:dyDescent="0.25">
      <c r="H91" s="90"/>
      <c r="I91" s="90"/>
      <c r="J91" s="90"/>
      <c r="K91" s="90"/>
      <c r="L91" s="90"/>
      <c r="M91" s="90"/>
      <c r="N91" s="90"/>
      <c r="O91" s="90"/>
      <c r="P91" s="90"/>
    </row>
    <row r="92" spans="8:16" x14ac:dyDescent="0.25">
      <c r="H92" s="90"/>
      <c r="I92" s="90"/>
      <c r="J92" s="90"/>
      <c r="K92" s="90"/>
      <c r="L92" s="90"/>
      <c r="M92" s="90"/>
      <c r="N92" s="90"/>
      <c r="O92" s="90"/>
      <c r="P92" s="90"/>
    </row>
    <row r="93" spans="8:16" x14ac:dyDescent="0.25">
      <c r="H93" s="90"/>
      <c r="I93" s="90"/>
      <c r="J93" s="90"/>
      <c r="K93" s="90"/>
      <c r="L93" s="90"/>
      <c r="M93" s="90"/>
      <c r="N93" s="90"/>
      <c r="O93" s="90"/>
      <c r="P93" s="90"/>
    </row>
    <row r="94" spans="8:16" x14ac:dyDescent="0.25">
      <c r="H94" s="90"/>
      <c r="I94" s="90"/>
      <c r="J94" s="90"/>
      <c r="K94" s="90"/>
      <c r="L94" s="90"/>
      <c r="M94" s="90"/>
      <c r="N94" s="90"/>
      <c r="O94" s="90"/>
      <c r="P94" s="90"/>
    </row>
    <row r="95" spans="8:16" x14ac:dyDescent="0.25">
      <c r="H95" s="90"/>
      <c r="I95" s="90"/>
      <c r="J95" s="90"/>
      <c r="K95" s="90"/>
      <c r="L95" s="90"/>
      <c r="M95" s="90"/>
      <c r="N95" s="90"/>
      <c r="O95" s="90"/>
      <c r="P95" s="90"/>
    </row>
    <row r="96" spans="8:16" x14ac:dyDescent="0.25">
      <c r="H96" s="90"/>
      <c r="I96" s="90"/>
      <c r="J96" s="90"/>
      <c r="K96" s="90"/>
      <c r="L96" s="90"/>
      <c r="M96" s="90"/>
      <c r="N96" s="90"/>
      <c r="O96" s="90"/>
      <c r="P96" s="90"/>
    </row>
    <row r="97" spans="8:16" x14ac:dyDescent="0.25">
      <c r="H97" s="90"/>
      <c r="I97" s="90"/>
      <c r="J97" s="90"/>
      <c r="K97" s="90"/>
      <c r="L97" s="90"/>
      <c r="M97" s="90"/>
      <c r="N97" s="90"/>
      <c r="O97" s="90"/>
      <c r="P97" s="90"/>
    </row>
    <row r="98" spans="8:16" x14ac:dyDescent="0.25">
      <c r="H98" s="90"/>
      <c r="I98" s="90"/>
      <c r="J98" s="90"/>
      <c r="K98" s="90"/>
      <c r="L98" s="90"/>
      <c r="M98" s="90"/>
      <c r="N98" s="90"/>
      <c r="O98" s="90"/>
      <c r="P98" s="90"/>
    </row>
    <row r="99" spans="8:16" x14ac:dyDescent="0.25">
      <c r="H99" s="90"/>
      <c r="I99" s="90"/>
      <c r="J99" s="90"/>
      <c r="K99" s="90"/>
      <c r="L99" s="90"/>
      <c r="M99" s="90"/>
      <c r="N99" s="90"/>
      <c r="O99" s="90"/>
      <c r="P99" s="90"/>
    </row>
    <row r="100" spans="8:16" x14ac:dyDescent="0.25">
      <c r="H100" s="90"/>
      <c r="I100" s="90"/>
      <c r="J100" s="90"/>
      <c r="K100" s="90"/>
      <c r="L100" s="90"/>
      <c r="M100" s="90"/>
      <c r="N100" s="90"/>
      <c r="O100" s="90"/>
      <c r="P100" s="90"/>
    </row>
    <row r="101" spans="8:16" x14ac:dyDescent="0.25">
      <c r="H101" s="90"/>
      <c r="I101" s="90"/>
      <c r="J101" s="90"/>
      <c r="K101" s="90"/>
      <c r="L101" s="90"/>
      <c r="M101" s="90"/>
      <c r="N101" s="90"/>
      <c r="O101" s="90"/>
      <c r="P101" s="90"/>
    </row>
    <row r="102" spans="8:16" x14ac:dyDescent="0.25">
      <c r="H102" s="90"/>
      <c r="I102" s="90"/>
      <c r="J102" s="90"/>
      <c r="K102" s="90"/>
      <c r="L102" s="90"/>
      <c r="M102" s="90"/>
      <c r="N102" s="90"/>
      <c r="O102" s="90"/>
      <c r="P102" s="90"/>
    </row>
    <row r="103" spans="8:16" x14ac:dyDescent="0.25">
      <c r="H103" s="90"/>
      <c r="I103" s="90"/>
      <c r="J103" s="90"/>
      <c r="K103" s="90"/>
      <c r="L103" s="90"/>
      <c r="M103" s="90"/>
      <c r="N103" s="90"/>
      <c r="O103" s="90"/>
      <c r="P103" s="90"/>
    </row>
    <row r="104" spans="8:16" x14ac:dyDescent="0.25">
      <c r="H104" s="90"/>
      <c r="I104" s="90"/>
      <c r="J104" s="90"/>
      <c r="K104" s="90"/>
      <c r="L104" s="90"/>
      <c r="M104" s="90"/>
      <c r="N104" s="90"/>
      <c r="O104" s="90"/>
      <c r="P104" s="90"/>
    </row>
    <row r="105" spans="8:16" x14ac:dyDescent="0.25">
      <c r="H105" s="90"/>
      <c r="I105" s="90"/>
      <c r="J105" s="90"/>
      <c r="K105" s="90"/>
      <c r="L105" s="90"/>
      <c r="M105" s="90"/>
      <c r="N105" s="90"/>
      <c r="O105" s="90"/>
      <c r="P105" s="90"/>
    </row>
    <row r="106" spans="8:16" x14ac:dyDescent="0.25">
      <c r="H106" s="90"/>
      <c r="I106" s="90"/>
      <c r="J106" s="90"/>
      <c r="K106" s="90"/>
      <c r="L106" s="90"/>
      <c r="M106" s="90"/>
      <c r="N106" s="90"/>
      <c r="O106" s="90"/>
      <c r="P106" s="90"/>
    </row>
    <row r="107" spans="8:16" x14ac:dyDescent="0.25">
      <c r="H107" s="90"/>
      <c r="I107" s="90"/>
      <c r="J107" s="90"/>
      <c r="K107" s="90"/>
      <c r="L107" s="90"/>
      <c r="M107" s="90"/>
      <c r="N107" s="90"/>
      <c r="O107" s="90"/>
      <c r="P107" s="90"/>
    </row>
    <row r="108" spans="8:16" x14ac:dyDescent="0.25">
      <c r="H108" s="90"/>
      <c r="I108" s="90"/>
      <c r="J108" s="90"/>
      <c r="K108" s="90"/>
      <c r="L108" s="90"/>
      <c r="M108" s="90"/>
      <c r="N108" s="90"/>
      <c r="O108" s="90"/>
      <c r="P108" s="90"/>
    </row>
    <row r="109" spans="8:16" x14ac:dyDescent="0.25">
      <c r="H109" s="90"/>
      <c r="I109" s="90"/>
      <c r="J109" s="90"/>
      <c r="K109" s="90"/>
      <c r="L109" s="90"/>
      <c r="M109" s="90"/>
      <c r="N109" s="90"/>
      <c r="O109" s="90"/>
      <c r="P109" s="90"/>
    </row>
    <row r="110" spans="8:16" x14ac:dyDescent="0.25">
      <c r="H110" s="90"/>
      <c r="I110" s="90"/>
      <c r="J110" s="90"/>
      <c r="K110" s="90"/>
      <c r="L110" s="90"/>
      <c r="M110" s="90"/>
      <c r="N110" s="90"/>
      <c r="O110" s="90"/>
      <c r="P110" s="90"/>
    </row>
    <row r="111" spans="8:16" x14ac:dyDescent="0.25">
      <c r="H111" s="90"/>
      <c r="I111" s="90"/>
      <c r="J111" s="90"/>
      <c r="K111" s="90"/>
      <c r="L111" s="90"/>
      <c r="M111" s="90"/>
      <c r="N111" s="90"/>
      <c r="O111" s="90"/>
      <c r="P111" s="90"/>
    </row>
    <row r="112" spans="8:16" x14ac:dyDescent="0.25">
      <c r="H112" s="90"/>
      <c r="I112" s="90"/>
      <c r="J112" s="90"/>
      <c r="K112" s="90"/>
      <c r="L112" s="90"/>
      <c r="M112" s="90"/>
      <c r="N112" s="90"/>
      <c r="O112" s="90"/>
      <c r="P112" s="90"/>
    </row>
    <row r="113" spans="8:16" x14ac:dyDescent="0.25">
      <c r="H113" s="90"/>
      <c r="I113" s="90"/>
      <c r="J113" s="90"/>
      <c r="K113" s="90"/>
      <c r="L113" s="90"/>
      <c r="M113" s="90"/>
      <c r="N113" s="90"/>
      <c r="O113" s="90"/>
      <c r="P113" s="90"/>
    </row>
    <row r="114" spans="8:16" x14ac:dyDescent="0.25">
      <c r="H114" s="90"/>
      <c r="I114" s="90"/>
      <c r="J114" s="90"/>
      <c r="K114" s="90"/>
      <c r="L114" s="90"/>
      <c r="M114" s="90"/>
      <c r="N114" s="90"/>
      <c r="O114" s="90"/>
      <c r="P114" s="90"/>
    </row>
    <row r="115" spans="8:16" x14ac:dyDescent="0.25">
      <c r="H115" s="90"/>
      <c r="I115" s="90"/>
      <c r="J115" s="90"/>
      <c r="K115" s="90"/>
      <c r="L115" s="90"/>
      <c r="M115" s="90"/>
      <c r="N115" s="90"/>
      <c r="O115" s="90"/>
      <c r="P115" s="90"/>
    </row>
    <row r="116" spans="8:16" x14ac:dyDescent="0.25">
      <c r="H116" s="90"/>
      <c r="I116" s="90"/>
      <c r="J116" s="90"/>
      <c r="K116" s="90"/>
      <c r="L116" s="90"/>
      <c r="M116" s="90"/>
      <c r="N116" s="90"/>
      <c r="O116" s="90"/>
      <c r="P116" s="90"/>
    </row>
    <row r="117" spans="8:16" x14ac:dyDescent="0.25">
      <c r="H117" s="90"/>
      <c r="I117" s="90"/>
      <c r="J117" s="90"/>
      <c r="K117" s="90"/>
      <c r="L117" s="90"/>
      <c r="M117" s="90"/>
      <c r="N117" s="90"/>
      <c r="O117" s="90"/>
      <c r="P117" s="90"/>
    </row>
    <row r="118" spans="8:16" x14ac:dyDescent="0.25">
      <c r="H118" s="90"/>
      <c r="I118" s="90"/>
      <c r="J118" s="90"/>
      <c r="K118" s="90"/>
      <c r="L118" s="90"/>
      <c r="M118" s="90"/>
      <c r="N118" s="90"/>
      <c r="O118" s="90"/>
      <c r="P118" s="90"/>
    </row>
    <row r="119" spans="8:16" x14ac:dyDescent="0.25">
      <c r="H119" s="90"/>
      <c r="I119" s="90"/>
      <c r="J119" s="90"/>
      <c r="K119" s="90"/>
      <c r="L119" s="90"/>
      <c r="M119" s="90"/>
      <c r="N119" s="90"/>
      <c r="O119" s="90"/>
      <c r="P119" s="90"/>
    </row>
    <row r="120" spans="8:16" x14ac:dyDescent="0.25">
      <c r="H120" s="90"/>
      <c r="I120" s="90"/>
      <c r="J120" s="90"/>
      <c r="K120" s="90"/>
      <c r="L120" s="90"/>
      <c r="M120" s="90"/>
      <c r="N120" s="90"/>
      <c r="O120" s="90"/>
      <c r="P120" s="90"/>
    </row>
    <row r="121" spans="8:16" x14ac:dyDescent="0.25">
      <c r="H121" s="90"/>
      <c r="I121" s="90"/>
      <c r="J121" s="90"/>
      <c r="K121" s="90"/>
      <c r="L121" s="90"/>
      <c r="M121" s="90"/>
      <c r="N121" s="90"/>
      <c r="O121" s="90"/>
      <c r="P121" s="90"/>
    </row>
    <row r="122" spans="8:16" x14ac:dyDescent="0.25">
      <c r="H122" s="90"/>
      <c r="I122" s="90"/>
      <c r="J122" s="90"/>
      <c r="K122" s="90"/>
      <c r="L122" s="90"/>
      <c r="M122" s="90"/>
      <c r="N122" s="90"/>
      <c r="O122" s="90"/>
      <c r="P122" s="90"/>
    </row>
    <row r="123" spans="8:16" x14ac:dyDescent="0.25">
      <c r="H123" s="90"/>
      <c r="I123" s="90"/>
      <c r="J123" s="90"/>
      <c r="K123" s="90"/>
      <c r="L123" s="90"/>
      <c r="M123" s="90"/>
      <c r="N123" s="90"/>
      <c r="O123" s="90"/>
      <c r="P123" s="90"/>
    </row>
    <row r="124" spans="8:16" x14ac:dyDescent="0.25">
      <c r="H124" s="90"/>
      <c r="I124" s="90"/>
      <c r="J124" s="90"/>
      <c r="K124" s="90"/>
      <c r="L124" s="90"/>
      <c r="M124" s="90"/>
      <c r="N124" s="90"/>
      <c r="O124" s="90"/>
      <c r="P124" s="90"/>
    </row>
    <row r="125" spans="8:16" x14ac:dyDescent="0.25">
      <c r="H125" s="90"/>
      <c r="I125" s="90"/>
      <c r="J125" s="90"/>
      <c r="K125" s="90"/>
      <c r="L125" s="90"/>
      <c r="M125" s="90"/>
      <c r="N125" s="90"/>
      <c r="O125" s="90"/>
      <c r="P125" s="90"/>
    </row>
    <row r="126" spans="8:16" x14ac:dyDescent="0.25">
      <c r="H126" s="90"/>
      <c r="I126" s="90"/>
      <c r="J126" s="90"/>
      <c r="K126" s="90"/>
      <c r="L126" s="90"/>
      <c r="M126" s="90"/>
      <c r="N126" s="90"/>
      <c r="O126" s="90"/>
      <c r="P126" s="90"/>
    </row>
    <row r="127" spans="8:16" x14ac:dyDescent="0.25">
      <c r="H127" s="90"/>
      <c r="I127" s="90"/>
      <c r="J127" s="90"/>
      <c r="K127" s="90"/>
      <c r="L127" s="90"/>
      <c r="M127" s="90"/>
      <c r="N127" s="90"/>
      <c r="O127" s="90"/>
      <c r="P127" s="90"/>
    </row>
    <row r="128" spans="8:16" x14ac:dyDescent="0.25">
      <c r="H128" s="90"/>
      <c r="I128" s="90"/>
      <c r="J128" s="90"/>
      <c r="K128" s="90"/>
      <c r="L128" s="90"/>
      <c r="M128" s="90"/>
      <c r="N128" s="90"/>
      <c r="O128" s="90"/>
      <c r="P128" s="90"/>
    </row>
    <row r="129" spans="8:16" x14ac:dyDescent="0.25">
      <c r="H129" s="90"/>
      <c r="I129" s="90"/>
      <c r="J129" s="90"/>
      <c r="K129" s="90"/>
      <c r="L129" s="90"/>
      <c r="M129" s="90"/>
      <c r="N129" s="90"/>
      <c r="O129" s="90"/>
      <c r="P129" s="90"/>
    </row>
    <row r="130" spans="8:16" x14ac:dyDescent="0.25">
      <c r="H130" s="90"/>
      <c r="I130" s="90"/>
      <c r="J130" s="90"/>
      <c r="K130" s="90"/>
      <c r="L130" s="90"/>
      <c r="M130" s="90"/>
      <c r="N130" s="90"/>
      <c r="O130" s="90"/>
      <c r="P130" s="90"/>
    </row>
    <row r="131" spans="8:16" x14ac:dyDescent="0.25">
      <c r="H131" s="90"/>
      <c r="I131" s="90"/>
      <c r="J131" s="90"/>
      <c r="K131" s="90"/>
      <c r="L131" s="90"/>
      <c r="M131" s="90"/>
      <c r="N131" s="90"/>
      <c r="O131" s="90"/>
      <c r="P131" s="90"/>
    </row>
    <row r="132" spans="8:16" x14ac:dyDescent="0.25">
      <c r="H132" s="90"/>
      <c r="I132" s="90"/>
      <c r="J132" s="90"/>
      <c r="K132" s="90"/>
      <c r="L132" s="90"/>
      <c r="M132" s="90"/>
      <c r="N132" s="90"/>
      <c r="O132" s="90"/>
      <c r="P132" s="90"/>
    </row>
    <row r="133" spans="8:16" x14ac:dyDescent="0.25">
      <c r="H133" s="90"/>
      <c r="I133" s="90"/>
      <c r="J133" s="90"/>
      <c r="K133" s="90"/>
      <c r="L133" s="90"/>
      <c r="M133" s="90"/>
      <c r="N133" s="90"/>
      <c r="O133" s="90"/>
      <c r="P133" s="90"/>
    </row>
    <row r="134" spans="8:16" x14ac:dyDescent="0.25">
      <c r="H134" s="90"/>
      <c r="I134" s="90"/>
      <c r="J134" s="90"/>
      <c r="K134" s="90"/>
      <c r="L134" s="90"/>
      <c r="M134" s="90"/>
      <c r="N134" s="90"/>
      <c r="O134" s="90"/>
      <c r="P134" s="90"/>
    </row>
    <row r="135" spans="8:16" x14ac:dyDescent="0.25">
      <c r="H135" s="90"/>
      <c r="I135" s="90"/>
      <c r="J135" s="90"/>
      <c r="K135" s="90"/>
      <c r="L135" s="90"/>
      <c r="M135" s="90"/>
      <c r="N135" s="90"/>
      <c r="O135" s="90"/>
      <c r="P135" s="90"/>
    </row>
    <row r="136" spans="8:16" x14ac:dyDescent="0.25">
      <c r="H136" s="90"/>
      <c r="I136" s="90"/>
      <c r="J136" s="90"/>
      <c r="K136" s="90"/>
      <c r="L136" s="90"/>
      <c r="M136" s="90"/>
      <c r="N136" s="90"/>
      <c r="O136" s="90"/>
      <c r="P136" s="90"/>
    </row>
    <row r="137" spans="8:16" x14ac:dyDescent="0.25">
      <c r="H137" s="90"/>
      <c r="I137" s="90"/>
      <c r="J137" s="90"/>
      <c r="K137" s="90"/>
      <c r="L137" s="90"/>
      <c r="M137" s="90"/>
      <c r="N137" s="90"/>
      <c r="O137" s="90"/>
      <c r="P137" s="90"/>
    </row>
    <row r="138" spans="8:16" x14ac:dyDescent="0.25">
      <c r="H138" s="90"/>
      <c r="I138" s="90"/>
      <c r="J138" s="90"/>
      <c r="K138" s="90"/>
      <c r="L138" s="90"/>
      <c r="M138" s="90"/>
      <c r="N138" s="90"/>
      <c r="O138" s="90"/>
      <c r="P138" s="90"/>
    </row>
    <row r="139" spans="8:16" x14ac:dyDescent="0.25">
      <c r="H139" s="90"/>
      <c r="I139" s="90"/>
      <c r="J139" s="90"/>
      <c r="K139" s="90"/>
      <c r="L139" s="90"/>
      <c r="M139" s="90"/>
      <c r="N139" s="90"/>
      <c r="O139" s="90"/>
      <c r="P139" s="90"/>
    </row>
    <row r="140" spans="8:16" x14ac:dyDescent="0.25">
      <c r="H140" s="90"/>
      <c r="I140" s="90"/>
      <c r="J140" s="90"/>
      <c r="K140" s="90"/>
      <c r="L140" s="90"/>
      <c r="M140" s="90"/>
      <c r="N140" s="90"/>
      <c r="O140" s="90"/>
      <c r="P140" s="90"/>
    </row>
    <row r="141" spans="8:16" x14ac:dyDescent="0.25">
      <c r="H141" s="90"/>
      <c r="I141" s="90"/>
      <c r="J141" s="90"/>
      <c r="K141" s="90"/>
      <c r="L141" s="90"/>
      <c r="M141" s="90"/>
      <c r="N141" s="90"/>
      <c r="O141" s="90"/>
      <c r="P141" s="90"/>
    </row>
    <row r="142" spans="8:16" x14ac:dyDescent="0.25">
      <c r="H142" s="90"/>
      <c r="I142" s="90"/>
      <c r="J142" s="90"/>
      <c r="K142" s="90"/>
      <c r="L142" s="90"/>
      <c r="M142" s="90"/>
      <c r="N142" s="90"/>
      <c r="O142" s="90"/>
      <c r="P142" s="90"/>
    </row>
    <row r="143" spans="8:16" x14ac:dyDescent="0.25">
      <c r="H143" s="90"/>
      <c r="I143" s="90"/>
      <c r="J143" s="90"/>
      <c r="K143" s="90"/>
      <c r="L143" s="90"/>
      <c r="M143" s="90"/>
      <c r="N143" s="90"/>
      <c r="O143" s="90"/>
      <c r="P143" s="90"/>
    </row>
    <row r="144" spans="8:16" x14ac:dyDescent="0.25">
      <c r="H144" s="90"/>
      <c r="I144" s="90"/>
      <c r="J144" s="90"/>
      <c r="K144" s="90"/>
      <c r="L144" s="90"/>
      <c r="M144" s="90"/>
      <c r="N144" s="90"/>
      <c r="O144" s="90"/>
      <c r="P144" s="90"/>
    </row>
    <row r="145" spans="8:16" x14ac:dyDescent="0.25">
      <c r="H145" s="90"/>
      <c r="I145" s="90"/>
      <c r="J145" s="90"/>
      <c r="K145" s="90"/>
      <c r="L145" s="90"/>
      <c r="M145" s="90"/>
      <c r="N145" s="90"/>
      <c r="O145" s="90"/>
      <c r="P145" s="90"/>
    </row>
    <row r="146" spans="8:16" x14ac:dyDescent="0.25">
      <c r="H146" s="90"/>
      <c r="I146" s="90"/>
      <c r="J146" s="90"/>
      <c r="K146" s="90"/>
      <c r="L146" s="90"/>
      <c r="M146" s="90"/>
      <c r="N146" s="90"/>
      <c r="O146" s="90"/>
      <c r="P146" s="90"/>
    </row>
    <row r="147" spans="8:16" x14ac:dyDescent="0.25">
      <c r="H147" s="90"/>
      <c r="I147" s="90"/>
      <c r="J147" s="90"/>
      <c r="K147" s="90"/>
      <c r="L147" s="90"/>
      <c r="M147" s="90"/>
      <c r="N147" s="90"/>
      <c r="O147" s="90"/>
      <c r="P147" s="90"/>
    </row>
    <row r="148" spans="8:16" x14ac:dyDescent="0.25">
      <c r="H148" s="90"/>
      <c r="I148" s="90"/>
      <c r="J148" s="90"/>
      <c r="K148" s="90"/>
      <c r="L148" s="90"/>
      <c r="M148" s="90"/>
      <c r="N148" s="90"/>
      <c r="O148" s="90"/>
      <c r="P148" s="90"/>
    </row>
    <row r="149" spans="8:16" x14ac:dyDescent="0.25">
      <c r="H149" s="90"/>
      <c r="I149" s="90"/>
      <c r="J149" s="90"/>
      <c r="K149" s="90"/>
      <c r="L149" s="90"/>
      <c r="M149" s="90"/>
      <c r="N149" s="90"/>
      <c r="O149" s="90"/>
      <c r="P149" s="90"/>
    </row>
    <row r="150" spans="8:16" x14ac:dyDescent="0.25">
      <c r="H150" s="90"/>
      <c r="I150" s="90"/>
      <c r="J150" s="90"/>
      <c r="K150" s="90"/>
      <c r="L150" s="90"/>
      <c r="M150" s="90"/>
      <c r="N150" s="90"/>
      <c r="O150" s="90"/>
      <c r="P150" s="90"/>
    </row>
    <row r="151" spans="8:16" x14ac:dyDescent="0.25">
      <c r="H151" s="90"/>
      <c r="I151" s="90"/>
      <c r="J151" s="90"/>
      <c r="K151" s="90"/>
      <c r="L151" s="90"/>
      <c r="M151" s="90"/>
      <c r="N151" s="90"/>
      <c r="O151" s="90"/>
      <c r="P151" s="90"/>
    </row>
    <row r="152" spans="8:16" x14ac:dyDescent="0.25">
      <c r="H152" s="90"/>
      <c r="I152" s="90"/>
      <c r="J152" s="90"/>
      <c r="K152" s="90"/>
      <c r="L152" s="90"/>
      <c r="M152" s="90"/>
      <c r="N152" s="90"/>
      <c r="O152" s="90"/>
      <c r="P152" s="90"/>
    </row>
    <row r="153" spans="8:16" x14ac:dyDescent="0.25">
      <c r="H153" s="90"/>
      <c r="I153" s="90"/>
      <c r="J153" s="90"/>
      <c r="K153" s="90"/>
      <c r="L153" s="90"/>
      <c r="M153" s="90"/>
      <c r="N153" s="90"/>
      <c r="O153" s="90"/>
      <c r="P153" s="90"/>
    </row>
    <row r="154" spans="8:16" x14ac:dyDescent="0.25">
      <c r="H154" s="90"/>
      <c r="I154" s="90"/>
      <c r="J154" s="90"/>
      <c r="K154" s="90"/>
      <c r="L154" s="90"/>
      <c r="M154" s="90"/>
      <c r="N154" s="90"/>
      <c r="O154" s="90"/>
      <c r="P154" s="90"/>
    </row>
    <row r="155" spans="8:16" x14ac:dyDescent="0.25">
      <c r="H155" s="90"/>
      <c r="I155" s="90"/>
      <c r="J155" s="90"/>
      <c r="K155" s="90"/>
      <c r="L155" s="90"/>
      <c r="M155" s="90"/>
      <c r="N155" s="90"/>
      <c r="O155" s="90"/>
      <c r="P155" s="90"/>
    </row>
    <row r="156" spans="8:16" x14ac:dyDescent="0.25">
      <c r="H156" s="90"/>
      <c r="I156" s="90"/>
      <c r="J156" s="90"/>
      <c r="K156" s="90"/>
      <c r="L156" s="90"/>
      <c r="M156" s="90"/>
      <c r="N156" s="90"/>
      <c r="O156" s="90"/>
      <c r="P156" s="90"/>
    </row>
    <row r="157" spans="8:16" x14ac:dyDescent="0.25">
      <c r="H157" s="90"/>
      <c r="I157" s="90"/>
      <c r="J157" s="90"/>
      <c r="K157" s="90"/>
      <c r="L157" s="90"/>
      <c r="M157" s="90"/>
      <c r="N157" s="90"/>
      <c r="O157" s="90"/>
      <c r="P157" s="90"/>
    </row>
    <row r="158" spans="8:16" x14ac:dyDescent="0.25">
      <c r="H158" s="90"/>
      <c r="I158" s="90"/>
      <c r="J158" s="90"/>
      <c r="K158" s="90"/>
      <c r="L158" s="90"/>
      <c r="M158" s="90"/>
      <c r="N158" s="90"/>
      <c r="O158" s="90"/>
      <c r="P158" s="90"/>
    </row>
    <row r="159" spans="8:16" x14ac:dyDescent="0.25">
      <c r="H159" s="90"/>
      <c r="I159" s="90"/>
      <c r="J159" s="90"/>
      <c r="K159" s="90"/>
      <c r="L159" s="90"/>
      <c r="M159" s="90"/>
      <c r="N159" s="90"/>
      <c r="O159" s="90"/>
      <c r="P159" s="90"/>
    </row>
    <row r="160" spans="8:16" x14ac:dyDescent="0.25">
      <c r="H160" s="90"/>
      <c r="I160" s="90"/>
      <c r="J160" s="90"/>
      <c r="K160" s="90"/>
      <c r="L160" s="90"/>
      <c r="M160" s="90"/>
      <c r="N160" s="90"/>
      <c r="O160" s="90"/>
      <c r="P160" s="90"/>
    </row>
    <row r="161" spans="8:16" x14ac:dyDescent="0.25">
      <c r="H161" s="90"/>
      <c r="I161" s="90"/>
      <c r="J161" s="90"/>
      <c r="K161" s="90"/>
      <c r="L161" s="90"/>
      <c r="M161" s="90"/>
      <c r="N161" s="90"/>
      <c r="O161" s="90"/>
      <c r="P161" s="90"/>
    </row>
    <row r="162" spans="8:16" x14ac:dyDescent="0.25">
      <c r="H162" s="90"/>
      <c r="I162" s="90"/>
      <c r="J162" s="90"/>
      <c r="K162" s="90"/>
      <c r="L162" s="90"/>
      <c r="M162" s="90"/>
      <c r="N162" s="90"/>
      <c r="O162" s="90"/>
      <c r="P162" s="90"/>
    </row>
    <row r="163" spans="8:16" x14ac:dyDescent="0.25">
      <c r="H163" s="90"/>
      <c r="I163" s="90"/>
      <c r="J163" s="90"/>
      <c r="K163" s="90"/>
      <c r="L163" s="90"/>
      <c r="M163" s="90"/>
      <c r="N163" s="90"/>
      <c r="O163" s="90"/>
      <c r="P163" s="90"/>
    </row>
    <row r="164" spans="8:16" x14ac:dyDescent="0.25">
      <c r="H164" s="90"/>
      <c r="I164" s="90"/>
      <c r="J164" s="90"/>
      <c r="K164" s="90"/>
      <c r="L164" s="90"/>
      <c r="M164" s="90"/>
      <c r="N164" s="90"/>
      <c r="O164" s="90"/>
      <c r="P164" s="90"/>
    </row>
    <row r="165" spans="8:16" x14ac:dyDescent="0.25">
      <c r="H165" s="90"/>
      <c r="I165" s="90"/>
      <c r="J165" s="90"/>
      <c r="K165" s="90"/>
      <c r="L165" s="90"/>
      <c r="M165" s="90"/>
      <c r="N165" s="90"/>
      <c r="O165" s="90"/>
      <c r="P165" s="90"/>
    </row>
    <row r="166" spans="8:16" x14ac:dyDescent="0.25">
      <c r="H166" s="90"/>
      <c r="I166" s="90"/>
      <c r="J166" s="90"/>
      <c r="K166" s="90"/>
      <c r="L166" s="90"/>
      <c r="M166" s="90"/>
      <c r="N166" s="90"/>
      <c r="O166" s="90"/>
      <c r="P166" s="90"/>
    </row>
    <row r="167" spans="8:16" x14ac:dyDescent="0.25">
      <c r="H167" s="90"/>
      <c r="I167" s="90"/>
      <c r="J167" s="90"/>
      <c r="K167" s="90"/>
      <c r="L167" s="90"/>
      <c r="M167" s="90"/>
      <c r="N167" s="90"/>
      <c r="O167" s="90"/>
      <c r="P167" s="90"/>
    </row>
    <row r="168" spans="8:16" x14ac:dyDescent="0.25">
      <c r="H168" s="90"/>
      <c r="I168" s="90"/>
      <c r="J168" s="90"/>
      <c r="K168" s="90"/>
      <c r="L168" s="90"/>
      <c r="M168" s="90"/>
      <c r="N168" s="90"/>
      <c r="O168" s="90"/>
      <c r="P168" s="90"/>
    </row>
    <row r="169" spans="8:16" x14ac:dyDescent="0.25">
      <c r="H169" s="90"/>
      <c r="I169" s="90"/>
      <c r="J169" s="90"/>
      <c r="K169" s="90"/>
      <c r="L169" s="90"/>
      <c r="M169" s="90"/>
      <c r="N169" s="90"/>
      <c r="O169" s="90"/>
      <c r="P169" s="90"/>
    </row>
    <row r="170" spans="8:16" x14ac:dyDescent="0.25">
      <c r="H170" s="90"/>
      <c r="I170" s="90"/>
      <c r="J170" s="90"/>
      <c r="K170" s="90"/>
      <c r="L170" s="90"/>
      <c r="M170" s="90"/>
      <c r="N170" s="90"/>
      <c r="O170" s="90"/>
      <c r="P170" s="90"/>
    </row>
    <row r="171" spans="8:16" x14ac:dyDescent="0.25">
      <c r="H171" s="90"/>
      <c r="I171" s="90"/>
      <c r="J171" s="90"/>
      <c r="K171" s="90"/>
      <c r="L171" s="90"/>
      <c r="M171" s="90"/>
      <c r="N171" s="90"/>
      <c r="O171" s="90"/>
      <c r="P171" s="90"/>
    </row>
    <row r="172" spans="8:16" x14ac:dyDescent="0.25">
      <c r="H172" s="90"/>
      <c r="I172" s="90"/>
      <c r="J172" s="90"/>
      <c r="K172" s="90"/>
      <c r="L172" s="90"/>
      <c r="M172" s="90"/>
      <c r="N172" s="90"/>
      <c r="O172" s="90"/>
      <c r="P172" s="90"/>
    </row>
    <row r="173" spans="8:16" x14ac:dyDescent="0.25">
      <c r="H173" s="90"/>
      <c r="I173" s="90"/>
      <c r="J173" s="90"/>
      <c r="K173" s="90"/>
      <c r="L173" s="90"/>
      <c r="M173" s="90"/>
      <c r="N173" s="90"/>
      <c r="O173" s="90"/>
      <c r="P173" s="90"/>
    </row>
    <row r="174" spans="8:16" x14ac:dyDescent="0.25">
      <c r="H174" s="90"/>
      <c r="I174" s="90"/>
      <c r="J174" s="90"/>
      <c r="K174" s="90"/>
      <c r="L174" s="90"/>
      <c r="M174" s="90"/>
      <c r="N174" s="90"/>
      <c r="O174" s="90"/>
      <c r="P174" s="90"/>
    </row>
    <row r="175" spans="8:16" x14ac:dyDescent="0.25">
      <c r="H175" s="90"/>
      <c r="I175" s="90"/>
      <c r="J175" s="90"/>
      <c r="K175" s="90"/>
      <c r="L175" s="90"/>
      <c r="M175" s="90"/>
      <c r="N175" s="90"/>
      <c r="O175" s="90"/>
      <c r="P175" s="90"/>
    </row>
    <row r="176" spans="8:16" x14ac:dyDescent="0.25">
      <c r="H176" s="90"/>
      <c r="I176" s="90"/>
      <c r="J176" s="90"/>
      <c r="K176" s="90"/>
      <c r="L176" s="90"/>
      <c r="M176" s="90"/>
      <c r="N176" s="90"/>
      <c r="O176" s="90"/>
      <c r="P176" s="90"/>
    </row>
    <row r="177" spans="8:16" x14ac:dyDescent="0.25">
      <c r="H177" s="90"/>
      <c r="I177" s="90"/>
      <c r="J177" s="90"/>
      <c r="K177" s="90"/>
      <c r="L177" s="90"/>
      <c r="M177" s="90"/>
      <c r="N177" s="90"/>
      <c r="O177" s="90"/>
      <c r="P177" s="90"/>
    </row>
    <row r="178" spans="8:16" x14ac:dyDescent="0.25">
      <c r="H178" s="90"/>
      <c r="I178" s="90"/>
      <c r="J178" s="90"/>
      <c r="K178" s="90"/>
      <c r="L178" s="90"/>
      <c r="M178" s="90"/>
      <c r="N178" s="90"/>
      <c r="O178" s="90"/>
      <c r="P178" s="90"/>
    </row>
    <row r="179" spans="8:16" x14ac:dyDescent="0.25">
      <c r="H179" s="90"/>
      <c r="I179" s="90"/>
      <c r="J179" s="90"/>
      <c r="K179" s="90"/>
      <c r="L179" s="90"/>
      <c r="M179" s="90"/>
      <c r="N179" s="90"/>
      <c r="O179" s="90"/>
      <c r="P179" s="90"/>
    </row>
    <row r="180" spans="8:16" x14ac:dyDescent="0.25">
      <c r="H180" s="90"/>
      <c r="I180" s="90"/>
      <c r="J180" s="90"/>
      <c r="K180" s="90"/>
      <c r="L180" s="90"/>
      <c r="M180" s="90"/>
      <c r="N180" s="90"/>
      <c r="O180" s="90"/>
      <c r="P180" s="90"/>
    </row>
    <row r="181" spans="8:16" x14ac:dyDescent="0.25">
      <c r="H181" s="90"/>
      <c r="I181" s="90"/>
      <c r="J181" s="90"/>
      <c r="K181" s="90"/>
      <c r="L181" s="90"/>
      <c r="M181" s="90"/>
      <c r="N181" s="90"/>
      <c r="O181" s="90"/>
      <c r="P181" s="90"/>
    </row>
    <row r="182" spans="8:16" x14ac:dyDescent="0.25">
      <c r="H182" s="90"/>
      <c r="I182" s="90"/>
      <c r="J182" s="90"/>
      <c r="K182" s="90"/>
      <c r="L182" s="90"/>
      <c r="M182" s="90"/>
      <c r="N182" s="90"/>
      <c r="O182" s="90"/>
      <c r="P182" s="90"/>
    </row>
    <row r="183" spans="8:16" x14ac:dyDescent="0.25">
      <c r="H183" s="90"/>
      <c r="I183" s="90"/>
      <c r="J183" s="90"/>
      <c r="K183" s="90"/>
      <c r="L183" s="90"/>
      <c r="M183" s="90"/>
      <c r="N183" s="90"/>
      <c r="O183" s="90"/>
      <c r="P183" s="90"/>
    </row>
    <row r="184" spans="8:16" x14ac:dyDescent="0.25">
      <c r="H184" s="90"/>
      <c r="I184" s="90"/>
      <c r="J184" s="90"/>
      <c r="K184" s="90"/>
      <c r="L184" s="90"/>
      <c r="M184" s="90"/>
      <c r="N184" s="90"/>
      <c r="O184" s="90"/>
      <c r="P184" s="90"/>
    </row>
    <row r="185" spans="8:16" x14ac:dyDescent="0.25">
      <c r="H185" s="90"/>
      <c r="I185" s="90"/>
      <c r="J185" s="90"/>
      <c r="K185" s="90"/>
      <c r="L185" s="90"/>
      <c r="M185" s="90"/>
      <c r="N185" s="90"/>
      <c r="O185" s="90"/>
      <c r="P185" s="90"/>
    </row>
    <row r="186" spans="8:16" x14ac:dyDescent="0.25">
      <c r="H186" s="90"/>
      <c r="I186" s="90"/>
      <c r="J186" s="90"/>
      <c r="K186" s="90"/>
      <c r="L186" s="90"/>
      <c r="M186" s="90"/>
      <c r="N186" s="90"/>
      <c r="O186" s="90"/>
      <c r="P186" s="90"/>
    </row>
    <row r="187" spans="8:16" x14ac:dyDescent="0.25">
      <c r="H187" s="90"/>
      <c r="I187" s="90"/>
      <c r="J187" s="90"/>
      <c r="K187" s="90"/>
      <c r="L187" s="90"/>
      <c r="M187" s="90"/>
      <c r="N187" s="90"/>
      <c r="O187" s="90"/>
      <c r="P187" s="90"/>
    </row>
    <row r="188" spans="8:16" x14ac:dyDescent="0.25">
      <c r="H188" s="90"/>
      <c r="I188" s="90"/>
      <c r="J188" s="90"/>
      <c r="K188" s="90"/>
      <c r="L188" s="90"/>
      <c r="M188" s="90"/>
      <c r="N188" s="90"/>
      <c r="O188" s="90"/>
      <c r="P188" s="90"/>
    </row>
    <row r="189" spans="8:16" x14ac:dyDescent="0.25">
      <c r="H189" s="90"/>
      <c r="I189" s="90"/>
      <c r="J189" s="90"/>
      <c r="K189" s="90"/>
      <c r="L189" s="90"/>
      <c r="M189" s="90"/>
      <c r="N189" s="90"/>
      <c r="O189" s="90"/>
      <c r="P189" s="90"/>
    </row>
    <row r="190" spans="8:16" x14ac:dyDescent="0.25">
      <c r="H190" s="90"/>
      <c r="I190" s="90"/>
      <c r="J190" s="90"/>
      <c r="K190" s="90"/>
      <c r="L190" s="90"/>
      <c r="M190" s="90"/>
      <c r="N190" s="90"/>
      <c r="O190" s="90"/>
      <c r="P190" s="90"/>
    </row>
    <row r="191" spans="8:16" x14ac:dyDescent="0.25">
      <c r="H191" s="90"/>
      <c r="I191" s="90"/>
      <c r="J191" s="90"/>
      <c r="K191" s="90"/>
      <c r="L191" s="90"/>
      <c r="M191" s="90"/>
      <c r="N191" s="90"/>
      <c r="O191" s="90"/>
      <c r="P191" s="90"/>
    </row>
    <row r="192" spans="8:16" x14ac:dyDescent="0.25">
      <c r="H192" s="90"/>
      <c r="I192" s="90"/>
      <c r="J192" s="90"/>
      <c r="K192" s="90"/>
      <c r="L192" s="90"/>
      <c r="M192" s="90"/>
      <c r="N192" s="90"/>
      <c r="O192" s="90"/>
      <c r="P192" s="90"/>
    </row>
    <row r="193" spans="8:16" x14ac:dyDescent="0.25">
      <c r="H193" s="90"/>
      <c r="I193" s="90"/>
      <c r="J193" s="90"/>
      <c r="K193" s="90"/>
      <c r="L193" s="90"/>
      <c r="M193" s="90"/>
      <c r="N193" s="90"/>
      <c r="O193" s="90"/>
      <c r="P193" s="90"/>
    </row>
    <row r="194" spans="8:16" x14ac:dyDescent="0.25">
      <c r="H194" s="90"/>
      <c r="I194" s="90"/>
      <c r="J194" s="90"/>
      <c r="K194" s="90"/>
      <c r="L194" s="90"/>
      <c r="M194" s="90"/>
      <c r="N194" s="90"/>
      <c r="O194" s="90"/>
      <c r="P194" s="90"/>
    </row>
    <row r="195" spans="8:16" x14ac:dyDescent="0.25">
      <c r="H195" s="90"/>
      <c r="I195" s="90"/>
      <c r="J195" s="90"/>
      <c r="K195" s="90"/>
      <c r="L195" s="90"/>
      <c r="M195" s="90"/>
      <c r="N195" s="90"/>
      <c r="O195" s="90"/>
      <c r="P195" s="90"/>
    </row>
    <row r="196" spans="8:16" x14ac:dyDescent="0.25">
      <c r="H196" s="90"/>
      <c r="I196" s="90"/>
      <c r="J196" s="90"/>
      <c r="K196" s="90"/>
      <c r="L196" s="90"/>
      <c r="M196" s="90"/>
      <c r="N196" s="90"/>
      <c r="O196" s="90"/>
      <c r="P196" s="90"/>
    </row>
    <row r="197" spans="8:16" x14ac:dyDescent="0.25">
      <c r="H197" s="90"/>
      <c r="I197" s="90"/>
      <c r="J197" s="90"/>
      <c r="K197" s="90"/>
      <c r="L197" s="90"/>
      <c r="M197" s="90"/>
      <c r="N197" s="90"/>
      <c r="O197" s="90"/>
      <c r="P197" s="90"/>
    </row>
    <row r="198" spans="8:16" x14ac:dyDescent="0.25">
      <c r="H198" s="90"/>
      <c r="I198" s="90"/>
      <c r="J198" s="90"/>
      <c r="K198" s="90"/>
      <c r="L198" s="90"/>
      <c r="M198" s="90"/>
      <c r="N198" s="90"/>
      <c r="O198" s="90"/>
      <c r="P198" s="90"/>
    </row>
    <row r="199" spans="8:16" x14ac:dyDescent="0.25">
      <c r="H199" s="90"/>
      <c r="I199" s="90"/>
      <c r="J199" s="90"/>
      <c r="K199" s="90"/>
      <c r="L199" s="90"/>
      <c r="M199" s="90"/>
      <c r="N199" s="90"/>
      <c r="O199" s="90"/>
      <c r="P199" s="90"/>
    </row>
    <row r="200" spans="8:16" x14ac:dyDescent="0.25">
      <c r="H200" s="90"/>
      <c r="I200" s="90"/>
      <c r="J200" s="90"/>
      <c r="K200" s="90"/>
      <c r="L200" s="90"/>
      <c r="M200" s="90"/>
      <c r="N200" s="90"/>
      <c r="O200" s="90"/>
      <c r="P200" s="90"/>
    </row>
    <row r="201" spans="8:16" x14ac:dyDescent="0.25">
      <c r="H201" s="90"/>
      <c r="I201" s="90"/>
      <c r="J201" s="90"/>
      <c r="K201" s="90"/>
      <c r="L201" s="90"/>
      <c r="M201" s="90"/>
      <c r="N201" s="90"/>
      <c r="O201" s="90"/>
      <c r="P201" s="90"/>
    </row>
    <row r="202" spans="8:16" x14ac:dyDescent="0.25">
      <c r="H202" s="90"/>
      <c r="I202" s="90"/>
      <c r="J202" s="90"/>
      <c r="K202" s="90"/>
      <c r="L202" s="90"/>
      <c r="M202" s="90"/>
      <c r="N202" s="90"/>
      <c r="O202" s="90"/>
      <c r="P202" s="90"/>
    </row>
    <row r="203" spans="8:16" x14ac:dyDescent="0.25">
      <c r="H203" s="90"/>
      <c r="I203" s="90"/>
      <c r="J203" s="90"/>
      <c r="K203" s="90"/>
      <c r="L203" s="90"/>
      <c r="M203" s="90"/>
      <c r="N203" s="90"/>
      <c r="O203" s="90"/>
      <c r="P203" s="90"/>
    </row>
    <row r="204" spans="8:16" x14ac:dyDescent="0.25">
      <c r="H204" s="90"/>
      <c r="I204" s="90"/>
      <c r="J204" s="90"/>
      <c r="K204" s="90"/>
      <c r="L204" s="90"/>
      <c r="M204" s="90"/>
      <c r="N204" s="90"/>
      <c r="O204" s="90"/>
      <c r="P204" s="90"/>
    </row>
    <row r="205" spans="8:16" x14ac:dyDescent="0.25">
      <c r="H205" s="90"/>
      <c r="I205" s="90"/>
      <c r="J205" s="90"/>
      <c r="K205" s="90"/>
      <c r="L205" s="90"/>
      <c r="M205" s="90"/>
      <c r="N205" s="90"/>
      <c r="O205" s="90"/>
      <c r="P205" s="90"/>
    </row>
    <row r="206" spans="8:16" x14ac:dyDescent="0.25">
      <c r="H206" s="90"/>
      <c r="I206" s="90"/>
      <c r="J206" s="90"/>
      <c r="K206" s="90"/>
      <c r="L206" s="90"/>
      <c r="M206" s="90"/>
      <c r="N206" s="90"/>
      <c r="O206" s="90"/>
      <c r="P206" s="90"/>
    </row>
    <row r="207" spans="8:16" x14ac:dyDescent="0.25">
      <c r="H207" s="90"/>
      <c r="I207" s="90"/>
      <c r="J207" s="90"/>
      <c r="K207" s="90"/>
      <c r="L207" s="90"/>
      <c r="M207" s="90"/>
      <c r="N207" s="90"/>
      <c r="O207" s="90"/>
      <c r="P207" s="90"/>
    </row>
    <row r="208" spans="8:16" x14ac:dyDescent="0.25">
      <c r="H208" s="90"/>
      <c r="I208" s="90"/>
      <c r="J208" s="90"/>
      <c r="K208" s="90"/>
      <c r="L208" s="90"/>
      <c r="M208" s="90"/>
      <c r="N208" s="90"/>
      <c r="O208" s="90"/>
      <c r="P208" s="90"/>
    </row>
    <row r="209" spans="8:16" x14ac:dyDescent="0.25">
      <c r="H209" s="90"/>
      <c r="I209" s="90"/>
      <c r="J209" s="90"/>
      <c r="K209" s="90"/>
      <c r="L209" s="90"/>
      <c r="M209" s="90"/>
      <c r="N209" s="90"/>
      <c r="O209" s="90"/>
      <c r="P209" s="90"/>
    </row>
    <row r="210" spans="8:16" x14ac:dyDescent="0.25">
      <c r="H210" s="90"/>
      <c r="I210" s="90"/>
      <c r="J210" s="90"/>
      <c r="K210" s="90"/>
      <c r="L210" s="90"/>
      <c r="M210" s="90"/>
      <c r="N210" s="90"/>
      <c r="O210" s="90"/>
      <c r="P210" s="90"/>
    </row>
    <row r="211" spans="8:16" x14ac:dyDescent="0.25">
      <c r="H211" s="90"/>
      <c r="I211" s="90"/>
      <c r="J211" s="90"/>
      <c r="K211" s="90"/>
      <c r="L211" s="90"/>
      <c r="M211" s="90"/>
      <c r="N211" s="90"/>
      <c r="O211" s="90"/>
      <c r="P211" s="90"/>
    </row>
    <row r="212" spans="8:16" x14ac:dyDescent="0.25">
      <c r="H212" s="90"/>
      <c r="I212" s="90"/>
      <c r="J212" s="90"/>
      <c r="K212" s="90"/>
      <c r="L212" s="90"/>
      <c r="M212" s="90"/>
      <c r="N212" s="90"/>
      <c r="O212" s="90"/>
      <c r="P212" s="90"/>
    </row>
    <row r="213" spans="8:16" x14ac:dyDescent="0.25">
      <c r="H213" s="90"/>
      <c r="I213" s="90"/>
      <c r="J213" s="90"/>
      <c r="K213" s="90"/>
      <c r="L213" s="90"/>
      <c r="M213" s="90"/>
      <c r="N213" s="90"/>
      <c r="O213" s="90"/>
      <c r="P213" s="90"/>
    </row>
    <row r="214" spans="8:16" x14ac:dyDescent="0.25">
      <c r="H214" s="90"/>
      <c r="I214" s="90"/>
      <c r="J214" s="90"/>
      <c r="K214" s="90"/>
      <c r="L214" s="90"/>
      <c r="M214" s="90"/>
      <c r="N214" s="90"/>
      <c r="O214" s="90"/>
      <c r="P214" s="90"/>
    </row>
    <row r="215" spans="8:16" x14ac:dyDescent="0.25">
      <c r="H215" s="90"/>
      <c r="I215" s="90"/>
      <c r="J215" s="90"/>
      <c r="K215" s="90"/>
      <c r="L215" s="90"/>
      <c r="M215" s="90"/>
      <c r="N215" s="90"/>
      <c r="O215" s="90"/>
      <c r="P215" s="90"/>
    </row>
    <row r="216" spans="8:16" x14ac:dyDescent="0.25">
      <c r="H216" s="90"/>
      <c r="I216" s="90"/>
      <c r="J216" s="90"/>
      <c r="K216" s="90"/>
      <c r="L216" s="90"/>
      <c r="M216" s="90"/>
      <c r="N216" s="90"/>
      <c r="O216" s="90"/>
      <c r="P216" s="90"/>
    </row>
    <row r="217" spans="8:16" x14ac:dyDescent="0.25">
      <c r="H217" s="90"/>
      <c r="I217" s="90"/>
      <c r="J217" s="90"/>
      <c r="K217" s="90"/>
      <c r="L217" s="90"/>
      <c r="M217" s="90"/>
      <c r="N217" s="90"/>
      <c r="O217" s="90"/>
      <c r="P217" s="90"/>
    </row>
    <row r="218" spans="8:16" x14ac:dyDescent="0.25">
      <c r="H218" s="90"/>
      <c r="I218" s="90"/>
      <c r="J218" s="90"/>
      <c r="K218" s="90"/>
      <c r="L218" s="90"/>
      <c r="M218" s="90"/>
      <c r="N218" s="90"/>
      <c r="O218" s="90"/>
      <c r="P218" s="90"/>
    </row>
    <row r="219" spans="8:16" x14ac:dyDescent="0.25">
      <c r="H219" s="90"/>
      <c r="I219" s="90"/>
      <c r="J219" s="90"/>
      <c r="K219" s="90"/>
      <c r="L219" s="90"/>
      <c r="M219" s="90"/>
      <c r="N219" s="90"/>
      <c r="O219" s="90"/>
      <c r="P219" s="90"/>
    </row>
    <row r="220" spans="8:16" x14ac:dyDescent="0.25">
      <c r="H220" s="90"/>
      <c r="I220" s="90"/>
      <c r="J220" s="90"/>
      <c r="K220" s="90"/>
      <c r="L220" s="90"/>
      <c r="M220" s="90"/>
      <c r="N220" s="90"/>
      <c r="O220" s="90"/>
      <c r="P220" s="90"/>
    </row>
    <row r="221" spans="8:16" x14ac:dyDescent="0.25">
      <c r="H221" s="90"/>
      <c r="I221" s="90"/>
      <c r="J221" s="90"/>
      <c r="K221" s="90"/>
      <c r="L221" s="90"/>
      <c r="M221" s="90"/>
      <c r="N221" s="90"/>
      <c r="O221" s="90"/>
      <c r="P221" s="90"/>
    </row>
    <row r="222" spans="8:16" x14ac:dyDescent="0.25">
      <c r="H222" s="90"/>
      <c r="I222" s="90"/>
      <c r="J222" s="90"/>
      <c r="K222" s="90"/>
      <c r="L222" s="90"/>
      <c r="M222" s="90"/>
      <c r="N222" s="90"/>
      <c r="O222" s="90"/>
      <c r="P222" s="90"/>
    </row>
    <row r="223" spans="8:16" x14ac:dyDescent="0.25">
      <c r="H223" s="90"/>
      <c r="I223" s="90"/>
      <c r="J223" s="90"/>
      <c r="K223" s="90"/>
      <c r="L223" s="90"/>
      <c r="M223" s="90"/>
      <c r="N223" s="90"/>
      <c r="O223" s="90"/>
      <c r="P223" s="90"/>
    </row>
    <row r="224" spans="8:16" x14ac:dyDescent="0.25">
      <c r="H224" s="90"/>
      <c r="I224" s="90"/>
      <c r="J224" s="90"/>
      <c r="K224" s="90"/>
      <c r="L224" s="90"/>
      <c r="M224" s="90"/>
      <c r="N224" s="90"/>
      <c r="O224" s="90"/>
      <c r="P224" s="90"/>
    </row>
    <row r="225" spans="8:16" x14ac:dyDescent="0.25">
      <c r="H225" s="90"/>
      <c r="I225" s="90"/>
      <c r="J225" s="90"/>
      <c r="K225" s="90"/>
      <c r="L225" s="90"/>
      <c r="M225" s="90"/>
      <c r="N225" s="90"/>
      <c r="O225" s="90"/>
      <c r="P225" s="90"/>
    </row>
    <row r="226" spans="8:16" x14ac:dyDescent="0.25">
      <c r="H226" s="90"/>
      <c r="I226" s="90"/>
      <c r="J226" s="90"/>
      <c r="K226" s="90"/>
      <c r="L226" s="90"/>
      <c r="M226" s="90"/>
      <c r="N226" s="90"/>
      <c r="O226" s="90"/>
      <c r="P226" s="90"/>
    </row>
    <row r="227" spans="8:16" x14ac:dyDescent="0.25">
      <c r="H227" s="90"/>
      <c r="I227" s="90"/>
      <c r="J227" s="90"/>
      <c r="K227" s="90"/>
      <c r="L227" s="90"/>
      <c r="M227" s="90"/>
      <c r="N227" s="90"/>
      <c r="O227" s="90"/>
      <c r="P227" s="90"/>
    </row>
    <row r="228" spans="8:16" x14ac:dyDescent="0.25">
      <c r="H228" s="90"/>
      <c r="I228" s="90"/>
      <c r="J228" s="90"/>
      <c r="K228" s="90"/>
      <c r="L228" s="90"/>
      <c r="M228" s="90"/>
      <c r="N228" s="90"/>
      <c r="O228" s="90"/>
      <c r="P228" s="90"/>
    </row>
    <row r="229" spans="8:16" x14ac:dyDescent="0.25">
      <c r="H229" s="90"/>
      <c r="I229" s="90"/>
      <c r="J229" s="90"/>
      <c r="K229" s="90"/>
      <c r="L229" s="90"/>
      <c r="M229" s="90"/>
      <c r="N229" s="90"/>
      <c r="O229" s="90"/>
      <c r="P229" s="90"/>
    </row>
    <row r="230" spans="8:16" x14ac:dyDescent="0.25">
      <c r="H230" s="90"/>
      <c r="I230" s="90"/>
      <c r="J230" s="90"/>
      <c r="K230" s="90"/>
      <c r="L230" s="90"/>
      <c r="M230" s="90"/>
      <c r="N230" s="90"/>
      <c r="O230" s="90"/>
      <c r="P230" s="90"/>
    </row>
    <row r="231" spans="8:16" x14ac:dyDescent="0.25">
      <c r="H231" s="90"/>
      <c r="I231" s="90"/>
      <c r="J231" s="90"/>
      <c r="K231" s="90"/>
      <c r="L231" s="90"/>
      <c r="M231" s="90"/>
      <c r="N231" s="90"/>
      <c r="O231" s="90"/>
      <c r="P231" s="90"/>
    </row>
    <row r="232" spans="8:16" x14ac:dyDescent="0.25">
      <c r="H232" s="90"/>
      <c r="I232" s="90"/>
      <c r="J232" s="90"/>
      <c r="K232" s="90"/>
      <c r="L232" s="90"/>
      <c r="M232" s="90"/>
      <c r="N232" s="90"/>
      <c r="O232" s="90"/>
      <c r="P232" s="90"/>
    </row>
    <row r="233" spans="8:16" x14ac:dyDescent="0.25">
      <c r="H233" s="90"/>
      <c r="I233" s="90"/>
      <c r="J233" s="90"/>
      <c r="K233" s="90"/>
      <c r="L233" s="90"/>
      <c r="M233" s="90"/>
      <c r="N233" s="90"/>
      <c r="O233" s="90"/>
      <c r="P233" s="90"/>
    </row>
    <row r="234" spans="8:16" x14ac:dyDescent="0.25">
      <c r="H234" s="90"/>
      <c r="I234" s="90"/>
      <c r="J234" s="90"/>
      <c r="K234" s="90"/>
      <c r="L234" s="90"/>
      <c r="M234" s="90"/>
      <c r="N234" s="90"/>
      <c r="O234" s="90"/>
      <c r="P234" s="90"/>
    </row>
    <row r="235" spans="8:16" x14ac:dyDescent="0.25">
      <c r="H235" s="90"/>
      <c r="I235" s="90"/>
      <c r="J235" s="90"/>
      <c r="K235" s="90"/>
      <c r="L235" s="90"/>
      <c r="M235" s="90"/>
      <c r="N235" s="90"/>
      <c r="O235" s="90"/>
      <c r="P235" s="90"/>
    </row>
    <row r="236" spans="8:16" x14ac:dyDescent="0.25">
      <c r="H236" s="90"/>
      <c r="I236" s="90"/>
      <c r="J236" s="90"/>
      <c r="K236" s="90"/>
      <c r="L236" s="90"/>
      <c r="M236" s="90"/>
      <c r="N236" s="90"/>
      <c r="O236" s="90"/>
      <c r="P236" s="90"/>
    </row>
    <row r="237" spans="8:16" x14ac:dyDescent="0.25">
      <c r="H237" s="90"/>
      <c r="I237" s="90"/>
      <c r="J237" s="90"/>
      <c r="K237" s="90"/>
      <c r="L237" s="90"/>
      <c r="M237" s="90"/>
      <c r="N237" s="90"/>
      <c r="O237" s="90"/>
      <c r="P237" s="90"/>
    </row>
    <row r="238" spans="8:16" x14ac:dyDescent="0.25">
      <c r="H238" s="90"/>
      <c r="I238" s="90"/>
      <c r="J238" s="90"/>
      <c r="K238" s="90"/>
      <c r="L238" s="90"/>
      <c r="M238" s="90"/>
      <c r="N238" s="90"/>
      <c r="O238" s="90"/>
      <c r="P238" s="90"/>
    </row>
    <row r="239" spans="8:16" x14ac:dyDescent="0.25">
      <c r="H239" s="90"/>
      <c r="I239" s="90"/>
      <c r="J239" s="90"/>
      <c r="K239" s="90"/>
      <c r="L239" s="90"/>
      <c r="M239" s="90"/>
      <c r="N239" s="90"/>
      <c r="O239" s="90"/>
      <c r="P239" s="90"/>
    </row>
    <row r="240" spans="8:16" x14ac:dyDescent="0.25">
      <c r="H240" s="90"/>
      <c r="I240" s="90"/>
      <c r="J240" s="90"/>
      <c r="K240" s="90"/>
      <c r="L240" s="90"/>
      <c r="M240" s="90"/>
      <c r="N240" s="90"/>
      <c r="O240" s="90"/>
      <c r="P240" s="90"/>
    </row>
    <row r="241" spans="8:16" x14ac:dyDescent="0.25">
      <c r="H241" s="90"/>
      <c r="I241" s="90"/>
      <c r="J241" s="90"/>
      <c r="K241" s="90"/>
      <c r="L241" s="90"/>
      <c r="M241" s="90"/>
      <c r="N241" s="90"/>
      <c r="O241" s="90"/>
      <c r="P241" s="90"/>
    </row>
    <row r="242" spans="8:16" x14ac:dyDescent="0.25">
      <c r="H242" s="90"/>
      <c r="I242" s="90"/>
      <c r="J242" s="90"/>
      <c r="K242" s="90"/>
      <c r="L242" s="90"/>
      <c r="M242" s="90"/>
      <c r="N242" s="90"/>
      <c r="O242" s="90"/>
      <c r="P242" s="90"/>
    </row>
    <row r="243" spans="8:16" x14ac:dyDescent="0.25">
      <c r="H243" s="90"/>
      <c r="I243" s="90"/>
      <c r="J243" s="90"/>
      <c r="K243" s="90"/>
      <c r="L243" s="90"/>
      <c r="M243" s="90"/>
      <c r="N243" s="90"/>
      <c r="O243" s="90"/>
      <c r="P243" s="90"/>
    </row>
    <row r="244" spans="8:16" x14ac:dyDescent="0.25">
      <c r="H244" s="90"/>
      <c r="I244" s="90"/>
      <c r="J244" s="90"/>
      <c r="K244" s="90"/>
      <c r="L244" s="90"/>
      <c r="M244" s="90"/>
      <c r="N244" s="90"/>
      <c r="O244" s="90"/>
      <c r="P244" s="90"/>
    </row>
    <row r="245" spans="8:16" x14ac:dyDescent="0.25">
      <c r="H245" s="90"/>
      <c r="I245" s="90"/>
      <c r="J245" s="90"/>
      <c r="K245" s="90"/>
      <c r="L245" s="90"/>
      <c r="M245" s="90"/>
      <c r="N245" s="90"/>
      <c r="O245" s="90"/>
      <c r="P245" s="90"/>
    </row>
    <row r="246" spans="8:16" x14ac:dyDescent="0.25">
      <c r="H246" s="90"/>
      <c r="I246" s="90"/>
      <c r="J246" s="90"/>
      <c r="K246" s="90"/>
      <c r="L246" s="90"/>
      <c r="M246" s="90"/>
      <c r="N246" s="90"/>
      <c r="O246" s="90"/>
      <c r="P246" s="90"/>
    </row>
    <row r="247" spans="8:16" x14ac:dyDescent="0.25">
      <c r="H247" s="90"/>
      <c r="I247" s="90"/>
      <c r="J247" s="90"/>
      <c r="K247" s="90"/>
      <c r="L247" s="90"/>
      <c r="M247" s="90"/>
      <c r="N247" s="90"/>
      <c r="O247" s="90"/>
      <c r="P247" s="90"/>
    </row>
    <row r="248" spans="8:16" x14ac:dyDescent="0.25">
      <c r="H248" s="90"/>
      <c r="I248" s="90"/>
      <c r="J248" s="90"/>
      <c r="K248" s="90"/>
      <c r="L248" s="90"/>
      <c r="M248" s="90"/>
      <c r="N248" s="90"/>
      <c r="O248" s="90"/>
      <c r="P248" s="90"/>
    </row>
    <row r="249" spans="8:16" x14ac:dyDescent="0.25">
      <c r="H249" s="90"/>
      <c r="I249" s="90"/>
      <c r="J249" s="90"/>
      <c r="K249" s="90"/>
      <c r="L249" s="90"/>
      <c r="M249" s="90"/>
      <c r="N249" s="90"/>
      <c r="O249" s="90"/>
      <c r="P249" s="90"/>
    </row>
    <row r="250" spans="8:16" x14ac:dyDescent="0.25">
      <c r="H250" s="90"/>
      <c r="I250" s="90"/>
      <c r="J250" s="90"/>
      <c r="K250" s="90"/>
      <c r="L250" s="90"/>
      <c r="M250" s="90"/>
      <c r="N250" s="90"/>
      <c r="O250" s="90"/>
      <c r="P250" s="90"/>
    </row>
    <row r="251" spans="8:16" x14ac:dyDescent="0.25">
      <c r="H251" s="90"/>
      <c r="I251" s="90"/>
      <c r="J251" s="90"/>
      <c r="K251" s="90"/>
      <c r="L251" s="90"/>
      <c r="M251" s="90"/>
      <c r="N251" s="90"/>
      <c r="O251" s="90"/>
      <c r="P251" s="90"/>
    </row>
    <row r="252" spans="8:16" x14ac:dyDescent="0.25">
      <c r="H252" s="90"/>
      <c r="I252" s="90"/>
      <c r="J252" s="90"/>
      <c r="K252" s="90"/>
      <c r="L252" s="90"/>
      <c r="M252" s="90"/>
      <c r="N252" s="90"/>
      <c r="O252" s="90"/>
      <c r="P252" s="90"/>
    </row>
    <row r="253" spans="8:16" x14ac:dyDescent="0.25">
      <c r="H253" s="90"/>
      <c r="I253" s="90"/>
      <c r="J253" s="90"/>
      <c r="K253" s="90"/>
      <c r="L253" s="90"/>
      <c r="M253" s="90"/>
      <c r="N253" s="90"/>
      <c r="O253" s="90"/>
      <c r="P253" s="90"/>
    </row>
    <row r="254" spans="8:16" x14ac:dyDescent="0.25">
      <c r="H254" s="90"/>
      <c r="I254" s="90"/>
      <c r="J254" s="90"/>
      <c r="K254" s="90"/>
      <c r="L254" s="90"/>
      <c r="M254" s="90"/>
      <c r="N254" s="90"/>
      <c r="O254" s="90"/>
      <c r="P254" s="90"/>
    </row>
    <row r="255" spans="8:16" x14ac:dyDescent="0.25">
      <c r="H255" s="90"/>
      <c r="I255" s="90"/>
      <c r="J255" s="90"/>
      <c r="K255" s="90"/>
      <c r="L255" s="90"/>
      <c r="M255" s="90"/>
      <c r="N255" s="90"/>
      <c r="O255" s="90"/>
      <c r="P255" s="90"/>
    </row>
    <row r="256" spans="8:16" x14ac:dyDescent="0.25">
      <c r="H256" s="90"/>
      <c r="I256" s="90"/>
      <c r="J256" s="90"/>
      <c r="K256" s="90"/>
      <c r="L256" s="90"/>
      <c r="M256" s="90"/>
      <c r="N256" s="90"/>
      <c r="O256" s="90"/>
      <c r="P256" s="90"/>
    </row>
    <row r="257" spans="8:16" x14ac:dyDescent="0.25">
      <c r="H257" s="90"/>
      <c r="I257" s="90"/>
      <c r="J257" s="90"/>
      <c r="K257" s="90"/>
      <c r="L257" s="90"/>
      <c r="M257" s="90"/>
      <c r="N257" s="90"/>
      <c r="O257" s="90"/>
      <c r="P257" s="90"/>
    </row>
    <row r="258" spans="8:16" x14ac:dyDescent="0.25">
      <c r="H258" s="90"/>
      <c r="I258" s="90"/>
      <c r="J258" s="90"/>
      <c r="K258" s="90"/>
      <c r="L258" s="90"/>
      <c r="M258" s="90"/>
      <c r="N258" s="90"/>
      <c r="O258" s="90"/>
      <c r="P258" s="90"/>
    </row>
    <row r="259" spans="8:16" x14ac:dyDescent="0.25">
      <c r="H259" s="90"/>
      <c r="I259" s="90"/>
      <c r="J259" s="90"/>
      <c r="K259" s="90"/>
      <c r="L259" s="90"/>
      <c r="M259" s="90"/>
      <c r="N259" s="90"/>
      <c r="O259" s="90"/>
      <c r="P259" s="90"/>
    </row>
    <row r="260" spans="8:16" x14ac:dyDescent="0.25">
      <c r="H260" s="90"/>
      <c r="I260" s="90"/>
      <c r="J260" s="90"/>
      <c r="K260" s="90"/>
      <c r="L260" s="90"/>
      <c r="M260" s="90"/>
      <c r="N260" s="90"/>
      <c r="O260" s="90"/>
      <c r="P260" s="90"/>
    </row>
    <row r="261" spans="8:16" x14ac:dyDescent="0.25">
      <c r="H261" s="90"/>
      <c r="I261" s="90"/>
      <c r="J261" s="90"/>
      <c r="K261" s="90"/>
      <c r="L261" s="90"/>
      <c r="M261" s="90"/>
      <c r="N261" s="90"/>
      <c r="O261" s="90"/>
      <c r="P261" s="90"/>
    </row>
    <row r="262" spans="8:16" x14ac:dyDescent="0.25">
      <c r="H262" s="90"/>
      <c r="I262" s="90"/>
      <c r="J262" s="90"/>
      <c r="K262" s="90"/>
      <c r="L262" s="90"/>
      <c r="M262" s="90"/>
      <c r="N262" s="90"/>
      <c r="O262" s="90"/>
      <c r="P262" s="90"/>
    </row>
    <row r="263" spans="8:16" x14ac:dyDescent="0.25">
      <c r="H263" s="90"/>
      <c r="I263" s="90"/>
      <c r="J263" s="90"/>
      <c r="K263" s="90"/>
      <c r="L263" s="90"/>
      <c r="M263" s="90"/>
      <c r="N263" s="90"/>
      <c r="O263" s="90"/>
      <c r="P263" s="90"/>
    </row>
    <row r="264" spans="8:16" x14ac:dyDescent="0.25">
      <c r="H264" s="90"/>
      <c r="I264" s="90"/>
      <c r="J264" s="90"/>
      <c r="K264" s="90"/>
      <c r="L264" s="90"/>
      <c r="M264" s="90"/>
      <c r="N264" s="90"/>
      <c r="O264" s="90"/>
      <c r="P264" s="90"/>
    </row>
    <row r="265" spans="8:16" x14ac:dyDescent="0.25">
      <c r="H265" s="90"/>
      <c r="I265" s="90"/>
      <c r="J265" s="90"/>
      <c r="K265" s="90"/>
      <c r="L265" s="90"/>
      <c r="M265" s="90"/>
      <c r="N265" s="90"/>
      <c r="O265" s="90"/>
      <c r="P265" s="90"/>
    </row>
    <row r="266" spans="8:16" x14ac:dyDescent="0.25">
      <c r="H266" s="90"/>
      <c r="I266" s="90"/>
      <c r="J266" s="90"/>
      <c r="K266" s="90"/>
      <c r="L266" s="90"/>
      <c r="M266" s="90"/>
      <c r="N266" s="90"/>
      <c r="O266" s="90"/>
      <c r="P266" s="90"/>
    </row>
    <row r="267" spans="8:16" x14ac:dyDescent="0.25">
      <c r="H267" s="90"/>
      <c r="I267" s="90"/>
      <c r="J267" s="90"/>
      <c r="K267" s="90"/>
      <c r="L267" s="90"/>
      <c r="M267" s="90"/>
      <c r="N267" s="90"/>
      <c r="O267" s="90"/>
      <c r="P267" s="90"/>
    </row>
    <row r="268" spans="8:16" x14ac:dyDescent="0.25">
      <c r="H268" s="90"/>
      <c r="I268" s="90"/>
      <c r="J268" s="90"/>
      <c r="K268" s="90"/>
      <c r="L268" s="90"/>
      <c r="M268" s="90"/>
      <c r="N268" s="90"/>
      <c r="O268" s="90"/>
      <c r="P268" s="90"/>
    </row>
    <row r="269" spans="8:16" x14ac:dyDescent="0.25">
      <c r="H269" s="90"/>
      <c r="I269" s="90"/>
      <c r="J269" s="90"/>
      <c r="K269" s="90"/>
      <c r="L269" s="90"/>
      <c r="M269" s="90"/>
      <c r="N269" s="90"/>
      <c r="O269" s="90"/>
      <c r="P269" s="90"/>
    </row>
    <row r="270" spans="8:16" x14ac:dyDescent="0.25">
      <c r="H270" s="90"/>
      <c r="I270" s="90"/>
      <c r="J270" s="90"/>
      <c r="K270" s="90"/>
      <c r="L270" s="90"/>
      <c r="M270" s="90"/>
      <c r="N270" s="90"/>
      <c r="O270" s="90"/>
      <c r="P270" s="90"/>
    </row>
    <row r="271" spans="8:16" x14ac:dyDescent="0.25">
      <c r="H271" s="90"/>
      <c r="I271" s="90"/>
      <c r="J271" s="90"/>
      <c r="K271" s="90"/>
      <c r="L271" s="90"/>
      <c r="M271" s="90"/>
      <c r="N271" s="90"/>
      <c r="O271" s="90"/>
      <c r="P271" s="90"/>
    </row>
    <row r="272" spans="8:16" x14ac:dyDescent="0.25">
      <c r="H272" s="90"/>
      <c r="I272" s="90"/>
      <c r="J272" s="90"/>
      <c r="K272" s="90"/>
      <c r="L272" s="90"/>
      <c r="M272" s="90"/>
      <c r="N272" s="90"/>
      <c r="O272" s="90"/>
      <c r="P272" s="90"/>
    </row>
    <row r="273" spans="8:16" x14ac:dyDescent="0.25">
      <c r="H273" s="90"/>
      <c r="I273" s="90"/>
      <c r="J273" s="90"/>
      <c r="K273" s="90"/>
      <c r="L273" s="90"/>
      <c r="M273" s="90"/>
      <c r="N273" s="90"/>
      <c r="O273" s="90"/>
      <c r="P273" s="90"/>
    </row>
    <row r="274" spans="8:16" x14ac:dyDescent="0.25">
      <c r="H274" s="90"/>
      <c r="I274" s="90"/>
      <c r="J274" s="90"/>
      <c r="K274" s="90"/>
      <c r="L274" s="90"/>
      <c r="M274" s="90"/>
      <c r="N274" s="90"/>
      <c r="O274" s="90"/>
      <c r="P274" s="90"/>
    </row>
    <row r="275" spans="8:16" x14ac:dyDescent="0.25">
      <c r="H275" s="90"/>
      <c r="I275" s="90"/>
      <c r="J275" s="90"/>
      <c r="K275" s="90"/>
      <c r="L275" s="90"/>
      <c r="M275" s="90"/>
      <c r="N275" s="90"/>
      <c r="O275" s="90"/>
      <c r="P275" s="90"/>
    </row>
    <row r="276" spans="8:16" x14ac:dyDescent="0.25">
      <c r="H276" s="90"/>
      <c r="I276" s="90"/>
      <c r="J276" s="90"/>
      <c r="K276" s="90"/>
      <c r="L276" s="90"/>
      <c r="M276" s="90"/>
      <c r="N276" s="90"/>
      <c r="O276" s="90"/>
      <c r="P276" s="90"/>
    </row>
    <row r="277" spans="8:16" x14ac:dyDescent="0.25">
      <c r="H277" s="90"/>
      <c r="I277" s="90"/>
      <c r="J277" s="90"/>
      <c r="K277" s="90"/>
      <c r="L277" s="90"/>
      <c r="M277" s="90"/>
      <c r="N277" s="90"/>
      <c r="O277" s="90"/>
      <c r="P277" s="90"/>
    </row>
    <row r="278" spans="8:16" x14ac:dyDescent="0.25">
      <c r="H278" s="90"/>
      <c r="I278" s="90"/>
      <c r="J278" s="90"/>
      <c r="K278" s="90"/>
      <c r="L278" s="90"/>
      <c r="M278" s="90"/>
      <c r="N278" s="90"/>
      <c r="O278" s="90"/>
      <c r="P278" s="90"/>
    </row>
    <row r="279" spans="8:16" x14ac:dyDescent="0.25">
      <c r="H279" s="90"/>
      <c r="I279" s="90"/>
      <c r="J279" s="90"/>
      <c r="K279" s="90"/>
      <c r="L279" s="90"/>
      <c r="M279" s="90"/>
      <c r="N279" s="90"/>
      <c r="O279" s="90"/>
      <c r="P279" s="90"/>
    </row>
    <row r="280" spans="8:16" x14ac:dyDescent="0.25">
      <c r="H280" s="90"/>
      <c r="I280" s="90"/>
      <c r="J280" s="90"/>
      <c r="K280" s="90"/>
      <c r="L280" s="90"/>
      <c r="M280" s="90"/>
      <c r="N280" s="90"/>
      <c r="O280" s="90"/>
      <c r="P280" s="90"/>
    </row>
    <row r="281" spans="8:16" x14ac:dyDescent="0.25">
      <c r="H281" s="90"/>
      <c r="I281" s="90"/>
      <c r="J281" s="90"/>
      <c r="K281" s="90"/>
      <c r="L281" s="90"/>
      <c r="M281" s="90"/>
      <c r="N281" s="90"/>
      <c r="O281" s="90"/>
      <c r="P281" s="90"/>
    </row>
    <row r="282" spans="8:16" x14ac:dyDescent="0.25">
      <c r="H282" s="90"/>
      <c r="I282" s="90"/>
      <c r="J282" s="90"/>
      <c r="K282" s="90"/>
      <c r="L282" s="90"/>
      <c r="M282" s="90"/>
      <c r="N282" s="90"/>
      <c r="O282" s="90"/>
      <c r="P282" s="90"/>
    </row>
    <row r="283" spans="8:16" x14ac:dyDescent="0.25">
      <c r="H283" s="90"/>
      <c r="I283" s="90"/>
      <c r="J283" s="90"/>
      <c r="K283" s="90"/>
      <c r="L283" s="90"/>
      <c r="M283" s="90"/>
      <c r="N283" s="90"/>
      <c r="O283" s="90"/>
      <c r="P283" s="90"/>
    </row>
    <row r="284" spans="8:16" x14ac:dyDescent="0.25">
      <c r="H284" s="90"/>
      <c r="I284" s="90"/>
      <c r="J284" s="90"/>
      <c r="K284" s="90"/>
      <c r="L284" s="90"/>
      <c r="M284" s="90"/>
      <c r="N284" s="90"/>
      <c r="O284" s="90"/>
      <c r="P284" s="90"/>
    </row>
    <row r="285" spans="8:16" x14ac:dyDescent="0.25">
      <c r="H285" s="90"/>
      <c r="I285" s="90"/>
      <c r="J285" s="90"/>
      <c r="K285" s="90"/>
      <c r="L285" s="90"/>
      <c r="M285" s="90"/>
      <c r="N285" s="90"/>
      <c r="O285" s="90"/>
      <c r="P285" s="90"/>
    </row>
    <row r="286" spans="8:16" x14ac:dyDescent="0.25">
      <c r="H286" s="90"/>
      <c r="I286" s="90"/>
      <c r="J286" s="90"/>
      <c r="K286" s="90"/>
      <c r="L286" s="90"/>
      <c r="M286" s="90"/>
      <c r="N286" s="90"/>
      <c r="O286" s="90"/>
      <c r="P286" s="90"/>
    </row>
    <row r="287" spans="8:16" x14ac:dyDescent="0.25">
      <c r="H287" s="90"/>
      <c r="I287" s="90"/>
      <c r="J287" s="90"/>
      <c r="K287" s="90"/>
      <c r="L287" s="90"/>
      <c r="M287" s="90"/>
      <c r="N287" s="90"/>
      <c r="O287" s="90"/>
      <c r="P287" s="90"/>
    </row>
    <row r="288" spans="8:16" x14ac:dyDescent="0.25">
      <c r="H288" s="90"/>
      <c r="I288" s="90"/>
      <c r="J288" s="90"/>
      <c r="K288" s="90"/>
      <c r="L288" s="90"/>
      <c r="M288" s="90"/>
      <c r="N288" s="90"/>
      <c r="O288" s="90"/>
      <c r="P288" s="90"/>
    </row>
    <row r="289" spans="8:16" x14ac:dyDescent="0.25">
      <c r="H289" s="90"/>
      <c r="I289" s="90"/>
      <c r="J289" s="90"/>
      <c r="K289" s="90"/>
      <c r="L289" s="90"/>
      <c r="M289" s="90"/>
      <c r="N289" s="90"/>
      <c r="O289" s="90"/>
      <c r="P289" s="90"/>
    </row>
    <row r="290" spans="8:16" x14ac:dyDescent="0.25">
      <c r="H290" s="90"/>
      <c r="I290" s="90"/>
      <c r="J290" s="90"/>
      <c r="K290" s="90"/>
      <c r="L290" s="90"/>
      <c r="M290" s="90"/>
      <c r="N290" s="90"/>
      <c r="O290" s="90"/>
      <c r="P290" s="90"/>
    </row>
    <row r="291" spans="8:16" x14ac:dyDescent="0.25">
      <c r="H291" s="90"/>
      <c r="I291" s="90"/>
      <c r="J291" s="90"/>
      <c r="K291" s="90"/>
      <c r="L291" s="90"/>
      <c r="M291" s="90"/>
      <c r="N291" s="90"/>
      <c r="O291" s="90"/>
      <c r="P291" s="90"/>
    </row>
    <row r="292" spans="8:16" x14ac:dyDescent="0.25">
      <c r="H292" s="90"/>
      <c r="I292" s="90"/>
      <c r="J292" s="90"/>
      <c r="K292" s="90"/>
      <c r="L292" s="90"/>
      <c r="M292" s="90"/>
      <c r="N292" s="90"/>
      <c r="O292" s="90"/>
      <c r="P292" s="90"/>
    </row>
    <row r="293" spans="8:16" x14ac:dyDescent="0.25">
      <c r="H293" s="90"/>
      <c r="I293" s="90"/>
      <c r="J293" s="90"/>
      <c r="K293" s="90"/>
      <c r="L293" s="90"/>
      <c r="M293" s="90"/>
      <c r="N293" s="90"/>
      <c r="O293" s="90"/>
      <c r="P293" s="90"/>
    </row>
    <row r="294" spans="8:16" x14ac:dyDescent="0.25">
      <c r="H294" s="90"/>
      <c r="I294" s="90"/>
      <c r="J294" s="90"/>
      <c r="K294" s="90"/>
      <c r="L294" s="90"/>
      <c r="M294" s="90"/>
      <c r="N294" s="90"/>
      <c r="O294" s="90"/>
      <c r="P294" s="90"/>
    </row>
    <row r="295" spans="8:16" x14ac:dyDescent="0.25">
      <c r="H295" s="90"/>
      <c r="I295" s="90"/>
      <c r="J295" s="90"/>
      <c r="K295" s="90"/>
      <c r="L295" s="90"/>
      <c r="M295" s="90"/>
      <c r="N295" s="90"/>
      <c r="O295" s="90"/>
      <c r="P295" s="90"/>
    </row>
    <row r="296" spans="8:16" x14ac:dyDescent="0.25">
      <c r="H296" s="90"/>
      <c r="I296" s="90"/>
      <c r="J296" s="90"/>
      <c r="K296" s="90"/>
      <c r="L296" s="90"/>
      <c r="M296" s="90"/>
      <c r="N296" s="90"/>
      <c r="O296" s="90"/>
      <c r="P296" s="90"/>
    </row>
    <row r="297" spans="8:16" x14ac:dyDescent="0.25">
      <c r="H297" s="90"/>
      <c r="I297" s="90"/>
      <c r="J297" s="90"/>
      <c r="K297" s="90"/>
      <c r="L297" s="90"/>
      <c r="M297" s="90"/>
      <c r="N297" s="90"/>
      <c r="O297" s="90"/>
      <c r="P297" s="90"/>
    </row>
    <row r="298" spans="8:16" x14ac:dyDescent="0.25">
      <c r="H298" s="90"/>
      <c r="I298" s="90"/>
      <c r="J298" s="90"/>
      <c r="K298" s="90"/>
      <c r="L298" s="90"/>
      <c r="M298" s="90"/>
      <c r="N298" s="90"/>
      <c r="O298" s="90"/>
      <c r="P298" s="90"/>
    </row>
    <row r="299" spans="8:16" x14ac:dyDescent="0.25">
      <c r="H299" s="90"/>
      <c r="I299" s="90"/>
      <c r="J299" s="90"/>
      <c r="K299" s="90"/>
      <c r="L299" s="90"/>
      <c r="M299" s="90"/>
      <c r="N299" s="90"/>
      <c r="O299" s="90"/>
      <c r="P299" s="90"/>
    </row>
    <row r="300" spans="8:16" x14ac:dyDescent="0.25">
      <c r="H300" s="90"/>
      <c r="I300" s="90"/>
      <c r="J300" s="90"/>
      <c r="K300" s="90"/>
      <c r="L300" s="90"/>
      <c r="M300" s="90"/>
      <c r="N300" s="90"/>
      <c r="O300" s="90"/>
      <c r="P300" s="90"/>
    </row>
    <row r="301" spans="8:16" x14ac:dyDescent="0.25">
      <c r="H301" s="90"/>
      <c r="I301" s="90"/>
      <c r="J301" s="90"/>
      <c r="K301" s="90"/>
      <c r="L301" s="90"/>
      <c r="M301" s="90"/>
      <c r="N301" s="90"/>
      <c r="O301" s="90"/>
      <c r="P301" s="90"/>
    </row>
    <row r="302" spans="8:16" x14ac:dyDescent="0.25">
      <c r="H302" s="90"/>
      <c r="I302" s="90"/>
      <c r="J302" s="90"/>
      <c r="K302" s="90"/>
      <c r="L302" s="90"/>
      <c r="M302" s="90"/>
      <c r="N302" s="90"/>
      <c r="O302" s="90"/>
      <c r="P302" s="90"/>
    </row>
    <row r="303" spans="8:16" x14ac:dyDescent="0.25">
      <c r="H303" s="90"/>
      <c r="I303" s="90"/>
      <c r="J303" s="90"/>
      <c r="K303" s="90"/>
      <c r="L303" s="90"/>
      <c r="M303" s="90"/>
      <c r="N303" s="90"/>
      <c r="O303" s="90"/>
      <c r="P303" s="90"/>
    </row>
    <row r="304" spans="8:16" x14ac:dyDescent="0.25">
      <c r="H304" s="90"/>
      <c r="I304" s="90"/>
      <c r="J304" s="90"/>
      <c r="K304" s="90"/>
      <c r="L304" s="90"/>
      <c r="M304" s="90"/>
      <c r="N304" s="90"/>
      <c r="O304" s="90"/>
      <c r="P304" s="90"/>
    </row>
    <row r="305" spans="8:16" x14ac:dyDescent="0.25">
      <c r="H305" s="90"/>
      <c r="I305" s="90"/>
      <c r="J305" s="90"/>
      <c r="K305" s="90"/>
      <c r="L305" s="90"/>
      <c r="M305" s="90"/>
      <c r="N305" s="90"/>
      <c r="O305" s="90"/>
      <c r="P305" s="90"/>
    </row>
    <row r="306" spans="8:16" x14ac:dyDescent="0.25">
      <c r="H306" s="90"/>
      <c r="I306" s="90"/>
      <c r="J306" s="90"/>
      <c r="K306" s="90"/>
      <c r="L306" s="90"/>
      <c r="M306" s="90"/>
      <c r="N306" s="90"/>
      <c r="O306" s="90"/>
      <c r="P306" s="90"/>
    </row>
    <row r="307" spans="8:16" x14ac:dyDescent="0.25">
      <c r="H307" s="90"/>
      <c r="I307" s="90"/>
      <c r="J307" s="90"/>
      <c r="K307" s="90"/>
      <c r="L307" s="90"/>
      <c r="M307" s="90"/>
      <c r="N307" s="90"/>
      <c r="O307" s="90"/>
      <c r="P307" s="90"/>
    </row>
    <row r="308" spans="8:16" x14ac:dyDescent="0.25">
      <c r="H308" s="90"/>
      <c r="I308" s="90"/>
      <c r="J308" s="90"/>
      <c r="K308" s="90"/>
      <c r="L308" s="90"/>
      <c r="M308" s="90"/>
      <c r="N308" s="90"/>
      <c r="O308" s="90"/>
      <c r="P308" s="90"/>
    </row>
    <row r="309" spans="8:16" x14ac:dyDescent="0.25">
      <c r="H309" s="90"/>
      <c r="I309" s="90"/>
      <c r="J309" s="90"/>
      <c r="K309" s="90"/>
      <c r="L309" s="90"/>
      <c r="M309" s="90"/>
      <c r="N309" s="90"/>
      <c r="O309" s="90"/>
      <c r="P309" s="90"/>
    </row>
    <row r="310" spans="8:16" x14ac:dyDescent="0.25">
      <c r="H310" s="90"/>
      <c r="I310" s="90"/>
      <c r="J310" s="90"/>
      <c r="K310" s="90"/>
      <c r="L310" s="90"/>
      <c r="M310" s="90"/>
      <c r="N310" s="90"/>
      <c r="O310" s="90"/>
      <c r="P310" s="90"/>
    </row>
    <row r="311" spans="8:16" x14ac:dyDescent="0.25">
      <c r="H311" s="90"/>
      <c r="I311" s="90"/>
      <c r="J311" s="90"/>
      <c r="K311" s="90"/>
      <c r="L311" s="90"/>
      <c r="M311" s="90"/>
      <c r="N311" s="90"/>
      <c r="O311" s="90"/>
      <c r="P311" s="90"/>
    </row>
    <row r="312" spans="8:16" x14ac:dyDescent="0.25">
      <c r="H312" s="90"/>
      <c r="I312" s="90"/>
      <c r="J312" s="90"/>
      <c r="K312" s="90"/>
      <c r="L312" s="90"/>
      <c r="M312" s="90"/>
      <c r="N312" s="90"/>
      <c r="O312" s="90"/>
      <c r="P312" s="90"/>
    </row>
    <row r="313" spans="8:16" x14ac:dyDescent="0.25">
      <c r="H313" s="90"/>
      <c r="I313" s="90"/>
      <c r="J313" s="90"/>
      <c r="K313" s="90"/>
      <c r="L313" s="90"/>
      <c r="M313" s="90"/>
      <c r="N313" s="90"/>
      <c r="O313" s="90"/>
      <c r="P313" s="90"/>
    </row>
    <row r="314" spans="8:16" x14ac:dyDescent="0.25">
      <c r="H314" s="90"/>
      <c r="I314" s="90"/>
      <c r="J314" s="90"/>
      <c r="K314" s="90"/>
      <c r="L314" s="90"/>
      <c r="M314" s="90"/>
      <c r="N314" s="90"/>
      <c r="O314" s="90"/>
      <c r="P314" s="90"/>
    </row>
    <row r="315" spans="8:16" x14ac:dyDescent="0.25">
      <c r="H315" s="90"/>
      <c r="I315" s="90"/>
      <c r="J315" s="90"/>
      <c r="K315" s="90"/>
      <c r="L315" s="90"/>
      <c r="M315" s="90"/>
      <c r="N315" s="90"/>
      <c r="O315" s="90"/>
      <c r="P315" s="90"/>
    </row>
    <row r="316" spans="8:16" x14ac:dyDescent="0.25">
      <c r="H316" s="90"/>
      <c r="I316" s="90"/>
      <c r="J316" s="90"/>
      <c r="K316" s="90"/>
      <c r="L316" s="90"/>
      <c r="M316" s="90"/>
      <c r="N316" s="90"/>
      <c r="O316" s="90"/>
      <c r="P316" s="90"/>
    </row>
    <row r="317" spans="8:16" x14ac:dyDescent="0.25">
      <c r="H317" s="90"/>
      <c r="I317" s="90"/>
      <c r="J317" s="90"/>
      <c r="K317" s="90"/>
      <c r="L317" s="90"/>
      <c r="M317" s="90"/>
      <c r="N317" s="90"/>
      <c r="O317" s="90"/>
      <c r="P317" s="90"/>
    </row>
    <row r="318" spans="8:16" x14ac:dyDescent="0.25">
      <c r="H318" s="90"/>
      <c r="I318" s="90"/>
      <c r="J318" s="90"/>
      <c r="K318" s="90"/>
      <c r="L318" s="90"/>
      <c r="M318" s="90"/>
      <c r="N318" s="90"/>
      <c r="O318" s="90"/>
      <c r="P318" s="90"/>
    </row>
    <row r="319" spans="8:16" x14ac:dyDescent="0.25">
      <c r="H319" s="90"/>
      <c r="I319" s="90"/>
      <c r="J319" s="90"/>
      <c r="K319" s="90"/>
      <c r="L319" s="90"/>
      <c r="M319" s="90"/>
      <c r="N319" s="90"/>
      <c r="O319" s="90"/>
      <c r="P319" s="90"/>
    </row>
    <row r="320" spans="8:16" x14ac:dyDescent="0.25">
      <c r="H320" s="90"/>
      <c r="I320" s="90"/>
      <c r="J320" s="90"/>
      <c r="K320" s="90"/>
      <c r="L320" s="90"/>
      <c r="M320" s="90"/>
      <c r="N320" s="90"/>
      <c r="O320" s="90"/>
      <c r="P320" s="90"/>
    </row>
    <row r="321" spans="8:16" x14ac:dyDescent="0.25">
      <c r="H321" s="90"/>
      <c r="I321" s="90"/>
      <c r="J321" s="90"/>
      <c r="K321" s="90"/>
      <c r="L321" s="90"/>
      <c r="M321" s="90"/>
      <c r="N321" s="90"/>
      <c r="O321" s="90"/>
      <c r="P321" s="90"/>
    </row>
    <row r="322" spans="8:16" x14ac:dyDescent="0.25">
      <c r="H322" s="90"/>
      <c r="I322" s="90"/>
      <c r="J322" s="90"/>
      <c r="K322" s="90"/>
      <c r="L322" s="90"/>
      <c r="M322" s="90"/>
      <c r="N322" s="90"/>
      <c r="O322" s="90"/>
      <c r="P322" s="90"/>
    </row>
    <row r="323" spans="8:16" x14ac:dyDescent="0.25">
      <c r="H323" s="90"/>
      <c r="I323" s="90"/>
      <c r="J323" s="90"/>
      <c r="K323" s="90"/>
      <c r="L323" s="90"/>
      <c r="M323" s="90"/>
      <c r="N323" s="90"/>
      <c r="O323" s="90"/>
      <c r="P323" s="90"/>
    </row>
    <row r="324" spans="8:16" x14ac:dyDescent="0.25">
      <c r="H324" s="90"/>
      <c r="I324" s="90"/>
      <c r="J324" s="90"/>
      <c r="K324" s="90"/>
      <c r="L324" s="90"/>
      <c r="M324" s="90"/>
      <c r="N324" s="90"/>
      <c r="O324" s="90"/>
      <c r="P324" s="90"/>
    </row>
    <row r="325" spans="8:16" x14ac:dyDescent="0.25">
      <c r="H325" s="90"/>
      <c r="I325" s="90"/>
      <c r="J325" s="90"/>
      <c r="K325" s="90"/>
      <c r="L325" s="90"/>
      <c r="M325" s="90"/>
      <c r="N325" s="90"/>
      <c r="O325" s="90"/>
      <c r="P325" s="90"/>
    </row>
    <row r="326" spans="8:16" x14ac:dyDescent="0.25">
      <c r="H326" s="90"/>
      <c r="I326" s="90"/>
      <c r="J326" s="90"/>
      <c r="K326" s="90"/>
      <c r="L326" s="90"/>
      <c r="M326" s="90"/>
      <c r="N326" s="90"/>
      <c r="O326" s="90"/>
      <c r="P326" s="90"/>
    </row>
    <row r="327" spans="8:16" x14ac:dyDescent="0.25">
      <c r="H327" s="90"/>
      <c r="I327" s="90"/>
      <c r="J327" s="90"/>
      <c r="K327" s="90"/>
      <c r="L327" s="90"/>
      <c r="M327" s="90"/>
      <c r="N327" s="90"/>
      <c r="O327" s="90"/>
      <c r="P327" s="90"/>
    </row>
    <row r="328" spans="8:16" x14ac:dyDescent="0.25">
      <c r="H328" s="90"/>
      <c r="I328" s="90"/>
      <c r="J328" s="90"/>
      <c r="K328" s="90"/>
      <c r="L328" s="90"/>
      <c r="M328" s="90"/>
      <c r="N328" s="90"/>
      <c r="O328" s="90"/>
      <c r="P328" s="90"/>
    </row>
    <row r="329" spans="8:16" x14ac:dyDescent="0.25">
      <c r="H329" s="90"/>
      <c r="I329" s="90"/>
      <c r="J329" s="90"/>
      <c r="K329" s="90"/>
      <c r="L329" s="90"/>
      <c r="M329" s="90"/>
      <c r="N329" s="90"/>
      <c r="O329" s="90"/>
      <c r="P329" s="90"/>
    </row>
    <row r="330" spans="8:16" x14ac:dyDescent="0.25">
      <c r="H330" s="90"/>
      <c r="I330" s="90"/>
      <c r="J330" s="90"/>
      <c r="K330" s="90"/>
      <c r="L330" s="90"/>
      <c r="M330" s="90"/>
      <c r="N330" s="90"/>
      <c r="O330" s="90"/>
      <c r="P330" s="90"/>
    </row>
    <row r="331" spans="8:16" x14ac:dyDescent="0.25">
      <c r="H331" s="90"/>
      <c r="I331" s="90"/>
      <c r="J331" s="90"/>
      <c r="K331" s="90"/>
      <c r="L331" s="90"/>
      <c r="M331" s="90"/>
      <c r="N331" s="90"/>
      <c r="O331" s="90"/>
      <c r="P331" s="90"/>
    </row>
    <row r="332" spans="8:16" x14ac:dyDescent="0.25">
      <c r="H332" s="90"/>
      <c r="I332" s="90"/>
      <c r="J332" s="90"/>
      <c r="K332" s="90"/>
      <c r="L332" s="90"/>
      <c r="M332" s="90"/>
      <c r="N332" s="90"/>
      <c r="O332" s="90"/>
      <c r="P332" s="90"/>
    </row>
    <row r="333" spans="8:16" x14ac:dyDescent="0.25">
      <c r="H333" s="90"/>
      <c r="I333" s="90"/>
      <c r="J333" s="90"/>
      <c r="K333" s="90"/>
      <c r="L333" s="90"/>
      <c r="M333" s="90"/>
      <c r="N333" s="90"/>
      <c r="O333" s="90"/>
      <c r="P333" s="90"/>
    </row>
    <row r="334" spans="8:16" x14ac:dyDescent="0.25">
      <c r="H334" s="90"/>
      <c r="I334" s="90"/>
      <c r="J334" s="90"/>
      <c r="K334" s="90"/>
      <c r="L334" s="90"/>
      <c r="M334" s="90"/>
      <c r="N334" s="90"/>
      <c r="O334" s="90"/>
      <c r="P334" s="90"/>
    </row>
    <row r="335" spans="8:16" x14ac:dyDescent="0.25">
      <c r="H335" s="90"/>
      <c r="I335" s="90"/>
      <c r="J335" s="90"/>
      <c r="K335" s="90"/>
      <c r="L335" s="90"/>
      <c r="M335" s="90"/>
      <c r="N335" s="90"/>
      <c r="O335" s="90"/>
      <c r="P335" s="90"/>
    </row>
    <row r="336" spans="8:16" x14ac:dyDescent="0.25">
      <c r="H336" s="90"/>
      <c r="I336" s="90"/>
      <c r="J336" s="90"/>
      <c r="K336" s="90"/>
      <c r="L336" s="90"/>
      <c r="M336" s="90"/>
      <c r="N336" s="90"/>
      <c r="O336" s="90"/>
      <c r="P336" s="90"/>
    </row>
  </sheetData>
  <mergeCells count="3">
    <mergeCell ref="D3:F3"/>
    <mergeCell ref="H5:J5"/>
    <mergeCell ref="H6:J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62"/>
      <c r="B1" s="262"/>
      <c r="C1" s="262"/>
      <c r="D1" s="262"/>
      <c r="E1" s="262"/>
      <c r="F1" s="262"/>
      <c r="G1" s="262"/>
      <c r="H1" s="262"/>
      <c r="I1" s="262"/>
      <c r="J1" s="262"/>
      <c r="K1" s="262"/>
      <c r="L1" s="262"/>
      <c r="M1" s="262"/>
    </row>
    <row r="2" spans="1:13" x14ac:dyDescent="0.25">
      <c r="A2" s="262" t="str">
        <f>+Cover!D8</f>
        <v>05072019.SA</v>
      </c>
      <c r="B2" s="262"/>
      <c r="C2" s="263" t="s">
        <v>464</v>
      </c>
      <c r="D2" s="262"/>
      <c r="E2" s="262"/>
      <c r="F2" s="262"/>
      <c r="G2" s="262"/>
      <c r="H2" s="718" t="s">
        <v>337</v>
      </c>
      <c r="I2" s="719"/>
      <c r="J2" s="720"/>
      <c r="K2" s="262"/>
      <c r="L2" s="262"/>
      <c r="M2" s="262"/>
    </row>
    <row r="3" spans="1:13" ht="30" customHeight="1" x14ac:dyDescent="0.25">
      <c r="A3" s="262"/>
      <c r="B3" s="262"/>
      <c r="C3" s="263" t="s">
        <v>336</v>
      </c>
      <c r="D3" s="727">
        <f>'Development Budget'!C4</f>
        <v>0</v>
      </c>
      <c r="E3" s="728"/>
      <c r="F3" s="262"/>
      <c r="G3" s="262"/>
      <c r="H3" s="729" t="s">
        <v>338</v>
      </c>
      <c r="I3" s="730"/>
      <c r="J3" s="731"/>
      <c r="K3" s="262"/>
      <c r="L3" s="262"/>
      <c r="M3" s="262"/>
    </row>
    <row r="4" spans="1:13" ht="15.75" thickBot="1" x14ac:dyDescent="0.3">
      <c r="A4" s="262"/>
      <c r="B4" s="262"/>
      <c r="C4" s="263" t="s">
        <v>465</v>
      </c>
      <c r="D4" s="735">
        <v>0</v>
      </c>
      <c r="E4" s="736"/>
      <c r="F4" s="262"/>
      <c r="G4" s="262"/>
      <c r="H4" s="732"/>
      <c r="I4" s="733"/>
      <c r="J4" s="734"/>
      <c r="K4" s="262"/>
      <c r="L4" s="262"/>
      <c r="M4" s="262"/>
    </row>
    <row r="5" spans="1:13" x14ac:dyDescent="0.25">
      <c r="A5" s="264" t="s">
        <v>466</v>
      </c>
      <c r="B5" s="262"/>
      <c r="C5" s="263"/>
      <c r="D5" s="271"/>
      <c r="E5" s="262"/>
      <c r="F5" s="262"/>
      <c r="G5" s="262"/>
      <c r="H5" s="262"/>
      <c r="I5" s="262"/>
      <c r="J5" s="262"/>
      <c r="K5" s="262"/>
      <c r="L5" s="262"/>
      <c r="M5" s="262"/>
    </row>
    <row r="6" spans="1:13" x14ac:dyDescent="0.25">
      <c r="A6" s="262" t="s">
        <v>467</v>
      </c>
      <c r="B6" s="262"/>
      <c r="C6" s="263"/>
      <c r="D6" s="252">
        <v>0</v>
      </c>
      <c r="E6" s="262"/>
      <c r="F6" s="262"/>
      <c r="G6" s="262"/>
      <c r="H6" s="262"/>
      <c r="I6" s="262"/>
      <c r="J6" s="262"/>
      <c r="K6" s="262"/>
      <c r="L6" s="262"/>
      <c r="M6" s="262"/>
    </row>
    <row r="7" spans="1:13" x14ac:dyDescent="0.25">
      <c r="A7" s="262" t="s">
        <v>468</v>
      </c>
      <c r="B7" s="262"/>
      <c r="C7" s="263"/>
      <c r="D7" s="252">
        <v>0</v>
      </c>
      <c r="E7" s="262"/>
      <c r="F7" s="262"/>
      <c r="G7" s="262"/>
      <c r="H7" s="262"/>
      <c r="I7" s="262"/>
      <c r="J7" s="262"/>
      <c r="K7" s="262"/>
      <c r="L7" s="262"/>
      <c r="M7" s="262"/>
    </row>
    <row r="8" spans="1:13" x14ac:dyDescent="0.25">
      <c r="A8" s="262"/>
      <c r="B8" s="262"/>
      <c r="C8" s="263"/>
      <c r="D8" s="262"/>
      <c r="E8" s="262"/>
      <c r="F8" s="262"/>
      <c r="G8" s="262"/>
      <c r="H8" s="262"/>
      <c r="I8" s="262"/>
      <c r="J8" s="262"/>
      <c r="K8" s="262"/>
      <c r="L8" s="262"/>
      <c r="M8" s="262"/>
    </row>
    <row r="9" spans="1:13" x14ac:dyDescent="0.25">
      <c r="A9" s="262"/>
      <c r="B9" s="262"/>
      <c r="C9" s="262"/>
      <c r="D9" s="262"/>
      <c r="E9" s="262"/>
      <c r="F9" s="262"/>
      <c r="G9" s="262"/>
      <c r="H9" s="272"/>
      <c r="I9" s="262"/>
      <c r="J9" s="262"/>
      <c r="K9" s="262"/>
      <c r="L9" s="262"/>
      <c r="M9" s="262"/>
    </row>
    <row r="10" spans="1:13" x14ac:dyDescent="0.25">
      <c r="A10" s="264" t="s">
        <v>469</v>
      </c>
      <c r="B10" s="262"/>
      <c r="C10" s="262"/>
      <c r="D10" s="262"/>
      <c r="E10" s="262"/>
      <c r="F10" s="264" t="s">
        <v>470</v>
      </c>
      <c r="G10" s="262"/>
      <c r="H10" s="262"/>
      <c r="I10" s="262"/>
      <c r="J10" s="262"/>
      <c r="K10" s="262"/>
      <c r="L10" s="262"/>
      <c r="M10" s="262"/>
    </row>
    <row r="11" spans="1:13" x14ac:dyDescent="0.25">
      <c r="A11" s="265" t="s">
        <v>471</v>
      </c>
      <c r="B11" s="262" t="s">
        <v>472</v>
      </c>
      <c r="C11" s="262"/>
      <c r="D11" s="253">
        <v>0</v>
      </c>
      <c r="E11" s="262"/>
      <c r="F11" s="262" t="s">
        <v>473</v>
      </c>
      <c r="G11" s="262"/>
      <c r="H11" s="252">
        <v>0</v>
      </c>
      <c r="I11" s="277">
        <f>H11/12</f>
        <v>0</v>
      </c>
      <c r="J11" s="262" t="s">
        <v>474</v>
      </c>
      <c r="K11" s="262"/>
      <c r="L11" s="262"/>
      <c r="M11" s="262"/>
    </row>
    <row r="12" spans="1:13" x14ac:dyDescent="0.25">
      <c r="A12" s="262"/>
      <c r="B12" s="262" t="s">
        <v>475</v>
      </c>
      <c r="C12" s="262"/>
      <c r="D12" s="253">
        <v>0</v>
      </c>
      <c r="E12" s="262"/>
      <c r="F12" s="262" t="s">
        <v>476</v>
      </c>
      <c r="G12" s="262"/>
      <c r="H12" s="252">
        <v>0</v>
      </c>
      <c r="I12" s="277">
        <f>H12/12</f>
        <v>0</v>
      </c>
      <c r="J12" s="262" t="s">
        <v>477</v>
      </c>
      <c r="K12" s="262"/>
      <c r="L12" s="262"/>
      <c r="M12" s="262"/>
    </row>
    <row r="13" spans="1:13" x14ac:dyDescent="0.25">
      <c r="A13" s="262" t="s">
        <v>478</v>
      </c>
      <c r="B13" s="262"/>
      <c r="C13" s="262"/>
      <c r="D13" s="254">
        <v>0</v>
      </c>
      <c r="E13" s="262"/>
      <c r="F13" s="262" t="s">
        <v>479</v>
      </c>
      <c r="G13" s="262"/>
      <c r="H13" s="252">
        <v>0</v>
      </c>
      <c r="I13" s="277">
        <f>H13/12</f>
        <v>0</v>
      </c>
      <c r="J13" s="262" t="s">
        <v>480</v>
      </c>
      <c r="K13" s="262"/>
      <c r="L13" s="262"/>
      <c r="M13" s="262"/>
    </row>
    <row r="14" spans="1:13" x14ac:dyDescent="0.25">
      <c r="A14" s="262" t="s">
        <v>481</v>
      </c>
      <c r="B14" s="262"/>
      <c r="C14" s="262"/>
      <c r="D14" s="215">
        <v>0</v>
      </c>
      <c r="E14" s="262"/>
      <c r="F14" s="262" t="s">
        <v>482</v>
      </c>
      <c r="G14" s="262"/>
      <c r="H14" s="255">
        <v>0</v>
      </c>
      <c r="I14" s="262"/>
      <c r="J14" s="262"/>
      <c r="K14" s="262"/>
      <c r="L14" s="262"/>
      <c r="M14" s="262"/>
    </row>
    <row r="15" spans="1:13" x14ac:dyDescent="0.25">
      <c r="A15" s="262" t="s">
        <v>483</v>
      </c>
      <c r="B15" s="262"/>
      <c r="C15" s="262"/>
      <c r="D15" s="275" t="e">
        <f>(-1)*(PMT(D13/12,D14*12,1))*12</f>
        <v>#NUM!</v>
      </c>
      <c r="E15" s="262"/>
      <c r="F15" s="262"/>
      <c r="G15" s="262"/>
      <c r="H15" s="262"/>
      <c r="I15" s="262"/>
      <c r="J15" s="262"/>
      <c r="K15" s="262"/>
      <c r="L15" s="262"/>
      <c r="M15" s="262"/>
    </row>
    <row r="16" spans="1:13" x14ac:dyDescent="0.25">
      <c r="A16" s="262" t="s">
        <v>484</v>
      </c>
      <c r="B16" s="262"/>
      <c r="C16" s="262"/>
      <c r="D16" s="256">
        <v>0</v>
      </c>
      <c r="E16" s="262"/>
      <c r="F16" s="262"/>
      <c r="G16" s="262"/>
      <c r="H16" s="262"/>
      <c r="I16" s="262"/>
      <c r="J16" s="262"/>
      <c r="K16" s="262"/>
      <c r="L16" s="262"/>
      <c r="M16" s="262"/>
    </row>
    <row r="17" spans="1:13" x14ac:dyDescent="0.25">
      <c r="A17" s="262" t="s">
        <v>485</v>
      </c>
      <c r="B17" s="262"/>
      <c r="C17" s="262"/>
      <c r="D17" s="257">
        <v>0</v>
      </c>
      <c r="E17" s="262"/>
      <c r="F17" s="262"/>
      <c r="G17" s="262"/>
      <c r="H17" s="262"/>
      <c r="I17" s="262"/>
      <c r="J17" s="262"/>
      <c r="K17" s="262"/>
      <c r="L17" s="262"/>
      <c r="M17" s="262"/>
    </row>
    <row r="18" spans="1:13" x14ac:dyDescent="0.25">
      <c r="A18" s="262"/>
      <c r="B18" s="262"/>
      <c r="C18" s="262"/>
      <c r="D18" s="262"/>
      <c r="E18" s="262"/>
      <c r="F18" s="262"/>
      <c r="G18" s="262"/>
      <c r="H18" s="262"/>
      <c r="I18" s="262"/>
      <c r="J18" s="262"/>
      <c r="K18" s="262"/>
      <c r="L18" s="262"/>
      <c r="M18" s="262"/>
    </row>
    <row r="19" spans="1:13" x14ac:dyDescent="0.25">
      <c r="A19" s="264" t="s">
        <v>486</v>
      </c>
      <c r="B19" s="262"/>
      <c r="C19" s="262"/>
      <c r="D19" s="262"/>
      <c r="E19" s="262"/>
      <c r="F19" s="262"/>
      <c r="G19" s="262"/>
      <c r="H19" s="262"/>
      <c r="I19" s="262"/>
      <c r="J19" s="262"/>
      <c r="K19" s="262"/>
      <c r="L19" s="262"/>
      <c r="M19" s="262"/>
    </row>
    <row r="20" spans="1:13" x14ac:dyDescent="0.25">
      <c r="A20" s="265" t="s">
        <v>487</v>
      </c>
      <c r="B20" s="262"/>
      <c r="C20" s="262"/>
      <c r="D20" s="276">
        <f>I11*D11</f>
        <v>0</v>
      </c>
      <c r="E20" s="262"/>
      <c r="F20" s="262" t="s">
        <v>488</v>
      </c>
      <c r="G20" s="262"/>
      <c r="H20" s="262"/>
      <c r="I20" s="277" t="e">
        <f>-PMT(D13/12,D14*12,D7*D16)</f>
        <v>#NUM!</v>
      </c>
      <c r="J20" s="262"/>
      <c r="K20" s="262"/>
      <c r="L20" s="262"/>
      <c r="M20" s="262"/>
    </row>
    <row r="21" spans="1:13" x14ac:dyDescent="0.25">
      <c r="A21" s="265" t="s">
        <v>489</v>
      </c>
      <c r="B21" s="262"/>
      <c r="C21" s="262"/>
      <c r="D21" s="276">
        <f>H12/12</f>
        <v>0</v>
      </c>
      <c r="E21" s="262"/>
      <c r="F21" s="269" t="s">
        <v>490</v>
      </c>
      <c r="G21" s="262"/>
      <c r="H21" s="262"/>
      <c r="I21" s="277">
        <f>D21</f>
        <v>0</v>
      </c>
      <c r="J21" s="262"/>
      <c r="K21" s="262"/>
      <c r="L21" s="262"/>
      <c r="M21" s="262"/>
    </row>
    <row r="22" spans="1:13" x14ac:dyDescent="0.25">
      <c r="A22" s="265" t="s">
        <v>491</v>
      </c>
      <c r="B22" s="262"/>
      <c r="C22" s="262"/>
      <c r="D22" s="276">
        <f>H13/12</f>
        <v>0</v>
      </c>
      <c r="E22" s="262"/>
      <c r="F22" s="270" t="s">
        <v>492</v>
      </c>
      <c r="G22" s="262"/>
      <c r="H22" s="262"/>
      <c r="I22" s="278">
        <f>D22</f>
        <v>0</v>
      </c>
      <c r="J22" s="262"/>
      <c r="K22" s="262"/>
      <c r="L22" s="262"/>
      <c r="M22" s="262"/>
    </row>
    <row r="23" spans="1:13" x14ac:dyDescent="0.25">
      <c r="A23" s="266" t="s">
        <v>493</v>
      </c>
      <c r="B23" s="267"/>
      <c r="C23" s="267"/>
      <c r="D23" s="258">
        <v>0</v>
      </c>
      <c r="E23" s="262"/>
      <c r="F23" s="269" t="s">
        <v>494</v>
      </c>
      <c r="G23" s="262"/>
      <c r="H23" s="262"/>
      <c r="I23" s="277" t="e">
        <f>SUM(I20:I22)</f>
        <v>#NUM!</v>
      </c>
      <c r="J23" s="262"/>
      <c r="K23" s="262"/>
      <c r="L23" s="262"/>
      <c r="M23" s="262"/>
    </row>
    <row r="24" spans="1:13" x14ac:dyDescent="0.25">
      <c r="A24" s="265" t="s">
        <v>495</v>
      </c>
      <c r="B24" s="262"/>
      <c r="C24" s="262"/>
      <c r="D24" s="276">
        <f>D20-D21-D22-D23</f>
        <v>0</v>
      </c>
      <c r="E24" s="262"/>
      <c r="F24" s="262"/>
      <c r="G24" s="262"/>
      <c r="H24" s="262"/>
      <c r="I24" s="262"/>
      <c r="J24" s="262"/>
      <c r="K24" s="262"/>
      <c r="L24" s="262"/>
      <c r="M24" s="262"/>
    </row>
    <row r="25" spans="1:13" x14ac:dyDescent="0.25">
      <c r="A25" s="262"/>
      <c r="B25" s="262"/>
      <c r="C25" s="262"/>
      <c r="D25" s="262"/>
      <c r="E25" s="262"/>
      <c r="F25" s="262"/>
      <c r="G25" s="262"/>
      <c r="H25" s="262"/>
      <c r="I25" s="262"/>
      <c r="J25" s="262"/>
      <c r="K25" s="262"/>
      <c r="L25" s="262"/>
      <c r="M25" s="262"/>
    </row>
    <row r="26" spans="1:13" x14ac:dyDescent="0.25">
      <c r="A26" s="262" t="s">
        <v>496</v>
      </c>
      <c r="B26" s="262"/>
      <c r="C26" s="262"/>
      <c r="D26" s="279">
        <f>I11*D12</f>
        <v>0</v>
      </c>
      <c r="E26" s="262"/>
      <c r="F26" s="262"/>
      <c r="G26" s="262"/>
      <c r="H26" s="262"/>
      <c r="I26" s="262"/>
      <c r="J26" s="262"/>
      <c r="K26" s="262"/>
      <c r="L26" s="262"/>
      <c r="M26" s="262"/>
    </row>
    <row r="27" spans="1:13" x14ac:dyDescent="0.25">
      <c r="A27" s="265" t="s">
        <v>489</v>
      </c>
      <c r="B27" s="262"/>
      <c r="C27" s="262"/>
      <c r="D27" s="279">
        <f>D21</f>
        <v>0</v>
      </c>
      <c r="E27" s="262"/>
      <c r="F27" s="262"/>
      <c r="G27" s="262"/>
      <c r="H27" s="262"/>
      <c r="I27" s="262"/>
      <c r="J27" s="262"/>
      <c r="K27" s="262"/>
      <c r="L27" s="262"/>
      <c r="M27" s="262"/>
    </row>
    <row r="28" spans="1:13" x14ac:dyDescent="0.25">
      <c r="A28" s="265" t="s">
        <v>491</v>
      </c>
      <c r="B28" s="262"/>
      <c r="C28" s="262"/>
      <c r="D28" s="279">
        <f>D22</f>
        <v>0</v>
      </c>
      <c r="E28" s="262"/>
      <c r="F28" s="262"/>
      <c r="G28" s="262"/>
      <c r="H28" s="262"/>
      <c r="I28" s="262"/>
      <c r="J28" s="262"/>
      <c r="K28" s="262"/>
      <c r="L28" s="262"/>
      <c r="M28" s="262"/>
    </row>
    <row r="29" spans="1:13" x14ac:dyDescent="0.25">
      <c r="A29" s="265" t="s">
        <v>493</v>
      </c>
      <c r="B29" s="262"/>
      <c r="C29" s="262"/>
      <c r="D29" s="279">
        <f>D23</f>
        <v>0</v>
      </c>
      <c r="E29" s="262"/>
      <c r="F29" s="262"/>
      <c r="G29" s="262"/>
      <c r="H29" s="262"/>
      <c r="I29" s="262"/>
      <c r="J29" s="262"/>
      <c r="K29" s="262"/>
      <c r="L29" s="262"/>
      <c r="M29" s="262"/>
    </row>
    <row r="30" spans="1:13" x14ac:dyDescent="0.25">
      <c r="A30" s="265" t="s">
        <v>497</v>
      </c>
      <c r="B30" s="262"/>
      <c r="C30" s="262"/>
      <c r="D30" s="259">
        <v>0</v>
      </c>
      <c r="E30" s="262"/>
      <c r="F30" s="262"/>
      <c r="G30" s="262"/>
      <c r="H30" s="262"/>
      <c r="I30" s="262"/>
      <c r="J30" s="262"/>
      <c r="K30" s="262"/>
      <c r="L30" s="262"/>
      <c r="M30" s="262"/>
    </row>
    <row r="31" spans="1:13" x14ac:dyDescent="0.25">
      <c r="A31" s="265" t="s">
        <v>498</v>
      </c>
      <c r="B31" s="262"/>
      <c r="C31" s="262"/>
      <c r="D31" s="279">
        <f>H14/20</f>
        <v>0</v>
      </c>
      <c r="E31" s="262"/>
      <c r="F31" s="262"/>
      <c r="G31" s="262"/>
      <c r="H31" s="262"/>
      <c r="I31" s="262"/>
      <c r="J31" s="262"/>
      <c r="K31" s="262"/>
      <c r="L31" s="262"/>
      <c r="M31" s="262"/>
    </row>
    <row r="32" spans="1:13" x14ac:dyDescent="0.25">
      <c r="A32" s="266" t="s">
        <v>499</v>
      </c>
      <c r="B32" s="267"/>
      <c r="C32" s="267"/>
      <c r="D32" s="260">
        <v>0</v>
      </c>
      <c r="E32" s="262"/>
      <c r="F32" s="262"/>
      <c r="G32" s="262"/>
      <c r="H32" s="262"/>
      <c r="I32" s="262"/>
      <c r="J32" s="262"/>
      <c r="K32" s="262"/>
      <c r="L32" s="262"/>
      <c r="M32" s="262"/>
    </row>
    <row r="33" spans="1:13" x14ac:dyDescent="0.25">
      <c r="A33" s="265" t="s">
        <v>500</v>
      </c>
      <c r="B33" s="262"/>
      <c r="C33" s="262"/>
      <c r="D33" s="279">
        <f>D26-SUM(D27:D32)</f>
        <v>0</v>
      </c>
      <c r="E33" s="262"/>
      <c r="F33" s="262"/>
      <c r="G33" s="262"/>
      <c r="H33" s="262"/>
      <c r="I33" s="262"/>
      <c r="J33" s="262"/>
      <c r="K33" s="262"/>
      <c r="L33" s="262"/>
      <c r="M33" s="262"/>
    </row>
    <row r="34" spans="1:13" x14ac:dyDescent="0.25">
      <c r="A34" s="262"/>
      <c r="B34" s="262"/>
      <c r="C34" s="262"/>
      <c r="D34" s="262"/>
      <c r="E34" s="262"/>
      <c r="F34" s="262"/>
      <c r="G34" s="262"/>
      <c r="H34" s="262"/>
      <c r="I34" s="262"/>
      <c r="J34" s="262"/>
      <c r="K34" s="262"/>
      <c r="L34" s="262"/>
      <c r="M34" s="262"/>
    </row>
    <row r="35" spans="1:13" x14ac:dyDescent="0.25">
      <c r="A35" s="262" t="s">
        <v>501</v>
      </c>
      <c r="B35" s="262"/>
      <c r="C35" s="262"/>
      <c r="D35" s="281">
        <f>MIN(D24,D33)</f>
        <v>0</v>
      </c>
      <c r="E35" s="262"/>
      <c r="F35" s="262" t="s">
        <v>502</v>
      </c>
      <c r="G35" s="262"/>
      <c r="H35" s="262"/>
      <c r="I35" s="262"/>
      <c r="J35" s="262"/>
      <c r="K35" s="262"/>
      <c r="L35" s="262"/>
      <c r="M35" s="262"/>
    </row>
    <row r="36" spans="1:13" x14ac:dyDescent="0.25">
      <c r="A36" s="262" t="s">
        <v>503</v>
      </c>
      <c r="B36" s="262"/>
      <c r="C36" s="262"/>
      <c r="D36" s="282">
        <f>-PV(D13/12,D14*12,D35,0)</f>
        <v>0</v>
      </c>
      <c r="E36" s="262"/>
      <c r="F36" s="262"/>
      <c r="G36" s="262"/>
      <c r="H36" s="262"/>
      <c r="I36" s="262"/>
      <c r="J36" s="262"/>
      <c r="K36" s="262"/>
      <c r="L36" s="262"/>
      <c r="M36" s="262"/>
    </row>
    <row r="37" spans="1:13" x14ac:dyDescent="0.25">
      <c r="A37" s="262"/>
      <c r="B37" s="262"/>
      <c r="C37" s="262"/>
      <c r="D37" s="262"/>
      <c r="E37" s="262"/>
      <c r="F37" s="262"/>
      <c r="G37" s="262"/>
      <c r="H37" s="262"/>
      <c r="I37" s="262"/>
      <c r="J37" s="262"/>
      <c r="K37" s="262"/>
      <c r="L37" s="262"/>
      <c r="M37" s="262"/>
    </row>
    <row r="38" spans="1:13" x14ac:dyDescent="0.25">
      <c r="A38" s="262" t="s">
        <v>504</v>
      </c>
      <c r="B38" s="262"/>
      <c r="C38" s="262"/>
      <c r="D38" s="280">
        <f>D16*D7</f>
        <v>0</v>
      </c>
      <c r="E38" s="262"/>
      <c r="F38" s="262"/>
      <c r="G38" s="262"/>
      <c r="H38" s="262"/>
      <c r="I38" s="262"/>
      <c r="J38" s="262"/>
      <c r="K38" s="262"/>
      <c r="L38" s="262"/>
      <c r="M38" s="262"/>
    </row>
    <row r="39" spans="1:13" x14ac:dyDescent="0.25">
      <c r="A39" s="262"/>
      <c r="B39" s="262"/>
      <c r="C39" s="262"/>
      <c r="D39" s="281"/>
      <c r="E39" s="262"/>
      <c r="F39" s="262"/>
      <c r="G39" s="262"/>
      <c r="H39" s="262"/>
      <c r="I39" s="262"/>
      <c r="J39" s="262"/>
      <c r="K39" s="262"/>
      <c r="L39" s="262"/>
      <c r="M39" s="262"/>
    </row>
    <row r="40" spans="1:13" x14ac:dyDescent="0.25">
      <c r="A40" s="262" t="s">
        <v>505</v>
      </c>
      <c r="B40" s="262"/>
      <c r="C40" s="262"/>
      <c r="D40" s="280">
        <f>MIN(D36,D38)</f>
        <v>0</v>
      </c>
      <c r="E40" s="262"/>
      <c r="F40" s="262" t="s">
        <v>502</v>
      </c>
      <c r="G40" s="262"/>
      <c r="H40" s="262"/>
      <c r="I40" s="262"/>
      <c r="J40" s="262"/>
      <c r="K40" s="262"/>
      <c r="L40" s="262"/>
      <c r="M40" s="262"/>
    </row>
    <row r="41" spans="1:13" x14ac:dyDescent="0.25">
      <c r="A41" s="262"/>
      <c r="B41" s="262"/>
      <c r="C41" s="262"/>
      <c r="D41" s="280"/>
      <c r="E41" s="262"/>
      <c r="F41" s="262"/>
      <c r="G41" s="262"/>
      <c r="H41" s="262"/>
      <c r="I41" s="262"/>
      <c r="J41" s="262"/>
      <c r="K41" s="262"/>
      <c r="L41" s="262"/>
      <c r="M41" s="262"/>
    </row>
    <row r="42" spans="1:13" x14ac:dyDescent="0.25">
      <c r="A42" s="264" t="s">
        <v>506</v>
      </c>
      <c r="B42" s="262"/>
      <c r="C42" s="262"/>
      <c r="D42" s="262"/>
      <c r="E42" s="262"/>
      <c r="F42" s="262"/>
      <c r="G42" s="262"/>
      <c r="H42" s="262"/>
      <c r="I42" s="262"/>
      <c r="J42" s="262"/>
      <c r="K42" s="262"/>
      <c r="L42" s="262"/>
      <c r="M42" s="262"/>
    </row>
    <row r="43" spans="1:13" x14ac:dyDescent="0.25">
      <c r="A43" s="265" t="s">
        <v>467</v>
      </c>
      <c r="B43" s="262"/>
      <c r="C43" s="262"/>
      <c r="D43" s="283">
        <f>D6</f>
        <v>0</v>
      </c>
      <c r="E43" s="262"/>
      <c r="F43" s="262"/>
      <c r="G43" s="262"/>
      <c r="H43" s="262"/>
      <c r="I43" s="262"/>
      <c r="J43" s="262"/>
      <c r="K43" s="262"/>
      <c r="L43" s="262"/>
      <c r="M43" s="262"/>
    </row>
    <row r="44" spans="1:13" x14ac:dyDescent="0.25">
      <c r="A44" s="265" t="s">
        <v>507</v>
      </c>
      <c r="B44" s="262"/>
      <c r="C44" s="262"/>
      <c r="D44" s="283">
        <f>D40</f>
        <v>0</v>
      </c>
      <c r="E44" s="273"/>
      <c r="F44" s="262"/>
      <c r="G44" s="262"/>
      <c r="H44" s="262"/>
      <c r="I44" s="262"/>
      <c r="J44" s="262"/>
      <c r="K44" s="262"/>
      <c r="L44" s="262"/>
      <c r="M44" s="262"/>
    </row>
    <row r="45" spans="1:13" x14ac:dyDescent="0.25">
      <c r="A45" s="265" t="s">
        <v>508</v>
      </c>
      <c r="B45" s="262"/>
      <c r="C45" s="262"/>
      <c r="D45" s="283">
        <f>D43-D44</f>
        <v>0</v>
      </c>
      <c r="E45" s="262"/>
      <c r="F45" s="262"/>
      <c r="G45" s="262"/>
      <c r="H45" s="262"/>
      <c r="I45" s="262"/>
      <c r="J45" s="262"/>
      <c r="K45" s="262"/>
      <c r="L45" s="262"/>
      <c r="M45" s="262"/>
    </row>
    <row r="46" spans="1:13" x14ac:dyDescent="0.25">
      <c r="A46" s="265" t="s">
        <v>485</v>
      </c>
      <c r="B46" s="262"/>
      <c r="C46" s="262"/>
      <c r="D46" s="283">
        <f>D17</f>
        <v>0</v>
      </c>
      <c r="E46" s="262"/>
      <c r="F46" s="262"/>
      <c r="G46" s="262"/>
      <c r="H46" s="262"/>
      <c r="I46" s="262"/>
      <c r="J46" s="262"/>
      <c r="K46" s="262"/>
      <c r="L46" s="262"/>
      <c r="M46" s="262"/>
    </row>
    <row r="47" spans="1:13" x14ac:dyDescent="0.25">
      <c r="A47" s="265" t="s">
        <v>509</v>
      </c>
      <c r="B47" s="262"/>
      <c r="C47" s="262"/>
      <c r="D47" s="261">
        <v>0</v>
      </c>
      <c r="E47" s="273"/>
      <c r="F47" s="262"/>
      <c r="G47" s="262"/>
      <c r="H47" s="262"/>
      <c r="I47" s="262"/>
      <c r="J47" s="262"/>
      <c r="K47" s="262"/>
      <c r="L47" s="262"/>
      <c r="M47" s="262"/>
    </row>
    <row r="48" spans="1:13" x14ac:dyDescent="0.25">
      <c r="A48" s="265"/>
      <c r="B48" s="262"/>
      <c r="C48" s="262"/>
      <c r="D48" s="284">
        <f>D47-D45-D46</f>
        <v>0</v>
      </c>
      <c r="E48" s="262"/>
      <c r="F48" s="262"/>
      <c r="G48" s="262"/>
      <c r="H48" s="262"/>
      <c r="I48" s="262"/>
      <c r="J48" s="262"/>
      <c r="K48" s="262"/>
      <c r="L48" s="262"/>
      <c r="M48" s="262"/>
    </row>
    <row r="49" spans="1:13" x14ac:dyDescent="0.25">
      <c r="A49" s="268" t="s">
        <v>510</v>
      </c>
      <c r="B49" s="262"/>
      <c r="C49" s="262"/>
      <c r="D49" s="283">
        <f>IF(D48&gt;=0,0,(-1)*D48)</f>
        <v>0</v>
      </c>
      <c r="E49" s="274"/>
      <c r="F49" s="262"/>
      <c r="G49" s="262"/>
      <c r="H49" s="280"/>
      <c r="I49" s="262"/>
      <c r="J49" s="262"/>
      <c r="K49" s="262"/>
      <c r="L49" s="262"/>
      <c r="M49" s="262"/>
    </row>
    <row r="50" spans="1:13" x14ac:dyDescent="0.25">
      <c r="A50" s="262"/>
      <c r="B50" s="262"/>
      <c r="C50" s="262"/>
      <c r="D50" s="262"/>
      <c r="E50" s="262"/>
      <c r="F50" s="262"/>
      <c r="G50" s="262"/>
      <c r="H50" s="262"/>
      <c r="I50" s="262"/>
      <c r="J50" s="262"/>
      <c r="K50" s="262"/>
      <c r="L50" s="262"/>
      <c r="M50" s="262"/>
    </row>
    <row r="51" spans="1:13" x14ac:dyDescent="0.25">
      <c r="A51" s="262"/>
      <c r="B51" s="262"/>
      <c r="C51" s="262"/>
      <c r="D51" s="262"/>
      <c r="E51" s="262"/>
      <c r="F51" s="262"/>
      <c r="G51" s="262"/>
      <c r="H51" s="262"/>
      <c r="I51" s="262"/>
      <c r="J51" s="262"/>
      <c r="K51" s="262"/>
      <c r="L51" s="262"/>
      <c r="M51" s="262"/>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Cover</vt:lpstr>
      <vt:lpstr>Primary Input</vt:lpstr>
      <vt:lpstr>AODN Data</vt:lpstr>
      <vt:lpstr>Limits</vt:lpstr>
      <vt:lpstr>Properties</vt:lpstr>
      <vt:lpstr>Development Budget</vt:lpstr>
      <vt:lpstr>Cash Flow (Sales Plan)</vt:lpstr>
      <vt:lpstr>Profit &amp; Loss</vt:lpstr>
      <vt:lpstr>Home Buyer Mortgage Analysis 1</vt:lpstr>
      <vt:lpstr>Home Buyer Mortgage Analysis 2</vt:lpstr>
      <vt:lpstr>Home Buyer Mortgage Analysis 3</vt:lpstr>
      <vt:lpstr>Home Buyer Mortgage Analysis 4</vt:lpstr>
      <vt:lpstr>Development Team</vt:lpstr>
      <vt:lpstr>Sources &amp; Uses</vt:lpstr>
      <vt:lpstr>Schedule</vt:lpstr>
      <vt:lpstr>Match Report</vt:lpstr>
      <vt:lpstr>Checklist</vt:lpstr>
      <vt:lpstr>Lists</vt:lpstr>
      <vt:lpstr>Underwriting</vt:lpstr>
      <vt:lpstr>credits</vt:lpstr>
      <vt:lpstr>rrr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McNeese</dc:creator>
  <cp:lastModifiedBy>Robert McNeese</cp:lastModifiedBy>
  <dcterms:created xsi:type="dcterms:W3CDTF">2018-12-05T14:41:19Z</dcterms:created>
  <dcterms:modified xsi:type="dcterms:W3CDTF">2019-05-07T19:48:00Z</dcterms:modified>
</cp:coreProperties>
</file>