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19200" windowHeight="8340" tabRatio="795"/>
  </bookViews>
  <sheets>
    <sheet name="Narrative" sheetId="15" r:id="rId1"/>
    <sheet name="Instructions" sheetId="5" r:id="rId2"/>
    <sheet name="1)UnderwritingCriteria" sheetId="17" r:id="rId3"/>
    <sheet name="2)Summary" sheetId="16" r:id="rId4"/>
    <sheet name="3)Sources &amp; Uses" sheetId="4" r:id="rId5"/>
    <sheet name="4)CSF or Commercial Space Uses" sheetId="18" r:id="rId6"/>
    <sheet name="5)Income" sheetId="8" r:id="rId7"/>
    <sheet name="6)Expenses" sheetId="6" r:id="rId8"/>
    <sheet name="7)Operating Proforma" sheetId="10" r:id="rId9"/>
    <sheet name="8)Housing Credits" sheetId="12" r:id="rId10"/>
    <sheet name="9)Compliance Checks" sheetId="11" r:id="rId11"/>
    <sheet name="8)R-S Amortization" sheetId="19" state="hidden" r:id="rId12"/>
    <sheet name="10)Selection Criteria" sheetId="21" r:id="rId13"/>
  </sheets>
  <externalReferences>
    <externalReference r:id="rId14"/>
  </externalReferences>
  <definedNames>
    <definedName name="County">'2)Summary'!$H$8</definedName>
    <definedName name="DDF" localSheetId="5">'4)CSF or Commercial Space Uses'!#REF!</definedName>
    <definedName name="DDF">'3)Sources &amp; Uses'!$F$29</definedName>
    <definedName name="HAU">#REF!</definedName>
    <definedName name="Owner">'2)Summary'!$D$3</definedName>
    <definedName name="_xlnm.Print_Area" localSheetId="2">'1)UnderwritingCriteria'!$A$1:$J$62</definedName>
    <definedName name="_xlnm.Print_Area" localSheetId="3">'2)Summary'!$A$1:$L$95</definedName>
    <definedName name="_xlnm.Print_Area" localSheetId="4">'3)Sources &amp; Uses'!$A$1:$K$188</definedName>
    <definedName name="_xlnm.Print_Area" localSheetId="5">'4)CSF or Commercial Space Uses'!$B$1:$J$122</definedName>
    <definedName name="_xlnm.Print_Area" localSheetId="6">'5)Income'!$A$1:$N$121</definedName>
    <definedName name="_xlnm.Print_Area" localSheetId="7">'6)Expenses'!$A$1:$G$63</definedName>
    <definedName name="_xlnm.Print_Area" localSheetId="8">'7)Operating Proforma'!$B$1:$X$70</definedName>
    <definedName name="_xlnm.Print_Area" localSheetId="9">'8)Housing Credits'!$A$1:$F$39</definedName>
    <definedName name="_xlnm.Print_Area" localSheetId="10">'9)Compliance Checks'!$B$1:$E$83</definedName>
    <definedName name="_xlnm.Print_Area" localSheetId="1">Instructions!$A$1:$C$75</definedName>
    <definedName name="_xlnm.Print_Titles" localSheetId="8">'7)Operating Proforma'!$A:$D</definedName>
    <definedName name="Project">'2)Summary'!$D$6</definedName>
    <definedName name="ResSqFt">'5)Income'!$D$78</definedName>
    <definedName name="SqFt">#REF!</definedName>
    <definedName name="TDC" localSheetId="5">'4)CSF or Commercial Space Uses'!$D$117</definedName>
    <definedName name="TDC">'3)Sources &amp; Uses'!$E$173</definedName>
    <definedName name="TotalOperating">'6)Expenses'!$C$51</definedName>
    <definedName name="TotalSqFt">'5)Income'!$D$82</definedName>
    <definedName name="Units">'2)Summary'!$D$11</definedName>
  </definedNames>
  <calcPr calcId="125725"/>
</workbook>
</file>

<file path=xl/calcChain.xml><?xml version="1.0" encoding="utf-8"?>
<calcChain xmlns="http://schemas.openxmlformats.org/spreadsheetml/2006/main">
  <c r="F14" i="11"/>
  <c r="E14"/>
  <c r="H25" i="17"/>
  <c r="I25" s="1"/>
  <c r="V19" i="21"/>
  <c r="V20"/>
  <c r="V21"/>
  <c r="V23"/>
  <c r="V25"/>
  <c r="V26"/>
  <c r="V28"/>
  <c r="V38"/>
  <c r="V39"/>
  <c r="V40"/>
  <c r="V50"/>
  <c r="V51"/>
  <c r="V63"/>
  <c r="V68"/>
  <c r="V69"/>
  <c r="V73"/>
  <c r="V74"/>
  <c r="V85"/>
  <c r="V87"/>
  <c r="V89"/>
  <c r="V102"/>
  <c r="V103"/>
  <c r="V105"/>
  <c r="V111"/>
  <c r="V125"/>
  <c r="V126"/>
  <c r="V127"/>
  <c r="V135"/>
  <c r="V137"/>
  <c r="V139"/>
  <c r="V145"/>
  <c r="V150"/>
  <c r="V155"/>
  <c r="V157"/>
  <c r="V172"/>
  <c r="V173"/>
  <c r="V174"/>
  <c r="L188"/>
  <c r="L189"/>
  <c r="V189"/>
  <c r="W193"/>
  <c r="W194"/>
  <c r="W195"/>
  <c r="W196"/>
  <c r="W197"/>
  <c r="W198"/>
  <c r="W199"/>
  <c r="X193"/>
  <c r="X194"/>
  <c r="X195"/>
  <c r="X196"/>
  <c r="X197"/>
  <c r="X198"/>
  <c r="X199"/>
  <c r="L202"/>
  <c r="L203"/>
  <c r="U202"/>
  <c r="V202"/>
  <c r="V208"/>
  <c r="V212"/>
  <c r="V219"/>
  <c r="V220"/>
  <c r="V221"/>
  <c r="V222"/>
  <c r="V230"/>
  <c r="V231"/>
  <c r="V232"/>
  <c r="V237"/>
  <c r="V247"/>
  <c r="V249"/>
  <c r="V253"/>
  <c r="V257"/>
  <c r="V262"/>
  <c r="V264"/>
  <c r="V266"/>
  <c r="V269"/>
  <c r="V271"/>
  <c r="U271"/>
  <c r="T19"/>
  <c r="T20"/>
  <c r="T21"/>
  <c r="T23"/>
  <c r="T25"/>
  <c r="T26"/>
  <c r="T28"/>
  <c r="T38"/>
  <c r="T39"/>
  <c r="T40"/>
  <c r="T50"/>
  <c r="T51"/>
  <c r="T63"/>
  <c r="T68"/>
  <c r="T69"/>
  <c r="T73"/>
  <c r="T74"/>
  <c r="T85"/>
  <c r="T87"/>
  <c r="T89"/>
  <c r="T102"/>
  <c r="T103"/>
  <c r="T105"/>
  <c r="T111"/>
  <c r="T125"/>
  <c r="T126"/>
  <c r="T127"/>
  <c r="T135"/>
  <c r="T137"/>
  <c r="T139"/>
  <c r="T145"/>
  <c r="T150"/>
  <c r="T155"/>
  <c r="T157"/>
  <c r="T172"/>
  <c r="T173"/>
  <c r="T174"/>
  <c r="T189"/>
  <c r="S202"/>
  <c r="T202"/>
  <c r="T208"/>
  <c r="T212"/>
  <c r="T219"/>
  <c r="T220"/>
  <c r="T221"/>
  <c r="T222"/>
  <c r="T230"/>
  <c r="T231"/>
  <c r="T232"/>
  <c r="T237"/>
  <c r="T247"/>
  <c r="T249"/>
  <c r="T253"/>
  <c r="T257"/>
  <c r="T262"/>
  <c r="T264"/>
  <c r="T266"/>
  <c r="T269"/>
  <c r="T271"/>
  <c r="S271"/>
  <c r="R19"/>
  <c r="R20"/>
  <c r="R21"/>
  <c r="R23"/>
  <c r="R25"/>
  <c r="R26"/>
  <c r="R28"/>
  <c r="R38"/>
  <c r="R39"/>
  <c r="R40"/>
  <c r="R50"/>
  <c r="R51"/>
  <c r="R63"/>
  <c r="R68"/>
  <c r="R69"/>
  <c r="R73"/>
  <c r="R74"/>
  <c r="R85"/>
  <c r="R87"/>
  <c r="R89"/>
  <c r="R102"/>
  <c r="R103"/>
  <c r="R105"/>
  <c r="R111"/>
  <c r="R125"/>
  <c r="R126"/>
  <c r="R127"/>
  <c r="R135"/>
  <c r="R137"/>
  <c r="R139"/>
  <c r="R145"/>
  <c r="R150"/>
  <c r="R155"/>
  <c r="R157"/>
  <c r="R172"/>
  <c r="R173"/>
  <c r="R174"/>
  <c r="R189"/>
  <c r="R202"/>
  <c r="R208"/>
  <c r="R212"/>
  <c r="R219"/>
  <c r="R220"/>
  <c r="R221"/>
  <c r="R222"/>
  <c r="R230"/>
  <c r="R231"/>
  <c r="R232"/>
  <c r="R237"/>
  <c r="R247"/>
  <c r="R248"/>
  <c r="R249"/>
  <c r="R253"/>
  <c r="R257"/>
  <c r="R262"/>
  <c r="R264"/>
  <c r="R266"/>
  <c r="R269"/>
  <c r="R271"/>
  <c r="P19"/>
  <c r="P20"/>
  <c r="P21"/>
  <c r="P23"/>
  <c r="P25"/>
  <c r="P26"/>
  <c r="P28"/>
  <c r="P38"/>
  <c r="P39"/>
  <c r="P40"/>
  <c r="P50"/>
  <c r="P51"/>
  <c r="P63"/>
  <c r="P68"/>
  <c r="P69"/>
  <c r="P73"/>
  <c r="P74"/>
  <c r="P85"/>
  <c r="P87"/>
  <c r="P89"/>
  <c r="P102"/>
  <c r="P103"/>
  <c r="P105"/>
  <c r="P111"/>
  <c r="P125"/>
  <c r="P126"/>
  <c r="P127"/>
  <c r="P135"/>
  <c r="P137"/>
  <c r="P139"/>
  <c r="P145"/>
  <c r="P150"/>
  <c r="P155"/>
  <c r="P157"/>
  <c r="P172"/>
  <c r="P173"/>
  <c r="P174"/>
  <c r="P189"/>
  <c r="P202"/>
  <c r="P208"/>
  <c r="P212"/>
  <c r="P219"/>
  <c r="P220"/>
  <c r="P221"/>
  <c r="P222"/>
  <c r="P230"/>
  <c r="P231"/>
  <c r="P232"/>
  <c r="P237"/>
  <c r="P247"/>
  <c r="P249"/>
  <c r="P253"/>
  <c r="P257"/>
  <c r="P262"/>
  <c r="P264"/>
  <c r="P266"/>
  <c r="P269"/>
  <c r="P271"/>
  <c r="L19"/>
  <c r="L20"/>
  <c r="L21"/>
  <c r="L25"/>
  <c r="L26"/>
  <c r="L28"/>
  <c r="L38"/>
  <c r="L39"/>
  <c r="L40"/>
  <c r="L50"/>
  <c r="L51"/>
  <c r="L63"/>
  <c r="L68"/>
  <c r="L69"/>
  <c r="L73"/>
  <c r="L74"/>
  <c r="L85"/>
  <c r="L87"/>
  <c r="L89"/>
  <c r="L102"/>
  <c r="L103"/>
  <c r="L105"/>
  <c r="L111"/>
  <c r="L125"/>
  <c r="L126"/>
  <c r="L127"/>
  <c r="L135"/>
  <c r="L137"/>
  <c r="L139"/>
  <c r="L145"/>
  <c r="L150"/>
  <c r="L155"/>
  <c r="L157"/>
  <c r="L172"/>
  <c r="L173"/>
  <c r="L174"/>
  <c r="K188"/>
  <c r="K189"/>
  <c r="I193"/>
  <c r="I194"/>
  <c r="I195"/>
  <c r="I196"/>
  <c r="I197"/>
  <c r="I198"/>
  <c r="I199"/>
  <c r="M193"/>
  <c r="M194"/>
  <c r="M195"/>
  <c r="M196"/>
  <c r="M197"/>
  <c r="M198"/>
  <c r="M199"/>
  <c r="K202"/>
  <c r="L208"/>
  <c r="L212"/>
  <c r="L219"/>
  <c r="L220"/>
  <c r="L221"/>
  <c r="L222"/>
  <c r="L230"/>
  <c r="L231"/>
  <c r="L232"/>
  <c r="L237"/>
  <c r="L247"/>
  <c r="L249"/>
  <c r="L253"/>
  <c r="L257"/>
  <c r="L262"/>
  <c r="L264"/>
  <c r="L266"/>
  <c r="L269"/>
  <c r="L271"/>
  <c r="I255"/>
  <c r="I256" s="1"/>
  <c r="I254"/>
  <c r="J228"/>
  <c r="K228" s="1"/>
  <c r="K203"/>
  <c r="I200"/>
  <c r="U189"/>
  <c r="S189"/>
  <c r="J148"/>
  <c r="J147"/>
  <c r="C49" i="10"/>
  <c r="E48" s="1"/>
  <c r="R57"/>
  <c r="C4" i="6"/>
  <c r="C14" i="12"/>
  <c r="D106" i="18"/>
  <c r="E162" i="4"/>
  <c r="G121" i="18"/>
  <c r="G37" i="17"/>
  <c r="G35"/>
  <c r="G36"/>
  <c r="G38"/>
  <c r="G59"/>
  <c r="G45"/>
  <c r="G46"/>
  <c r="G47"/>
  <c r="G49"/>
  <c r="G50"/>
  <c r="G51"/>
  <c r="G53"/>
  <c r="G54"/>
  <c r="G55"/>
  <c r="G57"/>
  <c r="G58"/>
  <c r="G60"/>
  <c r="G62"/>
  <c r="F27"/>
  <c r="T70" i="8"/>
  <c r="S70"/>
  <c r="R70"/>
  <c r="T69"/>
  <c r="S69"/>
  <c r="R69"/>
  <c r="T68"/>
  <c r="S68"/>
  <c r="R68"/>
  <c r="T67"/>
  <c r="S67"/>
  <c r="R67"/>
  <c r="T66"/>
  <c r="S66"/>
  <c r="R66"/>
  <c r="T63"/>
  <c r="S63"/>
  <c r="R63"/>
  <c r="T62"/>
  <c r="S62"/>
  <c r="R62"/>
  <c r="T61"/>
  <c r="S61"/>
  <c r="R61"/>
  <c r="T60"/>
  <c r="S60"/>
  <c r="R60"/>
  <c r="T59"/>
  <c r="S59"/>
  <c r="R59"/>
  <c r="T56"/>
  <c r="S56"/>
  <c r="R56"/>
  <c r="T55"/>
  <c r="S55"/>
  <c r="R55"/>
  <c r="T54"/>
  <c r="S54"/>
  <c r="R54"/>
  <c r="T53"/>
  <c r="S53"/>
  <c r="R53"/>
  <c r="T52"/>
  <c r="S52"/>
  <c r="R52"/>
  <c r="T49"/>
  <c r="S49"/>
  <c r="R49"/>
  <c r="T48"/>
  <c r="S48"/>
  <c r="R48"/>
  <c r="T47"/>
  <c r="S47"/>
  <c r="R47"/>
  <c r="T46"/>
  <c r="S46"/>
  <c r="R46"/>
  <c r="T45"/>
  <c r="S45"/>
  <c r="R45"/>
  <c r="T42"/>
  <c r="S42"/>
  <c r="R42"/>
  <c r="T41"/>
  <c r="S41"/>
  <c r="R41"/>
  <c r="T40"/>
  <c r="S40"/>
  <c r="R40"/>
  <c r="T39"/>
  <c r="S39"/>
  <c r="R39"/>
  <c r="R38"/>
  <c r="T38"/>
  <c r="S38"/>
  <c r="S72"/>
  <c r="D75"/>
  <c r="E36" i="17"/>
  <c r="D95" i="18"/>
  <c r="E150" i="4"/>
  <c r="D70" i="18"/>
  <c r="E125" i="4"/>
  <c r="I127"/>
  <c r="E127"/>
  <c r="I126"/>
  <c r="E126"/>
  <c r="Y67" i="8"/>
  <c r="Y68"/>
  <c r="Y69"/>
  <c r="Y70"/>
  <c r="Y71"/>
  <c r="G27" i="16"/>
  <c r="Y66" i="8"/>
  <c r="Y60"/>
  <c r="Y61"/>
  <c r="Y62"/>
  <c r="Y63"/>
  <c r="Y59"/>
  <c r="Y53"/>
  <c r="Y54"/>
  <c r="Y55"/>
  <c r="Y56"/>
  <c r="Y52"/>
  <c r="Y57"/>
  <c r="E27" i="16"/>
  <c r="Y46" i="8"/>
  <c r="Y47"/>
  <c r="Y48"/>
  <c r="Y49"/>
  <c r="Y45"/>
  <c r="Y39"/>
  <c r="Y40"/>
  <c r="Y41"/>
  <c r="Y42"/>
  <c r="Y38"/>
  <c r="X38"/>
  <c r="E169" i="4"/>
  <c r="E137"/>
  <c r="E60" i="10"/>
  <c r="I170" i="4"/>
  <c r="E13" i="11"/>
  <c r="F42" i="4"/>
  <c r="AD44"/>
  <c r="AD43"/>
  <c r="AD42"/>
  <c r="AD41"/>
  <c r="AD45"/>
  <c r="E177"/>
  <c r="AD38"/>
  <c r="D53" i="16"/>
  <c r="O169" i="4"/>
  <c r="E128"/>
  <c r="D14" i="11"/>
  <c r="F121" i="18"/>
  <c r="D73"/>
  <c r="D72"/>
  <c r="D71"/>
  <c r="C4" i="19"/>
  <c r="C36" i="10"/>
  <c r="C35"/>
  <c r="C34"/>
  <c r="C33"/>
  <c r="C32"/>
  <c r="C31"/>
  <c r="C30"/>
  <c r="C29"/>
  <c r="K58" i="19"/>
  <c r="C8"/>
  <c r="C7"/>
  <c r="C6"/>
  <c r="C19" s="1"/>
  <c r="I120" i="8"/>
  <c r="X11" i="10"/>
  <c r="H120" i="8"/>
  <c r="W11" i="10"/>
  <c r="G120" i="8"/>
  <c r="V11" i="10"/>
  <c r="F120" i="8"/>
  <c r="U11" i="10"/>
  <c r="E120" i="8"/>
  <c r="T11" i="10"/>
  <c r="E158" i="4"/>
  <c r="H115" i="18"/>
  <c r="G115"/>
  <c r="G117"/>
  <c r="F115"/>
  <c r="D114"/>
  <c r="N113"/>
  <c r="D113"/>
  <c r="D112"/>
  <c r="D110"/>
  <c r="D109"/>
  <c r="D108"/>
  <c r="D107"/>
  <c r="D105"/>
  <c r="D104"/>
  <c r="D103"/>
  <c r="D102"/>
  <c r="D101"/>
  <c r="D100"/>
  <c r="D99"/>
  <c r="D98"/>
  <c r="D97"/>
  <c r="D96"/>
  <c r="D94"/>
  <c r="D93"/>
  <c r="D92"/>
  <c r="D91"/>
  <c r="D89"/>
  <c r="D88"/>
  <c r="D87"/>
  <c r="D85"/>
  <c r="D84"/>
  <c r="D83"/>
  <c r="D82"/>
  <c r="D81"/>
  <c r="D80"/>
  <c r="D79"/>
  <c r="D77"/>
  <c r="D76"/>
  <c r="D75"/>
  <c r="D68"/>
  <c r="D66"/>
  <c r="D65"/>
  <c r="D64"/>
  <c r="D63"/>
  <c r="D62"/>
  <c r="D60"/>
  <c r="D59"/>
  <c r="D58"/>
  <c r="D57"/>
  <c r="D56"/>
  <c r="D55"/>
  <c r="D54"/>
  <c r="D53"/>
  <c r="D52"/>
  <c r="D51"/>
  <c r="D50"/>
  <c r="D49"/>
  <c r="H42"/>
  <c r="G42"/>
  <c r="F42"/>
  <c r="D41"/>
  <c r="D40"/>
  <c r="D39"/>
  <c r="D37"/>
  <c r="D36"/>
  <c r="D35"/>
  <c r="D34"/>
  <c r="D33"/>
  <c r="D32"/>
  <c r="D31"/>
  <c r="D30"/>
  <c r="D28"/>
  <c r="D27"/>
  <c r="D26"/>
  <c r="D25"/>
  <c r="D24"/>
  <c r="D23"/>
  <c r="D22"/>
  <c r="D20"/>
  <c r="D19"/>
  <c r="D18"/>
  <c r="D42"/>
  <c r="D17"/>
  <c r="H13"/>
  <c r="H117"/>
  <c r="G13"/>
  <c r="F13"/>
  <c r="D12"/>
  <c r="D11"/>
  <c r="H44" i="16"/>
  <c r="I114" i="8"/>
  <c r="S11" i="10"/>
  <c r="H114" i="8"/>
  <c r="R11" i="10"/>
  <c r="G114" i="8"/>
  <c r="Q11" i="10"/>
  <c r="F114" i="8"/>
  <c r="P11" i="10"/>
  <c r="E114" i="8"/>
  <c r="O11" i="10"/>
  <c r="I108" i="8"/>
  <c r="N11" i="10"/>
  <c r="H108" i="8"/>
  <c r="M11" i="10"/>
  <c r="G108" i="8"/>
  <c r="L11" i="10"/>
  <c r="F108" i="8"/>
  <c r="K11" i="10"/>
  <c r="E108" i="8"/>
  <c r="J11" i="10"/>
  <c r="E153" i="4"/>
  <c r="E161"/>
  <c r="E176"/>
  <c r="E157"/>
  <c r="D62" i="16"/>
  <c r="D7" i="10"/>
  <c r="J42" i="16" s="1"/>
  <c r="C7" i="10"/>
  <c r="J41" i="16" s="1"/>
  <c r="B1" i="10"/>
  <c r="C6" i="6"/>
  <c r="H28" i="11"/>
  <c r="C41" i="6"/>
  <c r="I17" i="17"/>
  <c r="N21" i="4"/>
  <c r="B39" i="12"/>
  <c r="K11" i="4"/>
  <c r="R29" i="10"/>
  <c r="I7" i="17"/>
  <c r="I6"/>
  <c r="I10"/>
  <c r="I9"/>
  <c r="I15"/>
  <c r="I14"/>
  <c r="I13"/>
  <c r="I12"/>
  <c r="J61" i="16"/>
  <c r="J63" s="1"/>
  <c r="E74" i="4"/>
  <c r="H26" i="17"/>
  <c r="D19" i="10"/>
  <c r="J47" i="16" s="1"/>
  <c r="D18" i="10"/>
  <c r="J46" i="16" s="1"/>
  <c r="D17" i="10"/>
  <c r="D16"/>
  <c r="J44" i="16" s="1"/>
  <c r="C49" i="6"/>
  <c r="E19" i="10"/>
  <c r="E57" i="4"/>
  <c r="F24"/>
  <c r="F43"/>
  <c r="Z70" i="8"/>
  <c r="X70"/>
  <c r="W70"/>
  <c r="V70"/>
  <c r="U70"/>
  <c r="Z69"/>
  <c r="X69"/>
  <c r="W69"/>
  <c r="V69"/>
  <c r="U69"/>
  <c r="Z68"/>
  <c r="X68"/>
  <c r="W68"/>
  <c r="V68"/>
  <c r="U68"/>
  <c r="Z67"/>
  <c r="X67"/>
  <c r="W67"/>
  <c r="V67"/>
  <c r="U67"/>
  <c r="U71"/>
  <c r="G23" i="16"/>
  <c r="Z66" i="8"/>
  <c r="X66"/>
  <c r="W66"/>
  <c r="V66"/>
  <c r="V71"/>
  <c r="G24" i="16"/>
  <c r="U66" i="8"/>
  <c r="Z63"/>
  <c r="X63"/>
  <c r="W63"/>
  <c r="V63"/>
  <c r="U63"/>
  <c r="Z62"/>
  <c r="X62"/>
  <c r="W62"/>
  <c r="V62"/>
  <c r="U62"/>
  <c r="Z61"/>
  <c r="X61"/>
  <c r="W61"/>
  <c r="V61"/>
  <c r="U61"/>
  <c r="Z60"/>
  <c r="X60"/>
  <c r="W60"/>
  <c r="V60"/>
  <c r="U60"/>
  <c r="Z59"/>
  <c r="X59"/>
  <c r="W59"/>
  <c r="V59"/>
  <c r="V64"/>
  <c r="F24" i="16"/>
  <c r="U59" i="8"/>
  <c r="Z56"/>
  <c r="X56"/>
  <c r="W56"/>
  <c r="V56"/>
  <c r="U56"/>
  <c r="Z55"/>
  <c r="X55"/>
  <c r="W55"/>
  <c r="V55"/>
  <c r="U55"/>
  <c r="Z54"/>
  <c r="X54"/>
  <c r="W54"/>
  <c r="V54"/>
  <c r="U54"/>
  <c r="Z53"/>
  <c r="X53"/>
  <c r="W53"/>
  <c r="V53"/>
  <c r="U53"/>
  <c r="Z52"/>
  <c r="X52"/>
  <c r="W52"/>
  <c r="V52"/>
  <c r="U52"/>
  <c r="Z49"/>
  <c r="X49"/>
  <c r="X50"/>
  <c r="D26" i="16"/>
  <c r="W49" i="8"/>
  <c r="V49"/>
  <c r="X48"/>
  <c r="W48"/>
  <c r="V48"/>
  <c r="Z47"/>
  <c r="X47"/>
  <c r="W47"/>
  <c r="V47"/>
  <c r="Z46"/>
  <c r="X46"/>
  <c r="W46"/>
  <c r="V46"/>
  <c r="Z45"/>
  <c r="X45"/>
  <c r="W45"/>
  <c r="W50"/>
  <c r="D25" i="16"/>
  <c r="V45" i="8"/>
  <c r="V50"/>
  <c r="D24" i="16"/>
  <c r="Z42" i="8"/>
  <c r="X42"/>
  <c r="Z41"/>
  <c r="X41"/>
  <c r="Z40"/>
  <c r="X40"/>
  <c r="Z39"/>
  <c r="X39"/>
  <c r="Z38"/>
  <c r="Z43"/>
  <c r="C28" i="16"/>
  <c r="W42" i="8"/>
  <c r="W41"/>
  <c r="W40"/>
  <c r="W39"/>
  <c r="W38"/>
  <c r="U49"/>
  <c r="U48"/>
  <c r="U47"/>
  <c r="U46"/>
  <c r="U45"/>
  <c r="U50"/>
  <c r="D23" i="16"/>
  <c r="V42" i="8"/>
  <c r="V41"/>
  <c r="V40"/>
  <c r="V39"/>
  <c r="V38"/>
  <c r="U42"/>
  <c r="U41"/>
  <c r="U40"/>
  <c r="U39"/>
  <c r="U38"/>
  <c r="Q56"/>
  <c r="P56"/>
  <c r="Q55"/>
  <c r="Q57"/>
  <c r="E57"/>
  <c r="Q54"/>
  <c r="P54"/>
  <c r="Q53"/>
  <c r="P53"/>
  <c r="Q52"/>
  <c r="P52"/>
  <c r="Q70"/>
  <c r="P70"/>
  <c r="Q69"/>
  <c r="P69"/>
  <c r="Q68"/>
  <c r="P68"/>
  <c r="Q67"/>
  <c r="P67"/>
  <c r="Q66"/>
  <c r="Q63"/>
  <c r="P63"/>
  <c r="Q62"/>
  <c r="P62"/>
  <c r="Q61"/>
  <c r="P61"/>
  <c r="Q60"/>
  <c r="Q59"/>
  <c r="P59"/>
  <c r="Q49"/>
  <c r="P49"/>
  <c r="Q47"/>
  <c r="P47"/>
  <c r="Q46"/>
  <c r="P46"/>
  <c r="Q45"/>
  <c r="P45"/>
  <c r="Q42"/>
  <c r="P42"/>
  <c r="Q41"/>
  <c r="P41"/>
  <c r="Q40"/>
  <c r="Q39"/>
  <c r="P39"/>
  <c r="Q38"/>
  <c r="C16" i="12"/>
  <c r="E175" i="4"/>
  <c r="E146"/>
  <c r="D13" i="11"/>
  <c r="F13" s="1"/>
  <c r="D37"/>
  <c r="S41"/>
  <c r="E58"/>
  <c r="E59"/>
  <c r="E60"/>
  <c r="E61"/>
  <c r="E62"/>
  <c r="C63"/>
  <c r="E63"/>
  <c r="D63"/>
  <c r="C66"/>
  <c r="E66"/>
  <c r="C67"/>
  <c r="E67"/>
  <c r="C68"/>
  <c r="E68"/>
  <c r="C69"/>
  <c r="E69"/>
  <c r="C70"/>
  <c r="E70"/>
  <c r="E72"/>
  <c r="E73" s="1"/>
  <c r="F5" i="10"/>
  <c r="G5"/>
  <c r="H5"/>
  <c r="I5"/>
  <c r="J5"/>
  <c r="K5"/>
  <c r="L5"/>
  <c r="M5"/>
  <c r="N5"/>
  <c r="O5"/>
  <c r="P5"/>
  <c r="Q5"/>
  <c r="R5"/>
  <c r="S5"/>
  <c r="T5"/>
  <c r="U5"/>
  <c r="V5"/>
  <c r="W5"/>
  <c r="X5"/>
  <c r="B29"/>
  <c r="B30"/>
  <c r="B31"/>
  <c r="B32"/>
  <c r="B33"/>
  <c r="B34"/>
  <c r="B35"/>
  <c r="B36"/>
  <c r="F54"/>
  <c r="G54"/>
  <c r="H54"/>
  <c r="I54"/>
  <c r="J54"/>
  <c r="K54"/>
  <c r="L54"/>
  <c r="M54"/>
  <c r="N54"/>
  <c r="O54"/>
  <c r="P54"/>
  <c r="Q54"/>
  <c r="R54"/>
  <c r="S54"/>
  <c r="T54"/>
  <c r="U54"/>
  <c r="V54"/>
  <c r="W54"/>
  <c r="X54"/>
  <c r="E18"/>
  <c r="E22" i="8"/>
  <c r="N39"/>
  <c r="F22"/>
  <c r="N48"/>
  <c r="G22"/>
  <c r="N54"/>
  <c r="H22"/>
  <c r="N62"/>
  <c r="I22"/>
  <c r="N67"/>
  <c r="K38"/>
  <c r="O38"/>
  <c r="K39"/>
  <c r="O39"/>
  <c r="K40"/>
  <c r="L40"/>
  <c r="O40"/>
  <c r="K41"/>
  <c r="L41"/>
  <c r="O41"/>
  <c r="K42"/>
  <c r="L42"/>
  <c r="O42"/>
  <c r="C43"/>
  <c r="K45"/>
  <c r="O45"/>
  <c r="K46"/>
  <c r="L46"/>
  <c r="O46"/>
  <c r="K47"/>
  <c r="L47"/>
  <c r="O47"/>
  <c r="Z48"/>
  <c r="K49"/>
  <c r="L49"/>
  <c r="O49"/>
  <c r="K52"/>
  <c r="O52"/>
  <c r="K53"/>
  <c r="L53"/>
  <c r="O53"/>
  <c r="K54"/>
  <c r="L54"/>
  <c r="O54"/>
  <c r="K55"/>
  <c r="L55"/>
  <c r="O55"/>
  <c r="K56"/>
  <c r="L56"/>
  <c r="O56"/>
  <c r="C57"/>
  <c r="K59"/>
  <c r="L59"/>
  <c r="O59"/>
  <c r="K60"/>
  <c r="L60"/>
  <c r="O60"/>
  <c r="K61"/>
  <c r="L61"/>
  <c r="O61"/>
  <c r="K62"/>
  <c r="L62"/>
  <c r="O62"/>
  <c r="K63"/>
  <c r="L63"/>
  <c r="O63"/>
  <c r="C64"/>
  <c r="K66"/>
  <c r="L66"/>
  <c r="O66"/>
  <c r="K67"/>
  <c r="L67"/>
  <c r="O67"/>
  <c r="K68"/>
  <c r="O68"/>
  <c r="K69"/>
  <c r="L69"/>
  <c r="O69"/>
  <c r="K70"/>
  <c r="O70"/>
  <c r="C71"/>
  <c r="D77"/>
  <c r="D11" i="16"/>
  <c r="J90" i="8"/>
  <c r="J91"/>
  <c r="J92"/>
  <c r="J93"/>
  <c r="J94"/>
  <c r="J95"/>
  <c r="E102"/>
  <c r="E11" i="10"/>
  <c r="F102" i="8"/>
  <c r="F11" i="10"/>
  <c r="G102" i="8"/>
  <c r="G11" i="10"/>
  <c r="H102" i="8"/>
  <c r="H11" i="10"/>
  <c r="I102" i="8"/>
  <c r="I11" i="10"/>
  <c r="E5" i="4"/>
  <c r="H5"/>
  <c r="H4"/>
  <c r="K14"/>
  <c r="O30" i="10"/>
  <c r="L31"/>
  <c r="K18" i="4"/>
  <c r="H32" i="10"/>
  <c r="K19" i="4"/>
  <c r="O33" i="10"/>
  <c r="K21" i="4"/>
  <c r="K34" i="10"/>
  <c r="K22" i="4"/>
  <c r="K23"/>
  <c r="V36" i="10"/>
  <c r="E65" i="4"/>
  <c r="E66"/>
  <c r="G67"/>
  <c r="H67"/>
  <c r="I67"/>
  <c r="E71"/>
  <c r="E72"/>
  <c r="E96"/>
  <c r="E73"/>
  <c r="E76"/>
  <c r="E77"/>
  <c r="E78"/>
  <c r="E79"/>
  <c r="E80"/>
  <c r="E81"/>
  <c r="E82"/>
  <c r="E84"/>
  <c r="E85"/>
  <c r="E86"/>
  <c r="E87"/>
  <c r="E88"/>
  <c r="E89"/>
  <c r="E90"/>
  <c r="E91"/>
  <c r="E93"/>
  <c r="E94"/>
  <c r="E95"/>
  <c r="G96"/>
  <c r="H96"/>
  <c r="I96"/>
  <c r="E104"/>
  <c r="E105"/>
  <c r="E106"/>
  <c r="E107"/>
  <c r="E108"/>
  <c r="E109"/>
  <c r="E110"/>
  <c r="E111"/>
  <c r="E112"/>
  <c r="E113"/>
  <c r="E114"/>
  <c r="E115"/>
  <c r="E117"/>
  <c r="E118"/>
  <c r="E119"/>
  <c r="E120"/>
  <c r="E121"/>
  <c r="E123"/>
  <c r="E130"/>
  <c r="E131"/>
  <c r="E132"/>
  <c r="E134"/>
  <c r="E135"/>
  <c r="E136"/>
  <c r="E138"/>
  <c r="E139"/>
  <c r="E140"/>
  <c r="E142"/>
  <c r="E143"/>
  <c r="E144"/>
  <c r="E147"/>
  <c r="E148"/>
  <c r="E149"/>
  <c r="E151"/>
  <c r="E156"/>
  <c r="E154"/>
  <c r="E155"/>
  <c r="E152"/>
  <c r="E159"/>
  <c r="E163"/>
  <c r="E164"/>
  <c r="E165"/>
  <c r="E168"/>
  <c r="D47" i="16"/>
  <c r="D46" s="1"/>
  <c r="E46" s="1"/>
  <c r="E170" i="4"/>
  <c r="G171"/>
  <c r="H171"/>
  <c r="G182"/>
  <c r="A1" i="16"/>
  <c r="H45"/>
  <c r="H46"/>
  <c r="H47"/>
  <c r="D52"/>
  <c r="E52" s="1"/>
  <c r="B54"/>
  <c r="D54"/>
  <c r="B55"/>
  <c r="D55"/>
  <c r="E55" s="1"/>
  <c r="B56"/>
  <c r="D56"/>
  <c r="D57"/>
  <c r="D59"/>
  <c r="E59" s="1"/>
  <c r="D60"/>
  <c r="D61"/>
  <c r="B1" i="17"/>
  <c r="B1" i="11" s="1"/>
  <c r="B1" i="12" s="1"/>
  <c r="K48" i="8"/>
  <c r="L48"/>
  <c r="Q48"/>
  <c r="P48"/>
  <c r="I96"/>
  <c r="C50"/>
  <c r="O48"/>
  <c r="F36" i="10"/>
  <c r="R36"/>
  <c r="W33"/>
  <c r="T36"/>
  <c r="I36"/>
  <c r="U34"/>
  <c r="U36"/>
  <c r="G36"/>
  <c r="V33"/>
  <c r="C24" i="6"/>
  <c r="C34"/>
  <c r="E33" i="10"/>
  <c r="U33"/>
  <c r="H33"/>
  <c r="V29"/>
  <c r="N29"/>
  <c r="J29"/>
  <c r="M29"/>
  <c r="E29"/>
  <c r="T29"/>
  <c r="P29"/>
  <c r="W29"/>
  <c r="S29"/>
  <c r="O29"/>
  <c r="E166" i="4"/>
  <c r="N45" i="8"/>
  <c r="H31" i="10"/>
  <c r="R31"/>
  <c r="F31"/>
  <c r="G31"/>
  <c r="E31"/>
  <c r="X31"/>
  <c r="O31"/>
  <c r="K31"/>
  <c r="S31"/>
  <c r="Q31"/>
  <c r="N31"/>
  <c r="W31"/>
  <c r="M31"/>
  <c r="V31"/>
  <c r="T31"/>
  <c r="C24"/>
  <c r="E24" s="1"/>
  <c r="D13" i="18"/>
  <c r="D45"/>
  <c r="T32" i="10"/>
  <c r="E37"/>
  <c r="F37"/>
  <c r="G37"/>
  <c r="H37"/>
  <c r="I37"/>
  <c r="J37"/>
  <c r="K37"/>
  <c r="L37"/>
  <c r="M37"/>
  <c r="N37"/>
  <c r="O37"/>
  <c r="P37"/>
  <c r="Q37"/>
  <c r="R37"/>
  <c r="S37"/>
  <c r="T37"/>
  <c r="U37"/>
  <c r="V37"/>
  <c r="W37"/>
  <c r="X37"/>
  <c r="G30"/>
  <c r="E34" i="8"/>
  <c r="D9" i="11" s="1"/>
  <c r="H36" i="10"/>
  <c r="P36"/>
  <c r="K36"/>
  <c r="W36"/>
  <c r="M36"/>
  <c r="X36"/>
  <c r="N36"/>
  <c r="O36"/>
  <c r="Q36"/>
  <c r="L36"/>
  <c r="N60" i="8"/>
  <c r="E99" i="4"/>
  <c r="L33" i="10"/>
  <c r="P35"/>
  <c r="X35"/>
  <c r="I35"/>
  <c r="K35"/>
  <c r="M32"/>
  <c r="J169" i="4"/>
  <c r="P60" i="8"/>
  <c r="L38"/>
  <c r="E160" i="4"/>
  <c r="D115" i="18"/>
  <c r="E16" i="10"/>
  <c r="F16" s="1"/>
  <c r="G16" s="1"/>
  <c r="H16" s="1"/>
  <c r="I16" s="1"/>
  <c r="N68" i="8"/>
  <c r="S35" i="10"/>
  <c r="G35"/>
  <c r="Q35"/>
  <c r="M35"/>
  <c r="U35"/>
  <c r="W35"/>
  <c r="N35"/>
  <c r="V35"/>
  <c r="H35"/>
  <c r="T35"/>
  <c r="J35"/>
  <c r="R35"/>
  <c r="L35"/>
  <c r="E35"/>
  <c r="O35"/>
  <c r="F35"/>
  <c r="E17"/>
  <c r="C51" i="6"/>
  <c r="Q64" i="8"/>
  <c r="E64"/>
  <c r="D45" i="16"/>
  <c r="G32" i="10"/>
  <c r="V32"/>
  <c r="Q32"/>
  <c r="I34"/>
  <c r="G34"/>
  <c r="L52" i="8"/>
  <c r="N52"/>
  <c r="N49"/>
  <c r="U30" i="10"/>
  <c r="L29"/>
  <c r="I29"/>
  <c r="U29"/>
  <c r="R33"/>
  <c r="Q33"/>
  <c r="K33"/>
  <c r="J36"/>
  <c r="E36"/>
  <c r="S36"/>
  <c r="G33"/>
  <c r="N33"/>
  <c r="F33"/>
  <c r="I33"/>
  <c r="X33"/>
  <c r="N38" i="8"/>
  <c r="G29" i="10"/>
  <c r="F29"/>
  <c r="Q29"/>
  <c r="X29"/>
  <c r="H29"/>
  <c r="K29"/>
  <c r="F22" i="6"/>
  <c r="F16"/>
  <c r="F40"/>
  <c r="F24"/>
  <c r="F14"/>
  <c r="D36" i="16"/>
  <c r="E36" s="1"/>
  <c r="F44" i="6"/>
  <c r="F51"/>
  <c r="F30"/>
  <c r="F32"/>
  <c r="F20"/>
  <c r="F31"/>
  <c r="F15"/>
  <c r="F29"/>
  <c r="F34"/>
  <c r="F36"/>
  <c r="F46"/>
  <c r="F21"/>
  <c r="F41"/>
  <c r="F28"/>
  <c r="F49"/>
  <c r="F23"/>
  <c r="F33"/>
  <c r="F48"/>
  <c r="F13"/>
  <c r="F10"/>
  <c r="F38"/>
  <c r="F12"/>
  <c r="F39"/>
  <c r="F11"/>
  <c r="F18"/>
  <c r="F9"/>
  <c r="F47"/>
  <c r="F45"/>
  <c r="F19"/>
  <c r="F27"/>
  <c r="F17"/>
  <c r="F26"/>
  <c r="F37"/>
  <c r="F43"/>
  <c r="L70" i="8"/>
  <c r="P66"/>
  <c r="Q71"/>
  <c r="E71"/>
  <c r="H27" i="17"/>
  <c r="I27" s="1"/>
  <c r="P38" i="8"/>
  <c r="X64"/>
  <c r="F26" i="16"/>
  <c r="Z64" i="8"/>
  <c r="F28" i="16"/>
  <c r="H34" i="10"/>
  <c r="N40" i="8"/>
  <c r="M30" i="10"/>
  <c r="W30"/>
  <c r="N63" i="8"/>
  <c r="F164" i="4"/>
  <c r="P55" i="8"/>
  <c r="N55"/>
  <c r="N69"/>
  <c r="E115" i="18"/>
  <c r="F135" i="4"/>
  <c r="F119"/>
  <c r="F114"/>
  <c r="F110"/>
  <c r="F106"/>
  <c r="F88"/>
  <c r="K71" i="8"/>
  <c r="D78"/>
  <c r="D14" i="16"/>
  <c r="D15" s="1"/>
  <c r="X71" i="8"/>
  <c r="G26" i="16"/>
  <c r="G25"/>
  <c r="G28"/>
  <c r="W71" i="8"/>
  <c r="Z71"/>
  <c r="E75" i="18"/>
  <c r="E80"/>
  <c r="E84"/>
  <c r="E89"/>
  <c r="E99"/>
  <c r="E108"/>
  <c r="Y43" i="8"/>
  <c r="C27" i="16"/>
  <c r="Y50" i="8"/>
  <c r="D27" i="16"/>
  <c r="N42" i="8"/>
  <c r="N53"/>
  <c r="N66"/>
  <c r="N61"/>
  <c r="F163" i="4"/>
  <c r="F65"/>
  <c r="K43" i="8"/>
  <c r="N59"/>
  <c r="Q43"/>
  <c r="E43"/>
  <c r="I77"/>
  <c r="C24" i="12"/>
  <c r="C5" s="1"/>
  <c r="W43" i="8"/>
  <c r="C25" i="16"/>
  <c r="X43" i="8"/>
  <c r="C26" i="16"/>
  <c r="V57" i="8"/>
  <c r="E24" i="16"/>
  <c r="U57" i="8"/>
  <c r="E23" i="16"/>
  <c r="C23"/>
  <c r="F23"/>
  <c r="Z57" i="8"/>
  <c r="E28" i="16"/>
  <c r="X57" i="8"/>
  <c r="E26" i="16"/>
  <c r="W57" i="8"/>
  <c r="E25" i="16"/>
  <c r="U64" i="8"/>
  <c r="F25" i="16"/>
  <c r="F27"/>
  <c r="W64" i="8"/>
  <c r="Y64"/>
  <c r="T72"/>
  <c r="D76"/>
  <c r="E37" i="17"/>
  <c r="H37" s="1"/>
  <c r="R72" i="8"/>
  <c r="D74"/>
  <c r="E35" i="17"/>
  <c r="H35" s="1"/>
  <c r="F108" i="4"/>
  <c r="N56" i="8"/>
  <c r="K57"/>
  <c r="L68"/>
  <c r="N70"/>
  <c r="N41"/>
  <c r="F152" i="4"/>
  <c r="F151"/>
  <c r="F139"/>
  <c r="J96" i="8"/>
  <c r="L71"/>
  <c r="L64"/>
  <c r="K50"/>
  <c r="U43"/>
  <c r="V43"/>
  <c r="C24" i="16"/>
  <c r="Z50" i="8"/>
  <c r="D28" i="16"/>
  <c r="E52" i="18"/>
  <c r="E60"/>
  <c r="E65"/>
  <c r="F117"/>
  <c r="D118"/>
  <c r="G173" i="4"/>
  <c r="H173"/>
  <c r="H183"/>
  <c r="E10" i="10"/>
  <c r="F10" s="1"/>
  <c r="G10" s="1"/>
  <c r="H10" s="1"/>
  <c r="D33" i="16"/>
  <c r="E33" s="1"/>
  <c r="G43" i="4"/>
  <c r="E71" i="11"/>
  <c r="L57" i="8"/>
  <c r="J85" i="4"/>
  <c r="F153"/>
  <c r="F127"/>
  <c r="E95" i="18"/>
  <c r="J99" i="4"/>
  <c r="D44" i="16"/>
  <c r="E44" s="1"/>
  <c r="J87" i="4"/>
  <c r="J86"/>
  <c r="F84"/>
  <c r="D26" i="6"/>
  <c r="F111" i="4"/>
  <c r="E17" i="18"/>
  <c r="D37" i="6"/>
  <c r="D10"/>
  <c r="G35" i="4"/>
  <c r="E72" i="18"/>
  <c r="D38" i="6"/>
  <c r="E85" i="18"/>
  <c r="F73" i="4"/>
  <c r="E34" i="18"/>
  <c r="G41" i="4"/>
  <c r="F118"/>
  <c r="F128"/>
  <c r="D21" i="6"/>
  <c r="F143" i="4"/>
  <c r="F66"/>
  <c r="D45" i="6"/>
  <c r="F89" i="4"/>
  <c r="E58" i="18"/>
  <c r="F166" i="4"/>
  <c r="E24" i="18"/>
  <c r="E33"/>
  <c r="E49"/>
  <c r="E76"/>
  <c r="F140" i="4"/>
  <c r="F123"/>
  <c r="D34" i="6"/>
  <c r="F121" i="4"/>
  <c r="E106" i="18"/>
  <c r="D51" i="6"/>
  <c r="H22" i="17" s="1"/>
  <c r="F160" i="4"/>
  <c r="E35" i="18"/>
  <c r="E22"/>
  <c r="F82" i="4"/>
  <c r="E57" i="18"/>
  <c r="E83"/>
  <c r="F91" i="4"/>
  <c r="F79"/>
  <c r="F99"/>
  <c r="E4"/>
  <c r="D47" i="6"/>
  <c r="D22"/>
  <c r="D16"/>
  <c r="D27"/>
  <c r="G19" i="4"/>
  <c r="D20" i="6"/>
  <c r="E114" i="18"/>
  <c r="G21" i="4"/>
  <c r="E59" i="18"/>
  <c r="E40"/>
  <c r="F162" i="4"/>
  <c r="E31" i="18"/>
  <c r="G12" i="4"/>
  <c r="G37"/>
  <c r="D36" i="6"/>
  <c r="F109" i="4"/>
  <c r="G36"/>
  <c r="F115"/>
  <c r="F161"/>
  <c r="G34"/>
  <c r="G18"/>
  <c r="D17" i="6"/>
  <c r="E54" i="18"/>
  <c r="D15" i="6"/>
  <c r="G14" i="4"/>
  <c r="F155"/>
  <c r="F170"/>
  <c r="F87"/>
  <c r="E18" i="18"/>
  <c r="F144" i="4"/>
  <c r="D44" i="6"/>
  <c r="E112" i="18"/>
  <c r="E54" i="16"/>
  <c r="F131" i="4"/>
  <c r="F156"/>
  <c r="D19" i="6"/>
  <c r="E92" i="18"/>
  <c r="E87"/>
  <c r="E97"/>
  <c r="E56"/>
  <c r="E94"/>
  <c r="D31" i="6"/>
  <c r="E68" i="18"/>
  <c r="E107"/>
  <c r="F158" i="4"/>
  <c r="G32"/>
  <c r="D30" i="6"/>
  <c r="E81" i="18"/>
  <c r="G33" i="4"/>
  <c r="E62" i="18"/>
  <c r="E36"/>
  <c r="E12"/>
  <c r="G38" i="4"/>
  <c r="E66" i="18"/>
  <c r="D43" i="6"/>
  <c r="I23" i="17" s="1"/>
  <c r="H5"/>
  <c r="I5" s="1"/>
  <c r="E11" i="18"/>
  <c r="D28" i="6"/>
  <c r="E64" i="18"/>
  <c r="E104"/>
  <c r="F146" i="4"/>
  <c r="E71" i="18"/>
  <c r="E28"/>
  <c r="F74" i="4"/>
  <c r="D29" i="6"/>
  <c r="C73" i="8"/>
  <c r="D48" i="6"/>
  <c r="F72" i="4"/>
  <c r="E77" i="18"/>
  <c r="F136" i="4"/>
  <c r="E79" i="18"/>
  <c r="G31" i="4"/>
  <c r="F120"/>
  <c r="F154"/>
  <c r="D14" i="6"/>
  <c r="G11" i="4"/>
  <c r="F112"/>
  <c r="E53" i="16"/>
  <c r="F90" i="4"/>
  <c r="G30"/>
  <c r="G15"/>
  <c r="C6" i="12"/>
  <c r="C7" s="1"/>
  <c r="F86" i="4"/>
  <c r="G29"/>
  <c r="F71"/>
  <c r="E20" i="18"/>
  <c r="D12" i="6"/>
  <c r="E45" i="18"/>
  <c r="F132" i="4"/>
  <c r="G23"/>
  <c r="F117"/>
  <c r="F130"/>
  <c r="E103" i="18"/>
  <c r="E23"/>
  <c r="E19"/>
  <c r="F85" i="4"/>
  <c r="G22"/>
  <c r="F138"/>
  <c r="F134"/>
  <c r="F157"/>
  <c r="E63" i="18"/>
  <c r="F107" i="4"/>
  <c r="E91" i="18"/>
  <c r="F149" i="4"/>
  <c r="D23" i="6"/>
  <c r="F142" i="4"/>
  <c r="E110" i="18"/>
  <c r="E102"/>
  <c r="G13" i="4"/>
  <c r="F147"/>
  <c r="D13" i="6"/>
  <c r="E93" i="18"/>
  <c r="D41" i="6"/>
  <c r="E37" i="18"/>
  <c r="E70"/>
  <c r="E88"/>
  <c r="E98"/>
  <c r="F105" i="4"/>
  <c r="F148"/>
  <c r="G16"/>
  <c r="D40" i="6"/>
  <c r="D18"/>
  <c r="E50" i="18"/>
  <c r="F78" i="4"/>
  <c r="F104"/>
  <c r="F77"/>
  <c r="F165"/>
  <c r="E39" i="18"/>
  <c r="E26"/>
  <c r="F150" i="4"/>
  <c r="D32" i="6"/>
  <c r="E96" i="18"/>
  <c r="E109"/>
  <c r="E100"/>
  <c r="D39" i="6"/>
  <c r="E82" i="18"/>
  <c r="C5" i="6"/>
  <c r="E30" i="18"/>
  <c r="F94" i="4"/>
  <c r="D33" i="6"/>
  <c r="F159" i="4"/>
  <c r="F125"/>
  <c r="D46" i="6"/>
  <c r="E53" i="18"/>
  <c r="F168" i="4"/>
  <c r="E105" i="18"/>
  <c r="D49" i="6"/>
  <c r="F113" i="4"/>
  <c r="E51" i="18"/>
  <c r="D24" i="6"/>
  <c r="D9"/>
  <c r="E55" i="18"/>
  <c r="F80" i="4"/>
  <c r="F93"/>
  <c r="F95"/>
  <c r="F169"/>
  <c r="D11" i="6"/>
  <c r="F81" i="4"/>
  <c r="F76"/>
  <c r="E27" i="18"/>
  <c r="E73"/>
  <c r="D39" i="11"/>
  <c r="E25" i="18"/>
  <c r="E101"/>
  <c r="I31"/>
  <c r="D117"/>
  <c r="I45"/>
  <c r="I33"/>
  <c r="F126" i="4"/>
  <c r="E171"/>
  <c r="E32" i="18"/>
  <c r="E41"/>
  <c r="I32"/>
  <c r="O34" i="10"/>
  <c r="E113" i="18"/>
  <c r="H30" i="10"/>
  <c r="K64" i="8"/>
  <c r="I75"/>
  <c r="I76"/>
  <c r="I30" i="10"/>
  <c r="N47" i="8"/>
  <c r="M34" i="10"/>
  <c r="S34"/>
  <c r="W32"/>
  <c r="W34"/>
  <c r="U32"/>
  <c r="I171" i="4"/>
  <c r="I173"/>
  <c r="Q50" i="8"/>
  <c r="E50"/>
  <c r="Q30" i="10"/>
  <c r="E30"/>
  <c r="O32"/>
  <c r="V34"/>
  <c r="T30"/>
  <c r="L32"/>
  <c r="U31"/>
  <c r="I31"/>
  <c r="J31"/>
  <c r="P31"/>
  <c r="N46" i="8"/>
  <c r="M33" i="10"/>
  <c r="J33"/>
  <c r="T33"/>
  <c r="J34"/>
  <c r="E67" i="4"/>
  <c r="T34" i="10"/>
  <c r="N32"/>
  <c r="K30"/>
  <c r="L45" i="8"/>
  <c r="L50"/>
  <c r="L39"/>
  <c r="L43"/>
  <c r="P40"/>
  <c r="I78"/>
  <c r="C8" i="12"/>
  <c r="S32" i="10"/>
  <c r="R30"/>
  <c r="K24" i="4"/>
  <c r="E26" i="17"/>
  <c r="J135" i="4" s="1"/>
  <c r="L34" i="10"/>
  <c r="F34"/>
  <c r="J32"/>
  <c r="X32"/>
  <c r="I32"/>
  <c r="F32"/>
  <c r="F137" i="4"/>
  <c r="V30" i="10"/>
  <c r="J30"/>
  <c r="N30"/>
  <c r="N34"/>
  <c r="L30"/>
  <c r="S30"/>
  <c r="R34"/>
  <c r="E34"/>
  <c r="X30"/>
  <c r="X34"/>
  <c r="K32"/>
  <c r="P30"/>
  <c r="Q34"/>
  <c r="P34"/>
  <c r="R32"/>
  <c r="E32"/>
  <c r="P32"/>
  <c r="F30"/>
  <c r="P33"/>
  <c r="S33"/>
  <c r="J62" i="16"/>
  <c r="E60"/>
  <c r="E61"/>
  <c r="E56"/>
  <c r="C9" i="12"/>
  <c r="C10" s="1"/>
  <c r="J58" i="16" s="1"/>
  <c r="D82" i="8"/>
  <c r="J75"/>
  <c r="E7" i="10"/>
  <c r="D32" i="16"/>
  <c r="E32" s="1"/>
  <c r="J76" i="8"/>
  <c r="C25" i="12"/>
  <c r="F17" s="1"/>
  <c r="F171" i="4"/>
  <c r="E117" i="18"/>
  <c r="I115"/>
  <c r="I113"/>
  <c r="D43" i="16"/>
  <c r="E43" s="1"/>
  <c r="E173" i="4"/>
  <c r="F53"/>
  <c r="F44"/>
  <c r="F49"/>
  <c r="E58"/>
  <c r="F58" s="1"/>
  <c r="G44"/>
  <c r="F52"/>
  <c r="C13" i="12"/>
  <c r="F55" i="4"/>
  <c r="F54"/>
  <c r="E24" i="11"/>
  <c r="E25" s="1"/>
  <c r="F173" i="4"/>
  <c r="F51"/>
  <c r="F48"/>
  <c r="J167"/>
  <c r="F50"/>
  <c r="F56"/>
  <c r="F45"/>
  <c r="G45"/>
  <c r="J171"/>
  <c r="P38" i="10" l="1"/>
  <c r="P39" s="1"/>
  <c r="E47" i="16"/>
  <c r="I10" i="10"/>
  <c r="J10" s="1"/>
  <c r="K10" s="1"/>
  <c r="L10" s="1"/>
  <c r="M10" s="1"/>
  <c r="N10" s="1"/>
  <c r="O10" s="1"/>
  <c r="P10" s="1"/>
  <c r="Q10" s="1"/>
  <c r="R10" s="1"/>
  <c r="S10" s="1"/>
  <c r="T10" s="1"/>
  <c r="U10" s="1"/>
  <c r="V10" s="1"/>
  <c r="W10" s="1"/>
  <c r="X10" s="1"/>
  <c r="Q38"/>
  <c r="Q39" s="1"/>
  <c r="C8"/>
  <c r="C34" i="16" s="1"/>
  <c r="I26" i="17"/>
  <c r="G184" i="4"/>
  <c r="F18" i="10"/>
  <c r="G18" s="1"/>
  <c r="H18" s="1"/>
  <c r="I18" s="1"/>
  <c r="J18" s="1"/>
  <c r="K18" s="1"/>
  <c r="L18" s="1"/>
  <c r="M18" s="1"/>
  <c r="N18" s="1"/>
  <c r="O18" s="1"/>
  <c r="P18" s="1"/>
  <c r="Q18" s="1"/>
  <c r="R18" s="1"/>
  <c r="S18" s="1"/>
  <c r="T18" s="1"/>
  <c r="U18" s="1"/>
  <c r="V18" s="1"/>
  <c r="W18" s="1"/>
  <c r="X18" s="1"/>
  <c r="F57" i="4"/>
  <c r="D15" i="11"/>
  <c r="D8" i="10"/>
  <c r="J40" i="16" s="1"/>
  <c r="F19" i="10"/>
  <c r="G19" s="1"/>
  <c r="H19" s="1"/>
  <c r="I19" s="1"/>
  <c r="J19" s="1"/>
  <c r="K19" s="1"/>
  <c r="L19" s="1"/>
  <c r="M19" s="1"/>
  <c r="N19" s="1"/>
  <c r="O19" s="1"/>
  <c r="P19" s="1"/>
  <c r="Q19" s="1"/>
  <c r="R19" s="1"/>
  <c r="S19" s="1"/>
  <c r="T19" s="1"/>
  <c r="U19" s="1"/>
  <c r="V19" s="1"/>
  <c r="W19" s="1"/>
  <c r="X19" s="1"/>
  <c r="I22" i="17"/>
  <c r="G38" i="10"/>
  <c r="G39" s="1"/>
  <c r="I24" i="16"/>
  <c r="E29"/>
  <c r="C20" i="11" s="1"/>
  <c r="E20" s="1"/>
  <c r="E61" i="10"/>
  <c r="E63" s="1"/>
  <c r="D37" i="16"/>
  <c r="E37" s="1"/>
  <c r="J38" i="10"/>
  <c r="J39" s="1"/>
  <c r="I38"/>
  <c r="I39" s="1"/>
  <c r="I34" i="16" s="1"/>
  <c r="K38" i="10"/>
  <c r="K39" s="1"/>
  <c r="I26" i="16"/>
  <c r="H23" i="17"/>
  <c r="R38" i="10"/>
  <c r="R39" s="1"/>
  <c r="M38"/>
  <c r="M39" s="1"/>
  <c r="G42" i="4"/>
  <c r="C12" i="19"/>
  <c r="W38" i="10"/>
  <c r="W39" s="1"/>
  <c r="X38"/>
  <c r="X39" s="1"/>
  <c r="U38"/>
  <c r="U39" s="1"/>
  <c r="O38"/>
  <c r="O39" s="1"/>
  <c r="F38"/>
  <c r="F39" s="1"/>
  <c r="T38"/>
  <c r="T39" s="1"/>
  <c r="C9" i="19"/>
  <c r="E15" i="11"/>
  <c r="I27" i="16"/>
  <c r="D29"/>
  <c r="I23"/>
  <c r="C29"/>
  <c r="I28"/>
  <c r="E45"/>
  <c r="D48"/>
  <c r="F45" s="1"/>
  <c r="C1" i="18"/>
  <c r="B1" i="4"/>
  <c r="A1" i="8" s="1"/>
  <c r="A1" i="6" s="1"/>
  <c r="E43" i="11"/>
  <c r="E44" s="1"/>
  <c r="E46" s="1"/>
  <c r="D38"/>
  <c r="D19" i="19"/>
  <c r="E19" s="1"/>
  <c r="I19" s="1"/>
  <c r="G19"/>
  <c r="H36" i="17"/>
  <c r="E38"/>
  <c r="L38" i="10"/>
  <c r="L39" s="1"/>
  <c r="E20"/>
  <c r="E21" s="1"/>
  <c r="F17"/>
  <c r="G17" s="1"/>
  <c r="H17" s="1"/>
  <c r="N38"/>
  <c r="N39" s="1"/>
  <c r="I35" i="16" s="1"/>
  <c r="F7" i="10"/>
  <c r="J45" i="16"/>
  <c r="F24" i="10"/>
  <c r="H38"/>
  <c r="H39" s="1"/>
  <c r="G24" i="4"/>
  <c r="S38" i="10"/>
  <c r="S39" s="1"/>
  <c r="I36" i="16" s="1"/>
  <c r="E38" i="10"/>
  <c r="V38"/>
  <c r="V39" s="1"/>
  <c r="F119" i="18"/>
  <c r="F120" s="1"/>
  <c r="G119"/>
  <c r="G120" s="1"/>
  <c r="G122" s="1"/>
  <c r="H184" i="4"/>
  <c r="H185" s="1"/>
  <c r="H187" s="1"/>
  <c r="F6" i="12" s="1"/>
  <c r="F7" s="1"/>
  <c r="E62" i="16"/>
  <c r="C15" i="12"/>
  <c r="C18" s="1"/>
  <c r="C19" s="1"/>
  <c r="F15" s="1"/>
  <c r="G29" i="16"/>
  <c r="J16" i="10"/>
  <c r="C52" i="11"/>
  <c r="I25" i="16"/>
  <c r="F29"/>
  <c r="D63"/>
  <c r="F62" s="1"/>
  <c r="E57"/>
  <c r="C10" i="19"/>
  <c r="E49" i="10"/>
  <c r="E8" l="1"/>
  <c r="D34" i="16" s="1"/>
  <c r="E34" s="1"/>
  <c r="J39"/>
  <c r="E64" i="10"/>
  <c r="E66" s="1"/>
  <c r="F60" s="1"/>
  <c r="F19" i="19"/>
  <c r="F20" i="10"/>
  <c r="F21" s="1"/>
  <c r="I17"/>
  <c r="H20"/>
  <c r="H21" s="1"/>
  <c r="C19" i="11"/>
  <c r="E19" s="1"/>
  <c r="C51"/>
  <c r="C54"/>
  <c r="C22"/>
  <c r="E22" s="1"/>
  <c r="F122" i="18"/>
  <c r="D122" s="1"/>
  <c r="D120"/>
  <c r="C77" i="11" s="1"/>
  <c r="J19" i="19"/>
  <c r="H19"/>
  <c r="F57" i="16"/>
  <c r="F53"/>
  <c r="D34" i="8" s="1"/>
  <c r="C9" i="11" s="1"/>
  <c r="F52" i="16"/>
  <c r="D32" i="8" s="1"/>
  <c r="C7" i="11" s="1"/>
  <c r="F54" i="16"/>
  <c r="F56"/>
  <c r="F60"/>
  <c r="F61"/>
  <c r="E63"/>
  <c r="F59"/>
  <c r="F63"/>
  <c r="F55"/>
  <c r="D65"/>
  <c r="F48" i="10"/>
  <c r="F49" s="1"/>
  <c r="F8"/>
  <c r="F9" s="1"/>
  <c r="F12" s="1"/>
  <c r="G7"/>
  <c r="F43" i="16"/>
  <c r="E48"/>
  <c r="F44"/>
  <c r="F46"/>
  <c r="F47"/>
  <c r="C50" i="11"/>
  <c r="C18"/>
  <c r="E18" s="1"/>
  <c r="I29" i="16"/>
  <c r="C53" i="11"/>
  <c r="C21"/>
  <c r="E21" s="1"/>
  <c r="K16" i="10"/>
  <c r="D39" i="16"/>
  <c r="E39" s="1"/>
  <c r="E39" i="10"/>
  <c r="F61"/>
  <c r="F63" s="1"/>
  <c r="G24"/>
  <c r="D51" i="11"/>
  <c r="D53"/>
  <c r="D50"/>
  <c r="D52"/>
  <c r="E52" s="1"/>
  <c r="D41"/>
  <c r="D54"/>
  <c r="G20" i="10"/>
  <c r="G21" s="1"/>
  <c r="C20" i="19"/>
  <c r="E9" i="10" l="1"/>
  <c r="E12" s="1"/>
  <c r="F25"/>
  <c r="F13"/>
  <c r="G48"/>
  <c r="G49" s="1"/>
  <c r="H24"/>
  <c r="G61"/>
  <c r="G63" s="1"/>
  <c r="L16"/>
  <c r="H7"/>
  <c r="G8"/>
  <c r="G9" s="1"/>
  <c r="G12" s="1"/>
  <c r="F64"/>
  <c r="F66" s="1"/>
  <c r="G60" s="1"/>
  <c r="G20" i="19"/>
  <c r="D20"/>
  <c r="C55" i="11"/>
  <c r="E50"/>
  <c r="E55" s="1"/>
  <c r="E53"/>
  <c r="E51"/>
  <c r="D42"/>
  <c r="F32" i="8" s="1"/>
  <c r="E32"/>
  <c r="D7" i="11" s="1"/>
  <c r="D43"/>
  <c r="D44" s="1"/>
  <c r="D46" s="1"/>
  <c r="H30" i="17"/>
  <c r="I33" i="16"/>
  <c r="H29" i="17"/>
  <c r="F65" i="16"/>
  <c r="E65"/>
  <c r="J17" i="10"/>
  <c r="I20"/>
  <c r="I21" s="1"/>
  <c r="E23" i="11"/>
  <c r="E54"/>
  <c r="G18" i="6" l="1"/>
  <c r="H21" i="17" s="1"/>
  <c r="I21" s="1"/>
  <c r="D35" i="16"/>
  <c r="E35" s="1"/>
  <c r="E13" i="10"/>
  <c r="E25"/>
  <c r="G64"/>
  <c r="G66" s="1"/>
  <c r="H60" s="1"/>
  <c r="H48"/>
  <c r="M16"/>
  <c r="F41"/>
  <c r="F26"/>
  <c r="E20" i="19"/>
  <c r="H8" i="10"/>
  <c r="H9" s="1"/>
  <c r="H12" s="1"/>
  <c r="I7"/>
  <c r="H61"/>
  <c r="H63" s="1"/>
  <c r="I24"/>
  <c r="H20" i="19"/>
  <c r="E26" i="11"/>
  <c r="E27"/>
  <c r="G25" i="10"/>
  <c r="G13"/>
  <c r="K17"/>
  <c r="J20"/>
  <c r="J21" s="1"/>
  <c r="D38" i="16" l="1"/>
  <c r="E38" s="1"/>
  <c r="E26" i="10"/>
  <c r="E41"/>
  <c r="H13"/>
  <c r="H25"/>
  <c r="I20" i="19"/>
  <c r="C21"/>
  <c r="F20"/>
  <c r="I8" i="10"/>
  <c r="I9" s="1"/>
  <c r="I12" s="1"/>
  <c r="J7"/>
  <c r="H64"/>
  <c r="H66" s="1"/>
  <c r="I60" s="1"/>
  <c r="H49"/>
  <c r="L17"/>
  <c r="K20"/>
  <c r="K21" s="1"/>
  <c r="J24"/>
  <c r="I61"/>
  <c r="I63" s="1"/>
  <c r="F47"/>
  <c r="F51" s="1"/>
  <c r="F52" s="1"/>
  <c r="F42"/>
  <c r="G41"/>
  <c r="G26"/>
  <c r="N16"/>
  <c r="J20" i="19"/>
  <c r="D40" i="16" l="1"/>
  <c r="E40" s="1"/>
  <c r="E42" i="10"/>
  <c r="J33" i="16" s="1"/>
  <c r="E47" i="10"/>
  <c r="E51" s="1"/>
  <c r="E52" s="1"/>
  <c r="I64"/>
  <c r="I66" s="1"/>
  <c r="J60" s="1"/>
  <c r="I13"/>
  <c r="I25"/>
  <c r="G42"/>
  <c r="G47"/>
  <c r="G51" s="1"/>
  <c r="G52" s="1"/>
  <c r="J61"/>
  <c r="J63" s="1"/>
  <c r="K24"/>
  <c r="J8"/>
  <c r="J9" s="1"/>
  <c r="J12" s="1"/>
  <c r="K7"/>
  <c r="G21" i="19"/>
  <c r="D21"/>
  <c r="H26" i="10"/>
  <c r="H41"/>
  <c r="M17"/>
  <c r="L20"/>
  <c r="L21" s="1"/>
  <c r="O16"/>
  <c r="I48"/>
  <c r="I49" s="1"/>
  <c r="J48" l="1"/>
  <c r="J49" s="1"/>
  <c r="P16"/>
  <c r="E21" i="19"/>
  <c r="J21" s="1"/>
  <c r="H21"/>
  <c r="J25" i="10"/>
  <c r="J13"/>
  <c r="K8"/>
  <c r="K9" s="1"/>
  <c r="K12" s="1"/>
  <c r="L7"/>
  <c r="L24"/>
  <c r="K61"/>
  <c r="K63" s="1"/>
  <c r="I26"/>
  <c r="I41"/>
  <c r="N17"/>
  <c r="M20"/>
  <c r="M21" s="1"/>
  <c r="H42"/>
  <c r="H47"/>
  <c r="H51" s="1"/>
  <c r="H52" s="1"/>
  <c r="J64"/>
  <c r="J66" s="1"/>
  <c r="K60" s="1"/>
  <c r="K64" l="1"/>
  <c r="K66" s="1"/>
  <c r="L60" s="1"/>
  <c r="K48"/>
  <c r="K49" s="1"/>
  <c r="K13"/>
  <c r="K25"/>
  <c r="L61"/>
  <c r="L63" s="1"/>
  <c r="M24"/>
  <c r="Q16"/>
  <c r="O17"/>
  <c r="N20"/>
  <c r="N21" s="1"/>
  <c r="C22" i="19"/>
  <c r="F21"/>
  <c r="I21"/>
  <c r="I42" i="10"/>
  <c r="J34" i="16" s="1"/>
  <c r="I47" i="10"/>
  <c r="I51" s="1"/>
  <c r="I52" s="1"/>
  <c r="M7"/>
  <c r="L8"/>
  <c r="L9" s="1"/>
  <c r="L12" s="1"/>
  <c r="J26"/>
  <c r="J41"/>
  <c r="L25" l="1"/>
  <c r="L13"/>
  <c r="J47"/>
  <c r="J51" s="1"/>
  <c r="J52" s="1"/>
  <c r="J42"/>
  <c r="N7"/>
  <c r="M8"/>
  <c r="M9" s="1"/>
  <c r="M12" s="1"/>
  <c r="L48"/>
  <c r="L49" s="1"/>
  <c r="P17"/>
  <c r="O20"/>
  <c r="O21" s="1"/>
  <c r="M61"/>
  <c r="M63" s="1"/>
  <c r="E68" s="1"/>
  <c r="N24"/>
  <c r="L64"/>
  <c r="L66" s="1"/>
  <c r="M60" s="1"/>
  <c r="R16"/>
  <c r="D22" i="19"/>
  <c r="G22"/>
  <c r="K41" i="10"/>
  <c r="K26"/>
  <c r="M48" l="1"/>
  <c r="M49" s="1"/>
  <c r="S16"/>
  <c r="L26"/>
  <c r="L41"/>
  <c r="K42"/>
  <c r="K47"/>
  <c r="K51" s="1"/>
  <c r="K52" s="1"/>
  <c r="Q17"/>
  <c r="P20"/>
  <c r="P21" s="1"/>
  <c r="N8"/>
  <c r="N9" s="1"/>
  <c r="N12" s="1"/>
  <c r="O7"/>
  <c r="M64"/>
  <c r="M66" s="1"/>
  <c r="N60" s="1"/>
  <c r="N61"/>
  <c r="N63" s="1"/>
  <c r="O24"/>
  <c r="M25"/>
  <c r="M13"/>
  <c r="E22" i="19"/>
  <c r="J22" s="1"/>
  <c r="H22"/>
  <c r="N25" i="10" l="1"/>
  <c r="N13"/>
  <c r="N48"/>
  <c r="N49" s="1"/>
  <c r="M26"/>
  <c r="M41"/>
  <c r="L42"/>
  <c r="L47"/>
  <c r="L51" s="1"/>
  <c r="L52" s="1"/>
  <c r="N64"/>
  <c r="N66" s="1"/>
  <c r="O8"/>
  <c r="O9" s="1"/>
  <c r="O12" s="1"/>
  <c r="P7"/>
  <c r="R17"/>
  <c r="Q20"/>
  <c r="Q21" s="1"/>
  <c r="T16"/>
  <c r="F22" i="19"/>
  <c r="I22"/>
  <c r="C23"/>
  <c r="O61" i="10"/>
  <c r="O63" s="1"/>
  <c r="P24"/>
  <c r="O13" l="1"/>
  <c r="O25"/>
  <c r="O48"/>
  <c r="O49" s="1"/>
  <c r="P61"/>
  <c r="P63" s="1"/>
  <c r="Q24"/>
  <c r="M47"/>
  <c r="M51" s="1"/>
  <c r="M52" s="1"/>
  <c r="M42"/>
  <c r="S17"/>
  <c r="R20"/>
  <c r="R21" s="1"/>
  <c r="I51" i="16"/>
  <c r="J51" s="1"/>
  <c r="O60" i="10"/>
  <c r="O64" s="1"/>
  <c r="O66" s="1"/>
  <c r="P60" s="1"/>
  <c r="N26"/>
  <c r="N41"/>
  <c r="U16"/>
  <c r="D23" i="19"/>
  <c r="G23"/>
  <c r="P8" i="10"/>
  <c r="P9" s="1"/>
  <c r="P12" s="1"/>
  <c r="Q7"/>
  <c r="P64" l="1"/>
  <c r="P66" s="1"/>
  <c r="Q60" s="1"/>
  <c r="Q64" s="1"/>
  <c r="Q66" s="1"/>
  <c r="R60" s="1"/>
  <c r="P25"/>
  <c r="P13"/>
  <c r="P48"/>
  <c r="P49" s="1"/>
  <c r="E23" i="19"/>
  <c r="J23" s="1"/>
  <c r="H23"/>
  <c r="R24" i="10"/>
  <c r="Q61"/>
  <c r="Q63" s="1"/>
  <c r="T17"/>
  <c r="S20"/>
  <c r="S21" s="1"/>
  <c r="N47"/>
  <c r="N51" s="1"/>
  <c r="N52" s="1"/>
  <c r="N42"/>
  <c r="J35" i="16" s="1"/>
  <c r="O26" i="10"/>
  <c r="O41"/>
  <c r="R7"/>
  <c r="Q8"/>
  <c r="Q9" s="1"/>
  <c r="Q12" s="1"/>
  <c r="V16"/>
  <c r="Q13" l="1"/>
  <c r="Q25"/>
  <c r="Q48"/>
  <c r="Q49" s="1"/>
  <c r="P26"/>
  <c r="P41"/>
  <c r="O47"/>
  <c r="O51" s="1"/>
  <c r="O52" s="1"/>
  <c r="O42"/>
  <c r="U17"/>
  <c r="T20"/>
  <c r="T21" s="1"/>
  <c r="C24" i="19"/>
  <c r="I23"/>
  <c r="F23"/>
  <c r="W16" i="10"/>
  <c r="R8"/>
  <c r="R9" s="1"/>
  <c r="R12" s="1"/>
  <c r="S7"/>
  <c r="S24"/>
  <c r="R61"/>
  <c r="R63" s="1"/>
  <c r="E69" s="1"/>
  <c r="R64" l="1"/>
  <c r="R66" s="1"/>
  <c r="S60" s="1"/>
  <c r="R48"/>
  <c r="R49" s="1"/>
  <c r="R25"/>
  <c r="R13"/>
  <c r="S61"/>
  <c r="S63" s="1"/>
  <c r="T24"/>
  <c r="X16"/>
  <c r="G24" i="19"/>
  <c r="D24"/>
  <c r="P42" i="10"/>
  <c r="P47"/>
  <c r="P51" s="1"/>
  <c r="P52" s="1"/>
  <c r="Q26"/>
  <c r="Q41"/>
  <c r="V17"/>
  <c r="U20"/>
  <c r="U21" s="1"/>
  <c r="T7"/>
  <c r="S8"/>
  <c r="S9" s="1"/>
  <c r="S12" s="1"/>
  <c r="S25" l="1"/>
  <c r="S13"/>
  <c r="W17"/>
  <c r="V20"/>
  <c r="V21" s="1"/>
  <c r="T61"/>
  <c r="T63" s="1"/>
  <c r="U24"/>
  <c r="S48"/>
  <c r="R56" s="1"/>
  <c r="E24" i="19"/>
  <c r="J24" s="1"/>
  <c r="H24"/>
  <c r="R41" i="10"/>
  <c r="R26"/>
  <c r="U7"/>
  <c r="T8"/>
  <c r="T9" s="1"/>
  <c r="T12" s="1"/>
  <c r="Q42"/>
  <c r="Q47"/>
  <c r="Q51" s="1"/>
  <c r="Q52" s="1"/>
  <c r="S64"/>
  <c r="S66" s="1"/>
  <c r="S49" l="1"/>
  <c r="T48" s="1"/>
  <c r="T49" s="1"/>
  <c r="T25"/>
  <c r="T13"/>
  <c r="S26"/>
  <c r="S41"/>
  <c r="C25" i="19"/>
  <c r="F24"/>
  <c r="I24"/>
  <c r="U61" i="10"/>
  <c r="U63" s="1"/>
  <c r="V24"/>
  <c r="V7"/>
  <c r="U8"/>
  <c r="U9" s="1"/>
  <c r="U12" s="1"/>
  <c r="E180" i="4"/>
  <c r="E181" s="1"/>
  <c r="E32" i="17"/>
  <c r="X17" i="10"/>
  <c r="X20" s="1"/>
  <c r="X21" s="1"/>
  <c r="W20"/>
  <c r="W21" s="1"/>
  <c r="T60"/>
  <c r="T64" s="1"/>
  <c r="T66" s="1"/>
  <c r="U60" s="1"/>
  <c r="I52" i="16"/>
  <c r="J52" s="1"/>
  <c r="R47" i="10"/>
  <c r="R51" s="1"/>
  <c r="R52" s="1"/>
  <c r="R42"/>
  <c r="U64" l="1"/>
  <c r="U66" s="1"/>
  <c r="V60" s="1"/>
  <c r="U48"/>
  <c r="U49" s="1"/>
  <c r="G183" i="4"/>
  <c r="C78" i="11"/>
  <c r="C79" s="1"/>
  <c r="C80" s="1"/>
  <c r="D25" i="19"/>
  <c r="G25"/>
  <c r="T26" i="10"/>
  <c r="T41"/>
  <c r="H32" i="17"/>
  <c r="F32"/>
  <c r="W7" i="10"/>
  <c r="V8"/>
  <c r="V9" s="1"/>
  <c r="V12" s="1"/>
  <c r="U25"/>
  <c r="U13"/>
  <c r="V61"/>
  <c r="V63" s="1"/>
  <c r="W24"/>
  <c r="S47"/>
  <c r="S51" s="1"/>
  <c r="S52" s="1"/>
  <c r="S42"/>
  <c r="J36" i="16" s="1"/>
  <c r="V64" i="10" l="1"/>
  <c r="V66" s="1"/>
  <c r="W60" s="1"/>
  <c r="V13"/>
  <c r="V25"/>
  <c r="V48"/>
  <c r="V49" s="1"/>
  <c r="X24"/>
  <c r="X61" s="1"/>
  <c r="X63" s="1"/>
  <c r="W61"/>
  <c r="W63" s="1"/>
  <c r="E70" s="1"/>
  <c r="U41"/>
  <c r="U26"/>
  <c r="W8"/>
  <c r="W9" s="1"/>
  <c r="W12" s="1"/>
  <c r="X7"/>
  <c r="E25" i="19"/>
  <c r="H25"/>
  <c r="E183" i="4"/>
  <c r="G185"/>
  <c r="T47" i="10"/>
  <c r="T51" s="1"/>
  <c r="T52" s="1"/>
  <c r="T42"/>
  <c r="W13" l="1"/>
  <c r="W25"/>
  <c r="C26" i="19"/>
  <c r="I25"/>
  <c r="F25"/>
  <c r="X8" i="10"/>
  <c r="X9" s="1"/>
  <c r="X12" s="1"/>
  <c r="U47"/>
  <c r="U51" s="1"/>
  <c r="U52" s="1"/>
  <c r="U42"/>
  <c r="W48"/>
  <c r="W49" s="1"/>
  <c r="W64"/>
  <c r="W66" s="1"/>
  <c r="X60" s="1"/>
  <c r="X64" s="1"/>
  <c r="X66" s="1"/>
  <c r="I53" i="16" s="1"/>
  <c r="J53" s="1"/>
  <c r="V26" i="10"/>
  <c r="V41"/>
  <c r="G187" i="4"/>
  <c r="E185"/>
  <c r="J25" i="19"/>
  <c r="X13" i="10" l="1"/>
  <c r="X25"/>
  <c r="V42"/>
  <c r="V47"/>
  <c r="V51" s="1"/>
  <c r="V52" s="1"/>
  <c r="W26"/>
  <c r="W41"/>
  <c r="F11" i="12"/>
  <c r="F12" s="1"/>
  <c r="F16" s="1"/>
  <c r="F18" s="1"/>
  <c r="E187" i="4"/>
  <c r="X48" i="10"/>
  <c r="X49" s="1"/>
  <c r="D26" i="19"/>
  <c r="G26"/>
  <c r="W42" i="10" l="1"/>
  <c r="W47"/>
  <c r="W51" s="1"/>
  <c r="W52" s="1"/>
  <c r="X26"/>
  <c r="X41"/>
  <c r="I45" i="4"/>
  <c r="J56" i="16"/>
  <c r="J57" s="1"/>
  <c r="E26" i="19"/>
  <c r="J26" s="1"/>
  <c r="H26"/>
  <c r="C27" l="1"/>
  <c r="F26"/>
  <c r="I26"/>
  <c r="X42" i="10"/>
  <c r="X47"/>
  <c r="X51" s="1"/>
  <c r="X52" s="1"/>
  <c r="G27" i="19" l="1"/>
  <c r="D27"/>
  <c r="E27" l="1"/>
  <c r="J27" s="1"/>
  <c r="H27"/>
  <c r="F27" l="1"/>
  <c r="C28"/>
  <c r="I27"/>
  <c r="D28" l="1"/>
  <c r="G28"/>
  <c r="E28" l="1"/>
  <c r="J28" s="1"/>
  <c r="H28"/>
  <c r="C29" l="1"/>
  <c r="F28"/>
  <c r="I28"/>
  <c r="D29" l="1"/>
  <c r="G29"/>
  <c r="E29" l="1"/>
  <c r="J29" s="1"/>
  <c r="H29"/>
  <c r="F29" l="1"/>
  <c r="I29"/>
  <c r="C30"/>
  <c r="D30" l="1"/>
  <c r="G30"/>
  <c r="E30" l="1"/>
  <c r="J30" s="1"/>
  <c r="H30"/>
  <c r="C31" l="1"/>
  <c r="F30"/>
  <c r="I30"/>
  <c r="D31" l="1"/>
  <c r="G31"/>
  <c r="K19"/>
  <c r="E31" l="1"/>
  <c r="J31" s="1"/>
  <c r="H31"/>
  <c r="F31" l="1"/>
  <c r="I31"/>
  <c r="C32"/>
  <c r="D32" l="1"/>
  <c r="G32"/>
  <c r="E32" l="1"/>
  <c r="J32" s="1"/>
  <c r="H32"/>
  <c r="C33" l="1"/>
  <c r="I32"/>
  <c r="F32"/>
  <c r="D33" l="1"/>
  <c r="G33"/>
  <c r="E33" l="1"/>
  <c r="J33" s="1"/>
  <c r="H33"/>
  <c r="I33" l="1"/>
  <c r="C34"/>
  <c r="F33"/>
  <c r="G34" l="1"/>
  <c r="D34"/>
  <c r="E34" l="1"/>
  <c r="J34" s="1"/>
  <c r="H34"/>
  <c r="F34" l="1"/>
  <c r="C35"/>
  <c r="I34"/>
  <c r="G35" l="1"/>
  <c r="D35"/>
  <c r="E35" l="1"/>
  <c r="J35" s="1"/>
  <c r="H35"/>
  <c r="F35" l="1"/>
  <c r="I35"/>
  <c r="C36"/>
  <c r="G36" l="1"/>
  <c r="D36"/>
  <c r="E36" l="1"/>
  <c r="J36" s="1"/>
  <c r="H36"/>
  <c r="C37" l="1"/>
  <c r="I36"/>
  <c r="F36"/>
  <c r="G37" l="1"/>
  <c r="D37"/>
  <c r="E37" l="1"/>
  <c r="J37" s="1"/>
  <c r="H37"/>
  <c r="I37" l="1"/>
  <c r="C38"/>
  <c r="F37"/>
  <c r="D38" l="1"/>
  <c r="G38"/>
  <c r="E38" l="1"/>
  <c r="J38" s="1"/>
  <c r="H38"/>
  <c r="C39" l="1"/>
  <c r="F38"/>
  <c r="I38"/>
  <c r="G39" l="1"/>
  <c r="D39"/>
  <c r="E39" l="1"/>
  <c r="J39" s="1"/>
  <c r="H39"/>
  <c r="F39" l="1"/>
  <c r="I39"/>
  <c r="C40"/>
  <c r="D40" l="1"/>
  <c r="G40"/>
  <c r="E40" l="1"/>
  <c r="J40" s="1"/>
  <c r="H40"/>
  <c r="C41" l="1"/>
  <c r="I40"/>
  <c r="F40"/>
  <c r="G41" l="1"/>
  <c r="D41"/>
  <c r="E41" l="1"/>
  <c r="J41" s="1"/>
  <c r="H41"/>
  <c r="I41" l="1"/>
  <c r="F41"/>
  <c r="C42"/>
  <c r="D42" l="1"/>
  <c r="G42"/>
  <c r="E42" l="1"/>
  <c r="J42" s="1"/>
  <c r="H42"/>
  <c r="F42" l="1"/>
  <c r="I42"/>
  <c r="C43"/>
  <c r="D43" l="1"/>
  <c r="G43"/>
  <c r="K20"/>
  <c r="E43" l="1"/>
  <c r="J43" s="1"/>
  <c r="H43"/>
  <c r="F43" l="1"/>
  <c r="C44"/>
  <c r="I43"/>
  <c r="G44" l="1"/>
  <c r="D44"/>
  <c r="E44" l="1"/>
  <c r="J44" s="1"/>
  <c r="H44"/>
  <c r="I44" l="1"/>
  <c r="C45"/>
  <c r="F44"/>
  <c r="G45" l="1"/>
  <c r="D45"/>
  <c r="E45" l="1"/>
  <c r="J45" s="1"/>
  <c r="H45"/>
  <c r="F45" l="1"/>
  <c r="C46"/>
  <c r="I45"/>
  <c r="G46" l="1"/>
  <c r="D46"/>
  <c r="E46" l="1"/>
  <c r="J46" s="1"/>
  <c r="H46"/>
  <c r="C47" l="1"/>
  <c r="I46"/>
  <c r="F46"/>
  <c r="G47" l="1"/>
  <c r="D47"/>
  <c r="E47" l="1"/>
  <c r="J47" s="1"/>
  <c r="H47"/>
  <c r="I47" l="1"/>
  <c r="C48"/>
  <c r="F47"/>
  <c r="D48" l="1"/>
  <c r="G48"/>
  <c r="E48" l="1"/>
  <c r="J48" s="1"/>
  <c r="H48"/>
  <c r="I48" l="1"/>
  <c r="F48"/>
  <c r="C49"/>
  <c r="D49" l="1"/>
  <c r="G49"/>
  <c r="E49" l="1"/>
  <c r="J49" s="1"/>
  <c r="H49"/>
  <c r="F49" l="1"/>
  <c r="I49"/>
  <c r="C50"/>
  <c r="G50" l="1"/>
  <c r="D50"/>
  <c r="E50" l="1"/>
  <c r="J50" s="1"/>
  <c r="H50"/>
  <c r="C51" l="1"/>
  <c r="F50"/>
  <c r="I50"/>
  <c r="G51" l="1"/>
  <c r="D51"/>
  <c r="E51" l="1"/>
  <c r="J51" s="1"/>
  <c r="H51"/>
  <c r="C52" l="1"/>
  <c r="F51"/>
  <c r="I51"/>
  <c r="G52" l="1"/>
  <c r="D52"/>
  <c r="E52" l="1"/>
  <c r="J52" s="1"/>
  <c r="H52"/>
  <c r="F52" l="1"/>
  <c r="C53"/>
  <c r="I52"/>
  <c r="D53" l="1"/>
  <c r="G53"/>
  <c r="E53" l="1"/>
  <c r="J53" s="1"/>
  <c r="H53"/>
  <c r="C54" l="1"/>
  <c r="F53"/>
  <c r="I53"/>
  <c r="D54" l="1"/>
  <c r="G54"/>
  <c r="E54" l="1"/>
  <c r="J54" s="1"/>
  <c r="H54"/>
  <c r="C55" l="1"/>
  <c r="F54"/>
  <c r="I54"/>
  <c r="G55" l="1"/>
  <c r="K21"/>
  <c r="D55"/>
  <c r="E55" l="1"/>
  <c r="J55" s="1"/>
  <c r="H55"/>
  <c r="F55" l="1"/>
  <c r="C56"/>
  <c r="I55"/>
  <c r="G56" l="1"/>
  <c r="D56"/>
  <c r="E56" l="1"/>
  <c r="J56" s="1"/>
  <c r="H56"/>
  <c r="C57" l="1"/>
  <c r="F56"/>
  <c r="I56"/>
  <c r="D57" l="1"/>
  <c r="G57"/>
  <c r="E57" l="1"/>
  <c r="J57" s="1"/>
  <c r="H57"/>
  <c r="F57" l="1"/>
  <c r="C58"/>
  <c r="I57"/>
  <c r="G58" l="1"/>
  <c r="D58"/>
  <c r="E58" l="1"/>
  <c r="J58" s="1"/>
  <c r="H58"/>
  <c r="C59" l="1"/>
  <c r="F58"/>
  <c r="I58"/>
  <c r="G59" l="1"/>
  <c r="D59"/>
  <c r="E59" l="1"/>
  <c r="J59" s="1"/>
  <c r="H59"/>
  <c r="C60" l="1"/>
  <c r="I59"/>
  <c r="F59"/>
  <c r="G60" l="1"/>
  <c r="D60"/>
  <c r="E60" l="1"/>
  <c r="J60" s="1"/>
  <c r="H60"/>
  <c r="F60" l="1"/>
  <c r="I60"/>
  <c r="C61"/>
  <c r="G61" l="1"/>
  <c r="D61"/>
  <c r="E61" l="1"/>
  <c r="J61" s="1"/>
  <c r="H61"/>
  <c r="C62" l="1"/>
  <c r="I61"/>
  <c r="F61"/>
  <c r="G62" l="1"/>
  <c r="D62"/>
  <c r="E62" l="1"/>
  <c r="J62" s="1"/>
  <c r="H62"/>
  <c r="F62" l="1"/>
  <c r="C63"/>
  <c r="I62"/>
  <c r="G63" l="1"/>
  <c r="D63"/>
  <c r="E63" l="1"/>
  <c r="H63"/>
  <c r="I63" l="1"/>
  <c r="F63"/>
  <c r="C64"/>
  <c r="J63"/>
  <c r="G64" l="1"/>
  <c r="D64"/>
  <c r="E64" l="1"/>
  <c r="H64"/>
  <c r="F64" l="1"/>
  <c r="I64"/>
  <c r="C65"/>
  <c r="J64"/>
  <c r="D65" l="1"/>
  <c r="G65"/>
  <c r="E65" l="1"/>
  <c r="H65"/>
  <c r="F65" l="1"/>
  <c r="C66"/>
  <c r="I65"/>
  <c r="J65"/>
  <c r="D66" l="1"/>
  <c r="G66"/>
  <c r="E66" l="1"/>
  <c r="H66"/>
  <c r="F66" l="1"/>
  <c r="C67"/>
  <c r="I66"/>
  <c r="J66"/>
  <c r="K22" l="1"/>
  <c r="G67"/>
  <c r="D67"/>
  <c r="E67" l="1"/>
  <c r="J67" s="1"/>
  <c r="H67"/>
  <c r="C68" l="1"/>
  <c r="F67"/>
  <c r="I67"/>
  <c r="G68" l="1"/>
  <c r="D68"/>
  <c r="E68" l="1"/>
  <c r="H68"/>
  <c r="C69" l="1"/>
  <c r="I68"/>
  <c r="F68"/>
  <c r="J68"/>
  <c r="D69" l="1"/>
  <c r="G69"/>
  <c r="E69" l="1"/>
  <c r="H69"/>
  <c r="I69" l="1"/>
  <c r="C70"/>
  <c r="F69"/>
  <c r="J69"/>
  <c r="D70" l="1"/>
  <c r="G70"/>
  <c r="E70" l="1"/>
  <c r="H70"/>
  <c r="F70" l="1"/>
  <c r="I70"/>
  <c r="C71"/>
  <c r="J70"/>
  <c r="G71" l="1"/>
  <c r="D71"/>
  <c r="E71" l="1"/>
  <c r="H71"/>
  <c r="F71" l="1"/>
  <c r="I71"/>
  <c r="C72"/>
  <c r="J71"/>
  <c r="G72" l="1"/>
  <c r="D72"/>
  <c r="E72" l="1"/>
  <c r="H72"/>
  <c r="C73" l="1"/>
  <c r="I72"/>
  <c r="F72"/>
  <c r="J72"/>
  <c r="D73" l="1"/>
  <c r="G73"/>
  <c r="E73" l="1"/>
  <c r="H73"/>
  <c r="F73" l="1"/>
  <c r="I73"/>
  <c r="C74"/>
  <c r="J73"/>
  <c r="G74" l="1"/>
  <c r="D74"/>
  <c r="E74" l="1"/>
  <c r="H74"/>
  <c r="I74" l="1"/>
  <c r="F74"/>
  <c r="C75"/>
  <c r="J74"/>
  <c r="D75" l="1"/>
  <c r="G75"/>
  <c r="E75" l="1"/>
  <c r="H75"/>
  <c r="C76" l="1"/>
  <c r="F75"/>
  <c r="I75"/>
  <c r="J75"/>
  <c r="G76" l="1"/>
  <c r="D76"/>
  <c r="E76" l="1"/>
  <c r="H76"/>
  <c r="F76" l="1"/>
  <c r="I76"/>
  <c r="C77"/>
  <c r="J76"/>
  <c r="G77" l="1"/>
  <c r="D77"/>
  <c r="E77" l="1"/>
  <c r="H77"/>
  <c r="C78" l="1"/>
  <c r="F77"/>
  <c r="I77"/>
  <c r="J77"/>
  <c r="D78" l="1"/>
  <c r="G78"/>
  <c r="E78" l="1"/>
  <c r="H78"/>
  <c r="I78" l="1"/>
  <c r="F78"/>
  <c r="C79"/>
  <c r="J78"/>
  <c r="D79" l="1"/>
  <c r="G79"/>
  <c r="K23"/>
  <c r="E79" l="1"/>
  <c r="J79" s="1"/>
  <c r="H79"/>
  <c r="I79" l="1"/>
  <c r="C80"/>
  <c r="F79"/>
  <c r="G80" l="1"/>
  <c r="D80"/>
  <c r="E80" l="1"/>
  <c r="J80" s="1"/>
  <c r="H80"/>
  <c r="F80" l="1"/>
  <c r="C81"/>
  <c r="I80"/>
  <c r="D81" l="1"/>
  <c r="G81"/>
  <c r="E81" l="1"/>
  <c r="J81" s="1"/>
  <c r="H81"/>
  <c r="F81" l="1"/>
  <c r="C82"/>
  <c r="I81"/>
  <c r="G82" l="1"/>
  <c r="D82"/>
  <c r="E82" l="1"/>
  <c r="J82" s="1"/>
  <c r="H82"/>
  <c r="C83" l="1"/>
  <c r="I82"/>
  <c r="F82"/>
  <c r="G83" l="1"/>
  <c r="D83"/>
  <c r="E83" l="1"/>
  <c r="J83" s="1"/>
  <c r="H83"/>
  <c r="F83" l="1"/>
  <c r="I83"/>
  <c r="C84"/>
  <c r="D84" l="1"/>
  <c r="G84"/>
  <c r="E84" l="1"/>
  <c r="J84" s="1"/>
  <c r="H84"/>
  <c r="F84" l="1"/>
  <c r="I84"/>
  <c r="C85"/>
  <c r="G85" l="1"/>
  <c r="D85"/>
  <c r="E85" l="1"/>
  <c r="J85" s="1"/>
  <c r="H85"/>
  <c r="C86" l="1"/>
  <c r="I85"/>
  <c r="F85"/>
  <c r="G86" l="1"/>
  <c r="D86"/>
  <c r="E86" l="1"/>
  <c r="J86" s="1"/>
  <c r="H86"/>
  <c r="I86" l="1"/>
  <c r="C87"/>
  <c r="F86"/>
  <c r="G87" l="1"/>
  <c r="D87"/>
  <c r="E87" l="1"/>
  <c r="J87" s="1"/>
  <c r="H87"/>
  <c r="C88" l="1"/>
  <c r="F87"/>
  <c r="I87"/>
  <c r="D88" l="1"/>
  <c r="G88"/>
  <c r="E88" l="1"/>
  <c r="J88" s="1"/>
  <c r="H88"/>
  <c r="C89" l="1"/>
  <c r="F88"/>
  <c r="I88"/>
  <c r="G89" l="1"/>
  <c r="D89"/>
  <c r="E89" l="1"/>
  <c r="J89" s="1"/>
  <c r="H89"/>
  <c r="F89" l="1"/>
  <c r="C90"/>
  <c r="I89"/>
  <c r="D90" l="1"/>
  <c r="G90"/>
  <c r="E90" l="1"/>
  <c r="J90" s="1"/>
  <c r="H90"/>
  <c r="C91" l="1"/>
  <c r="F90"/>
  <c r="I90"/>
  <c r="K24" l="1"/>
  <c r="G91"/>
  <c r="D91"/>
  <c r="E91" l="1"/>
  <c r="J91" s="1"/>
  <c r="H91"/>
  <c r="F91" l="1"/>
  <c r="C92"/>
  <c r="I91"/>
  <c r="D92" l="1"/>
  <c r="G92"/>
  <c r="E92" l="1"/>
  <c r="J92" s="1"/>
  <c r="H92"/>
  <c r="C93" l="1"/>
  <c r="F92"/>
  <c r="I92"/>
  <c r="G93" l="1"/>
  <c r="D93"/>
  <c r="E93" l="1"/>
  <c r="J93" s="1"/>
  <c r="H93"/>
  <c r="C94" l="1"/>
  <c r="I93"/>
  <c r="F93"/>
  <c r="G94" l="1"/>
  <c r="D94"/>
  <c r="E94" l="1"/>
  <c r="J94" s="1"/>
  <c r="H94"/>
  <c r="F94" l="1"/>
  <c r="I94"/>
  <c r="C95"/>
  <c r="G95" l="1"/>
  <c r="D95"/>
  <c r="E95" l="1"/>
  <c r="J95" s="1"/>
  <c r="H95"/>
  <c r="C96" l="1"/>
  <c r="I95"/>
  <c r="F95"/>
  <c r="G96" l="1"/>
  <c r="D96"/>
  <c r="E96" l="1"/>
  <c r="J96" s="1"/>
  <c r="H96"/>
  <c r="C97" l="1"/>
  <c r="I96"/>
  <c r="F96"/>
  <c r="D97" l="1"/>
  <c r="G97"/>
  <c r="E97" l="1"/>
  <c r="J97" s="1"/>
  <c r="H97"/>
  <c r="C98" l="1"/>
  <c r="F97"/>
  <c r="I97"/>
  <c r="G98" l="1"/>
  <c r="D98"/>
  <c r="E98" l="1"/>
  <c r="J98" s="1"/>
  <c r="H98"/>
  <c r="C99" l="1"/>
  <c r="F98"/>
  <c r="I98"/>
  <c r="D99" l="1"/>
  <c r="G99"/>
  <c r="E99" l="1"/>
  <c r="J99" s="1"/>
  <c r="H99"/>
  <c r="F99" l="1"/>
  <c r="I99"/>
  <c r="C100"/>
  <c r="G100" l="1"/>
  <c r="D100"/>
  <c r="E100" l="1"/>
  <c r="J100" s="1"/>
  <c r="H100"/>
  <c r="C101" l="1"/>
  <c r="F100"/>
  <c r="I100"/>
  <c r="D101" l="1"/>
  <c r="G101"/>
  <c r="E101" l="1"/>
  <c r="J101" s="1"/>
  <c r="H101"/>
  <c r="C102" l="1"/>
  <c r="I101"/>
  <c r="F101"/>
  <c r="D102" l="1"/>
  <c r="G102"/>
  <c r="E102" l="1"/>
  <c r="J102" s="1"/>
  <c r="H102"/>
  <c r="F102" l="1"/>
  <c r="I102"/>
  <c r="C103"/>
  <c r="K25" l="1"/>
  <c r="G103"/>
  <c r="D103"/>
  <c r="E103" l="1"/>
  <c r="H103"/>
  <c r="F103" l="1"/>
  <c r="C104"/>
  <c r="I103"/>
  <c r="J103"/>
  <c r="D104" l="1"/>
  <c r="G104"/>
  <c r="E104" l="1"/>
  <c r="H104"/>
  <c r="F104" l="1"/>
  <c r="C105"/>
  <c r="I104"/>
  <c r="J104"/>
  <c r="D105" l="1"/>
  <c r="G105"/>
  <c r="E105" l="1"/>
  <c r="H105"/>
  <c r="F105" l="1"/>
  <c r="I105"/>
  <c r="C106"/>
  <c r="J105"/>
  <c r="G106" l="1"/>
  <c r="D106"/>
  <c r="E106" l="1"/>
  <c r="H106"/>
  <c r="C107" l="1"/>
  <c r="I106"/>
  <c r="F106"/>
  <c r="J106"/>
  <c r="G107" l="1"/>
  <c r="D107"/>
  <c r="E107" l="1"/>
  <c r="H107"/>
  <c r="C108" l="1"/>
  <c r="F107"/>
  <c r="I107"/>
  <c r="J107"/>
  <c r="D108" l="1"/>
  <c r="G108"/>
  <c r="E108" l="1"/>
  <c r="H108"/>
  <c r="F108" l="1"/>
  <c r="C109"/>
  <c r="I108"/>
  <c r="J108"/>
  <c r="D109" l="1"/>
  <c r="G109"/>
  <c r="E109" l="1"/>
  <c r="H109"/>
  <c r="C110" l="1"/>
  <c r="F109"/>
  <c r="I109"/>
  <c r="J109"/>
  <c r="D110" l="1"/>
  <c r="G110"/>
  <c r="E110" l="1"/>
  <c r="J110" s="1"/>
  <c r="H110"/>
  <c r="F110" l="1"/>
  <c r="C111"/>
  <c r="I110"/>
  <c r="G111" l="1"/>
  <c r="D111"/>
  <c r="E111" l="1"/>
  <c r="H111"/>
  <c r="C112" l="1"/>
  <c r="I111"/>
  <c r="F111"/>
  <c r="J111"/>
  <c r="G112" l="1"/>
  <c r="D112"/>
  <c r="E112" l="1"/>
  <c r="J112" s="1"/>
  <c r="H112"/>
  <c r="C113" l="1"/>
  <c r="F112"/>
  <c r="I112"/>
  <c r="G113" l="1"/>
  <c r="D113"/>
  <c r="E113" l="1"/>
  <c r="H113"/>
  <c r="C114" l="1"/>
  <c r="F113"/>
  <c r="I113"/>
  <c r="J113"/>
  <c r="G114" l="1"/>
  <c r="D114"/>
  <c r="E114" l="1"/>
  <c r="J114" s="1"/>
  <c r="H114"/>
  <c r="C115" l="1"/>
  <c r="F114"/>
  <c r="I114"/>
  <c r="G115" l="1"/>
  <c r="D115"/>
  <c r="K26"/>
  <c r="E115" l="1"/>
  <c r="J115" s="1"/>
  <c r="H115"/>
  <c r="F115" l="1"/>
  <c r="I115"/>
  <c r="C116"/>
  <c r="D116" l="1"/>
  <c r="G116"/>
  <c r="E116" l="1"/>
  <c r="J116" s="1"/>
  <c r="H116"/>
  <c r="C117" l="1"/>
  <c r="F116"/>
  <c r="I116"/>
  <c r="D117" l="1"/>
  <c r="G117"/>
  <c r="E117" l="1"/>
  <c r="J117" s="1"/>
  <c r="H117"/>
  <c r="F117" l="1"/>
  <c r="I117"/>
  <c r="C118"/>
  <c r="D118" l="1"/>
  <c r="G118"/>
  <c r="E118" l="1"/>
  <c r="J118" s="1"/>
  <c r="H118"/>
  <c r="C119" l="1"/>
  <c r="I118"/>
  <c r="F118"/>
  <c r="G119" l="1"/>
  <c r="D119"/>
  <c r="E119" l="1"/>
  <c r="J119" s="1"/>
  <c r="H119"/>
  <c r="C120" l="1"/>
  <c r="I119"/>
  <c r="F119"/>
  <c r="D120" l="1"/>
  <c r="G120"/>
  <c r="E120" l="1"/>
  <c r="J120" s="1"/>
  <c r="H120"/>
  <c r="F120" l="1"/>
  <c r="I120"/>
  <c r="C121"/>
  <c r="D121" l="1"/>
  <c r="G121"/>
  <c r="E121" l="1"/>
  <c r="J121" s="1"/>
  <c r="H121"/>
  <c r="F121" l="1"/>
  <c r="I121"/>
  <c r="C122"/>
  <c r="G122" l="1"/>
  <c r="D122"/>
  <c r="E122" l="1"/>
  <c r="J122" s="1"/>
  <c r="H122"/>
  <c r="C123" l="1"/>
  <c r="I122"/>
  <c r="F122"/>
  <c r="D123" l="1"/>
  <c r="G123"/>
  <c r="E123" l="1"/>
  <c r="J123" s="1"/>
  <c r="H123"/>
  <c r="C124" l="1"/>
  <c r="I123"/>
  <c r="F123"/>
  <c r="D124" l="1"/>
  <c r="G124"/>
  <c r="E124" l="1"/>
  <c r="J124" s="1"/>
  <c r="H124"/>
  <c r="F124" l="1"/>
  <c r="C125"/>
  <c r="I124"/>
  <c r="G125" l="1"/>
  <c r="D125"/>
  <c r="E125" l="1"/>
  <c r="J125" s="1"/>
  <c r="H125"/>
  <c r="F125" l="1"/>
  <c r="C126"/>
  <c r="I125"/>
  <c r="D126" l="1"/>
  <c r="G126"/>
  <c r="E126" l="1"/>
  <c r="J126" s="1"/>
  <c r="H126"/>
  <c r="F126" l="1"/>
  <c r="C127"/>
  <c r="I126"/>
  <c r="D127" l="1"/>
  <c r="K27"/>
  <c r="G127"/>
  <c r="E127" l="1"/>
  <c r="J127" s="1"/>
  <c r="H127"/>
  <c r="F127" l="1"/>
  <c r="C128"/>
  <c r="I127"/>
  <c r="G128" l="1"/>
  <c r="D128"/>
  <c r="E128" l="1"/>
  <c r="J128" s="1"/>
  <c r="H128"/>
  <c r="C129" l="1"/>
  <c r="I128"/>
  <c r="F128"/>
  <c r="D129" l="1"/>
  <c r="G129"/>
  <c r="E129" l="1"/>
  <c r="J129" s="1"/>
  <c r="H129"/>
  <c r="F129" l="1"/>
  <c r="C130"/>
  <c r="I129"/>
  <c r="D130" l="1"/>
  <c r="G130"/>
  <c r="E130" l="1"/>
  <c r="J130" s="1"/>
  <c r="H130"/>
  <c r="F130" l="1"/>
  <c r="C131"/>
  <c r="I130"/>
  <c r="G131" l="1"/>
  <c r="D131"/>
  <c r="E131" l="1"/>
  <c r="J131" s="1"/>
  <c r="H131"/>
  <c r="F131" l="1"/>
  <c r="I131"/>
  <c r="C132"/>
  <c r="G132" l="1"/>
  <c r="D132"/>
  <c r="E132" l="1"/>
  <c r="J132" s="1"/>
  <c r="H132"/>
  <c r="C133" l="1"/>
  <c r="I132"/>
  <c r="F132"/>
  <c r="D133" l="1"/>
  <c r="G133"/>
  <c r="E133" l="1"/>
  <c r="J133" s="1"/>
  <c r="H133"/>
  <c r="I133" l="1"/>
  <c r="F133"/>
  <c r="C134"/>
  <c r="D134" l="1"/>
  <c r="G134"/>
  <c r="E134" l="1"/>
  <c r="J134" s="1"/>
  <c r="H134"/>
  <c r="F134" l="1"/>
  <c r="C135"/>
  <c r="I134"/>
  <c r="G135" l="1"/>
  <c r="D135"/>
  <c r="E135" l="1"/>
  <c r="J135" s="1"/>
  <c r="H135"/>
  <c r="C136" l="1"/>
  <c r="I135"/>
  <c r="F135"/>
  <c r="G136" l="1"/>
  <c r="D136"/>
  <c r="J136" l="1"/>
  <c r="E136"/>
  <c r="H136"/>
  <c r="F136" l="1"/>
  <c r="I136"/>
  <c r="C137"/>
  <c r="D137" l="1"/>
  <c r="G137"/>
  <c r="E137" l="1"/>
  <c r="J137" s="1"/>
  <c r="H137"/>
  <c r="I137" l="1"/>
  <c r="C138"/>
  <c r="F137"/>
  <c r="D138" l="1"/>
  <c r="G138"/>
  <c r="E138" l="1"/>
  <c r="J138" s="1"/>
  <c r="H138"/>
  <c r="F138" l="1"/>
  <c r="I138"/>
  <c r="C139"/>
  <c r="K28" l="1"/>
  <c r="G139"/>
  <c r="D139"/>
  <c r="E139" l="1"/>
  <c r="J139" s="1"/>
  <c r="H139"/>
  <c r="F139" l="1"/>
  <c r="C140"/>
  <c r="I139"/>
  <c r="G140" l="1"/>
  <c r="D140"/>
  <c r="E140" l="1"/>
  <c r="J140" s="1"/>
  <c r="H140"/>
  <c r="F140" l="1"/>
  <c r="C141"/>
  <c r="I140"/>
  <c r="G141" l="1"/>
  <c r="D141"/>
  <c r="J141" l="1"/>
  <c r="E141"/>
  <c r="H141"/>
  <c r="F141" l="1"/>
  <c r="I141"/>
  <c r="C142"/>
  <c r="D142" l="1"/>
  <c r="G142"/>
  <c r="E142" l="1"/>
  <c r="J142" s="1"/>
  <c r="H142"/>
  <c r="F142" l="1"/>
  <c r="I142"/>
  <c r="C143"/>
  <c r="G143" l="1"/>
  <c r="D143"/>
  <c r="E143" l="1"/>
  <c r="J143" s="1"/>
  <c r="H143"/>
  <c r="C144" l="1"/>
  <c r="I143"/>
  <c r="F143"/>
  <c r="G144" l="1"/>
  <c r="D144"/>
  <c r="E144" l="1"/>
  <c r="J144" s="1"/>
  <c r="H144"/>
  <c r="C145" l="1"/>
  <c r="I144"/>
  <c r="F144"/>
  <c r="D145" l="1"/>
  <c r="G145"/>
  <c r="E145" l="1"/>
  <c r="J145" s="1"/>
  <c r="H145"/>
  <c r="F145" l="1"/>
  <c r="I145"/>
  <c r="C146"/>
  <c r="G146" l="1"/>
  <c r="D146"/>
  <c r="E146" l="1"/>
  <c r="J146" s="1"/>
  <c r="H146"/>
  <c r="C147" l="1"/>
  <c r="I146"/>
  <c r="F146"/>
  <c r="G147" l="1"/>
  <c r="D147"/>
  <c r="E147" l="1"/>
  <c r="J147" s="1"/>
  <c r="H147"/>
  <c r="C148" l="1"/>
  <c r="I147"/>
  <c r="F147"/>
  <c r="D148" l="1"/>
  <c r="G148"/>
  <c r="E148" l="1"/>
  <c r="J148" s="1"/>
  <c r="H148"/>
  <c r="F148" l="1"/>
  <c r="I148"/>
  <c r="C149"/>
  <c r="G149" l="1"/>
  <c r="D149"/>
  <c r="E149" l="1"/>
  <c r="J149" s="1"/>
  <c r="H149"/>
  <c r="C150" l="1"/>
  <c r="I149"/>
  <c r="F149"/>
  <c r="D150" l="1"/>
  <c r="G150"/>
  <c r="E150" l="1"/>
  <c r="J150" s="1"/>
  <c r="H150"/>
  <c r="C151" l="1"/>
  <c r="I150"/>
  <c r="F150"/>
  <c r="G151" l="1"/>
  <c r="D151"/>
  <c r="K29"/>
  <c r="E151" l="1"/>
  <c r="H151"/>
  <c r="I151" l="1"/>
  <c r="C152"/>
  <c r="F151"/>
  <c r="J151"/>
  <c r="G152" l="1"/>
  <c r="D152"/>
  <c r="E152" l="1"/>
  <c r="H152"/>
  <c r="F152" l="1"/>
  <c r="C153"/>
  <c r="I152"/>
  <c r="J152"/>
  <c r="D153" l="1"/>
  <c r="G153"/>
  <c r="E153" l="1"/>
  <c r="H153"/>
  <c r="C154" l="1"/>
  <c r="F153"/>
  <c r="I153"/>
  <c r="J153"/>
  <c r="D154" l="1"/>
  <c r="G154"/>
  <c r="E154" l="1"/>
  <c r="H154"/>
  <c r="F154" l="1"/>
  <c r="C155"/>
  <c r="I154"/>
  <c r="J154"/>
  <c r="D155" l="1"/>
  <c r="G155"/>
  <c r="E155" l="1"/>
  <c r="H155"/>
  <c r="C156" l="1"/>
  <c r="F155"/>
  <c r="I155"/>
  <c r="J155"/>
  <c r="G156" l="1"/>
  <c r="D156"/>
  <c r="E156" l="1"/>
  <c r="H156"/>
  <c r="C157" l="1"/>
  <c r="F156"/>
  <c r="I156"/>
  <c r="J156"/>
  <c r="G157" l="1"/>
  <c r="D157"/>
  <c r="E157" l="1"/>
  <c r="H157"/>
  <c r="C158" l="1"/>
  <c r="F157"/>
  <c r="I157"/>
  <c r="J157"/>
  <c r="D158" l="1"/>
  <c r="G158"/>
  <c r="E158" l="1"/>
  <c r="H158"/>
  <c r="I158" l="1"/>
  <c r="C159"/>
  <c r="F158"/>
  <c r="J158"/>
  <c r="G159" l="1"/>
  <c r="D159"/>
  <c r="E159" l="1"/>
  <c r="H159"/>
  <c r="F159" l="1"/>
  <c r="I159"/>
  <c r="C160"/>
  <c r="J159"/>
  <c r="G160" l="1"/>
  <c r="D160"/>
  <c r="E160" l="1"/>
  <c r="H160"/>
  <c r="C161" l="1"/>
  <c r="F160"/>
  <c r="I160"/>
  <c r="J160"/>
  <c r="G161" l="1"/>
  <c r="D161"/>
  <c r="E161" l="1"/>
  <c r="H161"/>
  <c r="C162" l="1"/>
  <c r="F161"/>
  <c r="I161"/>
  <c r="J161"/>
  <c r="G162" l="1"/>
  <c r="D162"/>
  <c r="E162" l="1"/>
  <c r="H162"/>
  <c r="F162" l="1"/>
  <c r="C163"/>
  <c r="I162"/>
  <c r="J162"/>
  <c r="D163" l="1"/>
  <c r="G163"/>
  <c r="K30"/>
  <c r="E163" l="1"/>
  <c r="J163" s="1"/>
  <c r="H163"/>
  <c r="I163" l="1"/>
  <c r="F163"/>
  <c r="C164"/>
  <c r="D164" l="1"/>
  <c r="G164"/>
  <c r="E164" l="1"/>
  <c r="J164" s="1"/>
  <c r="H164"/>
  <c r="I164" l="1"/>
  <c r="C165"/>
  <c r="F164"/>
  <c r="G165" l="1"/>
  <c r="D165"/>
  <c r="E165" l="1"/>
  <c r="J165" s="1"/>
  <c r="H165"/>
  <c r="I165" l="1"/>
  <c r="C166"/>
  <c r="F165"/>
  <c r="D166" l="1"/>
  <c r="G166"/>
  <c r="E166" l="1"/>
  <c r="J166" s="1"/>
  <c r="H166"/>
  <c r="I166" l="1"/>
  <c r="F166"/>
  <c r="C167"/>
  <c r="D167" l="1"/>
  <c r="G167"/>
  <c r="E167" l="1"/>
  <c r="J167" s="1"/>
  <c r="H167"/>
  <c r="C168" l="1"/>
  <c r="F167"/>
  <c r="I167"/>
  <c r="D168" l="1"/>
  <c r="G168"/>
  <c r="E168" l="1"/>
  <c r="J168" s="1"/>
  <c r="H168"/>
  <c r="C169" l="1"/>
  <c r="F168"/>
  <c r="I168"/>
  <c r="D169" l="1"/>
  <c r="G169"/>
  <c r="E169" l="1"/>
  <c r="J169" s="1"/>
  <c r="H169"/>
  <c r="F169" l="1"/>
  <c r="C170"/>
  <c r="I169"/>
  <c r="D170" l="1"/>
  <c r="G170"/>
  <c r="E170" l="1"/>
  <c r="J170" s="1"/>
  <c r="H170"/>
  <c r="C171" l="1"/>
  <c r="F170"/>
  <c r="I170"/>
  <c r="G171" l="1"/>
  <c r="D171"/>
  <c r="J171" l="1"/>
  <c r="E171"/>
  <c r="H171"/>
  <c r="C172" l="1"/>
  <c r="F171"/>
  <c r="I171"/>
  <c r="G172" l="1"/>
  <c r="D172"/>
  <c r="E172" l="1"/>
  <c r="J172" s="1"/>
  <c r="H172"/>
  <c r="F172" l="1"/>
  <c r="C173"/>
  <c r="I172"/>
  <c r="G173" l="1"/>
  <c r="D173"/>
  <c r="E173" l="1"/>
  <c r="J173" s="1"/>
  <c r="H173"/>
  <c r="I173" l="1"/>
  <c r="C174"/>
  <c r="F173"/>
  <c r="D174" l="1"/>
  <c r="G174"/>
  <c r="E174" l="1"/>
  <c r="J174" s="1"/>
  <c r="H174"/>
  <c r="I174" l="1"/>
  <c r="F174"/>
  <c r="C175"/>
  <c r="K31" l="1"/>
  <c r="D175"/>
  <c r="G175"/>
  <c r="J175" l="1"/>
  <c r="E175"/>
  <c r="H175"/>
  <c r="C176" l="1"/>
  <c r="I175"/>
  <c r="F175"/>
  <c r="D176" l="1"/>
  <c r="G176"/>
  <c r="E176" l="1"/>
  <c r="J176" s="1"/>
  <c r="H176"/>
  <c r="F176" l="1"/>
  <c r="I176"/>
  <c r="C177"/>
  <c r="D177" l="1"/>
  <c r="G177"/>
  <c r="E177" l="1"/>
  <c r="J177" s="1"/>
  <c r="H177"/>
  <c r="F177" l="1"/>
  <c r="I177"/>
  <c r="C178"/>
  <c r="D178" l="1"/>
  <c r="G178"/>
  <c r="E178" l="1"/>
  <c r="J178" s="1"/>
  <c r="H178"/>
  <c r="F178" l="1"/>
  <c r="I178"/>
  <c r="C179"/>
  <c r="G179" l="1"/>
  <c r="D179"/>
  <c r="E179" l="1"/>
  <c r="J179" s="1"/>
  <c r="H179"/>
  <c r="I179" l="1"/>
  <c r="C180"/>
  <c r="F179"/>
  <c r="G180" l="1"/>
  <c r="D180"/>
  <c r="E180" l="1"/>
  <c r="J180" s="1"/>
  <c r="H180"/>
  <c r="C181" l="1"/>
  <c r="F180"/>
  <c r="I180"/>
  <c r="G181" l="1"/>
  <c r="D181"/>
  <c r="E181" l="1"/>
  <c r="J181" s="1"/>
  <c r="H181"/>
  <c r="I181" l="1"/>
  <c r="F181"/>
  <c r="C182"/>
  <c r="G182" l="1"/>
  <c r="D182"/>
  <c r="E182" l="1"/>
  <c r="J182" s="1"/>
  <c r="H182"/>
  <c r="C183" l="1"/>
  <c r="F182"/>
  <c r="I182"/>
  <c r="D183" l="1"/>
  <c r="G183"/>
  <c r="E183" l="1"/>
  <c r="J183" s="1"/>
  <c r="H183"/>
  <c r="I183" l="1"/>
  <c r="F183"/>
  <c r="C184"/>
  <c r="D184" l="1"/>
  <c r="G184"/>
  <c r="E184" l="1"/>
  <c r="J184" s="1"/>
  <c r="H184"/>
  <c r="F184" l="1"/>
  <c r="C185"/>
  <c r="I184"/>
  <c r="D185" l="1"/>
  <c r="G185"/>
  <c r="E185" l="1"/>
  <c r="J185" s="1"/>
  <c r="H185"/>
  <c r="F185" l="1"/>
  <c r="C186"/>
  <c r="I185"/>
  <c r="G186" l="1"/>
  <c r="D186"/>
  <c r="E186" l="1"/>
  <c r="J186" s="1"/>
  <c r="H186"/>
  <c r="C187" l="1"/>
  <c r="F186"/>
  <c r="I186"/>
  <c r="G187" l="1"/>
  <c r="D187"/>
  <c r="K32"/>
  <c r="E187" l="1"/>
  <c r="J187" s="1"/>
  <c r="H187"/>
  <c r="C188" l="1"/>
  <c r="F187"/>
  <c r="I187"/>
  <c r="G188" l="1"/>
  <c r="D188"/>
  <c r="E188" l="1"/>
  <c r="J188" s="1"/>
  <c r="H188"/>
  <c r="F188" l="1"/>
  <c r="I188"/>
  <c r="C189"/>
  <c r="G189" l="1"/>
  <c r="D189"/>
  <c r="E189" l="1"/>
  <c r="J189" s="1"/>
  <c r="H189"/>
  <c r="F189" l="1"/>
  <c r="I189"/>
  <c r="C190"/>
  <c r="G190" l="1"/>
  <c r="D190"/>
  <c r="E190" l="1"/>
  <c r="J190" s="1"/>
  <c r="H190"/>
  <c r="C191" l="1"/>
  <c r="I190"/>
  <c r="F190"/>
  <c r="D191" l="1"/>
  <c r="G191"/>
  <c r="E191" l="1"/>
  <c r="J191" s="1"/>
  <c r="H191"/>
  <c r="C192" l="1"/>
  <c r="F191"/>
  <c r="I191"/>
  <c r="G192" l="1"/>
  <c r="D192"/>
  <c r="E192" l="1"/>
  <c r="J192" s="1"/>
  <c r="H192"/>
  <c r="F192" l="1"/>
  <c r="C193"/>
  <c r="I192"/>
  <c r="G193" l="1"/>
  <c r="D193"/>
  <c r="E193" l="1"/>
  <c r="J193" s="1"/>
  <c r="H193"/>
  <c r="F193" l="1"/>
  <c r="C194"/>
  <c r="I193"/>
  <c r="G194" l="1"/>
  <c r="D194"/>
  <c r="E194" l="1"/>
  <c r="H194"/>
  <c r="F194" l="1"/>
  <c r="C195"/>
  <c r="I194"/>
  <c r="J194"/>
  <c r="D195" l="1"/>
  <c r="G195"/>
  <c r="E195" l="1"/>
  <c r="H195"/>
  <c r="I195" l="1"/>
  <c r="C196"/>
  <c r="F195"/>
  <c r="J195"/>
  <c r="D196" l="1"/>
  <c r="G196"/>
  <c r="E196" l="1"/>
  <c r="H196"/>
  <c r="C197" l="1"/>
  <c r="I196"/>
  <c r="F196"/>
  <c r="J196"/>
  <c r="D197" l="1"/>
  <c r="G197"/>
  <c r="E197" l="1"/>
  <c r="H197"/>
  <c r="C198" l="1"/>
  <c r="F197"/>
  <c r="I197"/>
  <c r="J197"/>
  <c r="G198" l="1"/>
  <c r="D198"/>
  <c r="E198" l="1"/>
  <c r="H198"/>
  <c r="C199" l="1"/>
  <c r="F198"/>
  <c r="I198"/>
  <c r="J198"/>
  <c r="G199" l="1"/>
  <c r="K33"/>
  <c r="D199"/>
  <c r="E199" l="1"/>
  <c r="J199" s="1"/>
  <c r="H199"/>
  <c r="C200" l="1"/>
  <c r="F199"/>
  <c r="I199"/>
  <c r="G200" l="1"/>
  <c r="D200"/>
  <c r="E200" l="1"/>
  <c r="J200" s="1"/>
  <c r="H200"/>
  <c r="C201" l="1"/>
  <c r="F200"/>
  <c r="I200"/>
  <c r="G201" l="1"/>
  <c r="D201"/>
  <c r="E201" l="1"/>
  <c r="J201" s="1"/>
  <c r="H201"/>
  <c r="F201" l="1"/>
  <c r="C202"/>
  <c r="I201"/>
  <c r="G202" l="1"/>
  <c r="D202"/>
  <c r="E202" l="1"/>
  <c r="J202" s="1"/>
  <c r="H202"/>
  <c r="I202" l="1"/>
  <c r="C203"/>
  <c r="F202"/>
  <c r="D203" l="1"/>
  <c r="G203"/>
  <c r="E203" l="1"/>
  <c r="J203" s="1"/>
  <c r="H203"/>
  <c r="I203" l="1"/>
  <c r="F203"/>
  <c r="C204"/>
  <c r="G204" l="1"/>
  <c r="D204"/>
  <c r="E204" l="1"/>
  <c r="J204" s="1"/>
  <c r="H204"/>
  <c r="I204" l="1"/>
  <c r="C205"/>
  <c r="F204"/>
  <c r="G205" l="1"/>
  <c r="D205"/>
  <c r="E205" l="1"/>
  <c r="J205" s="1"/>
  <c r="H205"/>
  <c r="I205" l="1"/>
  <c r="C206"/>
  <c r="F205"/>
  <c r="G206" l="1"/>
  <c r="D206"/>
  <c r="E206" l="1"/>
  <c r="J206" s="1"/>
  <c r="H206"/>
  <c r="I206" l="1"/>
  <c r="F206"/>
  <c r="C207"/>
  <c r="D207" l="1"/>
  <c r="G207"/>
  <c r="E207" l="1"/>
  <c r="J207" s="1"/>
  <c r="H207"/>
  <c r="I207" l="1"/>
  <c r="F207"/>
  <c r="C208"/>
  <c r="D208" l="1"/>
  <c r="G208"/>
  <c r="E208" l="1"/>
  <c r="J208" s="1"/>
  <c r="H208"/>
  <c r="I208" l="1"/>
  <c r="C209"/>
  <c r="F208"/>
  <c r="D209" l="1"/>
  <c r="G209"/>
  <c r="E209" l="1"/>
  <c r="J209" s="1"/>
  <c r="H209"/>
  <c r="I209" l="1"/>
  <c r="C210"/>
  <c r="F209"/>
  <c r="G210" l="1"/>
  <c r="D210"/>
  <c r="E210" l="1"/>
  <c r="J210" s="1"/>
  <c r="H210"/>
  <c r="F210" l="1"/>
  <c r="C211"/>
  <c r="I210"/>
  <c r="G211" l="1"/>
  <c r="D211"/>
  <c r="K34"/>
  <c r="E211" l="1"/>
  <c r="J211" s="1"/>
  <c r="H211"/>
  <c r="C212" l="1"/>
  <c r="F211"/>
  <c r="I211"/>
  <c r="D212" l="1"/>
  <c r="G212"/>
  <c r="E212" l="1"/>
  <c r="J212" s="1"/>
  <c r="H212"/>
  <c r="F212" l="1"/>
  <c r="C213"/>
  <c r="I212"/>
  <c r="G213" l="1"/>
  <c r="D213"/>
  <c r="E213" l="1"/>
  <c r="J213" s="1"/>
  <c r="H213"/>
  <c r="C214" l="1"/>
  <c r="F213"/>
  <c r="I213"/>
  <c r="D214" l="1"/>
  <c r="G214"/>
  <c r="E214" l="1"/>
  <c r="J214" s="1"/>
  <c r="H214"/>
  <c r="F214" l="1"/>
  <c r="C215"/>
  <c r="I214"/>
  <c r="G215" l="1"/>
  <c r="D215"/>
  <c r="E215" l="1"/>
  <c r="J215" s="1"/>
  <c r="H215"/>
  <c r="F215" l="1"/>
  <c r="C216"/>
  <c r="I215"/>
  <c r="G216" l="1"/>
  <c r="D216"/>
  <c r="E216" l="1"/>
  <c r="J216" s="1"/>
  <c r="H216"/>
  <c r="I216" l="1"/>
  <c r="C217"/>
  <c r="F216"/>
  <c r="G217" l="1"/>
  <c r="D217"/>
  <c r="E217" l="1"/>
  <c r="J217" s="1"/>
  <c r="H217"/>
  <c r="I217" l="1"/>
  <c r="F217"/>
  <c r="C218"/>
  <c r="D218" l="1"/>
  <c r="G218"/>
  <c r="E218" l="1"/>
  <c r="J218" s="1"/>
  <c r="H218"/>
  <c r="I218" l="1"/>
  <c r="F218"/>
  <c r="C219"/>
  <c r="G219" l="1"/>
  <c r="D219"/>
  <c r="E219" l="1"/>
  <c r="J219" s="1"/>
  <c r="H219"/>
  <c r="F219" l="1"/>
  <c r="C220"/>
  <c r="I219"/>
  <c r="G220" l="1"/>
  <c r="D220"/>
  <c r="E220" l="1"/>
  <c r="J220" s="1"/>
  <c r="H220"/>
  <c r="I220" l="1"/>
  <c r="F220"/>
  <c r="C221"/>
  <c r="D221" l="1"/>
  <c r="G221"/>
  <c r="E221" l="1"/>
  <c r="J221" s="1"/>
  <c r="H221"/>
  <c r="F221" l="1"/>
  <c r="C222"/>
  <c r="I221"/>
  <c r="D222" l="1"/>
  <c r="G222"/>
  <c r="E222" l="1"/>
  <c r="J222" s="1"/>
  <c r="H222"/>
  <c r="I222" l="1"/>
  <c r="C223"/>
  <c r="F222"/>
  <c r="K35" l="1"/>
  <c r="D223"/>
  <c r="G223"/>
  <c r="E223" l="1"/>
  <c r="H223"/>
  <c r="C224" l="1"/>
  <c r="F223"/>
  <c r="I223"/>
  <c r="J223"/>
  <c r="G224" l="1"/>
  <c r="D224"/>
  <c r="E224" l="1"/>
  <c r="H224"/>
  <c r="C225" l="1"/>
  <c r="F224"/>
  <c r="I224"/>
  <c r="J224"/>
  <c r="G225" l="1"/>
  <c r="D225"/>
  <c r="E225" l="1"/>
  <c r="H225"/>
  <c r="I225" l="1"/>
  <c r="C226"/>
  <c r="F225"/>
  <c r="J225"/>
  <c r="G226" l="1"/>
  <c r="D226"/>
  <c r="E226" l="1"/>
  <c r="H226"/>
  <c r="C227" l="1"/>
  <c r="I226"/>
  <c r="F226"/>
  <c r="J226"/>
  <c r="G227" l="1"/>
  <c r="D227"/>
  <c r="E227" l="1"/>
  <c r="H227"/>
  <c r="C228" l="1"/>
  <c r="I227"/>
  <c r="F227"/>
  <c r="J227"/>
  <c r="D228" l="1"/>
  <c r="G228"/>
  <c r="E228" l="1"/>
  <c r="H228"/>
  <c r="F228" l="1"/>
  <c r="I228"/>
  <c r="C229"/>
  <c r="J228"/>
  <c r="D229" l="1"/>
  <c r="G229"/>
  <c r="E229" l="1"/>
  <c r="H229"/>
  <c r="C230" l="1"/>
  <c r="I229"/>
  <c r="F229"/>
  <c r="J229"/>
  <c r="D230" l="1"/>
  <c r="G230"/>
  <c r="E230" l="1"/>
  <c r="J230" s="1"/>
  <c r="H230"/>
  <c r="F230" l="1"/>
  <c r="C231"/>
  <c r="I230"/>
  <c r="G231" l="1"/>
  <c r="D231"/>
  <c r="E231" l="1"/>
  <c r="J231" s="1"/>
  <c r="H231"/>
  <c r="C232" l="1"/>
  <c r="F231"/>
  <c r="I231"/>
  <c r="G232" l="1"/>
  <c r="D232"/>
  <c r="E232" l="1"/>
  <c r="J232" s="1"/>
  <c r="H232"/>
  <c r="F232" l="1"/>
  <c r="I232"/>
  <c r="C233"/>
  <c r="D233" l="1"/>
  <c r="G233"/>
  <c r="E233" l="1"/>
  <c r="H233"/>
  <c r="C234" l="1"/>
  <c r="F233"/>
  <c r="I233"/>
  <c r="J233"/>
  <c r="G234" l="1"/>
  <c r="D234"/>
  <c r="E234" l="1"/>
  <c r="H234"/>
  <c r="I234" l="1"/>
  <c r="C235"/>
  <c r="F234"/>
  <c r="J234"/>
  <c r="G235" l="1"/>
  <c r="D235"/>
  <c r="K36"/>
  <c r="E235" l="1"/>
  <c r="H235"/>
  <c r="F235" l="1"/>
  <c r="I235"/>
  <c r="C236"/>
  <c r="J235"/>
  <c r="G236" l="1"/>
  <c r="D236"/>
  <c r="E236" l="1"/>
  <c r="J236" s="1"/>
  <c r="H236"/>
  <c r="C237" l="1"/>
  <c r="I236"/>
  <c r="F236"/>
  <c r="D237" l="1"/>
  <c r="G237"/>
  <c r="E237" l="1"/>
  <c r="H237"/>
  <c r="F237" l="1"/>
  <c r="C238"/>
  <c r="I237"/>
  <c r="J237"/>
  <c r="G238" l="1"/>
  <c r="D238"/>
  <c r="E238" l="1"/>
  <c r="J238" s="1"/>
  <c r="H238"/>
  <c r="C239" l="1"/>
  <c r="F238"/>
  <c r="I238"/>
  <c r="G239" l="1"/>
  <c r="D239"/>
  <c r="E239" l="1"/>
  <c r="J239" s="1"/>
  <c r="H239"/>
  <c r="F239" l="1"/>
  <c r="I239"/>
  <c r="C240"/>
  <c r="D240" l="1"/>
  <c r="G240"/>
  <c r="E240" l="1"/>
  <c r="J240" s="1"/>
  <c r="H240"/>
  <c r="F240" l="1"/>
  <c r="I240"/>
  <c r="C241"/>
  <c r="D241" l="1"/>
  <c r="G241"/>
  <c r="E241" l="1"/>
  <c r="H241"/>
  <c r="C242" l="1"/>
  <c r="I241"/>
  <c r="F241"/>
  <c r="J241"/>
  <c r="G242" l="1"/>
  <c r="D242"/>
  <c r="E242" l="1"/>
  <c r="J242" s="1"/>
  <c r="H242"/>
  <c r="F242" l="1"/>
  <c r="I242"/>
  <c r="C243"/>
  <c r="D243" l="1"/>
  <c r="G243"/>
  <c r="E243" l="1"/>
  <c r="H243"/>
  <c r="C244" l="1"/>
  <c r="F243"/>
  <c r="I243"/>
  <c r="J243"/>
  <c r="D244" l="1"/>
  <c r="G244"/>
  <c r="E244" l="1"/>
  <c r="J244" s="1"/>
  <c r="H244"/>
  <c r="C245" l="1"/>
  <c r="I244"/>
  <c r="F244"/>
  <c r="D245" l="1"/>
  <c r="G245"/>
  <c r="E245" l="1"/>
  <c r="H245"/>
  <c r="C246" l="1"/>
  <c r="F245"/>
  <c r="I245"/>
  <c r="J245"/>
  <c r="D246" l="1"/>
  <c r="G246"/>
  <c r="E246" l="1"/>
  <c r="H246"/>
  <c r="F246" l="1"/>
  <c r="C247"/>
  <c r="I246"/>
  <c r="J246"/>
  <c r="D247" l="1"/>
  <c r="K37"/>
  <c r="G247"/>
  <c r="E247" l="1"/>
  <c r="J247" s="1"/>
  <c r="H247"/>
  <c r="C248" l="1"/>
  <c r="I247"/>
  <c r="F247"/>
  <c r="G248" l="1"/>
  <c r="D248"/>
  <c r="E248" l="1"/>
  <c r="J248" s="1"/>
  <c r="H248"/>
  <c r="F248" l="1"/>
  <c r="C249"/>
  <c r="I248"/>
  <c r="D249" l="1"/>
  <c r="G249"/>
  <c r="E249" l="1"/>
  <c r="J249" s="1"/>
  <c r="H249"/>
  <c r="F249" l="1"/>
  <c r="C250"/>
  <c r="I249"/>
  <c r="G250" l="1"/>
  <c r="D250"/>
  <c r="E250" l="1"/>
  <c r="J250" s="1"/>
  <c r="H250"/>
  <c r="C251" l="1"/>
  <c r="F250"/>
  <c r="I250"/>
  <c r="D251" l="1"/>
  <c r="G251"/>
  <c r="E251" l="1"/>
  <c r="J251" s="1"/>
  <c r="H251"/>
  <c r="C252" l="1"/>
  <c r="F251"/>
  <c r="I251"/>
  <c r="G252" l="1"/>
  <c r="D252"/>
  <c r="E252" l="1"/>
  <c r="J252" s="1"/>
  <c r="H252"/>
  <c r="C253" l="1"/>
  <c r="F252"/>
  <c r="I252"/>
  <c r="D253" l="1"/>
  <c r="G253"/>
  <c r="E253" l="1"/>
  <c r="J253" s="1"/>
  <c r="H253"/>
  <c r="F253" l="1"/>
  <c r="I253"/>
  <c r="C254"/>
  <c r="G254" l="1"/>
  <c r="D254"/>
  <c r="E254" l="1"/>
  <c r="J254" s="1"/>
  <c r="H254"/>
  <c r="F254" l="1"/>
  <c r="I254"/>
  <c r="C255"/>
  <c r="G255" l="1"/>
  <c r="D255"/>
  <c r="E255" l="1"/>
  <c r="J255" s="1"/>
  <c r="H255"/>
  <c r="F255" l="1"/>
  <c r="C256"/>
  <c r="I255"/>
  <c r="G256" l="1"/>
  <c r="D256"/>
  <c r="E256" l="1"/>
  <c r="J256" s="1"/>
  <c r="H256"/>
  <c r="F256" l="1"/>
  <c r="C257"/>
  <c r="I256"/>
  <c r="D257" l="1"/>
  <c r="G257"/>
  <c r="E257" l="1"/>
  <c r="J257" s="1"/>
  <c r="H257"/>
  <c r="F257" l="1"/>
  <c r="C258"/>
  <c r="I257"/>
  <c r="D258" l="1"/>
  <c r="G258"/>
  <c r="E258" l="1"/>
  <c r="J258" s="1"/>
  <c r="H258"/>
  <c r="F258" l="1"/>
  <c r="C259"/>
  <c r="I258"/>
  <c r="D259" l="1"/>
  <c r="G259"/>
  <c r="K38"/>
  <c r="E259" l="1"/>
  <c r="J259" s="1"/>
  <c r="H259"/>
  <c r="C260" l="1"/>
  <c r="I259"/>
  <c r="F259"/>
  <c r="D260" l="1"/>
  <c r="G260"/>
  <c r="E260" l="1"/>
  <c r="J260" s="1"/>
  <c r="H260"/>
  <c r="C261" l="1"/>
  <c r="F260"/>
  <c r="I260"/>
  <c r="G261" l="1"/>
  <c r="D261"/>
  <c r="E261" l="1"/>
  <c r="J261" s="1"/>
  <c r="H261"/>
  <c r="F261" l="1"/>
  <c r="C262"/>
  <c r="I261"/>
  <c r="D262" l="1"/>
  <c r="G262"/>
  <c r="E262" l="1"/>
  <c r="J262" s="1"/>
  <c r="H262"/>
  <c r="C263" l="1"/>
  <c r="F262"/>
  <c r="I262"/>
  <c r="D263" l="1"/>
  <c r="G263"/>
  <c r="E263" l="1"/>
  <c r="J263" s="1"/>
  <c r="H263"/>
  <c r="C264" l="1"/>
  <c r="I263"/>
  <c r="F263"/>
  <c r="D264" l="1"/>
  <c r="G264"/>
  <c r="E264" l="1"/>
  <c r="J264" s="1"/>
  <c r="H264"/>
  <c r="C265" l="1"/>
  <c r="I264"/>
  <c r="F264"/>
  <c r="G265" l="1"/>
  <c r="D265"/>
  <c r="E265" l="1"/>
  <c r="J265" s="1"/>
  <c r="H265"/>
  <c r="C266" l="1"/>
  <c r="I265"/>
  <c r="F265"/>
  <c r="D266" l="1"/>
  <c r="G266"/>
  <c r="E266" l="1"/>
  <c r="J266" s="1"/>
  <c r="H266"/>
  <c r="C267" l="1"/>
  <c r="F266"/>
  <c r="I266"/>
  <c r="D267" l="1"/>
  <c r="G267"/>
  <c r="E267" l="1"/>
  <c r="J267" s="1"/>
  <c r="H267"/>
  <c r="F267" l="1"/>
  <c r="C268"/>
  <c r="I267"/>
  <c r="G268" l="1"/>
  <c r="D268"/>
  <c r="E268" l="1"/>
  <c r="J268" s="1"/>
  <c r="H268"/>
  <c r="C269" l="1"/>
  <c r="I268"/>
  <c r="F268"/>
  <c r="D269" l="1"/>
  <c r="G269"/>
  <c r="E269" l="1"/>
  <c r="J269" s="1"/>
  <c r="H269"/>
  <c r="C270" l="1"/>
  <c r="I269"/>
  <c r="F269"/>
  <c r="D270" l="1"/>
  <c r="G270"/>
  <c r="E270" l="1"/>
  <c r="J270" s="1"/>
  <c r="H270"/>
  <c r="F270" l="1"/>
  <c r="I270"/>
  <c r="C271"/>
  <c r="D271" l="1"/>
  <c r="K39"/>
  <c r="G271"/>
  <c r="E271" l="1"/>
  <c r="H271"/>
  <c r="C272" l="1"/>
  <c r="I271"/>
  <c r="F271"/>
  <c r="J271"/>
  <c r="D272" l="1"/>
  <c r="G272"/>
  <c r="E272" l="1"/>
  <c r="H272"/>
  <c r="C273" l="1"/>
  <c r="I272"/>
  <c r="F272"/>
  <c r="J272"/>
  <c r="D273" l="1"/>
  <c r="G273"/>
  <c r="E273" l="1"/>
  <c r="H273"/>
  <c r="F273" l="1"/>
  <c r="I273"/>
  <c r="C274"/>
  <c r="J273"/>
  <c r="G274" l="1"/>
  <c r="D274"/>
  <c r="E274" l="1"/>
  <c r="H274"/>
  <c r="C275" l="1"/>
  <c r="F274"/>
  <c r="I274"/>
  <c r="J274"/>
  <c r="G275" l="1"/>
  <c r="D275"/>
  <c r="E275" l="1"/>
  <c r="H275"/>
  <c r="C276" l="1"/>
  <c r="I275"/>
  <c r="F275"/>
  <c r="J275"/>
  <c r="G276" l="1"/>
  <c r="D276"/>
  <c r="E276" l="1"/>
  <c r="H276"/>
  <c r="F276" l="1"/>
  <c r="I276"/>
  <c r="C277"/>
  <c r="J276"/>
  <c r="D277" l="1"/>
  <c r="G277"/>
  <c r="E277" l="1"/>
  <c r="H277"/>
  <c r="C278" l="1"/>
  <c r="I277"/>
  <c r="F277"/>
  <c r="J277"/>
  <c r="G278" l="1"/>
  <c r="D278"/>
  <c r="E278" l="1"/>
  <c r="H278"/>
  <c r="F278" l="1"/>
  <c r="I278"/>
  <c r="C279"/>
  <c r="J278"/>
  <c r="G279" l="1"/>
  <c r="D279"/>
  <c r="E279" l="1"/>
  <c r="H279"/>
  <c r="F279" l="1"/>
  <c r="C280"/>
  <c r="I279"/>
  <c r="J279"/>
  <c r="G280" l="1"/>
  <c r="D280"/>
  <c r="E280" l="1"/>
  <c r="H280"/>
  <c r="F280" l="1"/>
  <c r="C281"/>
  <c r="I280"/>
  <c r="J280"/>
  <c r="D281" l="1"/>
  <c r="G281"/>
  <c r="E281" l="1"/>
  <c r="H281"/>
  <c r="F281" l="1"/>
  <c r="C282"/>
  <c r="I281"/>
  <c r="J281"/>
  <c r="G282" l="1"/>
  <c r="D282"/>
  <c r="E282" l="1"/>
  <c r="H282"/>
  <c r="F282" l="1"/>
  <c r="C283"/>
  <c r="I282"/>
  <c r="J282"/>
  <c r="K40" l="1"/>
  <c r="G283"/>
  <c r="D283"/>
  <c r="E283" l="1"/>
  <c r="J283" s="1"/>
  <c r="H283"/>
  <c r="C284" l="1"/>
  <c r="F283"/>
  <c r="I283"/>
  <c r="G284" l="1"/>
  <c r="D284"/>
  <c r="E284" l="1"/>
  <c r="J284" s="1"/>
  <c r="H284"/>
  <c r="I284" l="1"/>
  <c r="C285"/>
  <c r="F284"/>
  <c r="D285" l="1"/>
  <c r="G285"/>
  <c r="J285" l="1"/>
  <c r="E285"/>
  <c r="H285"/>
  <c r="I285" l="1"/>
  <c r="F285"/>
  <c r="C286"/>
  <c r="G286" l="1"/>
  <c r="D286"/>
  <c r="E286" l="1"/>
  <c r="H286"/>
  <c r="F286" l="1"/>
  <c r="I286"/>
  <c r="C287"/>
  <c r="J286"/>
  <c r="D287" l="1"/>
  <c r="G287"/>
  <c r="E287" l="1"/>
  <c r="J287" s="1"/>
  <c r="H287"/>
  <c r="F287" l="1"/>
  <c r="C288"/>
  <c r="I287"/>
  <c r="D288" l="1"/>
  <c r="G288"/>
  <c r="E288" l="1"/>
  <c r="J288" s="1"/>
  <c r="H288"/>
  <c r="C289" l="1"/>
  <c r="F288"/>
  <c r="I288"/>
  <c r="G289" l="1"/>
  <c r="D289"/>
  <c r="E289" l="1"/>
  <c r="J289" s="1"/>
  <c r="H289"/>
  <c r="F289" l="1"/>
  <c r="I289"/>
  <c r="C290"/>
  <c r="D290" l="1"/>
  <c r="G290"/>
  <c r="E290" l="1"/>
  <c r="J290" s="1"/>
  <c r="H290"/>
  <c r="C291" l="1"/>
  <c r="I290"/>
  <c r="F290"/>
  <c r="G291" l="1"/>
  <c r="D291"/>
  <c r="E291" l="1"/>
  <c r="J291" s="1"/>
  <c r="H291"/>
  <c r="F291" l="1"/>
  <c r="C292"/>
  <c r="I291"/>
  <c r="D292" l="1"/>
  <c r="G292"/>
  <c r="E292" l="1"/>
  <c r="J292" s="1"/>
  <c r="H292"/>
  <c r="I292" l="1"/>
  <c r="C293"/>
  <c r="F292"/>
  <c r="G293" l="1"/>
  <c r="D293"/>
  <c r="E293" l="1"/>
  <c r="J293" s="1"/>
  <c r="H293"/>
  <c r="I293" l="1"/>
  <c r="C294"/>
  <c r="F293"/>
  <c r="D294" l="1"/>
  <c r="G294"/>
  <c r="E294" l="1"/>
  <c r="J294" s="1"/>
  <c r="H294"/>
  <c r="C295" l="1"/>
  <c r="I294"/>
  <c r="F294"/>
  <c r="G295" l="1"/>
  <c r="K41"/>
  <c r="D295"/>
  <c r="E295" l="1"/>
  <c r="J295" s="1"/>
  <c r="H295"/>
  <c r="C296" l="1"/>
  <c r="F295"/>
  <c r="I295"/>
  <c r="D296" l="1"/>
  <c r="G296"/>
  <c r="E296" l="1"/>
  <c r="J296" s="1"/>
  <c r="H296"/>
  <c r="C297" l="1"/>
  <c r="F296"/>
  <c r="I296"/>
  <c r="D297" l="1"/>
  <c r="G297"/>
  <c r="E297" l="1"/>
  <c r="J297" s="1"/>
  <c r="H297"/>
  <c r="C298" l="1"/>
  <c r="I297"/>
  <c r="F297"/>
  <c r="G298" l="1"/>
  <c r="D298"/>
  <c r="E298" l="1"/>
  <c r="H298"/>
  <c r="F298" l="1"/>
  <c r="C299"/>
  <c r="I298"/>
  <c r="J298"/>
  <c r="D299" l="1"/>
  <c r="G299"/>
  <c r="E299" l="1"/>
  <c r="J299" s="1"/>
  <c r="H299"/>
  <c r="C300" l="1"/>
  <c r="F299"/>
  <c r="I299"/>
  <c r="G300" l="1"/>
  <c r="D300"/>
  <c r="E300" l="1"/>
  <c r="J300" s="1"/>
  <c r="H300"/>
  <c r="F300" l="1"/>
  <c r="C301"/>
  <c r="I300"/>
  <c r="D301" l="1"/>
  <c r="G301"/>
  <c r="E301" l="1"/>
  <c r="H301"/>
  <c r="I301" l="1"/>
  <c r="F301"/>
  <c r="C302"/>
  <c r="J301"/>
  <c r="D302" l="1"/>
  <c r="G302"/>
  <c r="E302" l="1"/>
  <c r="J302" s="1"/>
  <c r="H302"/>
  <c r="F302" l="1"/>
  <c r="I302"/>
  <c r="C303"/>
  <c r="G303" l="1"/>
  <c r="D303"/>
  <c r="E303" l="1"/>
  <c r="H303"/>
  <c r="C304" l="1"/>
  <c r="F303"/>
  <c r="I303"/>
  <c r="J303"/>
  <c r="G304" l="1"/>
  <c r="D304"/>
  <c r="E304" l="1"/>
  <c r="H304"/>
  <c r="C305" l="1"/>
  <c r="F304"/>
  <c r="I304"/>
  <c r="J304"/>
  <c r="G305" l="1"/>
  <c r="D305"/>
  <c r="E305" l="1"/>
  <c r="J305" s="1"/>
  <c r="H305"/>
  <c r="F305" l="1"/>
  <c r="I305"/>
  <c r="C306"/>
  <c r="G306" l="1"/>
  <c r="D306"/>
  <c r="E306" l="1"/>
  <c r="J306" s="1"/>
  <c r="H306"/>
  <c r="C307" l="1"/>
  <c r="F306"/>
  <c r="I306"/>
  <c r="D307" l="1"/>
  <c r="K42"/>
  <c r="G307"/>
  <c r="E307" l="1"/>
  <c r="J307" s="1"/>
  <c r="H307"/>
  <c r="C308" l="1"/>
  <c r="I307"/>
  <c r="F307"/>
  <c r="G308" l="1"/>
  <c r="D308"/>
  <c r="E308" l="1"/>
  <c r="J308" s="1"/>
  <c r="H308"/>
  <c r="C309" l="1"/>
  <c r="I308"/>
  <c r="F308"/>
  <c r="G309" l="1"/>
  <c r="D309"/>
  <c r="E309" l="1"/>
  <c r="J309" s="1"/>
  <c r="H309"/>
  <c r="F309" l="1"/>
  <c r="I309"/>
  <c r="C310"/>
  <c r="D310" l="1"/>
  <c r="G310"/>
  <c r="E310" l="1"/>
  <c r="J310" s="1"/>
  <c r="H310"/>
  <c r="C311" l="1"/>
  <c r="F310"/>
  <c r="I310"/>
  <c r="G311" l="1"/>
  <c r="D311"/>
  <c r="E311" l="1"/>
  <c r="J311" s="1"/>
  <c r="H311"/>
  <c r="C312" l="1"/>
  <c r="F311"/>
  <c r="I311"/>
  <c r="G312" l="1"/>
  <c r="D312"/>
  <c r="E312" l="1"/>
  <c r="J312" s="1"/>
  <c r="H312"/>
  <c r="F312" l="1"/>
  <c r="C313"/>
  <c r="I312"/>
  <c r="G313" l="1"/>
  <c r="D313"/>
  <c r="E313" l="1"/>
  <c r="H313"/>
  <c r="F313" l="1"/>
  <c r="I313"/>
  <c r="C314"/>
  <c r="J313"/>
  <c r="G314" l="1"/>
  <c r="D314"/>
  <c r="E314" l="1"/>
  <c r="J314" s="1"/>
  <c r="H314"/>
  <c r="C315" l="1"/>
  <c r="F314"/>
  <c r="I314"/>
  <c r="D315" l="1"/>
  <c r="G315"/>
  <c r="E315" l="1"/>
  <c r="J315" s="1"/>
  <c r="H315"/>
  <c r="F315" l="1"/>
  <c r="C316"/>
  <c r="I315"/>
  <c r="G316" l="1"/>
  <c r="D316"/>
  <c r="E316" l="1"/>
  <c r="J316" s="1"/>
  <c r="H316"/>
  <c r="F316" l="1"/>
  <c r="C317"/>
  <c r="I316"/>
  <c r="D317" l="1"/>
  <c r="G317"/>
  <c r="E317" l="1"/>
  <c r="J317" s="1"/>
  <c r="H317"/>
  <c r="F317" l="1"/>
  <c r="C318"/>
  <c r="I317"/>
  <c r="D318" l="1"/>
  <c r="G318"/>
  <c r="E318" l="1"/>
  <c r="J318" s="1"/>
  <c r="H318"/>
  <c r="I318" l="1"/>
  <c r="C319"/>
  <c r="F318"/>
  <c r="G319" l="1"/>
  <c r="K43"/>
  <c r="D319"/>
  <c r="E319" l="1"/>
  <c r="H319"/>
  <c r="C320" l="1"/>
  <c r="I319"/>
  <c r="F319"/>
  <c r="J319"/>
  <c r="D320" l="1"/>
  <c r="G320"/>
  <c r="E320" l="1"/>
  <c r="J320" s="1"/>
  <c r="H320"/>
  <c r="F320" l="1"/>
  <c r="I320"/>
  <c r="C321"/>
  <c r="D321" l="1"/>
  <c r="G321"/>
  <c r="E321" l="1"/>
  <c r="H321"/>
  <c r="F321" l="1"/>
  <c r="C322"/>
  <c r="I321"/>
  <c r="J321"/>
  <c r="D322" l="1"/>
  <c r="G322"/>
  <c r="E322" l="1"/>
  <c r="H322"/>
  <c r="F322" l="1"/>
  <c r="C323"/>
  <c r="I322"/>
  <c r="J322"/>
  <c r="D323" l="1"/>
  <c r="G323"/>
  <c r="E323" l="1"/>
  <c r="H323"/>
  <c r="C324" l="1"/>
  <c r="F323"/>
  <c r="I323"/>
  <c r="J323"/>
  <c r="D324" l="1"/>
  <c r="G324"/>
  <c r="E324" l="1"/>
  <c r="H324"/>
  <c r="C325" l="1"/>
  <c r="I324"/>
  <c r="F324"/>
  <c r="J324"/>
  <c r="G325" l="1"/>
  <c r="D325"/>
  <c r="E325" l="1"/>
  <c r="H325"/>
  <c r="F325" l="1"/>
  <c r="I325"/>
  <c r="C326"/>
  <c r="J325"/>
  <c r="D326" l="1"/>
  <c r="G326"/>
  <c r="E326" l="1"/>
  <c r="H326"/>
  <c r="C327" l="1"/>
  <c r="I326"/>
  <c r="F326"/>
  <c r="J326"/>
  <c r="G327" l="1"/>
  <c r="D327"/>
  <c r="J327" l="1"/>
  <c r="E327"/>
  <c r="H327"/>
  <c r="C328" l="1"/>
  <c r="F327"/>
  <c r="I327"/>
  <c r="G328" l="1"/>
  <c r="D328"/>
  <c r="E328" l="1"/>
  <c r="J328" s="1"/>
  <c r="H328"/>
  <c r="C329" l="1"/>
  <c r="I328"/>
  <c r="F328"/>
  <c r="G329" l="1"/>
  <c r="D329"/>
  <c r="E329" l="1"/>
  <c r="J329" s="1"/>
  <c r="H329"/>
  <c r="C330" l="1"/>
  <c r="I329"/>
  <c r="F329"/>
  <c r="G330" l="1"/>
  <c r="D330"/>
  <c r="E330" l="1"/>
  <c r="H330"/>
  <c r="C331" l="1"/>
  <c r="I330"/>
  <c r="F330"/>
  <c r="J330"/>
  <c r="G331" l="1"/>
  <c r="K44"/>
  <c r="D331"/>
  <c r="E331" l="1"/>
  <c r="J331" s="1"/>
  <c r="H331"/>
  <c r="C332" l="1"/>
  <c r="F331"/>
  <c r="I331"/>
  <c r="D332" l="1"/>
  <c r="G332"/>
  <c r="E332" l="1"/>
  <c r="H332"/>
  <c r="C333" l="1"/>
  <c r="F332"/>
  <c r="I332"/>
  <c r="J332"/>
  <c r="G333" l="1"/>
  <c r="D333"/>
  <c r="E333" l="1"/>
  <c r="H333"/>
  <c r="F333" l="1"/>
  <c r="C334"/>
  <c r="I333"/>
  <c r="J333"/>
  <c r="G334" l="1"/>
  <c r="D334"/>
  <c r="E334" l="1"/>
  <c r="H334"/>
  <c r="F334" l="1"/>
  <c r="C335"/>
  <c r="I334"/>
  <c r="J334"/>
  <c r="G335" l="1"/>
  <c r="D335"/>
  <c r="E335" l="1"/>
  <c r="H335"/>
  <c r="F335" l="1"/>
  <c r="C336"/>
  <c r="I335"/>
  <c r="J335"/>
  <c r="G336" l="1"/>
  <c r="D336"/>
  <c r="E336" l="1"/>
  <c r="J336" s="1"/>
  <c r="H336"/>
  <c r="F336" l="1"/>
  <c r="I336"/>
  <c r="C337"/>
  <c r="D337" l="1"/>
  <c r="G337"/>
  <c r="E337" l="1"/>
  <c r="H337"/>
  <c r="F337" l="1"/>
  <c r="I337"/>
  <c r="C338"/>
  <c r="J337"/>
  <c r="G338" l="1"/>
  <c r="D338"/>
  <c r="E338" l="1"/>
  <c r="H338"/>
  <c r="C339" l="1"/>
  <c r="F338"/>
  <c r="I338"/>
  <c r="J338"/>
  <c r="D339" l="1"/>
  <c r="G339"/>
  <c r="E339" l="1"/>
  <c r="H339"/>
  <c r="C340" l="1"/>
  <c r="F339"/>
  <c r="I339"/>
  <c r="J339"/>
  <c r="G340" l="1"/>
  <c r="D340"/>
  <c r="E340" l="1"/>
  <c r="H340"/>
  <c r="F340" l="1"/>
  <c r="I340"/>
  <c r="C341"/>
  <c r="J340"/>
  <c r="G341" l="1"/>
  <c r="D341"/>
  <c r="E341" l="1"/>
  <c r="H341"/>
  <c r="F341" l="1"/>
  <c r="C342"/>
  <c r="I341"/>
  <c r="J341"/>
  <c r="D342" l="1"/>
  <c r="G342"/>
  <c r="E342" l="1"/>
  <c r="H342"/>
  <c r="I342" l="1"/>
  <c r="C343"/>
  <c r="F342"/>
  <c r="J342"/>
  <c r="K45" l="1"/>
  <c r="D343"/>
  <c r="G343"/>
  <c r="E343" l="1"/>
  <c r="J343" s="1"/>
  <c r="H343"/>
  <c r="C344" l="1"/>
  <c r="I343"/>
  <c r="F343"/>
  <c r="D344" l="1"/>
  <c r="G344"/>
  <c r="E344" l="1"/>
  <c r="J344" s="1"/>
  <c r="H344"/>
  <c r="C345" l="1"/>
  <c r="F344"/>
  <c r="I344"/>
  <c r="D345" l="1"/>
  <c r="G345"/>
  <c r="E345" l="1"/>
  <c r="J345" s="1"/>
  <c r="H345"/>
  <c r="C346" l="1"/>
  <c r="F345"/>
  <c r="I345"/>
  <c r="G346" l="1"/>
  <c r="D346"/>
  <c r="E346" l="1"/>
  <c r="J346" s="1"/>
  <c r="H346"/>
  <c r="C347" l="1"/>
  <c r="F346"/>
  <c r="I346"/>
  <c r="G347" l="1"/>
  <c r="D347"/>
  <c r="E347" l="1"/>
  <c r="J347" s="1"/>
  <c r="H347"/>
  <c r="C348" l="1"/>
  <c r="F347"/>
  <c r="I347"/>
  <c r="G348" l="1"/>
  <c r="D348"/>
  <c r="E348" l="1"/>
  <c r="J348" s="1"/>
  <c r="H348"/>
  <c r="F348" l="1"/>
  <c r="C349"/>
  <c r="I348"/>
  <c r="G349" l="1"/>
  <c r="D349"/>
  <c r="E349" l="1"/>
  <c r="J349" s="1"/>
  <c r="H349"/>
  <c r="I349" l="1"/>
  <c r="F349"/>
  <c r="C350"/>
  <c r="G350" l="1"/>
  <c r="D350"/>
  <c r="J350" l="1"/>
  <c r="E350"/>
  <c r="H350"/>
  <c r="F350" l="1"/>
  <c r="C351"/>
  <c r="I350"/>
  <c r="G351" l="1"/>
  <c r="D351"/>
  <c r="E351" l="1"/>
  <c r="J351" s="1"/>
  <c r="H351"/>
  <c r="F351" l="1"/>
  <c r="C352"/>
  <c r="I351"/>
  <c r="G352" l="1"/>
  <c r="D352"/>
  <c r="E352" l="1"/>
  <c r="J352" s="1"/>
  <c r="H352"/>
  <c r="I352" l="1"/>
  <c r="C353"/>
  <c r="F352"/>
  <c r="G353" l="1"/>
  <c r="D353"/>
  <c r="E353" l="1"/>
  <c r="J353" s="1"/>
  <c r="H353"/>
  <c r="I353" l="1"/>
  <c r="F353"/>
  <c r="C354"/>
  <c r="D354" l="1"/>
  <c r="G354"/>
  <c r="E354" l="1"/>
  <c r="J354" s="1"/>
  <c r="H354"/>
  <c r="I354" l="1"/>
  <c r="F354"/>
  <c r="C355"/>
  <c r="D355" l="1"/>
  <c r="G355"/>
  <c r="K46"/>
  <c r="E355" l="1"/>
  <c r="J355" s="1"/>
  <c r="H355"/>
  <c r="F355" l="1"/>
  <c r="I355"/>
  <c r="C356"/>
  <c r="G356" l="1"/>
  <c r="D356"/>
  <c r="E356" l="1"/>
  <c r="J356" s="1"/>
  <c r="H356"/>
  <c r="C357" l="1"/>
  <c r="I356"/>
  <c r="F356"/>
  <c r="D357" l="1"/>
  <c r="G357"/>
  <c r="E357" l="1"/>
  <c r="J357" s="1"/>
  <c r="H357"/>
  <c r="F357" l="1"/>
  <c r="I357"/>
  <c r="C358"/>
  <c r="G358" l="1"/>
  <c r="D358"/>
  <c r="E358" l="1"/>
  <c r="J358" s="1"/>
  <c r="H358"/>
  <c r="C359" l="1"/>
  <c r="I358"/>
  <c r="F358"/>
  <c r="G359" l="1"/>
  <c r="D359"/>
  <c r="E359" l="1"/>
  <c r="J359" s="1"/>
  <c r="H359"/>
  <c r="F359" l="1"/>
  <c r="C360"/>
  <c r="I359"/>
  <c r="D360" l="1"/>
  <c r="G360"/>
  <c r="E360" l="1"/>
  <c r="J360" s="1"/>
  <c r="H360"/>
  <c r="C361" l="1"/>
  <c r="F360"/>
  <c r="I360"/>
  <c r="D361" l="1"/>
  <c r="G361"/>
  <c r="E361" l="1"/>
  <c r="J361" s="1"/>
  <c r="H361"/>
  <c r="F361" l="1"/>
  <c r="C362"/>
  <c r="I361"/>
  <c r="G362" l="1"/>
  <c r="D362"/>
  <c r="E362" l="1"/>
  <c r="J362" s="1"/>
  <c r="H362"/>
  <c r="F362" l="1"/>
  <c r="C363"/>
  <c r="I362"/>
  <c r="G363" l="1"/>
  <c r="D363"/>
  <c r="E363" l="1"/>
  <c r="J363" s="1"/>
  <c r="H363"/>
  <c r="F363" l="1"/>
  <c r="C364"/>
  <c r="I363"/>
  <c r="D364" l="1"/>
  <c r="G364"/>
  <c r="E364" l="1"/>
  <c r="J364" s="1"/>
  <c r="H364"/>
  <c r="F364" l="1"/>
  <c r="C365"/>
  <c r="I364"/>
  <c r="G365" l="1"/>
  <c r="D365"/>
  <c r="E365" l="1"/>
  <c r="J365" s="1"/>
  <c r="H365"/>
  <c r="I365" l="1"/>
  <c r="F365"/>
  <c r="C366"/>
  <c r="D366" l="1"/>
  <c r="G366"/>
  <c r="E366" l="1"/>
  <c r="J366" s="1"/>
  <c r="H366"/>
  <c r="C367" l="1"/>
  <c r="I366"/>
  <c r="F366"/>
  <c r="G367" l="1"/>
  <c r="D367"/>
  <c r="K47"/>
  <c r="E367" l="1"/>
  <c r="J367" s="1"/>
  <c r="H367"/>
  <c r="C368" l="1"/>
  <c r="I367"/>
  <c r="F367"/>
  <c r="G368" l="1"/>
  <c r="D368"/>
  <c r="E368" l="1"/>
  <c r="J368" s="1"/>
  <c r="H368"/>
  <c r="C369" l="1"/>
  <c r="I368"/>
  <c r="F368"/>
  <c r="G369" l="1"/>
  <c r="D369"/>
  <c r="E369" l="1"/>
  <c r="J369" s="1"/>
  <c r="H369"/>
  <c r="C370" l="1"/>
  <c r="I369"/>
  <c r="F369"/>
  <c r="D370" l="1"/>
  <c r="G370"/>
  <c r="E370" l="1"/>
  <c r="J370" s="1"/>
  <c r="H370"/>
  <c r="C371" l="1"/>
  <c r="I370"/>
  <c r="F370"/>
  <c r="D371" l="1"/>
  <c r="G371"/>
  <c r="E371" l="1"/>
  <c r="J371" s="1"/>
  <c r="H371"/>
  <c r="F371" l="1"/>
  <c r="I371"/>
  <c r="C372"/>
  <c r="G372" l="1"/>
  <c r="D372"/>
  <c r="E372" l="1"/>
  <c r="J372" s="1"/>
  <c r="H372"/>
  <c r="C373" l="1"/>
  <c r="I372"/>
  <c r="F372"/>
  <c r="D373" l="1"/>
  <c r="G373"/>
  <c r="E373" l="1"/>
  <c r="J373" s="1"/>
  <c r="H373"/>
  <c r="F373" l="1"/>
  <c r="I373"/>
  <c r="C374"/>
  <c r="D374" l="1"/>
  <c r="G374"/>
  <c r="E374" l="1"/>
  <c r="J374" s="1"/>
  <c r="H374"/>
  <c r="I374" l="1"/>
  <c r="C375"/>
  <c r="F374"/>
  <c r="G375" l="1"/>
  <c r="D375"/>
  <c r="E375" l="1"/>
  <c r="J375" s="1"/>
  <c r="H375"/>
  <c r="C376" l="1"/>
  <c r="F375"/>
  <c r="I375"/>
  <c r="D376" l="1"/>
  <c r="G376"/>
  <c r="E376" l="1"/>
  <c r="J376" s="1"/>
  <c r="H376"/>
  <c r="F376" l="1"/>
  <c r="I376"/>
  <c r="C377"/>
  <c r="G377" l="1"/>
  <c r="D377"/>
  <c r="E377" l="1"/>
  <c r="J377" s="1"/>
  <c r="H377"/>
  <c r="C378" l="1"/>
  <c r="I377"/>
  <c r="F377"/>
  <c r="G378" l="1"/>
  <c r="D378"/>
  <c r="E378" l="1"/>
  <c r="J378" s="1"/>
  <c r="H378"/>
  <c r="F378" l="1"/>
  <c r="I378"/>
  <c r="C379"/>
  <c r="D379" l="1"/>
  <c r="G379"/>
  <c r="K48"/>
  <c r="E379" l="1"/>
  <c r="H379"/>
  <c r="F379" l="1"/>
  <c r="C380"/>
  <c r="I379"/>
  <c r="J379"/>
  <c r="D380" l="1"/>
  <c r="G380"/>
  <c r="E380" l="1"/>
  <c r="H380"/>
  <c r="F380" l="1"/>
  <c r="I380"/>
  <c r="C381"/>
  <c r="J380"/>
  <c r="G381" l="1"/>
  <c r="D381"/>
  <c r="E381" l="1"/>
  <c r="H381"/>
  <c r="C382" l="1"/>
  <c r="F381"/>
  <c r="I381"/>
  <c r="J381"/>
  <c r="G382" l="1"/>
  <c r="D382"/>
  <c r="E382" l="1"/>
  <c r="H382"/>
  <c r="C383" l="1"/>
  <c r="F382"/>
  <c r="I382"/>
  <c r="J382"/>
  <c r="G383" l="1"/>
  <c r="D383"/>
  <c r="E383" l="1"/>
  <c r="H383"/>
  <c r="F383" l="1"/>
  <c r="C384"/>
  <c r="I383"/>
  <c r="J383"/>
  <c r="D384" l="1"/>
  <c r="G384"/>
  <c r="E384" l="1"/>
  <c r="H384"/>
  <c r="F384" l="1"/>
  <c r="C385"/>
  <c r="I384"/>
  <c r="J384"/>
  <c r="D385" l="1"/>
  <c r="G385"/>
  <c r="E385" l="1"/>
  <c r="H385"/>
  <c r="C386" l="1"/>
  <c r="F385"/>
  <c r="I385"/>
  <c r="J385"/>
  <c r="G386" l="1"/>
  <c r="D386"/>
  <c r="E386" l="1"/>
  <c r="H386"/>
  <c r="C387" l="1"/>
  <c r="F386"/>
  <c r="I386"/>
  <c r="J386"/>
  <c r="D387" l="1"/>
  <c r="G387"/>
  <c r="E387" l="1"/>
  <c r="H387"/>
  <c r="I387" l="1"/>
  <c r="F387"/>
  <c r="C388"/>
  <c r="J387"/>
  <c r="D388" l="1"/>
  <c r="G388"/>
  <c r="E388" l="1"/>
  <c r="H388"/>
  <c r="F388" l="1"/>
  <c r="I388"/>
  <c r="C389"/>
  <c r="J388"/>
  <c r="G389" l="1"/>
  <c r="D389"/>
  <c r="E389" l="1"/>
  <c r="H389"/>
  <c r="F389" l="1"/>
  <c r="C390"/>
  <c r="I389"/>
  <c r="J389"/>
  <c r="G390" l="1"/>
  <c r="D390"/>
  <c r="E390" l="1"/>
  <c r="J390" s="1"/>
  <c r="H390"/>
  <c r="C391" l="1"/>
  <c r="F390"/>
  <c r="I390"/>
  <c r="K49" l="1"/>
  <c r="G391"/>
  <c r="D391"/>
  <c r="E391" l="1"/>
  <c r="J391" s="1"/>
  <c r="H391"/>
  <c r="C392" l="1"/>
  <c r="F391"/>
  <c r="I391"/>
  <c r="D392" l="1"/>
  <c r="G392"/>
  <c r="E392" l="1"/>
  <c r="J392" s="1"/>
  <c r="H392"/>
  <c r="C393" l="1"/>
  <c r="F392"/>
  <c r="I392"/>
  <c r="G393" l="1"/>
  <c r="D393"/>
  <c r="E393" l="1"/>
  <c r="J393" s="1"/>
  <c r="H393"/>
  <c r="F393" l="1"/>
  <c r="C394"/>
  <c r="I393"/>
  <c r="D394" l="1"/>
  <c r="G394"/>
  <c r="E394" l="1"/>
  <c r="J394" s="1"/>
  <c r="H394"/>
  <c r="C395" l="1"/>
  <c r="F394"/>
  <c r="I394"/>
  <c r="G395" l="1"/>
  <c r="D395"/>
  <c r="E395" l="1"/>
  <c r="J395" s="1"/>
  <c r="H395"/>
  <c r="F395" l="1"/>
  <c r="C396"/>
  <c r="I395"/>
  <c r="G396" l="1"/>
  <c r="D396"/>
  <c r="E396" l="1"/>
  <c r="J396" s="1"/>
  <c r="H396"/>
  <c r="F396" l="1"/>
  <c r="C397"/>
  <c r="I396"/>
  <c r="D397" l="1"/>
  <c r="G397"/>
  <c r="E397" l="1"/>
  <c r="J397" s="1"/>
  <c r="H397"/>
  <c r="C398" l="1"/>
  <c r="F397"/>
  <c r="I397"/>
  <c r="D398" l="1"/>
  <c r="G398"/>
  <c r="E398" l="1"/>
  <c r="J398" s="1"/>
  <c r="H398"/>
  <c r="C399" l="1"/>
  <c r="F398"/>
  <c r="I398"/>
  <c r="G399" l="1"/>
  <c r="D399"/>
  <c r="E399" l="1"/>
  <c r="J399" s="1"/>
  <c r="H399"/>
  <c r="C400" l="1"/>
  <c r="F399"/>
  <c r="I399"/>
  <c r="D400" l="1"/>
  <c r="G400"/>
  <c r="E400" l="1"/>
  <c r="J400" s="1"/>
  <c r="H400"/>
  <c r="F400" l="1"/>
  <c r="C401"/>
  <c r="I400"/>
  <c r="D401" l="1"/>
  <c r="G401"/>
  <c r="E401" l="1"/>
  <c r="J401" s="1"/>
  <c r="H401"/>
  <c r="I401" l="1"/>
  <c r="F401"/>
  <c r="C402"/>
  <c r="G402" l="1"/>
  <c r="D402"/>
  <c r="E402" l="1"/>
  <c r="J402" s="1"/>
  <c r="H402"/>
  <c r="I402" l="1"/>
  <c r="C403"/>
  <c r="F402"/>
  <c r="K50" l="1"/>
  <c r="G403"/>
  <c r="D403"/>
  <c r="E403" l="1"/>
  <c r="J403" s="1"/>
  <c r="H403"/>
  <c r="F403" l="1"/>
  <c r="I403"/>
  <c r="C404"/>
  <c r="D404" l="1"/>
  <c r="G404"/>
  <c r="E404" l="1"/>
  <c r="J404" s="1"/>
  <c r="H404"/>
  <c r="F404" l="1"/>
  <c r="C405"/>
  <c r="I404"/>
  <c r="D405" l="1"/>
  <c r="G405"/>
  <c r="J405" l="1"/>
  <c r="E405"/>
  <c r="H405"/>
  <c r="F405" l="1"/>
  <c r="C406"/>
  <c r="I405"/>
  <c r="D406" l="1"/>
  <c r="G406"/>
  <c r="E406" l="1"/>
  <c r="J406" s="1"/>
  <c r="H406"/>
  <c r="I406" l="1"/>
  <c r="C407"/>
  <c r="F406"/>
  <c r="G407" l="1"/>
  <c r="D407"/>
  <c r="E407" l="1"/>
  <c r="J407" s="1"/>
  <c r="H407"/>
  <c r="C408" l="1"/>
  <c r="F407"/>
  <c r="I407"/>
  <c r="G408" l="1"/>
  <c r="D408"/>
  <c r="E408" l="1"/>
  <c r="J408" s="1"/>
  <c r="H408"/>
  <c r="F408" l="1"/>
  <c r="C409"/>
  <c r="I408"/>
  <c r="G409" l="1"/>
  <c r="D409"/>
  <c r="E409" l="1"/>
  <c r="J409" s="1"/>
  <c r="H409"/>
  <c r="C410" l="1"/>
  <c r="F409"/>
  <c r="I409"/>
  <c r="D410" l="1"/>
  <c r="G410"/>
  <c r="E410" l="1"/>
  <c r="J410" s="1"/>
  <c r="H410"/>
  <c r="C411" l="1"/>
  <c r="F410"/>
  <c r="I410"/>
  <c r="D411" l="1"/>
  <c r="G411"/>
  <c r="E411" l="1"/>
  <c r="J411" s="1"/>
  <c r="H411"/>
  <c r="C412" l="1"/>
  <c r="I411"/>
  <c r="F411"/>
  <c r="D412" l="1"/>
  <c r="G412"/>
  <c r="E412" l="1"/>
  <c r="J412" s="1"/>
  <c r="H412"/>
  <c r="C413" l="1"/>
  <c r="F412"/>
  <c r="I412"/>
  <c r="G413" l="1"/>
  <c r="D413"/>
  <c r="E413" l="1"/>
  <c r="J413" s="1"/>
  <c r="H413"/>
  <c r="F413" l="1"/>
  <c r="I413"/>
  <c r="C414"/>
  <c r="G414" l="1"/>
  <c r="D414"/>
  <c r="E414" l="1"/>
  <c r="H414"/>
  <c r="C415" l="1"/>
  <c r="F414"/>
  <c r="I414"/>
  <c r="J414"/>
  <c r="G415" l="1"/>
  <c r="D415"/>
  <c r="K51"/>
  <c r="E415" l="1"/>
  <c r="J415" s="1"/>
  <c r="H415"/>
  <c r="F415" l="1"/>
  <c r="C416"/>
  <c r="I415"/>
  <c r="G416" l="1"/>
  <c r="D416"/>
  <c r="E416" l="1"/>
  <c r="J416" s="1"/>
  <c r="H416"/>
  <c r="F416" l="1"/>
  <c r="C417"/>
  <c r="I416"/>
  <c r="D417" l="1"/>
  <c r="G417"/>
  <c r="E417" l="1"/>
  <c r="J417" s="1"/>
  <c r="H417"/>
  <c r="C418" l="1"/>
  <c r="F417"/>
  <c r="I417"/>
  <c r="G418" l="1"/>
  <c r="D418"/>
  <c r="E418" l="1"/>
  <c r="J418" s="1"/>
  <c r="H418"/>
  <c r="F418" l="1"/>
  <c r="I418"/>
  <c r="C419"/>
  <c r="D419" l="1"/>
  <c r="G419"/>
  <c r="E419" l="1"/>
  <c r="J419" s="1"/>
  <c r="H419"/>
  <c r="I419" l="1"/>
  <c r="C420"/>
  <c r="F419"/>
  <c r="G420" l="1"/>
  <c r="D420"/>
  <c r="E420" l="1"/>
  <c r="J420" s="1"/>
  <c r="H420"/>
  <c r="I420" l="1"/>
  <c r="F420"/>
  <c r="C421"/>
  <c r="D421" l="1"/>
  <c r="G421"/>
  <c r="E421" l="1"/>
  <c r="J421" s="1"/>
  <c r="H421"/>
  <c r="F421" l="1"/>
  <c r="C422"/>
  <c r="I421"/>
  <c r="D422" l="1"/>
  <c r="G422"/>
  <c r="E422" l="1"/>
  <c r="J422" s="1"/>
  <c r="H422"/>
  <c r="F422" l="1"/>
  <c r="C423"/>
  <c r="I422"/>
  <c r="D423" l="1"/>
  <c r="G423"/>
  <c r="E423" l="1"/>
  <c r="J423" s="1"/>
  <c r="H423"/>
  <c r="C424" l="1"/>
  <c r="F423"/>
  <c r="I423"/>
  <c r="D424" l="1"/>
  <c r="G424"/>
  <c r="E424" l="1"/>
  <c r="J424" s="1"/>
  <c r="H424"/>
  <c r="C425" l="1"/>
  <c r="I424"/>
  <c r="F424"/>
  <c r="G425" l="1"/>
  <c r="D425"/>
  <c r="J425" l="1"/>
  <c r="E425"/>
  <c r="H425"/>
  <c r="F425" l="1"/>
  <c r="C426"/>
  <c r="I425"/>
  <c r="G426" l="1"/>
  <c r="D426"/>
  <c r="E426" l="1"/>
  <c r="J426" s="1"/>
  <c r="H426"/>
  <c r="F426" l="1"/>
  <c r="C427"/>
  <c r="I426"/>
  <c r="G427" l="1"/>
  <c r="D427"/>
  <c r="K52"/>
  <c r="E427" l="1"/>
  <c r="H427"/>
  <c r="F427" l="1"/>
  <c r="I427"/>
  <c r="C428"/>
  <c r="J427"/>
  <c r="D428" l="1"/>
  <c r="G428"/>
  <c r="E428" l="1"/>
  <c r="H428"/>
  <c r="F428" l="1"/>
  <c r="I428"/>
  <c r="C429"/>
  <c r="J428"/>
  <c r="D429" l="1"/>
  <c r="G429"/>
  <c r="E429" l="1"/>
  <c r="H429"/>
  <c r="C430" l="1"/>
  <c r="I429"/>
  <c r="F429"/>
  <c r="J429"/>
  <c r="G430" l="1"/>
  <c r="D430"/>
  <c r="E430" l="1"/>
  <c r="H430"/>
  <c r="F430" l="1"/>
  <c r="C431"/>
  <c r="I430"/>
  <c r="J430"/>
  <c r="G431" l="1"/>
  <c r="D431"/>
  <c r="E431" l="1"/>
  <c r="H431"/>
  <c r="F431" l="1"/>
  <c r="C432"/>
  <c r="I431"/>
  <c r="J431"/>
  <c r="G432" l="1"/>
  <c r="D432"/>
  <c r="E432" l="1"/>
  <c r="H432"/>
  <c r="F432" l="1"/>
  <c r="C433"/>
  <c r="I432"/>
  <c r="J432"/>
  <c r="G433" l="1"/>
  <c r="D433"/>
  <c r="E433" l="1"/>
  <c r="H433"/>
  <c r="F433" l="1"/>
  <c r="C434"/>
  <c r="I433"/>
  <c r="J433"/>
  <c r="D434" l="1"/>
  <c r="G434"/>
  <c r="E434" l="1"/>
  <c r="H434"/>
  <c r="I434" l="1"/>
  <c r="F434"/>
  <c r="C435"/>
  <c r="J434"/>
  <c r="D435" l="1"/>
  <c r="G435"/>
  <c r="E435" l="1"/>
  <c r="H435"/>
  <c r="F435" l="1"/>
  <c r="C436"/>
  <c r="I435"/>
  <c r="J435"/>
  <c r="G436" l="1"/>
  <c r="D436"/>
  <c r="E436" l="1"/>
  <c r="H436"/>
  <c r="F436" l="1"/>
  <c r="I436"/>
  <c r="C437"/>
  <c r="J436"/>
  <c r="G437" l="1"/>
  <c r="D437"/>
  <c r="E437" l="1"/>
  <c r="H437"/>
  <c r="C438" l="1"/>
  <c r="F437"/>
  <c r="I437"/>
  <c r="J437"/>
  <c r="D438" l="1"/>
  <c r="G438"/>
  <c r="E438" l="1"/>
  <c r="H438"/>
  <c r="F438" l="1"/>
  <c r="C439"/>
  <c r="I438"/>
  <c r="J438"/>
  <c r="K53" l="1"/>
  <c r="G439"/>
  <c r="D439"/>
  <c r="E439" l="1"/>
  <c r="J439" s="1"/>
  <c r="H439"/>
  <c r="F439" l="1"/>
  <c r="I439"/>
  <c r="C440"/>
  <c r="G440" l="1"/>
  <c r="D440"/>
  <c r="E440" l="1"/>
  <c r="J440" s="1"/>
  <c r="H440"/>
  <c r="F440" l="1"/>
  <c r="C441"/>
  <c r="I440"/>
  <c r="D441" l="1"/>
  <c r="G441"/>
  <c r="E441" l="1"/>
  <c r="J441" s="1"/>
  <c r="H441"/>
  <c r="I441" l="1"/>
  <c r="F441"/>
  <c r="C442"/>
  <c r="G442" l="1"/>
  <c r="D442"/>
  <c r="E442" l="1"/>
  <c r="J442" s="1"/>
  <c r="H442"/>
  <c r="I442" l="1"/>
  <c r="C443"/>
  <c r="F442"/>
  <c r="G443" l="1"/>
  <c r="D443"/>
  <c r="E443" l="1"/>
  <c r="J443" s="1"/>
  <c r="H443"/>
  <c r="I443" l="1"/>
  <c r="F443"/>
  <c r="C444"/>
  <c r="D444" l="1"/>
  <c r="G444"/>
  <c r="E444" l="1"/>
  <c r="J444" s="1"/>
  <c r="H444"/>
  <c r="I444" l="1"/>
  <c r="C445"/>
  <c r="F444"/>
  <c r="D445" l="1"/>
  <c r="G445"/>
  <c r="E445" l="1"/>
  <c r="J445" s="1"/>
  <c r="H445"/>
  <c r="I445" l="1"/>
  <c r="C446"/>
  <c r="F445"/>
  <c r="D446" l="1"/>
  <c r="G446"/>
  <c r="E446" l="1"/>
  <c r="J446" s="1"/>
  <c r="H446"/>
  <c r="I446" l="1"/>
  <c r="C447"/>
  <c r="F446"/>
  <c r="G447" l="1"/>
  <c r="D447"/>
  <c r="E447" l="1"/>
  <c r="J447" s="1"/>
  <c r="H447"/>
  <c r="I447" l="1"/>
  <c r="F447"/>
  <c r="C448"/>
  <c r="D448" l="1"/>
  <c r="G448"/>
  <c r="E448" l="1"/>
  <c r="J448" s="1"/>
  <c r="H448"/>
  <c r="I448" l="1"/>
  <c r="C449"/>
  <c r="F448"/>
  <c r="D449" l="1"/>
  <c r="G449"/>
  <c r="J449" l="1"/>
  <c r="E449"/>
  <c r="H449"/>
  <c r="I449" l="1"/>
  <c r="C450"/>
  <c r="F449"/>
  <c r="D450" l="1"/>
  <c r="G450"/>
  <c r="E450" l="1"/>
  <c r="J450" s="1"/>
  <c r="H450"/>
  <c r="F450" l="1"/>
  <c r="C451"/>
  <c r="I450"/>
  <c r="K54" l="1"/>
  <c r="D451"/>
  <c r="G451"/>
  <c r="E451" l="1"/>
  <c r="J451" s="1"/>
  <c r="H451"/>
  <c r="C452" l="1"/>
  <c r="I451"/>
  <c r="F451"/>
  <c r="D452" l="1"/>
  <c r="G452"/>
  <c r="E452" l="1"/>
  <c r="J452" s="1"/>
  <c r="H452"/>
  <c r="C453" l="1"/>
  <c r="F452"/>
  <c r="I452"/>
  <c r="D453" l="1"/>
  <c r="G453"/>
  <c r="E453" l="1"/>
  <c r="J453" s="1"/>
  <c r="H453"/>
  <c r="C454" l="1"/>
  <c r="I453"/>
  <c r="F453"/>
  <c r="G454" l="1"/>
  <c r="D454"/>
  <c r="E454" l="1"/>
  <c r="J454" s="1"/>
  <c r="H454"/>
  <c r="C455" l="1"/>
  <c r="F454"/>
  <c r="I454"/>
  <c r="D455" l="1"/>
  <c r="G455"/>
  <c r="E455" l="1"/>
  <c r="J455" s="1"/>
  <c r="H455"/>
  <c r="C456" l="1"/>
  <c r="I455"/>
  <c r="F455"/>
  <c r="G456" l="1"/>
  <c r="D456"/>
  <c r="E456" l="1"/>
  <c r="J456" s="1"/>
  <c r="H456"/>
  <c r="C457" l="1"/>
  <c r="I456"/>
  <c r="F456"/>
  <c r="G457" l="1"/>
  <c r="D457"/>
  <c r="E457" l="1"/>
  <c r="J457" s="1"/>
  <c r="H457"/>
  <c r="F457" l="1"/>
  <c r="I457"/>
  <c r="C458"/>
  <c r="G458" l="1"/>
  <c r="D458"/>
  <c r="E458" l="1"/>
  <c r="J458" s="1"/>
  <c r="H458"/>
  <c r="F458" l="1"/>
  <c r="C459"/>
  <c r="I458"/>
  <c r="G459" l="1"/>
  <c r="D459"/>
  <c r="E459" l="1"/>
  <c r="J459" s="1"/>
  <c r="H459"/>
  <c r="F459" l="1"/>
  <c r="C460"/>
  <c r="I459"/>
  <c r="G460" l="1"/>
  <c r="D460"/>
  <c r="E460" l="1"/>
  <c r="J460" s="1"/>
  <c r="H460"/>
  <c r="F460" l="1"/>
  <c r="C461"/>
  <c r="I460"/>
  <c r="G461" l="1"/>
  <c r="D461"/>
  <c r="E461" l="1"/>
  <c r="J461" s="1"/>
  <c r="H461"/>
  <c r="C462" l="1"/>
  <c r="F461"/>
  <c r="I461"/>
  <c r="G462" l="1"/>
  <c r="D462"/>
  <c r="E462" l="1"/>
  <c r="J462" s="1"/>
  <c r="H462"/>
  <c r="F462" l="1"/>
  <c r="I462"/>
  <c r="C463"/>
  <c r="G463" l="1"/>
  <c r="K55"/>
  <c r="D463"/>
  <c r="E463" l="1"/>
  <c r="J463" s="1"/>
  <c r="H463"/>
  <c r="F463" l="1"/>
  <c r="C464"/>
  <c r="I463"/>
  <c r="D464" l="1"/>
  <c r="G464"/>
  <c r="E464" l="1"/>
  <c r="J464" s="1"/>
  <c r="H464"/>
  <c r="C465" l="1"/>
  <c r="I464"/>
  <c r="F464"/>
  <c r="G465" l="1"/>
  <c r="D465"/>
  <c r="E465" l="1"/>
  <c r="H465"/>
  <c r="F465" l="1"/>
  <c r="I465"/>
  <c r="C466"/>
  <c r="J465"/>
  <c r="D466" l="1"/>
  <c r="G466"/>
  <c r="E466" l="1"/>
  <c r="J466" s="1"/>
  <c r="H466"/>
  <c r="C467" l="1"/>
  <c r="I466"/>
  <c r="F466"/>
  <c r="G467" l="1"/>
  <c r="D467"/>
  <c r="J467" l="1"/>
  <c r="E467"/>
  <c r="H467"/>
  <c r="I467" l="1"/>
  <c r="C468"/>
  <c r="F467"/>
  <c r="G468" l="1"/>
  <c r="D468"/>
  <c r="E468" l="1"/>
  <c r="J468" s="1"/>
  <c r="H468"/>
  <c r="C469" l="1"/>
  <c r="F468"/>
  <c r="I468"/>
  <c r="G469" l="1"/>
  <c r="D469"/>
  <c r="E469" l="1"/>
  <c r="J469" s="1"/>
  <c r="H469"/>
  <c r="C470" l="1"/>
  <c r="I469"/>
  <c r="F469"/>
  <c r="G470" l="1"/>
  <c r="D470"/>
  <c r="E470" l="1"/>
  <c r="J470" s="1"/>
  <c r="H470"/>
  <c r="C471" l="1"/>
  <c r="F470"/>
  <c r="I470"/>
  <c r="D471" l="1"/>
  <c r="G471"/>
  <c r="E471" l="1"/>
  <c r="J471" s="1"/>
  <c r="H471"/>
  <c r="F471" l="1"/>
  <c r="I471"/>
  <c r="C472"/>
  <c r="G472" l="1"/>
  <c r="D472"/>
  <c r="J472" l="1"/>
  <c r="E472"/>
  <c r="H472"/>
  <c r="F472" l="1"/>
  <c r="I472"/>
  <c r="C473"/>
  <c r="G473" l="1"/>
  <c r="D473"/>
  <c r="J473" l="1"/>
  <c r="E473"/>
  <c r="H473"/>
  <c r="C474" l="1"/>
  <c r="I473"/>
  <c r="F473"/>
  <c r="D474" l="1"/>
  <c r="G474"/>
  <c r="E474" l="1"/>
  <c r="J474" s="1"/>
  <c r="H474"/>
  <c r="F474" l="1"/>
  <c r="I474"/>
  <c r="C475"/>
  <c r="G475" l="1"/>
  <c r="D475"/>
  <c r="K56"/>
  <c r="E475" l="1"/>
  <c r="H475"/>
  <c r="I475" l="1"/>
  <c r="F475"/>
  <c r="C476"/>
  <c r="J475"/>
  <c r="G476" l="1"/>
  <c r="D476"/>
  <c r="E476" l="1"/>
  <c r="H476"/>
  <c r="I476" l="1"/>
  <c r="F476"/>
  <c r="C477"/>
  <c r="J476"/>
  <c r="G477" l="1"/>
  <c r="D477"/>
  <c r="E477" l="1"/>
  <c r="H477"/>
  <c r="C478" l="1"/>
  <c r="F477"/>
  <c r="I477"/>
  <c r="J477"/>
  <c r="D478" l="1"/>
  <c r="G478"/>
  <c r="E478" l="1"/>
  <c r="H478"/>
  <c r="I478" l="1"/>
  <c r="F478"/>
  <c r="C479"/>
  <c r="J478"/>
  <c r="G479" l="1"/>
  <c r="D479"/>
  <c r="E479" l="1"/>
  <c r="H479"/>
  <c r="C480" l="1"/>
  <c r="F479"/>
  <c r="I479"/>
  <c r="J479"/>
  <c r="G480" l="1"/>
  <c r="D480"/>
  <c r="E480" l="1"/>
  <c r="J480" s="1"/>
  <c r="H480"/>
  <c r="F480" l="1"/>
  <c r="C481"/>
  <c r="I480"/>
  <c r="D481" l="1"/>
  <c r="G481"/>
  <c r="E481" l="1"/>
  <c r="J481" s="1"/>
  <c r="H481"/>
  <c r="F481" l="1"/>
  <c r="C482"/>
  <c r="I481"/>
  <c r="D482" l="1"/>
  <c r="G482"/>
  <c r="E482" l="1"/>
  <c r="H482"/>
  <c r="C483" l="1"/>
  <c r="I482"/>
  <c r="F482"/>
  <c r="J482"/>
  <c r="D483" l="1"/>
  <c r="G483"/>
  <c r="E483" l="1"/>
  <c r="H483"/>
  <c r="I483" l="1"/>
  <c r="F483"/>
  <c r="C484"/>
  <c r="J483"/>
  <c r="D484" l="1"/>
  <c r="G484"/>
  <c r="E484" l="1"/>
  <c r="H484"/>
  <c r="C485" l="1"/>
  <c r="I484"/>
  <c r="F484"/>
  <c r="J484"/>
  <c r="G485" l="1"/>
  <c r="D485"/>
  <c r="E485" l="1"/>
  <c r="H485"/>
  <c r="F485" l="1"/>
  <c r="I485"/>
  <c r="C486"/>
  <c r="J485"/>
  <c r="G486" l="1"/>
  <c r="D486"/>
  <c r="E486" l="1"/>
  <c r="H486"/>
  <c r="F486" l="1"/>
  <c r="C487"/>
  <c r="I486"/>
  <c r="J486"/>
  <c r="G487" l="1"/>
  <c r="K57"/>
  <c r="D487"/>
  <c r="E487" l="1"/>
  <c r="J487" s="1"/>
  <c r="H487"/>
  <c r="C488" l="1"/>
  <c r="I487"/>
  <c r="F487"/>
  <c r="G488" l="1"/>
  <c r="D488"/>
  <c r="E488" l="1"/>
  <c r="J488" s="1"/>
  <c r="H488"/>
  <c r="F488" l="1"/>
  <c r="C489"/>
  <c r="I488"/>
  <c r="G489" l="1"/>
  <c r="D489"/>
  <c r="E489" l="1"/>
  <c r="J489" s="1"/>
  <c r="H489"/>
  <c r="C490" l="1"/>
  <c r="F489"/>
  <c r="I489"/>
  <c r="G490" l="1"/>
  <c r="D490"/>
  <c r="E490" l="1"/>
  <c r="J490" s="1"/>
  <c r="H490"/>
  <c r="C491" l="1"/>
  <c r="F490"/>
  <c r="I490"/>
  <c r="G491" l="1"/>
  <c r="D491"/>
  <c r="E491" l="1"/>
  <c r="J491" s="1"/>
  <c r="H491"/>
  <c r="F491" l="1"/>
  <c r="C492"/>
  <c r="I491"/>
  <c r="G492" l="1"/>
  <c r="D492"/>
  <c r="E492" l="1"/>
  <c r="J492" s="1"/>
  <c r="H492"/>
  <c r="I492" l="1"/>
  <c r="F492"/>
  <c r="C493"/>
  <c r="D493" l="1"/>
  <c r="G493"/>
  <c r="E493" l="1"/>
  <c r="J493" s="1"/>
  <c r="H493"/>
  <c r="I493" l="1"/>
  <c r="F493"/>
  <c r="C494"/>
  <c r="G494" l="1"/>
  <c r="D494"/>
  <c r="E494" l="1"/>
  <c r="J494" s="1"/>
  <c r="H494"/>
  <c r="F494" l="1"/>
  <c r="C495"/>
  <c r="I494"/>
  <c r="D495" l="1"/>
  <c r="G495"/>
  <c r="E495" l="1"/>
  <c r="J495" s="1"/>
  <c r="H495"/>
  <c r="I495" l="1"/>
  <c r="C496"/>
  <c r="F495"/>
  <c r="D496" l="1"/>
  <c r="G496"/>
  <c r="E496" l="1"/>
  <c r="J496" s="1"/>
  <c r="H496"/>
  <c r="F496" l="1"/>
  <c r="C497"/>
  <c r="I496"/>
  <c r="G497" l="1"/>
  <c r="D497"/>
  <c r="E497" l="1"/>
  <c r="J497" s="1"/>
  <c r="H497"/>
  <c r="F497" l="1"/>
  <c r="C498"/>
  <c r="I497"/>
  <c r="G498" l="1"/>
  <c r="D498"/>
  <c r="E498" l="1"/>
  <c r="J498" s="1"/>
  <c r="H498"/>
  <c r="C13" s="1"/>
  <c r="C14" s="1"/>
  <c r="F498" l="1"/>
  <c r="I498"/>
</calcChain>
</file>

<file path=xl/comments1.xml><?xml version="1.0" encoding="utf-8"?>
<comments xmlns="http://schemas.openxmlformats.org/spreadsheetml/2006/main">
  <authors>
    <author>Wendy Smith</author>
  </authors>
  <commentList>
    <comment ref="D62" authorId="0">
      <text>
        <r>
          <rPr>
            <sz val="10"/>
            <color indexed="81"/>
            <rFont val="Tahoma"/>
            <family val="2"/>
          </rPr>
          <t xml:space="preserve">Numbers must be entered as </t>
        </r>
        <r>
          <rPr>
            <b/>
            <sz val="10"/>
            <color indexed="81"/>
            <rFont val="Tahoma"/>
            <family val="2"/>
          </rPr>
          <t xml:space="preserve">NEGATIVE amounts </t>
        </r>
        <r>
          <rPr>
            <sz val="10"/>
            <color indexed="81"/>
            <rFont val="Tahoma"/>
            <family val="2"/>
          </rPr>
          <t>and must match CRRS or CNA.</t>
        </r>
        <r>
          <rPr>
            <sz val="9"/>
            <color indexed="81"/>
            <rFont val="Tahoma"/>
            <family val="2"/>
          </rPr>
          <t xml:space="preserve">
</t>
        </r>
      </text>
    </comment>
  </commentList>
</comments>
</file>

<file path=xl/comments2.xml><?xml version="1.0" encoding="utf-8"?>
<comments xmlns="http://schemas.openxmlformats.org/spreadsheetml/2006/main">
  <authors>
    <author>Winifred K. Smith</author>
  </authors>
  <commentList>
    <comment ref="G4" authorId="0">
      <text>
        <r>
          <rPr>
            <b/>
            <sz val="8"/>
            <color indexed="81"/>
            <rFont val="Tahoma"/>
            <family val="2"/>
          </rPr>
          <t>Can we move this to a compliance check section?</t>
        </r>
      </text>
    </comment>
  </commentList>
</comments>
</file>

<file path=xl/comments3.xml><?xml version="1.0" encoding="utf-8"?>
<comments xmlns="http://schemas.openxmlformats.org/spreadsheetml/2006/main">
  <authors>
    <author>NJP</author>
    <author>ncarter</author>
  </authors>
  <commentList>
    <comment ref="C51" authorId="0">
      <text>
        <r>
          <rPr>
            <b/>
            <sz val="9"/>
            <color indexed="81"/>
            <rFont val="Tahoma"/>
            <family val="2"/>
          </rPr>
          <t>* Owner must agree to sell units at minimum purchase price by not later than the 16th year of Compliance period.  The award is subject to a transactional structure acceptable to the agency according to industry best practices that protects the expectations of tenants anticipating title transfer of their units in fee simple absolute or condo or cooperative ownership.</t>
        </r>
      </text>
    </comment>
    <comment ref="O189" authorId="1">
      <text>
        <r>
          <rPr>
            <b/>
            <sz val="9"/>
            <color indexed="81"/>
            <rFont val="Tahoma"/>
            <family val="2"/>
          </rPr>
          <t>ncarter:</t>
        </r>
        <r>
          <rPr>
            <sz val="9"/>
            <color indexed="81"/>
            <rFont val="Tahoma"/>
            <family val="2"/>
          </rPr>
          <t xml:space="preserve">
Put score here</t>
        </r>
      </text>
    </comment>
    <comment ref="Q189" authorId="1">
      <text>
        <r>
          <rPr>
            <b/>
            <sz val="9"/>
            <color indexed="81"/>
            <rFont val="Tahoma"/>
            <family val="2"/>
          </rPr>
          <t>ncarter:</t>
        </r>
        <r>
          <rPr>
            <sz val="9"/>
            <color indexed="81"/>
            <rFont val="Tahoma"/>
            <family val="2"/>
          </rPr>
          <t xml:space="preserve">
Put score here</t>
        </r>
      </text>
    </comment>
    <comment ref="O202" authorId="1">
      <text>
        <r>
          <rPr>
            <b/>
            <sz val="9"/>
            <color indexed="81"/>
            <rFont val="Tahoma"/>
            <family val="2"/>
          </rPr>
          <t>ncarter:</t>
        </r>
        <r>
          <rPr>
            <sz val="9"/>
            <color indexed="81"/>
            <rFont val="Tahoma"/>
            <family val="2"/>
          </rPr>
          <t xml:space="preserve">
Put score here</t>
        </r>
      </text>
    </comment>
    <comment ref="Q202" authorId="1">
      <text>
        <r>
          <rPr>
            <b/>
            <sz val="9"/>
            <color indexed="81"/>
            <rFont val="Tahoma"/>
            <family val="2"/>
          </rPr>
          <t>ncarter:</t>
        </r>
        <r>
          <rPr>
            <sz val="9"/>
            <color indexed="81"/>
            <rFont val="Tahoma"/>
            <family val="2"/>
          </rPr>
          <t xml:space="preserve">
Put score here</t>
        </r>
      </text>
    </comment>
  </commentList>
</comments>
</file>

<file path=xl/sharedStrings.xml><?xml version="1.0" encoding="utf-8"?>
<sst xmlns="http://schemas.openxmlformats.org/spreadsheetml/2006/main" count="1581" uniqueCount="1056">
  <si>
    <t>OPERATING EXPENSES</t>
  </si>
  <si>
    <t>Reserve For Replacement</t>
  </si>
  <si>
    <t>Debt Coverage Ratio (DCR)</t>
  </si>
  <si>
    <t>Interest</t>
  </si>
  <si>
    <t>Total Administrative</t>
  </si>
  <si>
    <t>Total Operating/Maintenance</t>
  </si>
  <si>
    <t>Total Utilities</t>
  </si>
  <si>
    <t>Total Taxes/Insurance</t>
  </si>
  <si>
    <t>Builder's Overhead</t>
  </si>
  <si>
    <t>General Requirements</t>
  </si>
  <si>
    <t>Builder's Profit</t>
  </si>
  <si>
    <t>Architect Fees</t>
  </si>
  <si>
    <t>Engineering Fees</t>
  </si>
  <si>
    <t>Construction Interest</t>
  </si>
  <si>
    <t>Property Taxes</t>
  </si>
  <si>
    <t>Construction Contingency</t>
  </si>
  <si>
    <t>Consulting Fee</t>
  </si>
  <si>
    <t>Survey</t>
  </si>
  <si>
    <t>Market Study</t>
  </si>
  <si>
    <t>Cost Certification</t>
  </si>
  <si>
    <t>Bridge Loan Fees</t>
  </si>
  <si>
    <t>Environmental Study</t>
  </si>
  <si>
    <t>Building Acquisition</t>
  </si>
  <si>
    <t>Builder's Risk Insurance</t>
  </si>
  <si>
    <t>Construction Manager's Fee</t>
  </si>
  <si>
    <t>Permanent Financing Fees</t>
  </si>
  <si>
    <t>Construction Financing Fees</t>
  </si>
  <si>
    <t>Marketing</t>
  </si>
  <si>
    <t>Building Permits/Fees</t>
  </si>
  <si>
    <t>USES OF FUNDING</t>
  </si>
  <si>
    <t>Administrative</t>
  </si>
  <si>
    <t xml:space="preserve">Advertising </t>
  </si>
  <si>
    <t>Office Salaries</t>
  </si>
  <si>
    <t>Office Supplies</t>
  </si>
  <si>
    <t>Management Fee</t>
  </si>
  <si>
    <t>Manager(s) Salaries</t>
  </si>
  <si>
    <t>Legal Auditing</t>
  </si>
  <si>
    <t>Accounting Services</t>
  </si>
  <si>
    <t>Telephone</t>
  </si>
  <si>
    <t>Operating/Maintenance</t>
  </si>
  <si>
    <t>Janitorial Services</t>
  </si>
  <si>
    <t>Exterminating Contract</t>
  </si>
  <si>
    <t>Waste Collection</t>
  </si>
  <si>
    <t>Security Payroll/Contract</t>
  </si>
  <si>
    <t>Repairs/Maintenance</t>
  </si>
  <si>
    <t>Utilities</t>
  </si>
  <si>
    <t>Electricity</t>
  </si>
  <si>
    <t>Gas</t>
  </si>
  <si>
    <t>Water</t>
  </si>
  <si>
    <t>Sewer</t>
  </si>
  <si>
    <t>Taxes/Insurance</t>
  </si>
  <si>
    <t>Real Estate Taxes</t>
  </si>
  <si>
    <t>Payroll Taxes</t>
  </si>
  <si>
    <t>Number of units:</t>
  </si>
  <si>
    <t>Cooking</t>
  </si>
  <si>
    <t>Hot Water</t>
  </si>
  <si>
    <t>Heating</t>
  </si>
  <si>
    <t>Air Conditioning</t>
  </si>
  <si>
    <t>TOTAL</t>
  </si>
  <si>
    <t>Total Units:</t>
  </si>
  <si>
    <t>Other, Lighting</t>
  </si>
  <si>
    <t>Trash Collection</t>
  </si>
  <si>
    <t>Totals</t>
  </si>
  <si>
    <t>Utility Allowances</t>
  </si>
  <si>
    <t>Amount</t>
  </si>
  <si>
    <t>Earth Work</t>
  </si>
  <si>
    <t>Demolition</t>
  </si>
  <si>
    <t>Roads/Walks</t>
  </si>
  <si>
    <t>Site Utilities</t>
  </si>
  <si>
    <t>Unusual Site Conditions</t>
  </si>
  <si>
    <t>Bedroom Type</t>
  </si>
  <si>
    <t>No.of Units</t>
  </si>
  <si>
    <t>0 Bedroom</t>
  </si>
  <si>
    <t>1 Bedroom</t>
  </si>
  <si>
    <t>2 Bedroom</t>
  </si>
  <si>
    <t>3 Bedroom</t>
  </si>
  <si>
    <t>4 Bedroom</t>
  </si>
  <si>
    <t>Affordability Period</t>
  </si>
  <si>
    <t>Cost per Unit Type</t>
  </si>
  <si>
    <t>Administrative Rent Free Unit(s)</t>
  </si>
  <si>
    <t>Electric</t>
  </si>
  <si>
    <t>HOME units</t>
  </si>
  <si>
    <t>Unit Limit</t>
  </si>
  <si>
    <t>Year 1</t>
  </si>
  <si>
    <t>Year 4</t>
  </si>
  <si>
    <t>Year 5</t>
  </si>
  <si>
    <t>Operating Subsidies</t>
  </si>
  <si>
    <t>Match Requirements</t>
  </si>
  <si>
    <t>Match Provided</t>
  </si>
  <si>
    <t>Land Acquisition</t>
  </si>
  <si>
    <t>Building Costs</t>
  </si>
  <si>
    <t>Building - New Construction Costs</t>
  </si>
  <si>
    <t>Appliances</t>
  </si>
  <si>
    <t>Site Work</t>
  </si>
  <si>
    <t>Lawn/Plantings</t>
  </si>
  <si>
    <t>Off Site Work</t>
  </si>
  <si>
    <t>Contractor Fees</t>
  </si>
  <si>
    <t>Payment and Performance Bond</t>
  </si>
  <si>
    <t>Builder's Liability Insurance</t>
  </si>
  <si>
    <t>Other Hard Costs</t>
  </si>
  <si>
    <t xml:space="preserve">Other:  </t>
  </si>
  <si>
    <t>CONSTRUCTION CONTINGENCY</t>
  </si>
  <si>
    <t>Construction Interim Costs</t>
  </si>
  <si>
    <t>Construction Title and Recording</t>
  </si>
  <si>
    <t>Construction Liability Insurance</t>
  </si>
  <si>
    <t>Construction Hazard Insurance</t>
  </si>
  <si>
    <t>Construction Loan Points</t>
  </si>
  <si>
    <t>Other Construction Finance Fees</t>
  </si>
  <si>
    <t>Construction Legal Fees</t>
  </si>
  <si>
    <t>Construction Credit Enhancement</t>
  </si>
  <si>
    <t>Permanent Financing</t>
  </si>
  <si>
    <t>Permanent Title and Recording</t>
  </si>
  <si>
    <t>Permanent Loan Points</t>
  </si>
  <si>
    <t>Other Permanent Loan Financing Fees</t>
  </si>
  <si>
    <t>Permanent Credit Enhancement</t>
  </si>
  <si>
    <t>Permanent Legal Fee</t>
  </si>
  <si>
    <t>Professional Fees</t>
  </si>
  <si>
    <t>Reserves</t>
  </si>
  <si>
    <t>Rent Up Reserves</t>
  </si>
  <si>
    <t>Escrows</t>
  </si>
  <si>
    <t>Replacement Reserve Deposit</t>
  </si>
  <si>
    <t>Syndication Costs</t>
  </si>
  <si>
    <t>Other Syndication Expenses</t>
  </si>
  <si>
    <t>Bridge Loan Legal Fees</t>
  </si>
  <si>
    <t>Syndication Legal Fees</t>
  </si>
  <si>
    <t>Syndication Organization Expenses</t>
  </si>
  <si>
    <t>Other Soft Costs</t>
  </si>
  <si>
    <t>Appraisal</t>
  </si>
  <si>
    <t>Developer's Fee</t>
  </si>
  <si>
    <t xml:space="preserve">Developer Fee  </t>
  </si>
  <si>
    <t>ACQUISITION</t>
  </si>
  <si>
    <t>TOTAL ACQUISITION</t>
  </si>
  <si>
    <t>H</t>
  </si>
  <si>
    <t>O</t>
  </si>
  <si>
    <t>Equity Gap Calculation Test</t>
  </si>
  <si>
    <t>Less Financing</t>
  </si>
  <si>
    <t>Equity Gap</t>
  </si>
  <si>
    <t>Total Credit Need</t>
  </si>
  <si>
    <t>Applicable Fraction</t>
  </si>
  <si>
    <t>Housing Credit Per Unit Test</t>
  </si>
  <si>
    <t>Credit Need</t>
  </si>
  <si>
    <t>Number of Housing Credit units</t>
  </si>
  <si>
    <t>Housing Credit units</t>
  </si>
  <si>
    <t>Total units</t>
  </si>
  <si>
    <t>INITIAL HOUSING CREDIT ALLOCATION ANALYSIS</t>
  </si>
  <si>
    <t>Total Gross Square Footage</t>
  </si>
  <si>
    <t>Other:</t>
  </si>
  <si>
    <t>0 BR</t>
  </si>
  <si>
    <t>1 BR</t>
  </si>
  <si>
    <t>2 BR</t>
  </si>
  <si>
    <t>3 BR</t>
  </si>
  <si>
    <t>4 BR</t>
  </si>
  <si>
    <t>Deferred Developer Fee</t>
  </si>
  <si>
    <t>Year</t>
  </si>
  <si>
    <t>TOTAL COST</t>
  </si>
  <si>
    <t>ELIGIBLE BASIS</t>
  </si>
  <si>
    <t>ADJUSTED ELIGIBLE BASIS</t>
  </si>
  <si>
    <r>
      <t xml:space="preserve">   </t>
    </r>
    <r>
      <rPr>
        <sz val="12"/>
        <rFont val="Arial"/>
        <family val="2"/>
      </rPr>
      <t>Applicable Fraction</t>
    </r>
  </si>
  <si>
    <t>QUALIFIED BASIS</t>
  </si>
  <si>
    <r>
      <t xml:space="preserve">     </t>
    </r>
    <r>
      <rPr>
        <sz val="12"/>
        <rFont val="Arial"/>
        <family val="2"/>
      </rPr>
      <t>Tax Credit Rate</t>
    </r>
  </si>
  <si>
    <t>MAXIMUM ANNUAL TAX CREDIT</t>
  </si>
  <si>
    <t>30% Present Value Credit (4%)</t>
  </si>
  <si>
    <t>Total Development Cost (TDC)</t>
  </si>
  <si>
    <t>Housing Credit Allocation Requested</t>
  </si>
  <si>
    <t>Equity Gap Test</t>
  </si>
  <si>
    <t>Qualified Basis Test</t>
  </si>
  <si>
    <t>70% Present Value Credit (9%)</t>
  </si>
  <si>
    <t>Lien Position</t>
  </si>
  <si>
    <t>Source:</t>
  </si>
  <si>
    <t>Total Credit Allowed</t>
  </si>
  <si>
    <t>9% Credit</t>
  </si>
  <si>
    <t>4% Credit</t>
  </si>
  <si>
    <t>Per Unit</t>
  </si>
  <si>
    <t>Cash Flow Per Unit</t>
  </si>
  <si>
    <t>Minimum</t>
  </si>
  <si>
    <t>Unit Mix</t>
  </si>
  <si>
    <t>Operating Budget</t>
  </si>
  <si>
    <t>Adjusted Gross Income</t>
  </si>
  <si>
    <t>Other Income</t>
  </si>
  <si>
    <t>Vacancy</t>
  </si>
  <si>
    <t>Replacement Reserve</t>
  </si>
  <si>
    <t>Net Operating Income</t>
  </si>
  <si>
    <t>Debt Service</t>
  </si>
  <si>
    <t>Annual</t>
  </si>
  <si>
    <t>Development Costs</t>
  </si>
  <si>
    <t>Acquisition</t>
  </si>
  <si>
    <t>Hard Costs</t>
  </si>
  <si>
    <t>Soft Costs</t>
  </si>
  <si>
    <t>Developer Fee</t>
  </si>
  <si>
    <t>Total</t>
  </si>
  <si>
    <t>Sources</t>
  </si>
  <si>
    <t>LIHTC Equity</t>
  </si>
  <si>
    <t>Other Equity/Grants</t>
  </si>
  <si>
    <t>(Gap) or Surplus</t>
  </si>
  <si>
    <t>Year 10</t>
  </si>
  <si>
    <t>Year 15</t>
  </si>
  <si>
    <t>% of Total</t>
  </si>
  <si>
    <t>Deferred Dev Fee</t>
  </si>
  <si>
    <t>Efficiency</t>
  </si>
  <si>
    <t>Compliance Checks</t>
  </si>
  <si>
    <t>Key Assumptions</t>
  </si>
  <si>
    <t>Effective Gross Income</t>
  </si>
  <si>
    <t>Expense Inflation:</t>
  </si>
  <si>
    <t xml:space="preserve">Other: </t>
  </si>
  <si>
    <t>Total Development Costs:</t>
  </si>
  <si>
    <t>TDC Per Unit:</t>
  </si>
  <si>
    <t>Other</t>
  </si>
  <si>
    <t># of Units</t>
  </si>
  <si>
    <t>Monthly Rent</t>
  </si>
  <si>
    <t>Annual Rent</t>
  </si>
  <si>
    <t>Total Sq Footage</t>
  </si>
  <si>
    <t>Subtotal</t>
  </si>
  <si>
    <t>Monthly</t>
  </si>
  <si>
    <t>Annually</t>
  </si>
  <si>
    <t>Laundry</t>
  </si>
  <si>
    <t>Total Square Footage:</t>
  </si>
  <si>
    <t>Parking</t>
  </si>
  <si>
    <t>Rent Inflation Year 1-3:</t>
  </si>
  <si>
    <t>Tax Credit Project: Eligible Costs</t>
  </si>
  <si>
    <t>Square Footage</t>
  </si>
  <si>
    <t>Contract Rent + Utility Allowance</t>
  </si>
  <si>
    <t>Rent from Commercial Space</t>
  </si>
  <si>
    <t>Total Units</t>
  </si>
  <si>
    <t xml:space="preserve">Monthly </t>
  </si>
  <si>
    <t xml:space="preserve">Annual </t>
  </si>
  <si>
    <t>Square Footage Per Unit</t>
  </si>
  <si>
    <t>Per Unit Average Rent</t>
  </si>
  <si>
    <t>City:</t>
  </si>
  <si>
    <t>Zip Code:</t>
  </si>
  <si>
    <t>Target Population:</t>
  </si>
  <si>
    <t xml:space="preserve">Total </t>
  </si>
  <si>
    <t>Construction Type:</t>
  </si>
  <si>
    <t>Additional Unit Type:</t>
  </si>
  <si>
    <t>Primary Unit Type:</t>
  </si>
  <si>
    <t xml:space="preserve">Source for utility allowance: </t>
  </si>
  <si>
    <t>Underwriting Criteria</t>
  </si>
  <si>
    <t>UNITS &amp; INCOME</t>
  </si>
  <si>
    <t>ANNUAL OPERATING EXPENSES</t>
  </si>
  <si>
    <t>Total Residential Square Feet:</t>
  </si>
  <si>
    <t>Target population:</t>
  </si>
  <si>
    <t>Total Operating Expenses</t>
  </si>
  <si>
    <t>Submitted by:</t>
  </si>
  <si>
    <t>Project Name &amp; Location:</t>
  </si>
  <si>
    <t>Email:</t>
  </si>
  <si>
    <t>Source 1:</t>
  </si>
  <si>
    <t>Source 2:</t>
  </si>
  <si>
    <t>Source 3:</t>
  </si>
  <si>
    <t>Total Other Income:</t>
  </si>
  <si>
    <t>Total Debt Service</t>
  </si>
  <si>
    <t>Net Operating Income (NOI)</t>
  </si>
  <si>
    <t>DEBT SERVICE</t>
  </si>
  <si>
    <t>REVENUE</t>
  </si>
  <si>
    <t>Gross Rent Potential</t>
  </si>
  <si>
    <t>Inflation Factor</t>
  </si>
  <si>
    <t>Per Unit Per Year</t>
  </si>
  <si>
    <t>CASH FLOW</t>
  </si>
  <si>
    <t>Please Manually Input:</t>
  </si>
  <si>
    <t>Deferred Developer Fee Repayment</t>
  </si>
  <si>
    <t>Annual Payment</t>
  </si>
  <si>
    <t>30% Present Value Credit</t>
  </si>
  <si>
    <t>Per Unit Cost</t>
  </si>
  <si>
    <t>Maximum</t>
  </si>
  <si>
    <t>Debt Coverage Ratio Year 1</t>
  </si>
  <si>
    <t>Operating Costs &amp; Inflation Factors</t>
  </si>
  <si>
    <t>Development &amp; Construction Costs</t>
  </si>
  <si>
    <t>Sources &amp; Uses</t>
  </si>
  <si>
    <t>Annual Operating Costs Per Unit</t>
  </si>
  <si>
    <t>Property Insurance (Per Unit Per Year)</t>
  </si>
  <si>
    <t>TOTAL HARD COSTS</t>
  </si>
  <si>
    <t>HARD COSTS</t>
  </si>
  <si>
    <t>% EGI</t>
  </si>
  <si>
    <t>HOME Compliance</t>
  </si>
  <si>
    <t>OR</t>
  </si>
  <si>
    <t>Whichever is HIGHER</t>
  </si>
  <si>
    <t># of Low HOME Units Required</t>
  </si>
  <si>
    <t>Minimum HOME Affordability Period</t>
  </si>
  <si>
    <t>HOME Subsidy Per Unit</t>
  </si>
  <si>
    <t>Breakdown of HOME Units Required by Bedroom Type:</t>
  </si>
  <si>
    <t xml:space="preserve">Bedrooms </t>
  </si>
  <si>
    <t>HOME as % TDC</t>
  </si>
  <si>
    <t>Required HOME Units</t>
  </si>
  <si>
    <t>HOME Requirement</t>
  </si>
  <si>
    <t># of HOME-Assisted Units</t>
  </si>
  <si>
    <t>(Must match or exceed requirements listed above.)</t>
  </si>
  <si>
    <t>Match Compliance</t>
  </si>
  <si>
    <t>HOME Funds Requested</t>
  </si>
  <si>
    <t>HOME Dev. Subsidy as % of Total Development Costs</t>
  </si>
  <si>
    <t># High HOME Units</t>
  </si>
  <si>
    <t># Low HOME Units</t>
  </si>
  <si>
    <t>Maximum HOME Subsidy Allowed</t>
  </si>
  <si>
    <t>Within Limits?</t>
  </si>
  <si>
    <t>Maximum Development Cost Allowable:</t>
  </si>
  <si>
    <t># Units</t>
  </si>
  <si>
    <t>TDC as % of Cost Containment</t>
  </si>
  <si>
    <t>HOME</t>
  </si>
  <si>
    <t>Other Income/Subsidies</t>
  </si>
  <si>
    <t>Vacancy Rate Year 1-3:</t>
  </si>
  <si>
    <t>Yrs 1-3</t>
  </si>
  <si>
    <t>Yrs 4+</t>
  </si>
  <si>
    <t>Vacancy Rate: Year 4+</t>
  </si>
  <si>
    <t>Rent Inflation Year 4+:</t>
  </si>
  <si>
    <t>Operating Expenses</t>
  </si>
  <si>
    <t>Cash Flow Year 1</t>
  </si>
  <si>
    <t>Equity Sources</t>
  </si>
  <si>
    <t>Debt Sources</t>
  </si>
  <si>
    <t>Gross Maximum per</t>
  </si>
  <si>
    <t>Required Unit Distribution by Funding Source</t>
  </si>
  <si>
    <t>% of Sources</t>
  </si>
  <si>
    <t>Min. Low HOME Units:</t>
  </si>
  <si>
    <t>Minimum Units</t>
  </si>
  <si>
    <t>Funding Source</t>
  </si>
  <si>
    <t xml:space="preserve">HOME Match </t>
  </si>
  <si>
    <t>Match %</t>
  </si>
  <si>
    <t>Actual Breakdown of HOME Units:</t>
  </si>
  <si>
    <t>Group Home?</t>
  </si>
  <si>
    <t>Development Cost Containment Limits</t>
  </si>
  <si>
    <t>Oven/Range</t>
  </si>
  <si>
    <t>Microwave</t>
  </si>
  <si>
    <t>Dishwasher</t>
  </si>
  <si>
    <t>Garbage Disposal</t>
  </si>
  <si>
    <t>Washer/Dryer</t>
  </si>
  <si>
    <t>Washer/Dryer Hookup</t>
  </si>
  <si>
    <t>DCR</t>
  </si>
  <si>
    <t>Amenities Included in Units:</t>
  </si>
  <si>
    <t>Allowance for Utilities Paid by Tenant Only</t>
  </si>
  <si>
    <t>Developer Notes</t>
  </si>
  <si>
    <t>Relocation</t>
  </si>
  <si>
    <t>Annual Credit Allocation:</t>
  </si>
  <si>
    <t>TOTAL DEVELOPMENT COSTS</t>
  </si>
  <si>
    <r>
      <t xml:space="preserve">Gross Rent Potential </t>
    </r>
    <r>
      <rPr>
        <i/>
        <sz val="11"/>
        <rFont val="Arial"/>
        <family val="2"/>
      </rPr>
      <t>(Excluding Utilities)</t>
    </r>
  </si>
  <si>
    <t>Federal Grant?</t>
  </si>
  <si>
    <t>Rent Restriction Program</t>
  </si>
  <si>
    <t>Income Restriction</t>
  </si>
  <si>
    <t>Min. Units</t>
  </si>
  <si>
    <t>Unit Distribution</t>
  </si>
  <si>
    <t>% TDC</t>
  </si>
  <si>
    <t>of Hard Costs</t>
  </si>
  <si>
    <t>of TDC</t>
  </si>
  <si>
    <t>Anticipated Credit Pricing (per dollar of eligible basis)</t>
  </si>
  <si>
    <t>30% AMI</t>
  </si>
  <si>
    <t>Housing Credit Unit(s)?</t>
  </si>
  <si>
    <t>Market Rate (Unrestricted)</t>
  </si>
  <si>
    <r>
      <t xml:space="preserve">Proposed Contract Rent </t>
    </r>
    <r>
      <rPr>
        <i/>
        <sz val="9"/>
        <rFont val="Arial"/>
        <family val="2"/>
      </rPr>
      <t>(excludes utility allowance)</t>
    </r>
  </si>
  <si>
    <t>Square Footage of Housing Credit Units</t>
  </si>
  <si>
    <t>SF Housing Credit Units Only</t>
  </si>
  <si>
    <t>Housing Credit Units</t>
  </si>
  <si>
    <t># Housing Credit Units</t>
  </si>
  <si>
    <t>50% AMI</t>
  </si>
  <si>
    <t>60% AMI</t>
  </si>
  <si>
    <t>Unrestricted</t>
  </si>
  <si>
    <t>80% AMI</t>
  </si>
  <si>
    <t>1-BR</t>
  </si>
  <si>
    <t>2-BR</t>
  </si>
  <si>
    <t>3-BR</t>
  </si>
  <si>
    <t>4-BR</t>
  </si>
  <si>
    <t>Developer Equity (Self-Financing)</t>
  </si>
  <si>
    <t>Federal Grants</t>
  </si>
  <si>
    <t>Permanent Debt Sources:</t>
  </si>
  <si>
    <t>Permanent Equity Sources:</t>
  </si>
  <si>
    <t xml:space="preserve">SOURCES OF FUNDING </t>
  </si>
  <si>
    <t>Tenant Utilities</t>
  </si>
  <si>
    <t>Responsible Party</t>
  </si>
  <si>
    <t>Lowest Allowed DCR for all 15 Years</t>
  </si>
  <si>
    <t>Property Insurance</t>
  </si>
  <si>
    <t>Other Insurance</t>
  </si>
  <si>
    <t>Default is 3%; applicant may modify with justification.</t>
  </si>
  <si>
    <t>Vacancy Rate Year 1-3</t>
  </si>
  <si>
    <t>Vacancy Rate Year 4-15</t>
  </si>
  <si>
    <t>Vacancy Rates</t>
  </si>
  <si>
    <t>Rent Inflation</t>
  </si>
  <si>
    <t>Operating Cost Inflation Rates</t>
  </si>
  <si>
    <t>Applicant's #</t>
  </si>
  <si>
    <t>% of Effective Gross Income</t>
  </si>
  <si>
    <t>Default is 2%; applicant may modify with justification.</t>
  </si>
  <si>
    <t>Describe repayment of cash flow loan:</t>
  </si>
  <si>
    <t>Refrigerator</t>
  </si>
  <si>
    <t>Utility</t>
  </si>
  <si>
    <t>Housing Credit 50% Rents</t>
  </si>
  <si>
    <t xml:space="preserve">Housing Credit 60% Rents </t>
  </si>
  <si>
    <t>Commercial Square Footage:</t>
  </si>
  <si>
    <t>Total Operating Subsidy:</t>
  </si>
  <si>
    <t xml:space="preserve">Total minimum required units may exceed a project's actual units due to blended funding. </t>
  </si>
  <si>
    <t>Effective Gross Income (Net Income)</t>
  </si>
  <si>
    <t>If Developer Chooses Higher # of HOME Units</t>
  </si>
  <si>
    <t>Caldwell</t>
  </si>
  <si>
    <t>Franklin</t>
  </si>
  <si>
    <t>Grant</t>
  </si>
  <si>
    <t>Jackson</t>
  </si>
  <si>
    <t>Jefferson</t>
  </si>
  <si>
    <t>Lincoln</t>
  </si>
  <si>
    <t>Livingston</t>
  </si>
  <si>
    <t>Madison</t>
  </si>
  <si>
    <t>Union</t>
  </si>
  <si>
    <t>Washington</t>
  </si>
  <si>
    <t>Webster</t>
  </si>
  <si>
    <t>Guideline only</t>
  </si>
  <si>
    <t>6 mo. operating + 6 mo. debt service</t>
  </si>
  <si>
    <t>If outside limits, briefly explain.</t>
  </si>
  <si>
    <t>General Instructions</t>
  </si>
  <si>
    <t>A.</t>
  </si>
  <si>
    <t>B.</t>
  </si>
  <si>
    <t>C.</t>
  </si>
  <si>
    <t>D.</t>
  </si>
  <si>
    <t>All worksheets must be completed.  Information on each worksheet is linked to other sheets.</t>
  </si>
  <si>
    <t>E.</t>
  </si>
  <si>
    <t>Indicate which amenities your project will provide.</t>
  </si>
  <si>
    <t>F.</t>
  </si>
  <si>
    <t>At the bottom of the sheet, again indicate who will be responsible for which utilities.</t>
  </si>
  <si>
    <r>
      <t xml:space="preserve">1. Actual Breakdown of HOME Units:  </t>
    </r>
    <r>
      <rPr>
        <sz val="11"/>
        <rFont val="Arial"/>
        <family val="2"/>
      </rPr>
      <t>Review the required breakdown of HOME units above and enter the actual breakdown your project will have by bedroom type and by High-HOME &amp; Low-HOME designation.</t>
    </r>
  </si>
  <si>
    <t>Rent Inflation Rate Years 1-3</t>
  </si>
  <si>
    <t xml:space="preserve">Rent Inflation Rate Years 4+ </t>
  </si>
  <si>
    <t>Vacancy Rate for 11 Units or Less</t>
  </si>
  <si>
    <t>Net Final Cash Flow</t>
  </si>
  <si>
    <t>Unpaid Cash Flow Loan after Year 15:</t>
  </si>
  <si>
    <t>Operating Deficit Reserve</t>
  </si>
  <si>
    <t xml:space="preserve">Enter basic info about the project and developer.  </t>
  </si>
  <si>
    <t>Can increase with justification.</t>
  </si>
  <si>
    <r>
      <t xml:space="preserve">1. Housing Credit Per Unit Test: </t>
    </r>
    <r>
      <rPr>
        <sz val="11"/>
        <rFont val="Arial"/>
        <family val="2"/>
      </rPr>
      <t>Select the applicable maximum credit per unit from the drop-down list.</t>
    </r>
  </si>
  <si>
    <r>
      <rPr>
        <i/>
        <sz val="11"/>
        <rFont val="Arial"/>
        <family val="2"/>
      </rPr>
      <t>Required Unit Distribution by Funding Source</t>
    </r>
    <r>
      <rPr>
        <sz val="11"/>
        <rFont val="Arial"/>
        <family val="2"/>
      </rPr>
      <t>:  Check to ensure the project has the minimum number of units required by each funding source.</t>
    </r>
  </si>
  <si>
    <t>Per Unit:</t>
  </si>
  <si>
    <t>LIHTC Applicable Fraction:</t>
  </si>
  <si>
    <t>Avg Sq Ft/Unit:</t>
  </si>
  <si>
    <t>Developer:</t>
  </si>
  <si>
    <t>Phone:</t>
  </si>
  <si>
    <t>Project Name:</t>
  </si>
  <si>
    <t>Street Address:</t>
  </si>
  <si>
    <t>Contact Person:</t>
  </si>
  <si>
    <t>SOFT COSTS</t>
  </si>
  <si>
    <t>Accounting Fees</t>
  </si>
  <si>
    <t>Worker's Compensation Insurance</t>
  </si>
  <si>
    <t>n/a</t>
  </si>
  <si>
    <t>LIHTC Anticipated Net Syndication Proceeds (4% / 9%)</t>
  </si>
  <si>
    <t>Building - Rehabilitation Construction Costs</t>
  </si>
  <si>
    <t>Vacancy Rate</t>
  </si>
  <si>
    <t>Lead-based paint controls or abatement</t>
  </si>
  <si>
    <t>Lead-Based Paint Assessment and Testing</t>
  </si>
  <si>
    <t>TOTAL SOFT COSTS</t>
  </si>
  <si>
    <t>Total Debt Sources:</t>
  </si>
  <si>
    <t>Total Equity Sources:</t>
  </si>
  <si>
    <t>TOTAL PERMANENT SOURCES:</t>
  </si>
  <si>
    <t>Total Construction Sources:</t>
  </si>
  <si>
    <t xml:space="preserve"> (Attach documentation and include the date of most current chart)</t>
  </si>
  <si>
    <r>
      <rPr>
        <sz val="10"/>
        <rFont val="Arial"/>
        <family val="2"/>
      </rPr>
      <t xml:space="preserve">Project Based Rental Assistance </t>
    </r>
    <r>
      <rPr>
        <sz val="9"/>
        <rFont val="Arial"/>
        <family val="2"/>
      </rPr>
      <t xml:space="preserve">
</t>
    </r>
    <r>
      <rPr>
        <i/>
        <sz val="9"/>
        <rFont val="Arial"/>
        <family val="2"/>
      </rPr>
      <t>if applicable</t>
    </r>
  </si>
  <si>
    <r>
      <rPr>
        <sz val="10"/>
        <rFont val="Arial"/>
        <family val="2"/>
      </rPr>
      <t>Project Based Rental Assistance</t>
    </r>
    <r>
      <rPr>
        <sz val="9"/>
        <rFont val="Arial"/>
        <family val="2"/>
      </rPr>
      <t xml:space="preserve"> 
</t>
    </r>
    <r>
      <rPr>
        <i/>
        <sz val="9"/>
        <rFont val="Arial"/>
        <family val="2"/>
      </rPr>
      <t>if applicable</t>
    </r>
  </si>
  <si>
    <t># of Baths</t>
  </si>
  <si>
    <t>Year 2</t>
  </si>
  <si>
    <t xml:space="preserve">Year 3 </t>
  </si>
  <si>
    <t>Utilities Paid By</t>
  </si>
  <si>
    <t>Utility Fuel Source</t>
  </si>
  <si>
    <t>(These will be trended at the same rate as rents on the Operating Proforma)</t>
  </si>
  <si>
    <t>Tenant Charges (late fees, insufficient funds fees, etc)</t>
  </si>
  <si>
    <r>
      <t xml:space="preserve">Other </t>
    </r>
    <r>
      <rPr>
        <i/>
        <sz val="10"/>
        <rFont val="Arial"/>
        <family val="2"/>
      </rPr>
      <t>(identify)</t>
    </r>
    <r>
      <rPr>
        <sz val="11"/>
        <rFont val="Arial"/>
        <family val="2"/>
      </rPr>
      <t>:</t>
    </r>
  </si>
  <si>
    <t>Elevator Maintenance/Contract</t>
  </si>
  <si>
    <t>Grounds Expense</t>
  </si>
  <si>
    <t>If you determine that inflation or vacancy factors should be modified, go to "0)Underwriting Criteria" and enter your numbers in the column labeled "Applicant's #." Any changes must be justified and explained.</t>
  </si>
  <si>
    <r>
      <t xml:space="preserve">3. 30% Present Value Credit (4%):  </t>
    </r>
    <r>
      <rPr>
        <sz val="11"/>
        <rFont val="Arial"/>
        <family val="2"/>
      </rPr>
      <t>If requesting these credits, enter the requested credit allocation.</t>
    </r>
  </si>
  <si>
    <r>
      <t>4. 70% Present Value Credit (9%):</t>
    </r>
    <r>
      <rPr>
        <sz val="11"/>
        <rFont val="Arial"/>
        <family val="2"/>
      </rPr>
      <t xml:space="preserve">  If requesting these credits, enter the requested credit allocation.</t>
    </r>
  </si>
  <si>
    <t>Distribution is calculated based on percentage of total sources each funding type represents.</t>
  </si>
  <si>
    <t xml:space="preserve">Debt Coverage Ratio    </t>
  </si>
  <si>
    <t xml:space="preserve">Operating Proforma </t>
  </si>
  <si>
    <t>Some cells may be shaded black based on data input from previous sheets/cells. Do not enter data in blacked out cells.</t>
  </si>
  <si>
    <t>Verify that permanent sources and construction sources both equal the total development cost (uses).</t>
  </si>
  <si>
    <r>
      <t>Unit Distribution:</t>
    </r>
    <r>
      <rPr>
        <sz val="11"/>
        <rFont val="Arial"/>
        <family val="2"/>
      </rPr>
      <t xml:space="preserve"> For each bedroom type, enter the requested information.  Be sure to enter the Contract Rent, which is the rent you will be charging tenants or the project-based rent (if applicable). </t>
    </r>
  </si>
  <si>
    <t>HOME 221(d)(3)</t>
  </si>
  <si>
    <r>
      <rPr>
        <i/>
        <sz val="11"/>
        <rFont val="Arial"/>
        <family val="2"/>
      </rPr>
      <t>HOME Compliance</t>
    </r>
    <r>
      <rPr>
        <sz val="11"/>
        <rFont val="Arial"/>
        <family val="2"/>
      </rPr>
      <t>:  This will be blacked out if you are not requesting HOME funds.  If you intend to have more HOME units than the minimum required, enter the number of High-HOME and Low-HOME units in your project.</t>
    </r>
  </si>
  <si>
    <t>Interest Rate</t>
  </si>
  <si>
    <t xml:space="preserve">    Remaining Cash Flow</t>
  </si>
  <si>
    <t>Housing Credit Square Footage</t>
  </si>
  <si>
    <r>
      <t xml:space="preserve">Applicable Fraction </t>
    </r>
    <r>
      <rPr>
        <i/>
        <sz val="11"/>
        <rFont val="Arial"/>
        <family val="2"/>
      </rPr>
      <t>(Use lower of unit fraction or square footage fraction)</t>
    </r>
  </si>
  <si>
    <t>Percentage of Credits to Investor(s)</t>
  </si>
  <si>
    <t>Total Tax Credit Amount</t>
  </si>
  <si>
    <t>Housing Credit Allowed</t>
  </si>
  <si>
    <t>Annual Credit Allowed:</t>
  </si>
  <si>
    <t>Asset Management Fee</t>
  </si>
  <si>
    <t>Pricing: $______</t>
  </si>
  <si>
    <t>Other equity/grant (identify):</t>
  </si>
  <si>
    <t>Reductions to Eligible Basis:</t>
  </si>
  <si>
    <t>(electric, gas, oil, etc.)</t>
  </si>
  <si>
    <t>Compliance Fees (Other)</t>
  </si>
  <si>
    <t>Who will be responsible for tenant utilities?
Does not include common areas.</t>
  </si>
  <si>
    <t>Permanent Funding Sources out of balance by:</t>
  </si>
  <si>
    <t xml:space="preserve">Primary Unit Type: </t>
  </si>
  <si>
    <t xml:space="preserve">Total Units: </t>
  </si>
  <si>
    <t xml:space="preserve">Construction: </t>
  </si>
  <si>
    <t>Cash Flow Loan or M2M Repayment</t>
  </si>
  <si>
    <t>Expenses Subject to Available Cash Flow:</t>
  </si>
  <si>
    <t xml:space="preserve">     Balance of Deferred Dev. Fee </t>
  </si>
  <si>
    <t>From Uses of Funding Below</t>
  </si>
  <si>
    <t>Housing Credit Equity Available During Construction</t>
  </si>
  <si>
    <t>Bank Construction Loan</t>
  </si>
  <si>
    <t xml:space="preserve">  HOME forgiven at maturity</t>
  </si>
  <si>
    <t xml:space="preserve">  Other Federal Grants &amp; Subsidies</t>
  </si>
  <si>
    <t xml:space="preserve">  Excess Cost Units</t>
  </si>
  <si>
    <t xml:space="preserve">  Other  </t>
  </si>
  <si>
    <t>Rental Assistance</t>
  </si>
  <si>
    <t>G.</t>
  </si>
  <si>
    <r>
      <rPr>
        <i/>
        <sz val="11"/>
        <rFont val="Arial"/>
        <family val="2"/>
      </rPr>
      <t>Utility Allowances</t>
    </r>
    <r>
      <rPr>
        <sz val="11"/>
        <rFont val="Arial"/>
        <family val="2"/>
      </rPr>
      <t>: Indicate the type of utilities the project will have, as well as which will be paid by owner and which will be paid by tenants. For utilities paid by tenants, enter the applicable utility allowance for each. Also enter the source of the utility allowances you are using.</t>
    </r>
  </si>
  <si>
    <r>
      <t xml:space="preserve">Rental Assistance: </t>
    </r>
    <r>
      <rPr>
        <sz val="11"/>
        <rFont val="Arial"/>
        <family val="2"/>
      </rPr>
      <t>If the project is proposing project-based rental assistance, enter the source of the assistance and the number of units that will have project-based assistance.  The current rental assistance contract, along with current approved rents and utility allowances as documented by the rental assistance provider, must be submitted with the application.</t>
    </r>
  </si>
  <si>
    <t>If there are project expenses that are payable subject to available cash flow, manually input the annual amount of those expenses.  At the bottom of the proforma, identify those expenses subject to cash flow.</t>
  </si>
  <si>
    <t>Annual Operating Subsidies</t>
  </si>
  <si>
    <t>Heating System</t>
  </si>
  <si>
    <t>Heating Fuel:</t>
  </si>
  <si>
    <t>System Type:</t>
  </si>
  <si>
    <t>Subsidy Limit</t>
  </si>
  <si>
    <t>HOME Subsidy Limits:</t>
  </si>
  <si>
    <t xml:space="preserve">G. </t>
  </si>
  <si>
    <t>H.</t>
  </si>
  <si>
    <r>
      <t>To print this entire file, click on "</t>
    </r>
    <r>
      <rPr>
        <i/>
        <sz val="11"/>
        <rFont val="Arial"/>
        <family val="2"/>
      </rPr>
      <t xml:space="preserve">File," </t>
    </r>
    <r>
      <rPr>
        <sz val="11"/>
        <rFont val="Arial"/>
        <family val="2"/>
      </rPr>
      <t>then</t>
    </r>
    <r>
      <rPr>
        <i/>
        <sz val="11"/>
        <rFont val="Arial"/>
        <family val="2"/>
      </rPr>
      <t xml:space="preserve"> "Print"</t>
    </r>
    <r>
      <rPr>
        <sz val="11"/>
        <rFont val="Arial"/>
        <family val="2"/>
      </rPr>
      <t xml:space="preserve"> and select "</t>
    </r>
    <r>
      <rPr>
        <i/>
        <sz val="11"/>
        <rFont val="Arial"/>
        <family val="2"/>
      </rPr>
      <t>Print Entire Workbook.</t>
    </r>
    <r>
      <rPr>
        <sz val="11"/>
        <rFont val="Arial"/>
        <family val="2"/>
      </rPr>
      <t>"</t>
    </r>
  </si>
  <si>
    <t>Enter all development and construction costs. Be sure to identify the source funding your operating deficit reserve and any sources you enter in cells marked "Other."</t>
  </si>
  <si>
    <r>
      <t xml:space="preserve">Enter all construction sources. Some of the construction sources may also be the same as some of the permanent sources; however, you must identify the amount of each source (including equity) that is </t>
    </r>
    <r>
      <rPr>
        <u/>
        <sz val="11"/>
        <rFont val="Arial"/>
        <family val="2"/>
      </rPr>
      <t>available during the construction period</t>
    </r>
    <r>
      <rPr>
        <sz val="11"/>
        <rFont val="Arial"/>
        <family val="2"/>
      </rPr>
      <t>.  If there are costs not paid during construction, identify those.</t>
    </r>
  </si>
  <si>
    <t>Year 6</t>
  </si>
  <si>
    <t>Year 7</t>
  </si>
  <si>
    <t>Year 8</t>
  </si>
  <si>
    <t>Year 9</t>
  </si>
  <si>
    <t>Year 11</t>
  </si>
  <si>
    <t>Year 12</t>
  </si>
  <si>
    <t>Year 13</t>
  </si>
  <si>
    <t>Year 14</t>
  </si>
  <si>
    <r>
      <rPr>
        <i/>
        <sz val="11"/>
        <rFont val="Arial"/>
        <family val="2"/>
      </rPr>
      <t>Annual Operating Subsidies</t>
    </r>
    <r>
      <rPr>
        <sz val="11"/>
        <rFont val="Arial"/>
        <family val="2"/>
      </rPr>
      <t>: If the project will receive operating subsidy, enter the source and amount.  Documentation of the amount and source of the operating subsidy must be provided with the application.  If the operating subsidy will not continue for the full applicable compliance period, justification must be provided to explain how the project will cash flow without the additional subsidy.</t>
    </r>
  </si>
  <si>
    <t>Square Footage of Residential Units:</t>
  </si>
  <si>
    <t>Census Tract(s):</t>
  </si>
  <si>
    <t>Tax Credit Set-Aside Election:</t>
  </si>
  <si>
    <t>Operating</t>
  </si>
  <si>
    <t>Cash Flow</t>
  </si>
  <si>
    <t xml:space="preserve">  Estimated Credit Pricing:</t>
  </si>
  <si>
    <t>cents per dollar</t>
  </si>
  <si>
    <t xml:space="preserve">The CSF must be located in a QCT.  Eligible basis attributable to the CSF cannot exceed 25% of the </t>
  </si>
  <si>
    <r>
      <t>Community Service Facility</t>
    </r>
    <r>
      <rPr>
        <b/>
        <sz val="12"/>
        <color indexed="8"/>
        <rFont val="Arial"/>
        <family val="2"/>
      </rPr>
      <t xml:space="preserve">: </t>
    </r>
  </si>
  <si>
    <t>CSF eligible basis:</t>
  </si>
  <si>
    <t>Total project eligible basis (unboosted):</t>
  </si>
  <si>
    <t>CSF basis % of total eligible basis:</t>
  </si>
  <si>
    <t xml:space="preserve">Operating Deficit Reserve </t>
  </si>
  <si>
    <t>Number of units receiving rental assistance:</t>
  </si>
  <si>
    <t xml:space="preserve">Rental assistance contract expiration date: </t>
  </si>
  <si>
    <t>Source of rental assistance:</t>
  </si>
  <si>
    <t>Name of other source:</t>
  </si>
  <si>
    <t xml:space="preserve">  Equity Provider/Syndicator:</t>
  </si>
  <si>
    <t xml:space="preserve">  Federal Historic Tax Credits</t>
  </si>
  <si>
    <t>Amount 
Available During Construction</t>
  </si>
  <si>
    <t>Const. Financing Sources out of balance by:</t>
  </si>
  <si>
    <t>Complete the nine (9) worksheets roughly in the order corresponding with their numbering:</t>
  </si>
  <si>
    <t>For projects proposing federal historic tax credits, enter the equity amount generated in the "Sources" section and at the bottom in the red section, deduct the amount of federal historic credits awarded (not the equity amount).  The Sources shows the equity and the bottom of the Uses should deduct the actual federal historic credit.</t>
  </si>
  <si>
    <t>Match Eligible?</t>
  </si>
  <si>
    <r>
      <rPr>
        <b/>
        <sz val="11"/>
        <rFont val="Arial"/>
        <family val="2"/>
      </rPr>
      <t>Match Eligible?</t>
    </r>
    <r>
      <rPr>
        <b/>
        <sz val="10"/>
        <rFont val="Arial"/>
        <family val="2"/>
      </rPr>
      <t xml:space="preserve">
</t>
    </r>
    <r>
      <rPr>
        <b/>
        <i/>
        <sz val="10"/>
        <rFont val="Arial"/>
        <family val="2"/>
      </rPr>
      <t>(as defined in Guidelines)</t>
    </r>
  </si>
  <si>
    <t>Construction Hard Cost Contingency</t>
  </si>
  <si>
    <t>Relocation Expenses</t>
  </si>
  <si>
    <r>
      <t xml:space="preserve"> </t>
    </r>
    <r>
      <rPr>
        <b/>
        <sz val="12"/>
        <color indexed="8"/>
        <rFont val="Arial"/>
        <family val="2"/>
      </rPr>
      <t xml:space="preserve"> </t>
    </r>
  </si>
  <si>
    <t>Total Dev./Consulting Fees:</t>
  </si>
  <si>
    <t xml:space="preserve">Common Area(s) Square Footage: 
</t>
  </si>
  <si>
    <t>CSF Square Footage (if applicable):</t>
  </si>
  <si>
    <r>
      <t>Maximum Housing Credit Per Unit</t>
    </r>
    <r>
      <rPr>
        <sz val="11"/>
        <color indexed="10"/>
        <rFont val="Arial"/>
        <family val="2"/>
      </rPr>
      <t xml:space="preserve"> </t>
    </r>
    <r>
      <rPr>
        <sz val="11"/>
        <rFont val="Arial"/>
        <family val="2"/>
      </rPr>
      <t>($12,000 urban or $13,500 rural)</t>
    </r>
  </si>
  <si>
    <t>(Urban: $12,000 or $15,600 with boost; Rural: $13,500 or $17,550 with boost)</t>
  </si>
  <si>
    <t>Year 16</t>
  </si>
  <si>
    <t>Year 17</t>
  </si>
  <si>
    <t>Year 18</t>
  </si>
  <si>
    <t>Year 19</t>
  </si>
  <si>
    <t>Year 20</t>
  </si>
  <si>
    <t xml:space="preserve"> </t>
  </si>
  <si>
    <t>Mortgage Amount:</t>
  </si>
  <si>
    <t>Interest Rate:</t>
  </si>
  <si>
    <t>Term:</t>
  </si>
  <si>
    <t>Monthly P &amp; I:</t>
  </si>
  <si>
    <t>Annual P &amp; I:</t>
  </si>
  <si>
    <t>Principal Amount:</t>
  </si>
  <si>
    <t>Finance Charges:</t>
  </si>
  <si>
    <t>Total Cost:</t>
  </si>
  <si>
    <t>Payment Number</t>
  </si>
  <si>
    <t>Payment Date</t>
  </si>
  <si>
    <t>Beginning Balance</t>
  </si>
  <si>
    <t>Principal</t>
  </si>
  <si>
    <t>Balance</t>
  </si>
  <si>
    <t>MIP</t>
  </si>
  <si>
    <t>Accumulative Interest</t>
  </si>
  <si>
    <t>Accumulative Principal</t>
  </si>
  <si>
    <t>Total Monthly Payment</t>
  </si>
  <si>
    <t>Mortgage Insurance Premium (Risk-Sharing)</t>
  </si>
  <si>
    <t>Loan Amount</t>
  </si>
  <si>
    <t>Risk-Sharing</t>
  </si>
  <si>
    <r>
      <t xml:space="preserve">Upfront MIP </t>
    </r>
    <r>
      <rPr>
        <i/>
        <sz val="11"/>
        <color indexed="8"/>
        <rFont val="Arial"/>
        <family val="2"/>
      </rPr>
      <t>(.5% of loan amount)</t>
    </r>
  </si>
  <si>
    <t>Total Dev. &amp; Consult. Fees:</t>
  </si>
  <si>
    <t xml:space="preserve">   High Cost Adjustment (Basis Boost)</t>
  </si>
  <si>
    <t xml:space="preserve">Is the MIP included in the rate/payment amount shown above?  </t>
  </si>
  <si>
    <r>
      <t xml:space="preserve">Costs Not Paid During Construction </t>
    </r>
    <r>
      <rPr>
        <b/>
        <sz val="11"/>
        <rFont val="Arial"/>
        <family val="2"/>
      </rPr>
      <t>(Must Identify)</t>
    </r>
  </si>
  <si>
    <t>RISK-SHARING AMORTIZATION SCHEDULE</t>
  </si>
  <si>
    <t>MIP Calculations used in Proforma based on HUD's 
required format as listed in 4590.01 REV-1</t>
  </si>
  <si>
    <t xml:space="preserve">For Risk-Sharing projects, there is a hidden amortization schedule within the underwriting model that will automatically calculate the annual mortage insurance premium and add it to the project's debt service.   The MIP factor is .5% of the Risk-Sharing loan amount.  </t>
  </si>
  <si>
    <t>I.</t>
  </si>
  <si>
    <t xml:space="preserve">underwrite at the rate in effect the month prior to the application submission due date, so the credit factor </t>
  </si>
  <si>
    <t>2. Percentage of Credits to Investor:  if less that 99.99%, the applicant may adjust as needed.</t>
  </si>
  <si>
    <t>70% Present 
Value Credit</t>
  </si>
  <si>
    <r>
      <rPr>
        <b/>
        <u/>
        <sz val="11"/>
        <rFont val="Arial"/>
        <family val="2"/>
      </rPr>
      <t>Non-Tax Credit Project</t>
    </r>
    <r>
      <rPr>
        <sz val="11"/>
        <rFont val="Arial"/>
        <family val="2"/>
      </rPr>
      <t xml:space="preserve"> OR Excluded from 
Tax Credit Basis</t>
    </r>
  </si>
  <si>
    <t>The CSF must be located in a qualified census tract (QCT).  Eligible basis attributable to the CSF cannot exceed 
25% of the project's total eligible basis (before the boost) and total project development cost cannot exceed $15,000,000.</t>
  </si>
  <si>
    <t>Bad Debt</t>
  </si>
  <si>
    <t>Rent Concessions</t>
  </si>
  <si>
    <t>Is project-based rental assistance (PBRA) or 
project-based voucher (PBV) assistance provided?</t>
  </si>
  <si>
    <r>
      <t xml:space="preserve">Closing Fee </t>
    </r>
    <r>
      <rPr>
        <i/>
        <sz val="11"/>
        <color indexed="8"/>
        <rFont val="Arial"/>
        <family val="2"/>
      </rPr>
      <t>($5,000)</t>
    </r>
  </si>
  <si>
    <r>
      <t xml:space="preserve">Commitment Fee </t>
    </r>
    <r>
      <rPr>
        <i/>
        <sz val="11"/>
        <color indexed="8"/>
        <rFont val="Arial"/>
        <family val="2"/>
      </rPr>
      <t>(3% of loan amount)</t>
    </r>
  </si>
  <si>
    <t>project's total eligible basis (before the boost) and total project cost cannot exceed $15 million.</t>
  </si>
  <si>
    <r>
      <rPr>
        <b/>
        <sz val="14"/>
        <rFont val="Arial"/>
        <family val="2"/>
      </rPr>
      <t>Construction Financing Sources:</t>
    </r>
    <r>
      <rPr>
        <b/>
        <sz val="12"/>
        <rFont val="Arial"/>
        <family val="2"/>
      </rPr>
      <t xml:space="preserve">
</t>
    </r>
    <r>
      <rPr>
        <i/>
        <sz val="11"/>
        <rFont val="Arial"/>
        <family val="2"/>
      </rPr>
      <t>(May include permanent sources listed above)</t>
    </r>
  </si>
  <si>
    <r>
      <t xml:space="preserve">Project Totals: </t>
    </r>
    <r>
      <rPr>
        <sz val="11"/>
        <rFont val="Arial"/>
        <family val="2"/>
      </rPr>
      <t xml:space="preserve">Enter the common area square footage and commercial square footage, if applicable.  </t>
    </r>
  </si>
  <si>
    <t>Community Service Facility (CSF) / Commercial Space Uses</t>
  </si>
  <si>
    <t xml:space="preserve">All fees and soft costs attributed to the CSF or commercial space must be on a pro-rata basis or actual cost, if specific to the space.  </t>
  </si>
  <si>
    <r>
      <t xml:space="preserve">Non-Tax Credit Project </t>
    </r>
    <r>
      <rPr>
        <b/>
        <sz val="11"/>
        <rFont val="Arial"/>
        <family val="2"/>
      </rPr>
      <t>OR Excluded from 
Tax Credit Basis</t>
    </r>
  </si>
  <si>
    <r>
      <t xml:space="preserve">Enter all permanent sources of funding, debt and equity, along with requested information for each source, including match information.  </t>
    </r>
    <r>
      <rPr>
        <b/>
        <sz val="11"/>
        <rFont val="Arial"/>
        <family val="2"/>
      </rPr>
      <t xml:space="preserve">Note: HOME funds have specific requirements for eligible match sources.  HOME match must be permanent, from a non-federal source, and cannot be from the project owner or any entity in which the owner has an interest.  Refer to Guidelines to ensure the funds you are proposing are match eligible.  </t>
    </r>
    <r>
      <rPr>
        <sz val="11"/>
        <rFont val="Arial"/>
        <family val="2"/>
      </rPr>
      <t>Use the drop-down box beside each source to indicate whether or not it is match eligible.</t>
    </r>
  </si>
  <si>
    <t>1) Underwriting Criteria</t>
  </si>
  <si>
    <t>2) Summary</t>
  </si>
  <si>
    <t>3) Sources &amp; Uses</t>
  </si>
  <si>
    <t>5) Income</t>
  </si>
  <si>
    <t>6) Expenses</t>
  </si>
  <si>
    <t>7) Operating Proforma</t>
  </si>
  <si>
    <t>8) Housing Credits</t>
  </si>
  <si>
    <t>9) Compliance Checks</t>
  </si>
  <si>
    <t>If the project has a qualified CSF or commercial space, the costs attributable to that space must be itemized on tab 4 (CSF and commercial space costs are still included in the project total on the Sources &amp; Uses, Tab 3).  These costs may be excluded from the cost containment calculation.</t>
  </si>
  <si>
    <r>
      <t>Community Service Facility</t>
    </r>
    <r>
      <rPr>
        <sz val="11"/>
        <rFont val="Arial"/>
        <family val="2"/>
      </rPr>
      <t>:  If the project has a qualified CSF in a QCT, the total eligible basis attributable to the CSF cannot exceed 25% of the total project's (unboosted) eligible basis.  The total project cost cannot exceed $15 million.  Must also complete worksheet 4, "CSF Uses" to itemize the portion of the total project cost attributable to the CSF.</t>
    </r>
  </si>
  <si>
    <t>4) CSF / Commercial Space Uses</t>
  </si>
  <si>
    <r>
      <t xml:space="preserve">4) Community Service Facility (CSF) or Commercial Space Uses - </t>
    </r>
    <r>
      <rPr>
        <i/>
        <sz val="11"/>
        <rFont val="Arial"/>
        <family val="2"/>
      </rPr>
      <t xml:space="preserve">only complete if project is 
     proposing a qualified CSF in a QCT or has commercial space.  </t>
    </r>
  </si>
  <si>
    <t>Applicant Response</t>
  </si>
  <si>
    <t>Issue Resolved?</t>
  </si>
  <si>
    <t>Capital Reserve Balance</t>
  </si>
  <si>
    <t>Year 3</t>
  </si>
  <si>
    <t>Beginning of the year balance:</t>
  </si>
  <si>
    <t>Sub-Total:</t>
  </si>
  <si>
    <t>End of the year balance:</t>
  </si>
  <si>
    <t>of allowable TDC</t>
  </si>
  <si>
    <t>(Required for Housing Credit Projects Only)</t>
  </si>
  <si>
    <t>CAPITAL RESERVE BALANCE ANALYSIS</t>
  </si>
  <si>
    <t>Consulting Fee:</t>
  </si>
  <si>
    <t>of Total Fees</t>
  </si>
  <si>
    <t>120% AMI</t>
  </si>
  <si>
    <r>
      <t xml:space="preserve">Other Income: </t>
    </r>
    <r>
      <rPr>
        <sz val="11"/>
        <rFont val="Arial"/>
        <family val="2"/>
      </rPr>
      <t>Enter the monthly amount of other revenues you are reasonably sure the project will receive.</t>
    </r>
  </si>
  <si>
    <r>
      <t xml:space="preserve">Expenses Subject to Available Cash Flow 
</t>
    </r>
    <r>
      <rPr>
        <i/>
        <sz val="9"/>
        <color indexed="10"/>
        <rFont val="Arial"/>
        <family val="2"/>
      </rPr>
      <t>(Asset Mgt. Fee, Investor Fees, etc. - identify below)</t>
    </r>
  </si>
  <si>
    <t>Annual reserve deposits:</t>
  </si>
  <si>
    <t>Total Annual Capital Needs:</t>
  </si>
  <si>
    <t>Annual net change:</t>
  </si>
  <si>
    <r>
      <rPr>
        <b/>
        <sz val="12"/>
        <color indexed="12"/>
        <rFont val="Arial"/>
        <family val="2"/>
      </rPr>
      <t>Total Credit Allowed</t>
    </r>
    <r>
      <rPr>
        <b/>
        <i/>
        <sz val="11"/>
        <color indexed="10"/>
        <rFont val="Arial"/>
        <family val="2"/>
      </rPr>
      <t xml:space="preserve"> (lesser of 3 tests above)</t>
    </r>
  </si>
  <si>
    <t>% may change in Underwriting Criteria if identities of interest exist among development team members</t>
  </si>
  <si>
    <t>DDA</t>
  </si>
  <si>
    <t>QCT</t>
  </si>
  <si>
    <t>DDA &amp; QCT</t>
  </si>
  <si>
    <t>PROJECT SUMMARY</t>
  </si>
  <si>
    <t>Upfront reserve needed to balance to start of Year 20:</t>
  </si>
  <si>
    <t>Upfront reserve needed to balance to start of Year 15:</t>
  </si>
  <si>
    <t>Upfront reserve needed to balance to start of Year 10:</t>
  </si>
  <si>
    <r>
      <t xml:space="preserve">For the Capital Reserve Balance Analysis, all housing credit projects must enter the total annual capital needs costs based on a Capital Reserve Replacement Schedule (CRRS) or your Physical Capital Needs Assessment (PCNA).  The annual amount needed must be entered as a </t>
    </r>
    <r>
      <rPr>
        <b/>
        <sz val="11"/>
        <color indexed="10"/>
        <rFont val="Arial"/>
        <family val="2"/>
      </rPr>
      <t>negative number</t>
    </r>
    <r>
      <rPr>
        <b/>
        <sz val="11"/>
        <rFont val="Arial"/>
        <family val="2"/>
      </rPr>
      <t>.</t>
    </r>
    <r>
      <rPr>
        <sz val="11"/>
        <rFont val="Arial"/>
        <family val="2"/>
      </rPr>
      <t xml:space="preserve">  This section will then calculate the reserve balance to determine if the project can meet its ongoing capital needs and if an upfront deposit is required.</t>
    </r>
  </si>
  <si>
    <t>If you indicated your project is not seeking Housing Credits, this sheet will be blacked out.</t>
  </si>
  <si>
    <t>Applicants requesting Housing Credits only have four (4) cells requiring input information:</t>
  </si>
  <si>
    <t>No</t>
  </si>
  <si>
    <t>Yes</t>
  </si>
  <si>
    <t xml:space="preserve">Frequency: </t>
  </si>
  <si>
    <t>Amortization Term 
(in Years)</t>
  </si>
  <si>
    <t>Physical Capital Needs Assessment</t>
  </si>
  <si>
    <r>
      <t xml:space="preserve">Application Fee </t>
    </r>
    <r>
      <rPr>
        <i/>
        <sz val="11"/>
        <color indexed="8"/>
        <rFont val="Arial"/>
        <family val="2"/>
      </rPr>
      <t>($3,000)</t>
    </r>
  </si>
  <si>
    <r>
      <t xml:space="preserve">Environmental Review Contractor </t>
    </r>
    <r>
      <rPr>
        <i/>
        <sz val="10"/>
        <rFont val="Arial"/>
        <family val="2"/>
      </rPr>
      <t>(HOME/Risk Sharing)</t>
    </r>
  </si>
  <si>
    <r>
      <t xml:space="preserve">Environmental Review Contractor </t>
    </r>
    <r>
      <rPr>
        <i/>
        <sz val="10"/>
        <rFont val="Arial"/>
        <family val="2"/>
      </rPr>
      <t>(HOME/Risk-Sharing)</t>
    </r>
  </si>
  <si>
    <t xml:space="preserve">Tax Credit: Is project located in a DDA and/or QCT? </t>
  </si>
  <si>
    <t>Other (identify):</t>
  </si>
  <si>
    <t>Workmen's Compensation</t>
  </si>
  <si>
    <t>New Construction</t>
  </si>
  <si>
    <t>First 15 Units</t>
  </si>
  <si>
    <t>Next 30 Units</t>
  </si>
  <si>
    <t>&gt;75 Units</t>
  </si>
  <si>
    <t>(16-45)</t>
  </si>
  <si>
    <t>(46-75)</t>
  </si>
  <si>
    <t>(&gt;75)</t>
  </si>
  <si>
    <t>Level</t>
  </si>
  <si>
    <t>Rehab</t>
  </si>
  <si>
    <t>Adaptive/ Historic</t>
  </si>
  <si>
    <t>New Construction Units</t>
  </si>
  <si>
    <t>Rehabilitation Units</t>
  </si>
  <si>
    <t>Adaptive Reuse/Historic Rehab</t>
  </si>
  <si>
    <t>Unit Totals</t>
  </si>
  <si>
    <t>Total Residential Units:</t>
  </si>
  <si>
    <t>Developer Fee Calculation</t>
  </si>
  <si>
    <t>Construction Type</t>
  </si>
  <si>
    <t>Maximum Developer Fee</t>
  </si>
  <si>
    <t xml:space="preserve">Rehabilitation </t>
  </si>
  <si>
    <t xml:space="preserve">Adaptive Reuse/Historic </t>
  </si>
  <si>
    <t># Units in Project</t>
  </si>
  <si>
    <t>Unit Count</t>
  </si>
  <si>
    <t>Calculated Maximum Developer Fee:</t>
  </si>
  <si>
    <t>Absolute Maximum Total Developer Fee:</t>
  </si>
  <si>
    <r>
      <t xml:space="preserve">Developer Fee </t>
    </r>
    <r>
      <rPr>
        <i/>
        <sz val="11"/>
        <color indexed="12"/>
        <rFont val="Arial"/>
        <family val="2"/>
      </rPr>
      <t>(complete calculation below)</t>
    </r>
  </si>
  <si>
    <t>Units Entered on Income Sheet</t>
  </si>
  <si>
    <t>Units Entered in 
Calculation Below</t>
  </si>
  <si>
    <t>Construction sources must be equal to or greater than Total Development Costs.</t>
  </si>
  <si>
    <t xml:space="preserve">Is project located in an Area of Opportunity? </t>
  </si>
  <si>
    <r>
      <t>(</t>
    </r>
    <r>
      <rPr>
        <i/>
        <u/>
        <sz val="11"/>
        <color indexed="63"/>
        <rFont val="Arial"/>
        <family val="2"/>
      </rPr>
      <t>&gt;</t>
    </r>
    <r>
      <rPr>
        <i/>
        <sz val="11"/>
        <color indexed="63"/>
        <rFont val="Arial"/>
        <family val="2"/>
      </rPr>
      <t>15)</t>
    </r>
  </si>
  <si>
    <r>
      <t xml:space="preserve">Total Maximum Developer Fee
</t>
    </r>
    <r>
      <rPr>
        <i/>
        <sz val="11"/>
        <color indexed="12"/>
        <rFont val="Arial"/>
        <family val="2"/>
      </rPr>
      <t>(Lesser of calculated maximum fee and absolute maximum fee)</t>
    </r>
  </si>
  <si>
    <r>
      <t xml:space="preserve">The allowable fees for developers of 9% Housing Credit and non-credit projects are based on the total number of units and construction type. Developer fees must be the </t>
    </r>
    <r>
      <rPr>
        <i/>
        <u/>
        <sz val="11"/>
        <color indexed="63"/>
        <rFont val="Arial"/>
        <family val="2"/>
      </rPr>
      <t>lesser of</t>
    </r>
    <r>
      <rPr>
        <i/>
        <sz val="11"/>
        <color indexed="63"/>
        <rFont val="Arial"/>
        <family val="2"/>
      </rPr>
      <t xml:space="preserve"> the calculation below or </t>
    </r>
    <r>
      <rPr>
        <b/>
        <i/>
        <sz val="11"/>
        <color indexed="63"/>
        <rFont val="Arial"/>
        <family val="2"/>
      </rPr>
      <t>$1,200,000.</t>
    </r>
    <r>
      <rPr>
        <i/>
        <sz val="11"/>
        <color indexed="63"/>
        <rFont val="Arial"/>
        <family val="2"/>
      </rPr>
      <t xml:space="preserve"> Consulting fees are considered part of the developer fee. </t>
    </r>
  </si>
  <si>
    <r>
      <t>Federal Historic Tax Credit Equity</t>
    </r>
    <r>
      <rPr>
        <i/>
        <sz val="11"/>
        <color indexed="60"/>
        <rFont val="Arial"/>
        <family val="2"/>
      </rPr>
      <t xml:space="preserve"> </t>
    </r>
    <r>
      <rPr>
        <i/>
        <sz val="10"/>
        <color indexed="10"/>
        <rFont val="Arial"/>
        <family val="2"/>
      </rPr>
      <t>(credit amount is deducted from basis)</t>
    </r>
  </si>
  <si>
    <r>
      <t>Donated or volunteer labor</t>
    </r>
    <r>
      <rPr>
        <sz val="11"/>
        <color indexed="60"/>
        <rFont val="Arial"/>
        <family val="2"/>
      </rPr>
      <t xml:space="preserve"> </t>
    </r>
    <r>
      <rPr>
        <i/>
        <sz val="10"/>
        <color indexed="10"/>
        <rFont val="Arial"/>
        <family val="2"/>
      </rPr>
      <t>(total cost must include value of donation)</t>
    </r>
  </si>
  <si>
    <r>
      <t xml:space="preserve">Donated materials </t>
    </r>
    <r>
      <rPr>
        <i/>
        <sz val="10"/>
        <color indexed="10"/>
        <rFont val="Arial"/>
        <family val="2"/>
      </rPr>
      <t>(total cost must include value of donation)</t>
    </r>
  </si>
  <si>
    <r>
      <t>Donated land value</t>
    </r>
    <r>
      <rPr>
        <sz val="10"/>
        <color indexed="10"/>
        <rFont val="Arial"/>
        <family val="2"/>
      </rPr>
      <t xml:space="preserve"> </t>
    </r>
    <r>
      <rPr>
        <i/>
        <sz val="10"/>
        <color indexed="10"/>
        <rFont val="Arial"/>
        <family val="2"/>
      </rPr>
      <t>(total acquisition cost must include value of donation)</t>
    </r>
  </si>
  <si>
    <r>
      <t>Net present value of waived or reduced taxes</t>
    </r>
    <r>
      <rPr>
        <i/>
        <sz val="10"/>
        <color indexed="60"/>
        <rFont val="Arial"/>
        <family val="2"/>
      </rPr>
      <t xml:space="preserve"> </t>
    </r>
    <r>
      <rPr>
        <i/>
        <sz val="10"/>
        <color indexed="10"/>
        <rFont val="Arial"/>
        <family val="2"/>
      </rPr>
      <t>(not in development budget)</t>
    </r>
  </si>
  <si>
    <r>
      <t>Land Acquisition</t>
    </r>
    <r>
      <rPr>
        <i/>
        <sz val="10"/>
        <color indexed="10"/>
        <rFont val="Arial"/>
        <family val="2"/>
      </rPr>
      <t xml:space="preserve"> (include value of donated land)</t>
    </r>
  </si>
  <si>
    <r>
      <t>Construction Hard Cost Contingency</t>
    </r>
    <r>
      <rPr>
        <sz val="11"/>
        <color indexed="60"/>
        <rFont val="Arial"/>
        <family val="2"/>
      </rPr>
      <t xml:space="preserve"> </t>
    </r>
    <r>
      <rPr>
        <i/>
        <sz val="10"/>
        <color indexed="10"/>
        <rFont val="Arial"/>
        <family val="2"/>
      </rPr>
      <t>(identify source)</t>
    </r>
  </si>
  <si>
    <r>
      <t xml:space="preserve">Operating Deficit Reserve </t>
    </r>
    <r>
      <rPr>
        <sz val="11"/>
        <color indexed="10"/>
        <rFont val="Arial"/>
        <family val="2"/>
      </rPr>
      <t xml:space="preserve"> </t>
    </r>
    <r>
      <rPr>
        <i/>
        <sz val="10"/>
        <color indexed="10"/>
        <rFont val="Arial"/>
        <family val="2"/>
      </rPr>
      <t>(Source MUST be identified)</t>
    </r>
  </si>
  <si>
    <r>
      <rPr>
        <b/>
        <i/>
        <u/>
        <sz val="11"/>
        <color indexed="12"/>
        <rFont val="Arial"/>
        <family val="2"/>
      </rPr>
      <t>0 Bedroom Units</t>
    </r>
    <r>
      <rPr>
        <b/>
        <i/>
        <u/>
        <sz val="11"/>
        <rFont val="Arial"/>
        <family val="2"/>
      </rPr>
      <t xml:space="preserve">
</t>
    </r>
    <r>
      <rPr>
        <sz val="10"/>
        <rFont val="Arial"/>
        <family val="2"/>
      </rPr>
      <t>Construction Type</t>
    </r>
  </si>
  <si>
    <r>
      <rPr>
        <b/>
        <i/>
        <u/>
        <sz val="11"/>
        <color indexed="12"/>
        <rFont val="Arial"/>
        <family val="2"/>
      </rPr>
      <t>1 Bedroom Units</t>
    </r>
    <r>
      <rPr>
        <b/>
        <i/>
        <u/>
        <sz val="11"/>
        <rFont val="Arial"/>
        <family val="2"/>
      </rPr>
      <t xml:space="preserve">
</t>
    </r>
    <r>
      <rPr>
        <sz val="10"/>
        <rFont val="Arial"/>
        <family val="2"/>
      </rPr>
      <t>Construction Type</t>
    </r>
  </si>
  <si>
    <r>
      <rPr>
        <b/>
        <i/>
        <u/>
        <sz val="11"/>
        <color indexed="12"/>
        <rFont val="Arial"/>
        <family val="2"/>
      </rPr>
      <t>2 Bedroom Units</t>
    </r>
    <r>
      <rPr>
        <b/>
        <i/>
        <u/>
        <sz val="11"/>
        <rFont val="Arial"/>
        <family val="2"/>
      </rPr>
      <t xml:space="preserve">
</t>
    </r>
    <r>
      <rPr>
        <sz val="11"/>
        <rFont val="Arial"/>
        <family val="2"/>
      </rPr>
      <t>Construction</t>
    </r>
    <r>
      <rPr>
        <sz val="10"/>
        <rFont val="Arial"/>
        <family val="2"/>
      </rPr>
      <t xml:space="preserve"> Type</t>
    </r>
  </si>
  <si>
    <r>
      <rPr>
        <b/>
        <i/>
        <u/>
        <sz val="11"/>
        <color indexed="12"/>
        <rFont val="Arial"/>
        <family val="2"/>
      </rPr>
      <t>3 Bedroom Units</t>
    </r>
    <r>
      <rPr>
        <b/>
        <i/>
        <u/>
        <sz val="11"/>
        <rFont val="Arial"/>
        <family val="2"/>
      </rPr>
      <t xml:space="preserve">
</t>
    </r>
    <r>
      <rPr>
        <sz val="10"/>
        <rFont val="Arial"/>
        <family val="2"/>
      </rPr>
      <t>Construction Type</t>
    </r>
  </si>
  <si>
    <r>
      <rPr>
        <b/>
        <i/>
        <u/>
        <sz val="11"/>
        <color indexed="12"/>
        <rFont val="Arial"/>
        <family val="2"/>
      </rPr>
      <t>4 Bedroom Units</t>
    </r>
    <r>
      <rPr>
        <b/>
        <i/>
        <u/>
        <sz val="11"/>
        <rFont val="Arial"/>
        <family val="2"/>
      </rPr>
      <t xml:space="preserve">
</t>
    </r>
    <r>
      <rPr>
        <sz val="10"/>
        <rFont val="Arial"/>
        <family val="2"/>
      </rPr>
      <t>Construction Type</t>
    </r>
  </si>
  <si>
    <t>INSTRUCTIONS FOR COMPLETING 
THE LHC MULTIFAMILY FINANCE UNDERWRITING MODEL</t>
  </si>
  <si>
    <t xml:space="preserve">You will only be able to enter information into yellow input cells.  All other cells are protected.  Do not create additional formulas in any cells as this may interfere with LHC's project underwriting. </t>
  </si>
  <si>
    <t>This provides you with LHC's guidelines for various underwriting criteria and identifies if your project meets these criteria.</t>
  </si>
  <si>
    <t>LHC's default percentages for rent inflation, vacancy and operating expense inflation are shown.  However, if another non-LHC funding source requires different inflation factors, the percentages may be modified with appropriate justification.</t>
  </si>
  <si>
    <t>LHC's required per unit amount for the reserve for replacement account is shown.   However, if another non-LHC funding source requires a higher replacement reserve amount per unit, this may be modified with appropriate justification.</t>
  </si>
  <si>
    <t>If your numbers vary from LHC guidelines, you must explain these variances in Column I.</t>
  </si>
  <si>
    <t>Be sure to indicate if this is an application for LHC Low-Income Housing Tax Credits.</t>
  </si>
  <si>
    <t>Enter any additional explanatory information you wish to provide LHC in the "Applicant Notes" section at the bottom of the sheet.  During initial application scoring and underwriting, more information is better!</t>
  </si>
  <si>
    <t>is subject to modification by LHC if the credit rate entered by the applicant is different from the rate in effect</t>
  </si>
  <si>
    <t>Match Compliance:  Check to ensure the project has sufficient eligible match to meet LHC's 5% requirement.  If not, make necessary adjustments on tab 3) Sources &amp; Uses.</t>
  </si>
  <si>
    <t>Cost Containment: For each bedroom type, enter the applicable LHC cost containment limit for the applicable project type.  Total development costs must be within LHC's cost containment limit.</t>
  </si>
  <si>
    <t>2. HOME 221(d)(3) Funding Limits:  Enter the HOME funding limit by bedroom type and check that your requested HOME funds do not exceed the allowable limit.  Refer to the LHC Guidelines for the maximum allowable HOME request.</t>
  </si>
  <si>
    <t>LHC Guidelines</t>
  </si>
  <si>
    <t>LHC Notes</t>
  </si>
  <si>
    <t>LHC Fee 
Per Unit Limits</t>
  </si>
  <si>
    <t xml:space="preserve">LHC Funding Type: </t>
  </si>
  <si>
    <t>Non-LHC Loans</t>
  </si>
  <si>
    <t>LHC Sources</t>
  </si>
  <si>
    <t>Total LHC Sources:</t>
  </si>
  <si>
    <t>LHC Cost Per Unit:</t>
  </si>
  <si>
    <t>LHC Costs as % of TDC:</t>
  </si>
  <si>
    <t>Applicant's Initial Submission Underwriting Notes to LHC</t>
  </si>
  <si>
    <t xml:space="preserve">LHC Underwriting Review Notes </t>
  </si>
  <si>
    <t>Do not create additional formulas in any cells as this may interfere with LHC's project underwriting.</t>
  </si>
  <si>
    <t xml:space="preserve">LHC HOME, amortizing </t>
  </si>
  <si>
    <t xml:space="preserve">LHC HOME, deferred, due at maturity </t>
  </si>
  <si>
    <t>LHC HOME, forgiven at maturity (excluded from basis)</t>
  </si>
  <si>
    <t>Other LHC loan (identify):</t>
  </si>
  <si>
    <t>NON-LHC DEBT:</t>
  </si>
  <si>
    <t>Non-LHC loan #1 (identify lender):</t>
  </si>
  <si>
    <t>Non-LHC loan #2 (identify lender):</t>
  </si>
  <si>
    <t>Non-LHC loan #3 (identify lender):</t>
  </si>
  <si>
    <t>If any of the above non-LHC loans require payment of a mortgage insurance premium, identify loan and MIP amount:</t>
  </si>
  <si>
    <t>LHC Risk-Sharing Fees</t>
  </si>
  <si>
    <t>LHC Non-Tax Credit Application Fee</t>
  </si>
  <si>
    <t>LHC Tax Credit Application Fee</t>
  </si>
  <si>
    <t>LHC Tax Credit Reservation Fee (9% of credit request)</t>
  </si>
  <si>
    <t>LHC Tax Credit Inspection Fee (1% of credit request)</t>
  </si>
  <si>
    <t>LHC Initial Inspection Fee (rehab projects only)</t>
  </si>
  <si>
    <t>Non-LHC Tax Credit Fees</t>
  </si>
  <si>
    <t>LHC Tax Credit Application Fees</t>
  </si>
  <si>
    <t>LHC Tax Credit Reservation Fees (9% of credit request)</t>
  </si>
  <si>
    <t xml:space="preserve">LHC Initial Inspection Fee (rehab projects only) </t>
  </si>
  <si>
    <t>High HOME Rents - LHC</t>
  </si>
  <si>
    <t>Low HOME Rents - LHC</t>
  </si>
  <si>
    <t>Non-LHC High HOME Rents</t>
  </si>
  <si>
    <t>Non-LHC Low HOME Rents</t>
  </si>
  <si>
    <t>Based on LHC funding requested, distribution is calculated by the percentage of total sources each funding type represents. Refer to the "Compliance Checks" sheet to see the required distribution of HOME funds by bedroom type.</t>
  </si>
  <si>
    <t>LHC Compliance Monitoring Fees</t>
  </si>
  <si>
    <t>Parish:</t>
  </si>
  <si>
    <t xml:space="preserve">Parish: </t>
  </si>
  <si>
    <t>For which Parish was the LHC historical expense data utilized?</t>
  </si>
  <si>
    <t>Enter the historical 2014 PUPA expense, excluding utilities, for the above Parish:</t>
  </si>
  <si>
    <t>Magoffin Parish</t>
  </si>
  <si>
    <t>PROPOSED</t>
  </si>
  <si>
    <t>This sheet will automatically calculate the repayment of any Deferred Developer Fee with available cash flow. For tax credit projects, any deferred fee not repaid within 15 years, the remaining balance will be subtracted from Eligible Basis on the Sources &amp; Uses sheet.</t>
  </si>
  <si>
    <t>For projects eligible for a basis boost the percentage must not exceed a 30% boost.  If not in a QCT or DDA, justification must be provided for requesting the boost.</t>
  </si>
  <si>
    <t>This cash flow charts revenue and expenses over 20 years to see how a project performs financially.  You may not need to enter any information, but you should make sure the project has sufficient debt coverage ratios and cash flow throughout whatever compliance period applies to the funding you seek (15 years for tax credits).  LHC requires a DCR of no less than 1.15 through Year 15 (exception: 1.10 DCR for Rural Housing Services (RHS) Rural Development funded properties).  If a LHC funding source, such as HOME, requires a longer compliance period and the DCR is not positive through year 20, an explanation must be provided on the Summary page detailing how the owner will handle the negative cash flow so that the project remains financially viable throughout the compliance period.</t>
  </si>
  <si>
    <t>Acadia</t>
  </si>
  <si>
    <t>Allen</t>
  </si>
  <si>
    <t>Ascension</t>
  </si>
  <si>
    <t>Assumption</t>
  </si>
  <si>
    <t>Avoyelles</t>
  </si>
  <si>
    <t>Beauregard</t>
  </si>
  <si>
    <t>Bienville</t>
  </si>
  <si>
    <t>Bossier</t>
  </si>
  <si>
    <t>Caddo</t>
  </si>
  <si>
    <t>Calcasieu</t>
  </si>
  <si>
    <t>Cameron</t>
  </si>
  <si>
    <t>Catahoula</t>
  </si>
  <si>
    <t>Claiborne</t>
  </si>
  <si>
    <t>Concordia</t>
  </si>
  <si>
    <t>De Soto</t>
  </si>
  <si>
    <t>East Baton Rouge</t>
  </si>
  <si>
    <t>East Carroll</t>
  </si>
  <si>
    <t>East Feliciana</t>
  </si>
  <si>
    <t>Evangeline</t>
  </si>
  <si>
    <t>Iberia</t>
  </si>
  <si>
    <t>Iberville</t>
  </si>
  <si>
    <t>Jefferson Davis</t>
  </si>
  <si>
    <t>La Salle</t>
  </si>
  <si>
    <t>Lafayette</t>
  </si>
  <si>
    <t>Lafourche</t>
  </si>
  <si>
    <t>Morehouse</t>
  </si>
  <si>
    <t>Natchitoches</t>
  </si>
  <si>
    <t>Orleans</t>
  </si>
  <si>
    <t>Ouachita</t>
  </si>
  <si>
    <t>Plaquemines</t>
  </si>
  <si>
    <t>Pointe Coupee</t>
  </si>
  <si>
    <t>Rapides</t>
  </si>
  <si>
    <t>Red River</t>
  </si>
  <si>
    <t>Richland</t>
  </si>
  <si>
    <t>Sabine</t>
  </si>
  <si>
    <t>St. Bernard</t>
  </si>
  <si>
    <t>St. Charles</t>
  </si>
  <si>
    <t>St. Helena</t>
  </si>
  <si>
    <t>St. James</t>
  </si>
  <si>
    <t>St. John The Baptist</t>
  </si>
  <si>
    <t>St. Landry</t>
  </si>
  <si>
    <t>St. Martin</t>
  </si>
  <si>
    <t>St. Mary</t>
  </si>
  <si>
    <t>St. Tammany</t>
  </si>
  <si>
    <t>Tangipahoa</t>
  </si>
  <si>
    <t>Tensas</t>
  </si>
  <si>
    <t>Terrebonne</t>
  </si>
  <si>
    <t>Vermilion</t>
  </si>
  <si>
    <t>Vernon</t>
  </si>
  <si>
    <t>West Baton Rouge</t>
  </si>
  <si>
    <t>West Carroll</t>
  </si>
  <si>
    <t>West Feliciana</t>
  </si>
  <si>
    <t>Winn</t>
  </si>
  <si>
    <t>1.15 minimum DCR; 
1.10 DCR for Rural Housing Services (RHS).</t>
  </si>
  <si>
    <t>2017 Underwriting Model</t>
  </si>
  <si>
    <t>Unpaid Developer Fee after Year 15:</t>
  </si>
  <si>
    <t>LIHTC, HOME and Other LHC Funding</t>
  </si>
  <si>
    <t>National Housing Trust Fund</t>
  </si>
  <si>
    <t>HOME and Tax Credit Selection Criteria</t>
  </si>
  <si>
    <t>SELECTION CRITERIA AND EVIDENTIARY MATERIALS</t>
  </si>
  <si>
    <t/>
  </si>
  <si>
    <t>POOL SPECIFICATION - (Select only One)</t>
  </si>
  <si>
    <t>Qualified Non-Profit/CHDO</t>
  </si>
  <si>
    <t>X</t>
  </si>
  <si>
    <t>Congressional District</t>
  </si>
  <si>
    <t>General</t>
  </si>
  <si>
    <t>RD Rural Rehab</t>
  </si>
  <si>
    <t>NOTE: Points may only be selected from one of the following categories: Selection Criteria Items I.D. New Construction Scattered Site Project, I.E. Non Scattered Site Rehabilitation Projects, and I.F. Scattered Site Substantial Rehabilitation or Infill Projects. No project will be allowed points from more than one of the aforementioned categories.</t>
  </si>
  <si>
    <t>LHC Use Only</t>
  </si>
  <si>
    <t>I</t>
  </si>
  <si>
    <t>TARGETED PROJECT TYPE  (Select all that apply. See note for restrictions.)</t>
  </si>
  <si>
    <t>Your</t>
  </si>
  <si>
    <t>Possible</t>
  </si>
  <si>
    <t xml:space="preserve">1st </t>
  </si>
  <si>
    <t>2nd</t>
  </si>
  <si>
    <t>Prelim</t>
  </si>
  <si>
    <t xml:space="preserve">Final </t>
  </si>
  <si>
    <t>Points</t>
  </si>
  <si>
    <t>Review</t>
  </si>
  <si>
    <t>Score</t>
  </si>
  <si>
    <t>De-concentration Projects   (maximum of 20 Points)</t>
  </si>
  <si>
    <t xml:space="preserve">(i) Project Diversity - Percentage of Low Income Units in Project does not exceed:
  (Not Qualified for Selection Criteria in I-F Scattered Site Project and II-E Lease to Own)
</t>
  </si>
  <si>
    <t>(a)</t>
  </si>
  <si>
    <t xml:space="preserve">60% of the Total Project units </t>
  </si>
  <si>
    <t>(b)</t>
  </si>
  <si>
    <t xml:space="preserve">50% of the Total Project units </t>
  </si>
  <si>
    <t>(c)</t>
  </si>
  <si>
    <t xml:space="preserve">40% of the Total Project units </t>
  </si>
  <si>
    <t xml:space="preserve">(ii) Geographic Diversity:  Project is located in census tract in which the median 
      income of the census tract exceeds one of the following as determined by https://www.ffiec.gov/: 
</t>
  </si>
  <si>
    <t>120% of the area median income for the MSA</t>
  </si>
  <si>
    <t>150% of the area median income for the MSA</t>
  </si>
  <si>
    <t xml:space="preserve">Redevelopment Project                                                              </t>
  </si>
  <si>
    <t>Check Type:</t>
  </si>
  <si>
    <t>Distressed Property:</t>
  </si>
  <si>
    <t>Redevelopment Property:</t>
  </si>
  <si>
    <t>Owner Occupied Property with Development Plan of Action:</t>
  </si>
  <si>
    <t>Documentation must be submitted with the application evidencing that the project meets the requirements for the type of</t>
  </si>
  <si>
    <t>Redevelopment Project (i.e. Distressed, Redevelopment or Owner Occupied) selected.</t>
  </si>
  <si>
    <t>High Vacancy Projects (Only one selection allowed - Maximum 6 points allowed)</t>
  </si>
  <si>
    <t>(i)</t>
  </si>
  <si>
    <t xml:space="preserve">Minimum of 25% but less than 50% </t>
  </si>
  <si>
    <t>(ii)</t>
  </si>
  <si>
    <t>Minimum of 51% but less than 75%</t>
  </si>
  <si>
    <t>(iii)</t>
  </si>
  <si>
    <t xml:space="preserve">75% or above </t>
  </si>
  <si>
    <t xml:space="preserve">*Submit letter from local jurisdiction that unit (residential or non-residential) has been vacant for at least 90 days and is likely to remain vacant because unit is substandard.
* Capital Needs Assessment must evidence inspection of vacant units.  
* Market Study must directly address causes of vacancy, specific need for vacant unit sizes in the market
</t>
  </si>
  <si>
    <t>*Points may only be selected from one of the following categories:  Selection Criteria Items I.D New Construction Scattered Site Project, I.E Non Scattered Site Rehabilitation Projects, and I.F. Scattered Site Rehabilitation or Infill Projects.  No project will be allowed points from more than one of the aforementioned categories.</t>
  </si>
  <si>
    <t>New Construction Scattered Site Project (Only one selection allowed - Maximum 4 points)</t>
  </si>
  <si>
    <t>NOTE: Points will only be allowed for a new construction scattered site project in areas where there are no LIHTC properties within a 5 mile radius of the proposed project.</t>
  </si>
  <si>
    <t>(i) New Construction Scattered Site Project</t>
  </si>
  <si>
    <t>(ii) New Construction Scattered Site Lease to Own*</t>
  </si>
  <si>
    <t>*Submit list of each separate address and square footage and costs of each separate building.</t>
  </si>
  <si>
    <t>*Owner must agree to sell units at minimum purchase price by not later than the 16th year of Compliance period.</t>
  </si>
  <si>
    <t>The award is subject to a transactional structure acceptable to the Corporation according to industry best practices that</t>
  </si>
  <si>
    <t>protects the expectations of tenants anticipating title transfer of their units in fee simple absolute or condo or</t>
  </si>
  <si>
    <t xml:space="preserve">cooperative ownership. </t>
  </si>
  <si>
    <t>Non Scattered Site Rehabilitation Projects (only one selection allowed - Maximum 8 points allowed)</t>
  </si>
  <si>
    <t>Non Scattered Site Abandoned Project</t>
  </si>
  <si>
    <t>*Submit letter from local governmental unit that all units (residential or non-residential)</t>
  </si>
  <si>
    <t>in the Project are Substandard and have been vacant for at least six months</t>
  </si>
  <si>
    <t>*Capital Needs Assessment must also certify 100% vacancy</t>
  </si>
  <si>
    <t>Substantial rehabilitation or conversion of Historic Property</t>
  </si>
  <si>
    <t>Rehabilitation or conversion of Non-Historic Property</t>
  </si>
  <si>
    <t>Scattered Site Rehabilitation or Infill Projects (only one selection allowed - Maximum 10 Points)*</t>
  </si>
  <si>
    <t xml:space="preserve">Scattered Site Rehab or Infill </t>
  </si>
  <si>
    <t xml:space="preserve">Scattered Site Rehab or Infill – Lease to Own**    </t>
  </si>
  <si>
    <t>cooperative ownership. Infill projects must be consistent with the definition contained in the QAP.</t>
  </si>
  <si>
    <t>Preservation Priority Project (Only one selection allowed - Maximum 10 points allowed)</t>
  </si>
  <si>
    <t>Developments with Project Based Section 8 for 100% of the units or federally funded</t>
  </si>
  <si>
    <t>(such as USDA, HUD, or PHA) rental subsidy or more than 60% of the units</t>
  </si>
  <si>
    <t xml:space="preserve">Developments with Project Based Section 8 for a maximum of 60% of the units or federally </t>
  </si>
  <si>
    <t>funded (such as USDA, HUD, or PHA) rental subsidy but more than 40% of the units</t>
  </si>
  <si>
    <t>Developments with Project Based Section 8 for a maximum of 40% of the units or federally</t>
  </si>
  <si>
    <t>funded (such as USDA, HUD, or PHA) rental subsidy for at least 20% of the units</t>
  </si>
  <si>
    <t>II</t>
  </si>
  <si>
    <t>TARGETED POPULATION TYPE (Maximum 13 points allowed)</t>
  </si>
  <si>
    <r>
      <t xml:space="preserve">Special Needs Households must provide </t>
    </r>
    <r>
      <rPr>
        <b/>
        <sz val="8"/>
        <rFont val="Times New Roman"/>
        <family val="1"/>
      </rPr>
      <t>Supportive Services</t>
    </r>
    <r>
      <rPr>
        <sz val="8"/>
        <rFont val="Times New Roman"/>
        <family val="1"/>
      </rPr>
      <t xml:space="preserve">  - this does not apply to Permanent Supportive Housing
(Check one or more of (i), (ii) or (iii) and </t>
    </r>
    <r>
      <rPr>
        <b/>
        <u/>
        <sz val="8"/>
        <rFont val="Times New Roman"/>
        <family val="1"/>
      </rPr>
      <t>one</t>
    </r>
    <r>
      <rPr>
        <sz val="8"/>
        <rFont val="Times New Roman"/>
        <family val="1"/>
      </rPr>
      <t xml:space="preserve"> of (a) or (b) for Special Needs Households)</t>
    </r>
  </si>
  <si>
    <t>Homeless Households</t>
  </si>
  <si>
    <t>Disabled Households</t>
  </si>
  <si>
    <t>Tenant Populations of individuals with children</t>
  </si>
  <si>
    <t xml:space="preserve">Twenty Percent serve such households  </t>
  </si>
  <si>
    <t xml:space="preserve">Ten Percent serve such households </t>
  </si>
  <si>
    <r>
      <rPr>
        <b/>
        <sz val="10"/>
        <rFont val="Times New Roman"/>
        <family val="1"/>
      </rPr>
      <t>Veterans Households</t>
    </r>
    <r>
      <rPr>
        <sz val="10"/>
        <rFont val="Times New Roman"/>
        <family val="1"/>
      </rPr>
      <t xml:space="preserve">  Fifty Percent or more serve such households</t>
    </r>
  </si>
  <si>
    <t>(Project must evidence commitment to the project form the Veterans Administration, or a letter of support or</t>
  </si>
  <si>
    <t xml:space="preserve">agreement from a Veteran's provider such as Supportive Services for Veteran's Families (SSVF) or Veterans </t>
  </si>
  <si>
    <t>Administration Health Care Center.)</t>
  </si>
  <si>
    <r>
      <rPr>
        <b/>
        <sz val="10"/>
        <rFont val="Times New Roman"/>
        <family val="1"/>
      </rPr>
      <t xml:space="preserve">Elderly Households </t>
    </r>
    <r>
      <rPr>
        <sz val="10"/>
        <rFont val="Times New Roman"/>
        <family val="1"/>
      </rPr>
      <t>100% of the project units are designated for elderly households.</t>
    </r>
  </si>
  <si>
    <t>For Items II.A, B and C under Targeted Population Type application must include the following:</t>
  </si>
  <si>
    <t xml:space="preserve">(i) Description of Supportive Services tailored to each Special Needs Household (See Supportive Services Definitions)
</t>
  </si>
  <si>
    <t>(ii) Costs per annum of Supportive Services per Special Needs Household or written commitment from governmental or non-profit agency that Supportive Services will be provided to Project without cost</t>
  </si>
  <si>
    <t xml:space="preserve">(iii) Experience of Taxpayer/Owner in developing Projects servicing Special Needs Households
</t>
  </si>
  <si>
    <t>III</t>
  </si>
  <si>
    <t>PRIORITY DEVELOPMENT AREAS AND OTHER PREFERENCES (All That Apply)</t>
  </si>
  <si>
    <t>Extended Affordability Agreement (Lease to own projects ineligible*) (Only one selection allowed - Maximum 4 points allowed)</t>
  </si>
  <si>
    <t xml:space="preserve">Project will execute agreement in which Owner irrevocably waives its rights under the provisions of I.R.C. §42(h)(6)(E) and (F) until after the </t>
  </si>
  <si>
    <t>25th Year</t>
  </si>
  <si>
    <t>30th Year</t>
  </si>
  <si>
    <t>35th Year</t>
  </si>
  <si>
    <t>* Lease to own projects ineligible; not eligible if executing Corporation’s Option to Purchase and Right of First Refusal Agreement</t>
  </si>
  <si>
    <t>Increased Unit Affordability  (Only one selection allowed - Maximum 6 points allowed)</t>
  </si>
  <si>
    <t>At least 5% percent or more of project units serve households with incomes at or below 30% AMI.</t>
  </si>
  <si>
    <t>At least 5% less than 10% of units serve households (other than PSH) with incomes at</t>
  </si>
  <si>
    <t>or below 30% AMI</t>
  </si>
  <si>
    <t>At least 10% but less than 15% of units serve households (other than PSH) with incomes</t>
  </si>
  <si>
    <t>at or below 30% AMI</t>
  </si>
  <si>
    <t>At least 5% and less than 10% of units serve PSH households with incomes at or below</t>
  </si>
  <si>
    <t>20% AMI</t>
  </si>
  <si>
    <t>*To qualify for points in this section, units must be reflected on the rental income page of the application. Project must evidence ability to maintain lower rate units via rental income, grants or subsidies throughout the projects affordability period.  Only one-and two-bedroom units will qualify as PSH units. To qualify for PSH points (iii) applicant must submit letter of PSH Support from the Executive Director of the Louisiana Housing Authority.</t>
  </si>
  <si>
    <t>Governmental Priorities (Maximum 5 points allowed)</t>
  </si>
  <si>
    <t xml:space="preserve">Project Located in Qualified Census Tract (QCT) or Difficult Development Area (DDA)
</t>
  </si>
  <si>
    <t>Census Tract number:</t>
  </si>
  <si>
    <t>Parish Location</t>
  </si>
  <si>
    <t>HUB Zone</t>
  </si>
  <si>
    <t>* HUB Zone classification must be current as of August 31, 2015 to receive points</t>
  </si>
  <si>
    <t xml:space="preserve">Louisiana classifications may be accessed using the project's census tract through the following </t>
  </si>
  <si>
    <t>link: https//www.sba.gov/content/hubzone-maps</t>
  </si>
  <si>
    <t>Rural Area Project (as defined in the QAP glossary)</t>
  </si>
  <si>
    <t>Delta Parishes Project (as defined in the QAP glossary)</t>
  </si>
  <si>
    <t>Governmental Support (Only one selection allowed - Maximum 4 points allowed)</t>
  </si>
  <si>
    <t>(The below referenced Government Funds must be actual "awarded funds" as evidenced by a signed commitment obligating</t>
  </si>
  <si>
    <t xml:space="preserve"> the funds to the project.)</t>
  </si>
  <si>
    <t>Government support reduces project development costs by providing CDBG, HOME, or other governmental assistance/funding</t>
  </si>
  <si>
    <t>in the form of loan, grants, rental assistance or a combination of these forms or by:</t>
  </si>
  <si>
    <t>* Waiving water and sewer tap fees;</t>
  </si>
  <si>
    <t>* Waiving building permit fees;</t>
  </si>
  <si>
    <t>* Foregoing real property taxes during construction;</t>
  </si>
  <si>
    <t>* Contributing land for project development;</t>
  </si>
  <si>
    <t>* Providing below market rate construction and/or permanent financing;</t>
  </si>
  <si>
    <t>* Providing an abatement of real estate taxes;</t>
  </si>
  <si>
    <t>7% or more of total project development cost reduction</t>
  </si>
  <si>
    <t>Greater than or equal to 4% but less than 7% of total project development cost reduction</t>
  </si>
  <si>
    <t>2% but less than 4% of total project development cost reduction</t>
  </si>
  <si>
    <t>IV</t>
  </si>
  <si>
    <t>LOCATION CHARACTERISTICS</t>
  </si>
  <si>
    <t xml:space="preserve">Neighborhood Features </t>
  </si>
  <si>
    <t>(Points in this section are capped by the applicant’s selection and verified through submitted market study)</t>
  </si>
  <si>
    <t>Points Gained*:   (maximum of 10 Points)</t>
  </si>
  <si>
    <t>Points will be awarded for the following services located within the specified distance of the site.  Distance will be measured by odometer from the automobile entrance of the proposed project site to the closest automobile entrance to the parking lot of the applicable service.   Applicant should ensure that the service is suitable for the targeted population.  Points will only be awarded for the services listed below.  One Half (0.5) points will be awarded for any service listed that is located over 1 mile but is within 2 miles.   1 point &lt;= (1) mile</t>
  </si>
  <si>
    <t xml:space="preserve">Grocery Store </t>
  </si>
  <si>
    <t>Public Library</t>
  </si>
  <si>
    <t>Public Transportation</t>
  </si>
  <si>
    <t>Bank/Credit Union</t>
  </si>
  <si>
    <t>Hospital/Doctor Office</t>
  </si>
  <si>
    <t>Post Office</t>
  </si>
  <si>
    <t xml:space="preserve">Elementary School </t>
  </si>
  <si>
    <t>Elementary school receiving a grade "B" or better by the La. Dept. of Education.</t>
  </si>
  <si>
    <t>Pharmacy/Drug Store</t>
  </si>
  <si>
    <t>Adult/Child Day Care/ After School Care</t>
  </si>
  <si>
    <t>Points Deducted*:   (No Maximum for Deductions)</t>
  </si>
  <si>
    <t>(There is no limit on the amount of points that can be deducted for negative neighborhood services.)  Five points each will be deducted if any of the following incompatible uses are adjacent to the site; two points each will be deducted if any of the following incompatible uses listed are within ½ mile of the site with the exception of projects located within 1/2 mile of an electrical utility substation.  Any project adjacent to an electrical utility substation will remain subject to the referenced five-point deduction.</t>
  </si>
  <si>
    <t xml:space="preserve">Junk yard/dump </t>
  </si>
  <si>
    <t>Pig/chicken farm</t>
  </si>
  <si>
    <t>Salvage yard</t>
  </si>
  <si>
    <t>Processing plants</t>
  </si>
  <si>
    <t>Wastewater treatment facility</t>
  </si>
  <si>
    <t>Industrial</t>
  </si>
  <si>
    <t>Distribution facilities</t>
  </si>
  <si>
    <t xml:space="preserve">Airports </t>
  </si>
  <si>
    <t>Electrical utility substations</t>
  </si>
  <si>
    <t>Liquor Store</t>
  </si>
  <si>
    <t>Prisons</t>
  </si>
  <si>
    <t>Solid waste disposal</t>
  </si>
  <si>
    <t>Adult entertainment/ video/ theater</t>
  </si>
  <si>
    <t>Bar, Club or Lounge</t>
  </si>
  <si>
    <t xml:space="preserve">*The Market Study for every project must include a separate section that evidences whether the Project satisfies the positive points listed or incurs the negative points listed above.  </t>
  </si>
  <si>
    <t>V</t>
  </si>
  <si>
    <t>PROJECT CHARACTERISTICS</t>
  </si>
  <si>
    <t>(Selection and provide support documentation on all that apply)</t>
  </si>
  <si>
    <t>Green Buildings</t>
  </si>
  <si>
    <t>See Glossary for definition of “Green Building.”</t>
  </si>
  <si>
    <t>Community Facilities (See Glossary)</t>
  </si>
  <si>
    <t>(Community facilities must be consistent with definition contained in QAP. Homeownership</t>
  </si>
  <si>
    <t>projects are not eligible to receive points for community facilities.)</t>
  </si>
  <si>
    <t>Optional Amenities (Provide manufacturer cut sheets and/or architecture certification for the selected amenities.</t>
  </si>
  <si>
    <t xml:space="preserve">Washers and dryers are installed and maintained in every unit </t>
  </si>
  <si>
    <t xml:space="preserve">Dishwashers maintained in each unit </t>
  </si>
  <si>
    <t xml:space="preserve">Disposals maintained in each unit </t>
  </si>
  <si>
    <t>(iv)</t>
  </si>
  <si>
    <t>Paved walking Trail (minimum 1/4 mile)</t>
  </si>
  <si>
    <t>Additional Accessible Units  (Only one selection allowed - maximum 3 points allowed)</t>
  </si>
  <si>
    <t xml:space="preserve">Accessible Units in excess of Section 504 of II C Accessible Project Rehabilitation Act of 1973 (Not Qualified for Selection Criteria II-C Accessible Project) Assume Section 504 applies to all Projects, i.e.,5% of units must be accessible for people with mobility impairments and 2% for people with hearing or vision impairments.
</t>
  </si>
  <si>
    <t>Number of Units:</t>
  </si>
  <si>
    <t>Total:</t>
  </si>
  <si>
    <t xml:space="preserve">more than 8% of the total units but less than or equal to 10% of the total units </t>
  </si>
  <si>
    <t xml:space="preserve">more than 10% of the total units but less than or equal to 15% of the total units </t>
  </si>
  <si>
    <t>more than 15% of the total units</t>
  </si>
  <si>
    <t xml:space="preserve">Submit number, percentage and description of construction and/or equipment provided for each Accessible Unit
</t>
  </si>
  <si>
    <t>Unit count must represent at least (1) one unit above the 504 requirement</t>
  </si>
  <si>
    <t>Project has On Site Security (as defined in Glossary)</t>
  </si>
  <si>
    <t>As denied in Glossary - If security cameras are provided, a diagram of the proposed location of cameras must be included in the application or points will not be allowed.  At least one camera per every 20 units is required to receive points in this category.  The number of cameras will be rounded up in making this determination.</t>
  </si>
  <si>
    <t>VI</t>
  </si>
  <si>
    <t>LEVERAGE, EFFICIENCY AND VIABILITY</t>
  </si>
  <si>
    <t>Leverage for Disability Funding - (Non-Governmental Support)</t>
  </si>
  <si>
    <t>Support documentation from the funding entity and calculations supporting the selection must be included in the application submission</t>
  </si>
  <si>
    <t>Leverage consists of federal or other funds for persons with disabilities:</t>
  </si>
  <si>
    <t>List:</t>
  </si>
  <si>
    <t>Project’s TDC per unit is at least 10% below the maximum TDC/unit</t>
  </si>
  <si>
    <t>Viability Penalty Points</t>
  </si>
  <si>
    <t>(i)  Rehabilitation Hard Costs are less than $20,000 per unit</t>
  </si>
  <si>
    <t xml:space="preserve">Specify:  </t>
  </si>
  <si>
    <t>Total Rehab Hard Costs</t>
  </si>
  <si>
    <t>Number of Units</t>
  </si>
  <si>
    <t>(ii)  Development fee exceeds 25% of hard costs for rehabilitation</t>
  </si>
  <si>
    <t>VII</t>
  </si>
  <si>
    <t>PROJECT &amp; SUBMISSION PENALTY POINTS</t>
  </si>
  <si>
    <t xml:space="preserve">Any project which utilizes a condominium or division of a site for the purpose of receiving Low Income Housing Tax Credits in excess of the QAP stated maximum
</t>
  </si>
  <si>
    <t xml:space="preserve">Any project involving repair of physical damage on which an insurance claim is made and received but applicant fails to disclose and utilize insurance proceeds in the development budget to reduce the use of Low Income Housing Tax Credits
</t>
  </si>
  <si>
    <t xml:space="preserve">Incomplete or Missing Exhibits, Appendices or Documents 
</t>
  </si>
  <si>
    <t xml:space="preserve">Does not include Required Exhibits which must be submitted by Application Deadline.  Missing Required Exhibits will result in Application being rejected.
</t>
  </si>
  <si>
    <t>Failure to properly label appendixes in final application submittal</t>
  </si>
  <si>
    <t>Total Tax Credit  Points:</t>
  </si>
  <si>
    <t>1st</t>
  </si>
  <si>
    <t>Final</t>
  </si>
  <si>
    <t>If a cash flow loan  is a source, describe the terms of repayment in the box provided.</t>
  </si>
  <si>
    <t xml:space="preserve">Construction contingency defaults to 5% of total hard costs; however, developer may adjust as necessary, not to exceed 20% of hard costs. </t>
  </si>
  <si>
    <t xml:space="preserve">Enter the applicable credit percentage for the 30% value credits.  For the 2017 funding year, LHC will </t>
  </si>
  <si>
    <t>the month prior to application submission for 30% value credits. LHC will use a flat 9% rate for 70% value credits.</t>
  </si>
  <si>
    <t xml:space="preserve">Enter the projected annual expenses for Year 1 of stabilized operations.  If the projected annual expenses are outside of the industry range of $2,500 - $4,500 per unit, per year. </t>
  </si>
  <si>
    <t xml:space="preserve">If a cash flow loan is a source, manually input the annual repayment amount of the cash flow loan.  </t>
  </si>
  <si>
    <t>Deferred Fee repaid within 15 years?</t>
  </si>
  <si>
    <t>$250 for New Construction Seniors Project
$300 for New Construction Family and Rehabs</t>
  </si>
  <si>
    <t>NHTF</t>
  </si>
  <si>
    <t>Cash Flow Loan</t>
  </si>
  <si>
    <t>NHTF, amortizing</t>
  </si>
  <si>
    <t>NHTF, deferred, due at maturity</t>
  </si>
  <si>
    <t>NHTF, forgiven at maturity</t>
  </si>
  <si>
    <t xml:space="preserve">Cash Flow Loan </t>
  </si>
  <si>
    <r>
      <t xml:space="preserve">Deferred Developer Fee </t>
    </r>
    <r>
      <rPr>
        <i/>
        <sz val="10"/>
        <color indexed="10"/>
        <rFont val="Arial"/>
        <family val="2"/>
      </rPr>
      <t>(amount unpaid by Yr 15 deducted from basis)</t>
    </r>
  </si>
  <si>
    <t xml:space="preserve">  Unpaid Deferred Developer Fee (after 15 Years)</t>
  </si>
  <si>
    <t>Applicable LHC 
Cost Limit</t>
  </si>
  <si>
    <t>NHTF units</t>
  </si>
  <si>
    <t>NHTF Match</t>
  </si>
  <si>
    <t>Capped at 20% of hard costs</t>
  </si>
  <si>
    <t>NHTF-Paid Developer Fee (Limit 7.5% of NHTF request)</t>
  </si>
  <si>
    <t>Default is 5%; applicant may modify with justification.</t>
  </si>
  <si>
    <t>SAMPLE</t>
  </si>
</sst>
</file>

<file path=xl/styles.xml><?xml version="1.0" encoding="utf-8"?>
<styleSheet xmlns="http://schemas.openxmlformats.org/spreadsheetml/2006/main">
  <numFmts count="18">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mm/dd/yy_)"/>
    <numFmt numFmtId="165" formatCode="0.0%"/>
    <numFmt numFmtId="166" formatCode="&quot;$&quot;#,##0"/>
    <numFmt numFmtId="167" formatCode="0_);[Red]\(0\)"/>
    <numFmt numFmtId="168" formatCode="&quot;$&quot;#,##0_)&quot; pupa&quot;;[Red]\(&quot;$&quot;#,##0\)&quot; pupa&quot;"/>
    <numFmt numFmtId="169" formatCode="0&quot;.&quot;"/>
    <numFmt numFmtId="170" formatCode="&quot;$&quot;#,##0.00"/>
    <numFmt numFmtId="171" formatCode="_(* #,##0_);_(* \(#,##0\);_(* &quot;-&quot;??_);_(@_)"/>
    <numFmt numFmtId="172" formatCode="&quot;$&quot;#,##0.0000"/>
    <numFmt numFmtId="173" formatCode="&quot;$&quot;#,##0.0000_);[Red]\(&quot;$&quot;#,##0.0000\)"/>
    <numFmt numFmtId="174" formatCode="m/d/yy;@"/>
    <numFmt numFmtId="175" formatCode="dd\-mmm\-yy_)"/>
  </numFmts>
  <fonts count="219">
    <font>
      <sz val="12"/>
      <name val="Arial"/>
    </font>
    <font>
      <sz val="11"/>
      <color theme="1"/>
      <name val="Calibri"/>
      <family val="2"/>
      <scheme val="minor"/>
    </font>
    <font>
      <sz val="11"/>
      <color theme="1"/>
      <name val="Calibri"/>
      <family val="2"/>
      <scheme val="minor"/>
    </font>
    <font>
      <sz val="10"/>
      <name val="Arial"/>
      <family val="2"/>
    </font>
    <font>
      <sz val="10"/>
      <name val="Arial"/>
      <family val="2"/>
    </font>
    <font>
      <sz val="12"/>
      <name val="Arial"/>
      <family val="2"/>
    </font>
    <font>
      <b/>
      <sz val="14"/>
      <name val="Arial"/>
      <family val="2"/>
    </font>
    <font>
      <sz val="12"/>
      <color indexed="12"/>
      <name val="Arial"/>
      <family val="2"/>
    </font>
    <font>
      <sz val="12"/>
      <color indexed="8"/>
      <name val="Arial"/>
      <family val="2"/>
    </font>
    <font>
      <b/>
      <sz val="12"/>
      <name val="Arial"/>
      <family val="2"/>
    </font>
    <font>
      <b/>
      <u/>
      <sz val="12"/>
      <name val="Arial"/>
      <family val="2"/>
    </font>
    <font>
      <b/>
      <sz val="14"/>
      <color indexed="12"/>
      <name val="Arial"/>
      <family val="2"/>
    </font>
    <font>
      <b/>
      <sz val="12"/>
      <color indexed="12"/>
      <name val="Arial"/>
      <family val="2"/>
    </font>
    <font>
      <b/>
      <u/>
      <sz val="12"/>
      <color indexed="12"/>
      <name val="Arial"/>
      <family val="2"/>
    </font>
    <font>
      <sz val="16"/>
      <color indexed="12"/>
      <name val="Arial"/>
      <family val="2"/>
    </font>
    <font>
      <sz val="11"/>
      <name val="Arial"/>
      <family val="2"/>
    </font>
    <font>
      <b/>
      <sz val="16"/>
      <name val="Arial"/>
      <family val="2"/>
    </font>
    <font>
      <b/>
      <i/>
      <sz val="12"/>
      <color indexed="10"/>
      <name val="Arial"/>
      <family val="2"/>
    </font>
    <font>
      <sz val="10"/>
      <name val="Arial"/>
      <family val="2"/>
    </font>
    <font>
      <b/>
      <sz val="10"/>
      <color indexed="12"/>
      <name val="Arial"/>
      <family val="2"/>
    </font>
    <font>
      <b/>
      <sz val="12"/>
      <color indexed="8"/>
      <name val="Arial"/>
      <family val="2"/>
    </font>
    <font>
      <b/>
      <sz val="11"/>
      <name val="Arial"/>
      <family val="2"/>
    </font>
    <font>
      <b/>
      <sz val="12"/>
      <color indexed="10"/>
      <name val="Arial"/>
      <family val="2"/>
    </font>
    <font>
      <sz val="14"/>
      <color indexed="9"/>
      <name val="Arial"/>
      <family val="2"/>
    </font>
    <font>
      <u val="double"/>
      <sz val="12"/>
      <color indexed="12"/>
      <name val="Arial"/>
      <family val="2"/>
    </font>
    <font>
      <b/>
      <sz val="18"/>
      <color indexed="12"/>
      <name val="Arial"/>
      <family val="2"/>
    </font>
    <font>
      <sz val="18"/>
      <name val="Arial"/>
      <family val="2"/>
    </font>
    <font>
      <sz val="12"/>
      <name val="Arial"/>
      <family val="2"/>
    </font>
    <font>
      <sz val="8"/>
      <name val="Arial"/>
      <family val="2"/>
    </font>
    <font>
      <b/>
      <sz val="12"/>
      <color indexed="9"/>
      <name val="Arial"/>
      <family val="2"/>
    </font>
    <font>
      <b/>
      <sz val="8"/>
      <color indexed="81"/>
      <name val="Tahoma"/>
      <family val="2"/>
    </font>
    <font>
      <sz val="12"/>
      <color indexed="10"/>
      <name val="Arial"/>
      <family val="2"/>
    </font>
    <font>
      <b/>
      <sz val="10"/>
      <name val="Arial"/>
      <family val="2"/>
    </font>
    <font>
      <b/>
      <sz val="10"/>
      <name val="Arial"/>
      <family val="2"/>
    </font>
    <font>
      <b/>
      <sz val="16"/>
      <color indexed="12"/>
      <name val="Arial"/>
      <family val="2"/>
    </font>
    <font>
      <i/>
      <sz val="11"/>
      <name val="Arial"/>
      <family val="2"/>
    </font>
    <font>
      <sz val="9"/>
      <name val="Arial"/>
      <family val="2"/>
    </font>
    <font>
      <i/>
      <sz val="10"/>
      <name val="Arial"/>
      <family val="2"/>
    </font>
    <font>
      <sz val="16"/>
      <name val="Arial"/>
      <family val="2"/>
    </font>
    <font>
      <sz val="14"/>
      <color indexed="12"/>
      <name val="Arial"/>
      <family val="2"/>
    </font>
    <font>
      <b/>
      <sz val="18"/>
      <name val="Arial"/>
      <family val="2"/>
    </font>
    <font>
      <b/>
      <sz val="11"/>
      <name val="SWISS"/>
    </font>
    <font>
      <sz val="10"/>
      <color indexed="8"/>
      <name val="Arial"/>
      <family val="2"/>
    </font>
    <font>
      <u/>
      <sz val="11"/>
      <name val="Arial"/>
      <family val="2"/>
    </font>
    <font>
      <b/>
      <i/>
      <sz val="11"/>
      <color indexed="12"/>
      <name val="Arial"/>
      <family val="2"/>
    </font>
    <font>
      <b/>
      <u/>
      <sz val="11"/>
      <name val="Arial"/>
      <family val="2"/>
    </font>
    <font>
      <b/>
      <u/>
      <sz val="10"/>
      <name val="Arial"/>
      <family val="2"/>
    </font>
    <font>
      <sz val="11"/>
      <color indexed="8"/>
      <name val="Arial"/>
      <family val="2"/>
    </font>
    <font>
      <b/>
      <sz val="14"/>
      <color indexed="8"/>
      <name val="Arial"/>
      <family val="2"/>
    </font>
    <font>
      <b/>
      <sz val="11"/>
      <color indexed="12"/>
      <name val="Arial"/>
      <family val="2"/>
    </font>
    <font>
      <sz val="11"/>
      <color indexed="9"/>
      <name val="Arial"/>
      <family val="2"/>
    </font>
    <font>
      <sz val="10"/>
      <color indexed="9"/>
      <name val="Arial"/>
      <family val="2"/>
    </font>
    <font>
      <u/>
      <sz val="10"/>
      <name val="Arial"/>
      <family val="2"/>
    </font>
    <font>
      <i/>
      <sz val="9"/>
      <name val="Arial"/>
      <family val="2"/>
    </font>
    <font>
      <sz val="11"/>
      <color indexed="12"/>
      <name val="Arial"/>
      <family val="2"/>
    </font>
    <font>
      <i/>
      <sz val="10"/>
      <color indexed="12"/>
      <name val="Arial"/>
      <family val="2"/>
    </font>
    <font>
      <b/>
      <u/>
      <sz val="10"/>
      <color indexed="12"/>
      <name val="Arial"/>
      <family val="2"/>
    </font>
    <font>
      <b/>
      <sz val="11"/>
      <color indexed="12"/>
      <name val="SWISS"/>
    </font>
    <font>
      <sz val="11"/>
      <color indexed="10"/>
      <name val="Arial"/>
      <family val="2"/>
    </font>
    <font>
      <i/>
      <sz val="10"/>
      <color indexed="8"/>
      <name val="Arial"/>
      <family val="2"/>
    </font>
    <font>
      <i/>
      <sz val="10"/>
      <name val="SWISS"/>
    </font>
    <font>
      <b/>
      <sz val="11.5"/>
      <name val="Arial"/>
      <family val="2"/>
    </font>
    <font>
      <i/>
      <sz val="9.5"/>
      <name val="Arial"/>
      <family val="2"/>
    </font>
    <font>
      <i/>
      <sz val="11"/>
      <name val="SWISS"/>
    </font>
    <font>
      <b/>
      <i/>
      <sz val="11"/>
      <name val="Arial"/>
      <family val="2"/>
    </font>
    <font>
      <b/>
      <i/>
      <sz val="10"/>
      <name val="Arial"/>
      <family val="2"/>
    </font>
    <font>
      <b/>
      <i/>
      <sz val="12"/>
      <color indexed="8"/>
      <name val="Arial"/>
      <family val="2"/>
    </font>
    <font>
      <b/>
      <u/>
      <sz val="18"/>
      <color indexed="12"/>
      <name val="Arial"/>
      <family val="2"/>
    </font>
    <font>
      <b/>
      <u/>
      <sz val="16"/>
      <name val="Arial"/>
      <family val="2"/>
    </font>
    <font>
      <b/>
      <i/>
      <u/>
      <sz val="11"/>
      <name val="Arial"/>
      <family val="2"/>
    </font>
    <font>
      <b/>
      <sz val="10"/>
      <color indexed="8"/>
      <name val="Arial"/>
      <family val="2"/>
    </font>
    <font>
      <sz val="12"/>
      <name val="Arial"/>
      <family val="2"/>
    </font>
    <font>
      <sz val="10"/>
      <color indexed="12"/>
      <name val="Arial"/>
      <family val="2"/>
    </font>
    <font>
      <b/>
      <i/>
      <sz val="10"/>
      <color indexed="8"/>
      <name val="Arial"/>
      <family val="2"/>
    </font>
    <font>
      <i/>
      <sz val="11"/>
      <color indexed="8"/>
      <name val="Arial"/>
      <family val="2"/>
    </font>
    <font>
      <b/>
      <sz val="16"/>
      <color indexed="8"/>
      <name val="Arial"/>
      <family val="2"/>
    </font>
    <font>
      <sz val="9"/>
      <color indexed="81"/>
      <name val="Tahoma"/>
      <family val="2"/>
    </font>
    <font>
      <sz val="10"/>
      <color indexed="81"/>
      <name val="Tahoma"/>
      <family val="2"/>
    </font>
    <font>
      <sz val="11"/>
      <color indexed="60"/>
      <name val="Arial"/>
      <family val="2"/>
    </font>
    <font>
      <sz val="10"/>
      <color indexed="10"/>
      <name val="Arial"/>
      <family val="2"/>
    </font>
    <font>
      <b/>
      <sz val="11"/>
      <color indexed="10"/>
      <name val="Arial"/>
      <family val="2"/>
    </font>
    <font>
      <b/>
      <sz val="10"/>
      <color indexed="81"/>
      <name val="Tahoma"/>
      <family val="2"/>
    </font>
    <font>
      <b/>
      <i/>
      <sz val="11"/>
      <color indexed="10"/>
      <name val="Arial"/>
      <family val="2"/>
    </font>
    <font>
      <i/>
      <sz val="9"/>
      <color indexed="10"/>
      <name val="Arial"/>
      <family val="2"/>
    </font>
    <font>
      <i/>
      <sz val="11"/>
      <color indexed="12"/>
      <name val="Arial"/>
      <family val="2"/>
    </font>
    <font>
      <i/>
      <sz val="10"/>
      <color indexed="60"/>
      <name val="Arial"/>
      <family val="2"/>
    </font>
    <font>
      <i/>
      <sz val="11"/>
      <color indexed="60"/>
      <name val="Arial"/>
      <family val="2"/>
    </font>
    <font>
      <b/>
      <i/>
      <u/>
      <sz val="11"/>
      <color indexed="12"/>
      <name val="Arial"/>
      <family val="2"/>
    </font>
    <font>
      <i/>
      <u/>
      <sz val="11"/>
      <color indexed="63"/>
      <name val="Arial"/>
      <family val="2"/>
    </font>
    <font>
      <i/>
      <sz val="11"/>
      <color indexed="63"/>
      <name val="Arial"/>
      <family val="2"/>
    </font>
    <font>
      <i/>
      <sz val="10"/>
      <color indexed="10"/>
      <name val="Arial"/>
      <family val="2"/>
    </font>
    <font>
      <b/>
      <i/>
      <sz val="11"/>
      <color indexed="63"/>
      <name val="Arial"/>
      <family val="2"/>
    </font>
    <font>
      <sz val="11"/>
      <color theme="1"/>
      <name val="Calibri"/>
      <family val="2"/>
      <scheme val="minor"/>
    </font>
    <font>
      <sz val="12"/>
      <color theme="1"/>
      <name val="Arial"/>
      <family val="2"/>
    </font>
    <font>
      <sz val="10"/>
      <color theme="1"/>
      <name val="Arial"/>
      <family val="2"/>
    </font>
    <font>
      <sz val="11"/>
      <color rgb="FF000000"/>
      <name val="Arial"/>
      <family val="2"/>
    </font>
    <font>
      <sz val="10"/>
      <color rgb="FF000000"/>
      <name val="Arial"/>
      <family val="2"/>
    </font>
    <font>
      <sz val="10"/>
      <color theme="0"/>
      <name val="Arial"/>
      <family val="2"/>
    </font>
    <font>
      <sz val="11"/>
      <color theme="1"/>
      <name val="Arial"/>
      <family val="2"/>
    </font>
    <font>
      <sz val="11"/>
      <color theme="0"/>
      <name val="Arial"/>
      <family val="2"/>
    </font>
    <font>
      <b/>
      <i/>
      <sz val="11"/>
      <color theme="0"/>
      <name val="Arial"/>
      <family val="2"/>
    </font>
    <font>
      <i/>
      <sz val="11"/>
      <color theme="0"/>
      <name val="Arial"/>
      <family val="2"/>
    </font>
    <font>
      <sz val="11"/>
      <color rgb="FFFF0000"/>
      <name val="Arial"/>
      <family val="2"/>
    </font>
    <font>
      <sz val="10"/>
      <color rgb="FFFF0000"/>
      <name val="Arial"/>
      <family val="2"/>
    </font>
    <font>
      <b/>
      <sz val="11"/>
      <color theme="1"/>
      <name val="Arial"/>
      <family val="2"/>
    </font>
    <font>
      <i/>
      <sz val="10"/>
      <color theme="1"/>
      <name val="Arial"/>
      <family val="2"/>
    </font>
    <font>
      <u/>
      <sz val="10"/>
      <color theme="1"/>
      <name val="Arial"/>
      <family val="2"/>
    </font>
    <font>
      <i/>
      <u/>
      <sz val="10"/>
      <color theme="1"/>
      <name val="Arial"/>
      <family val="2"/>
    </font>
    <font>
      <b/>
      <sz val="10"/>
      <color theme="1"/>
      <name val="Arial"/>
      <family val="2"/>
    </font>
    <font>
      <sz val="9"/>
      <color theme="1"/>
      <name val="Arial"/>
      <family val="2"/>
    </font>
    <font>
      <sz val="11"/>
      <color theme="0" tint="-0.249977111117893"/>
      <name val="Arial"/>
      <family val="2"/>
    </font>
    <font>
      <b/>
      <i/>
      <sz val="11"/>
      <color rgb="FFFF0000"/>
      <name val="Arial"/>
      <family val="2"/>
    </font>
    <font>
      <b/>
      <sz val="11"/>
      <color rgb="FFFF0000"/>
      <name val="Arial"/>
      <family val="2"/>
    </font>
    <font>
      <sz val="10"/>
      <color theme="0" tint="-0.249977111117893"/>
      <name val="Arial"/>
      <family val="2"/>
    </font>
    <font>
      <sz val="12"/>
      <color rgb="FFFF0000"/>
      <name val="Arial"/>
      <family val="2"/>
    </font>
    <font>
      <sz val="12"/>
      <color theme="0" tint="-0.14999847407452621"/>
      <name val="Arial"/>
      <family val="2"/>
    </font>
    <font>
      <sz val="11"/>
      <color theme="0" tint="-0.14999847407452621"/>
      <name val="Arial"/>
      <family val="2"/>
    </font>
    <font>
      <b/>
      <sz val="11"/>
      <color theme="0" tint="-0.14999847407452621"/>
      <name val="Arial"/>
      <family val="2"/>
    </font>
    <font>
      <u/>
      <sz val="11"/>
      <color theme="0" tint="-0.14999847407452621"/>
      <name val="Arial"/>
      <family val="2"/>
    </font>
    <font>
      <u/>
      <sz val="11"/>
      <color theme="1"/>
      <name val="Arial"/>
      <family val="2"/>
    </font>
    <font>
      <sz val="14"/>
      <color theme="1"/>
      <name val="Arial"/>
      <family val="2"/>
    </font>
    <font>
      <sz val="18"/>
      <color theme="1"/>
      <name val="Arial"/>
      <family val="2"/>
    </font>
    <font>
      <sz val="9"/>
      <color rgb="FF000000"/>
      <name val="Arial"/>
      <family val="2"/>
    </font>
    <font>
      <sz val="12"/>
      <color theme="0"/>
      <name val="Arial"/>
      <family val="2"/>
    </font>
    <font>
      <sz val="12"/>
      <color theme="0" tint="-0.499984740745262"/>
      <name val="Arial"/>
      <family val="2"/>
    </font>
    <font>
      <sz val="11"/>
      <color theme="0" tint="-0.499984740745262"/>
      <name val="Arial"/>
      <family val="2"/>
    </font>
    <font>
      <b/>
      <sz val="11"/>
      <color theme="0" tint="-0.499984740745262"/>
      <name val="Arial"/>
      <family val="2"/>
    </font>
    <font>
      <sz val="9"/>
      <color theme="0" tint="-0.499984740745262"/>
      <name val="Arial"/>
      <family val="2"/>
    </font>
    <font>
      <sz val="10"/>
      <color theme="0" tint="-0.499984740745262"/>
      <name val="Arial"/>
      <family val="2"/>
    </font>
    <font>
      <i/>
      <sz val="10"/>
      <color rgb="FF000000"/>
      <name val="Arial"/>
      <family val="2"/>
    </font>
    <font>
      <sz val="10"/>
      <color theme="0" tint="-0.14999847407452621"/>
      <name val="Arial"/>
      <family val="2"/>
    </font>
    <font>
      <i/>
      <sz val="10"/>
      <color rgb="FFFF0000"/>
      <name val="Arial"/>
      <family val="2"/>
    </font>
    <font>
      <b/>
      <i/>
      <u/>
      <sz val="11"/>
      <color rgb="FFFF0000"/>
      <name val="Arial"/>
      <family val="2"/>
    </font>
    <font>
      <b/>
      <sz val="11"/>
      <color rgb="FF0000FF"/>
      <name val="Arial"/>
      <family val="2"/>
    </font>
    <font>
      <i/>
      <sz val="11"/>
      <color rgb="FF0000FF"/>
      <name val="Arial"/>
      <family val="2"/>
    </font>
    <font>
      <b/>
      <u/>
      <sz val="12"/>
      <color theme="1"/>
      <name val="Arial"/>
      <family val="2"/>
    </font>
    <font>
      <b/>
      <i/>
      <sz val="14"/>
      <color rgb="FFFF0000"/>
      <name val="Arial"/>
      <family val="2"/>
    </font>
    <font>
      <b/>
      <sz val="12"/>
      <color theme="0"/>
      <name val="Arial"/>
      <family val="2"/>
    </font>
    <font>
      <sz val="11"/>
      <color rgb="FFC00000"/>
      <name val="Arial"/>
      <family val="2"/>
    </font>
    <font>
      <sz val="10"/>
      <color rgb="FFC00000"/>
      <name val="Arial"/>
      <family val="2"/>
    </font>
    <font>
      <i/>
      <sz val="10"/>
      <color rgb="FFC00000"/>
      <name val="Arial"/>
      <family val="2"/>
    </font>
    <font>
      <i/>
      <sz val="11"/>
      <color rgb="FFC00000"/>
      <name val="Arial"/>
      <family val="2"/>
    </font>
    <font>
      <sz val="12"/>
      <color rgb="FFC00000"/>
      <name val="Arial"/>
      <family val="2"/>
    </font>
    <font>
      <i/>
      <sz val="10"/>
      <color theme="1" tint="0.249977111117893"/>
      <name val="Arial"/>
      <family val="2"/>
    </font>
    <font>
      <b/>
      <sz val="12"/>
      <color rgb="FFC00000"/>
      <name val="Arial"/>
      <family val="2"/>
    </font>
    <font>
      <i/>
      <sz val="9"/>
      <color rgb="FFFF0000"/>
      <name val="Arial"/>
      <family val="2"/>
    </font>
    <font>
      <b/>
      <sz val="12"/>
      <color rgb="FFFF0000"/>
      <name val="Arial"/>
      <family val="2"/>
    </font>
    <font>
      <sz val="11"/>
      <color theme="1" tint="0.499984740745262"/>
      <name val="Arial"/>
      <family val="2"/>
    </font>
    <font>
      <sz val="12"/>
      <color theme="1" tint="0.499984740745262"/>
      <name val="Arial"/>
      <family val="2"/>
    </font>
    <font>
      <sz val="10"/>
      <color theme="1" tint="0.499984740745262"/>
      <name val="Arial"/>
      <family val="2"/>
    </font>
    <font>
      <b/>
      <sz val="11"/>
      <color theme="1" tint="0.499984740745262"/>
      <name val="Arial"/>
      <family val="2"/>
    </font>
    <font>
      <u/>
      <sz val="11"/>
      <color theme="1" tint="0.499984740745262"/>
      <name val="Arial"/>
      <family val="2"/>
    </font>
    <font>
      <b/>
      <sz val="10"/>
      <color rgb="FFFF0000"/>
      <name val="Arial"/>
      <family val="2"/>
    </font>
    <font>
      <sz val="10"/>
      <color theme="1" tint="0.34998626667073579"/>
      <name val="Arial"/>
      <family val="2"/>
    </font>
    <font>
      <b/>
      <i/>
      <sz val="11"/>
      <color theme="1" tint="0.34998626667073579"/>
      <name val="Arial"/>
      <family val="2"/>
    </font>
    <font>
      <sz val="11"/>
      <color theme="1" tint="0.34998626667073579"/>
      <name val="Arial"/>
      <family val="2"/>
    </font>
    <font>
      <b/>
      <sz val="11"/>
      <color theme="1" tint="0.34998626667073579"/>
      <name val="Arial"/>
      <family val="2"/>
    </font>
    <font>
      <sz val="11"/>
      <color theme="1" tint="0.249977111117893"/>
      <name val="Arial"/>
      <family val="2"/>
    </font>
    <font>
      <sz val="12"/>
      <color theme="1" tint="0.34998626667073579"/>
      <name val="Arial"/>
      <family val="2"/>
    </font>
    <font>
      <b/>
      <sz val="12"/>
      <color rgb="FF0000FF"/>
      <name val="Arial"/>
      <family val="2"/>
    </font>
    <font>
      <b/>
      <sz val="11"/>
      <color theme="1" tint="0.249977111117893"/>
      <name val="Arial"/>
      <family val="2"/>
    </font>
    <font>
      <i/>
      <sz val="11"/>
      <color theme="1" tint="0.249977111117893"/>
      <name val="Arial"/>
      <family val="2"/>
    </font>
    <font>
      <i/>
      <sz val="11"/>
      <color rgb="FFFF0000"/>
      <name val="Arial"/>
      <family val="2"/>
    </font>
    <font>
      <b/>
      <i/>
      <u/>
      <sz val="12"/>
      <color rgb="FFFF0000"/>
      <name val="Arial"/>
      <family val="2"/>
    </font>
    <font>
      <i/>
      <sz val="11.5"/>
      <color rgb="FFFF0000"/>
      <name val="Arial"/>
      <family val="2"/>
    </font>
    <font>
      <sz val="16"/>
      <color theme="1"/>
      <name val="Arial"/>
      <family val="2"/>
    </font>
    <font>
      <b/>
      <sz val="16"/>
      <color theme="0"/>
      <name val="Arial"/>
      <family val="2"/>
    </font>
    <font>
      <b/>
      <i/>
      <sz val="11"/>
      <color theme="1"/>
      <name val="Arial"/>
      <family val="2"/>
    </font>
    <font>
      <i/>
      <sz val="12"/>
      <color rgb="FFFF0000"/>
      <name val="Arial"/>
      <family val="2"/>
    </font>
    <font>
      <b/>
      <i/>
      <sz val="11"/>
      <color rgb="FF0000FF"/>
      <name val="Arial"/>
      <family val="2"/>
    </font>
    <font>
      <i/>
      <sz val="10"/>
      <color rgb="FF0000FF"/>
      <name val="Arial"/>
      <family val="2"/>
    </font>
    <font>
      <sz val="12"/>
      <color rgb="FF0000FF"/>
      <name val="Arial"/>
      <family val="2"/>
    </font>
    <font>
      <b/>
      <sz val="12"/>
      <color theme="1"/>
      <name val="Arial"/>
      <family val="2"/>
    </font>
    <font>
      <sz val="11"/>
      <color theme="0"/>
      <name val="Calibri"/>
      <family val="2"/>
      <scheme val="minor"/>
    </font>
    <font>
      <b/>
      <sz val="16"/>
      <color theme="1" tint="0.249977111117893"/>
      <name val="Arial"/>
      <family val="2"/>
    </font>
    <font>
      <b/>
      <sz val="11"/>
      <color theme="0"/>
      <name val="Arial"/>
      <family val="2"/>
    </font>
    <font>
      <sz val="9"/>
      <color theme="0"/>
      <name val="Arial"/>
      <family val="2"/>
    </font>
    <font>
      <sz val="10"/>
      <name val="Arial"/>
      <family val="2"/>
    </font>
    <font>
      <sz val="10"/>
      <color indexed="12"/>
      <name val="Times New Roman"/>
      <family val="1"/>
    </font>
    <font>
      <b/>
      <sz val="12"/>
      <name val="Times New Roman"/>
      <family val="1"/>
    </font>
    <font>
      <sz val="10"/>
      <name val="Times New Roman"/>
      <family val="1"/>
    </font>
    <font>
      <sz val="12"/>
      <name val="Times New Roman"/>
      <family val="1"/>
    </font>
    <font>
      <b/>
      <sz val="14"/>
      <name val="Times New Roman"/>
      <family val="1"/>
    </font>
    <font>
      <b/>
      <sz val="10"/>
      <name val="Times New Roman"/>
      <family val="1"/>
    </font>
    <font>
      <b/>
      <sz val="10"/>
      <color indexed="10"/>
      <name val="Times New Roman"/>
      <family val="1"/>
    </font>
    <font>
      <sz val="8"/>
      <color indexed="12"/>
      <name val="Times New Roman"/>
      <family val="1"/>
    </font>
    <font>
      <i/>
      <sz val="8"/>
      <name val="Times New Roman"/>
      <family val="1"/>
    </font>
    <font>
      <sz val="8"/>
      <name val="Times New Roman"/>
      <family val="1"/>
    </font>
    <font>
      <u/>
      <sz val="10"/>
      <color indexed="12"/>
      <name val="Arial"/>
      <family val="2"/>
    </font>
    <font>
      <sz val="10"/>
      <color indexed="9"/>
      <name val="Times New Roman"/>
      <family val="1"/>
    </font>
    <font>
      <b/>
      <sz val="8"/>
      <name val="Times New Roman"/>
      <family val="1"/>
    </font>
    <font>
      <sz val="10"/>
      <name val="Courier"/>
      <family val="3"/>
    </font>
    <font>
      <b/>
      <i/>
      <sz val="10"/>
      <name val="Times New Roman"/>
      <family val="1"/>
    </font>
    <font>
      <sz val="8"/>
      <color indexed="9"/>
      <name val="Times New Roman"/>
      <family val="1"/>
    </font>
    <font>
      <i/>
      <sz val="8"/>
      <color indexed="10"/>
      <name val="Times New Roman"/>
      <family val="1"/>
    </font>
    <font>
      <sz val="10"/>
      <color indexed="1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55"/>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8"/>
      <color indexed="63"/>
      <name val="Times New Roman"/>
      <family val="1"/>
    </font>
    <font>
      <b/>
      <sz val="10"/>
      <color indexed="63"/>
      <name val="Arial"/>
      <family val="2"/>
    </font>
    <font>
      <sz val="8"/>
      <color theme="0"/>
      <name val="Times New Roman"/>
      <family val="1"/>
    </font>
    <font>
      <b/>
      <u/>
      <sz val="8"/>
      <name val="Times New Roman"/>
      <family val="1"/>
    </font>
    <font>
      <b/>
      <sz val="9"/>
      <color indexed="81"/>
      <name val="Tahoma"/>
      <family val="2"/>
    </font>
    <font>
      <b/>
      <shadow/>
      <sz val="110"/>
      <color rgb="FF054697"/>
      <name val="Calibri"/>
      <family val="2"/>
    </font>
  </fonts>
  <fills count="4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darkGray">
        <bgColor indexed="55"/>
      </patternFill>
    </fill>
    <fill>
      <patternFill patternType="solid">
        <fgColor theme="0"/>
        <bgColor indexed="64"/>
      </patternFill>
    </fill>
    <fill>
      <patternFill patternType="solid">
        <fgColor rgb="FFFFFFFF"/>
        <bgColor indexed="64"/>
      </patternFill>
    </fill>
    <fill>
      <patternFill patternType="gray0625">
        <bgColor theme="0" tint="-0.34998626667073579"/>
      </patternFill>
    </fill>
    <fill>
      <patternFill patternType="solid">
        <fgColor rgb="FFFFFF99"/>
        <bgColor indexed="64"/>
      </patternFill>
    </fill>
    <fill>
      <patternFill patternType="solid">
        <fgColor theme="6" tint="0.59999389629810485"/>
        <bgColor indexed="64"/>
      </patternFill>
    </fill>
    <fill>
      <patternFill patternType="solid">
        <fgColor theme="1"/>
        <bgColor indexed="64"/>
      </patternFill>
    </fill>
    <fill>
      <patternFill patternType="solid">
        <fgColor theme="0"/>
        <bgColor indexed="22"/>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CCFFFF"/>
        <bgColor indexed="64"/>
      </patternFill>
    </fill>
    <fill>
      <patternFill patternType="solid">
        <fgColor theme="0"/>
        <bgColor theme="1" tint="0.14996795556505021"/>
      </patternFill>
    </fill>
    <fill>
      <patternFill patternType="solid">
        <fgColor theme="3" tint="0.79998168889431442"/>
        <bgColor indexed="64"/>
      </patternFill>
    </fill>
    <fill>
      <patternFill patternType="solid">
        <fgColor theme="0" tint="-0.14999847407452621"/>
        <bgColor indexed="9"/>
      </patternFill>
    </fill>
    <fill>
      <patternFill patternType="solid">
        <fgColor theme="0" tint="-0.14999847407452621"/>
        <bgColor indexed="64"/>
      </patternFill>
    </fill>
    <fill>
      <patternFill patternType="solid">
        <fgColor indexed="22"/>
      </patternFill>
    </fill>
    <fill>
      <patternFill patternType="solid">
        <fgColor indexed="29"/>
      </patternFill>
    </fill>
    <fill>
      <patternFill patternType="solid">
        <fgColor indexed="26"/>
      </patternFill>
    </fill>
    <fill>
      <patternFill patternType="solid">
        <fgColor indexed="27"/>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3"/>
      </patternFill>
    </fill>
    <fill>
      <patternFill patternType="solid">
        <fgColor indexed="42"/>
      </patternFill>
    </fill>
    <fill>
      <patternFill patternType="solid">
        <fgColor indexed="22"/>
        <bgColor indexed="22"/>
      </patternFill>
    </fill>
    <fill>
      <patternFill patternType="solid">
        <fgColor indexed="42"/>
        <bgColor indexed="64"/>
      </patternFill>
    </fill>
    <fill>
      <patternFill patternType="solid">
        <fgColor indexed="22"/>
        <bgColor indexed="64"/>
      </patternFill>
    </fill>
    <fill>
      <patternFill patternType="solid">
        <fgColor indexed="29"/>
        <bgColor indexed="64"/>
      </patternFill>
    </fill>
    <fill>
      <patternFill patternType="solid">
        <fgColor rgb="FF969696"/>
        <bgColor indexed="64"/>
      </patternFill>
    </fill>
    <fill>
      <patternFill patternType="solid">
        <fgColor rgb="FFFF8080"/>
        <bgColor indexed="64"/>
      </patternFill>
    </fill>
    <fill>
      <patternFill patternType="solid">
        <fgColor rgb="FFCCCCFF"/>
        <bgColor indexed="64"/>
      </patternFill>
    </fill>
    <fill>
      <patternFill patternType="solid">
        <fgColor theme="0" tint="-0.14996795556505021"/>
        <bgColor indexed="64"/>
      </patternFill>
    </fill>
    <fill>
      <patternFill patternType="solid">
        <fgColor rgb="FFE3E3E3"/>
        <bgColor indexed="64"/>
      </patternFill>
    </fill>
    <fill>
      <patternFill patternType="solid">
        <fgColor rgb="FFCFFFCF"/>
        <bgColor indexed="64"/>
      </patternFill>
    </fill>
  </fills>
  <borders count="10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medium">
        <color indexed="64"/>
      </bottom>
      <diagonal/>
    </border>
    <border>
      <left/>
      <right style="thin">
        <color indexed="64"/>
      </right>
      <top/>
      <bottom/>
      <diagonal/>
    </border>
    <border>
      <left/>
      <right/>
      <top/>
      <bottom style="double">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8"/>
      </left>
      <right/>
      <top style="medium">
        <color indexed="8"/>
      </top>
      <bottom/>
      <diagonal/>
    </border>
    <border>
      <left style="medium">
        <color indexed="8"/>
      </left>
      <right/>
      <top/>
      <bottom style="medium">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8"/>
      </right>
      <top style="medium">
        <color indexed="8"/>
      </top>
      <bottom/>
      <diagonal/>
    </border>
    <border>
      <left/>
      <right style="medium">
        <color indexed="8"/>
      </right>
      <top/>
      <bottom style="medium">
        <color indexed="8"/>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indexed="64"/>
      </left>
      <right style="thin">
        <color indexed="64"/>
      </right>
      <top/>
      <bottom style="thin">
        <color theme="1"/>
      </bottom>
      <diagonal/>
    </border>
    <border>
      <left/>
      <right/>
      <top style="thin">
        <color theme="1" tint="0.499984740745262"/>
      </top>
      <bottom style="thin">
        <color theme="1" tint="0.499984740745262"/>
      </bottom>
      <diagonal/>
    </border>
    <border>
      <left style="thin">
        <color indexed="64"/>
      </left>
      <right style="thin">
        <color indexed="64"/>
      </right>
      <top style="thin">
        <color indexed="64"/>
      </top>
      <bottom style="thin">
        <color theme="1"/>
      </bottom>
      <diagonal/>
    </border>
    <border>
      <left/>
      <right/>
      <top style="thin">
        <color theme="0" tint="-0.34998626667073579"/>
      </top>
      <bottom style="thin">
        <color theme="0" tint="-0.34998626667073579"/>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indexed="64"/>
      </left>
      <right/>
      <top style="thin">
        <color theme="1"/>
      </top>
      <bottom style="thin">
        <color indexed="64"/>
      </bottom>
      <diagonal/>
    </border>
    <border>
      <left/>
      <right/>
      <top style="thin">
        <color theme="1"/>
      </top>
      <bottom style="thin">
        <color indexed="64"/>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top style="thin">
        <color theme="0"/>
      </top>
      <bottom/>
      <diagonal/>
    </border>
    <border>
      <left/>
      <right style="thin">
        <color theme="0" tint="-0.34998626667073579"/>
      </right>
      <top style="thin">
        <color theme="0"/>
      </top>
      <bottom/>
      <diagonal/>
    </border>
    <border>
      <left style="thin">
        <color theme="0" tint="-0.34998626667073579"/>
      </left>
      <right/>
      <top style="thin">
        <color theme="0"/>
      </top>
      <bottom style="thin">
        <color theme="0" tint="-0.34998626667073579"/>
      </bottom>
      <diagonal/>
    </border>
    <border>
      <left/>
      <right style="thin">
        <color theme="0" tint="-0.34998626667073579"/>
      </right>
      <top style="thin">
        <color theme="0"/>
      </top>
      <bottom style="thin">
        <color theme="0" tint="-0.34998626667073579"/>
      </bottom>
      <diagonal/>
    </border>
    <border>
      <left style="thin">
        <color theme="0" tint="-0.34998626667073579"/>
      </left>
      <right/>
      <top style="thin">
        <color theme="0"/>
      </top>
      <bottom style="thin">
        <color theme="0"/>
      </bottom>
      <diagonal/>
    </border>
    <border>
      <left/>
      <right style="thin">
        <color theme="0" tint="-0.34998626667073579"/>
      </right>
      <top style="thin">
        <color theme="0"/>
      </top>
      <bottom style="thin">
        <color theme="0"/>
      </bottom>
      <diagonal/>
    </border>
    <border>
      <left/>
      <right style="thin">
        <color theme="0" tint="-0.34998626667073579"/>
      </right>
      <top/>
      <bottom style="thin">
        <color theme="0" tint="-0.34998626667073579"/>
      </bottom>
      <diagonal/>
    </border>
    <border>
      <left style="thin">
        <color theme="0" tint="-0.34998626667073579"/>
      </left>
      <right/>
      <top/>
      <bottom style="thin">
        <color theme="0"/>
      </bottom>
      <diagonal/>
    </border>
    <border>
      <left/>
      <right style="thin">
        <color theme="0" tint="-0.34998626667073579"/>
      </right>
      <top/>
      <bottom style="thin">
        <color theme="0"/>
      </bottom>
      <diagonal/>
    </border>
    <border>
      <left style="thin">
        <color indexed="64"/>
      </left>
      <right/>
      <top/>
      <bottom style="thin">
        <color theme="1"/>
      </bottom>
      <diagonal/>
    </border>
    <border>
      <left/>
      <right/>
      <top/>
      <bottom style="thin">
        <color theme="1"/>
      </bottom>
      <diagonal/>
    </border>
    <border>
      <left style="thin">
        <color indexed="55"/>
      </left>
      <right style="thin">
        <color indexed="55"/>
      </right>
      <top style="thin">
        <color indexed="55"/>
      </top>
      <bottom style="thin">
        <color indexed="55"/>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medium">
        <color indexed="49"/>
      </bottom>
      <diagonal/>
    </border>
    <border>
      <left/>
      <right/>
      <top/>
      <bottom style="thin">
        <color indexed="8"/>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8"/>
      </left>
      <right/>
      <top/>
      <bottom/>
      <diagonal/>
    </border>
    <border>
      <left/>
      <right/>
      <top style="thin">
        <color indexed="49"/>
      </top>
      <bottom style="double">
        <color indexed="49"/>
      </bottom>
      <diagonal/>
    </border>
    <border>
      <left/>
      <right/>
      <top style="double">
        <color indexed="64"/>
      </top>
      <bottom/>
      <diagonal/>
    </border>
    <border>
      <left/>
      <right style="medium">
        <color indexed="64"/>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s>
  <cellStyleXfs count="310">
    <xf numFmtId="0" fontId="0" fillId="0" borderId="0"/>
    <xf numFmtId="43"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0" fontId="92" fillId="0" borderId="0"/>
    <xf numFmtId="0" fontId="71" fillId="0" borderId="0"/>
    <xf numFmtId="0" fontId="5" fillId="0" borderId="0"/>
    <xf numFmtId="9" fontId="4" fillId="0" borderId="0" applyFont="0" applyFill="0" applyBorder="0" applyAlignment="0" applyProtection="0"/>
    <xf numFmtId="9" fontId="3" fillId="0" borderId="0" applyFont="0" applyFill="0" applyBorder="0" applyAlignment="0" applyProtection="0"/>
    <xf numFmtId="0" fontId="177" fillId="0" borderId="0"/>
    <xf numFmtId="0" fontId="196" fillId="20" borderId="0" applyNumberFormat="0" applyBorder="0" applyAlignment="0" applyProtection="0"/>
    <xf numFmtId="0" fontId="196" fillId="20" borderId="0" applyNumberFormat="0" applyBorder="0" applyAlignment="0" applyProtection="0"/>
    <xf numFmtId="0" fontId="196" fillId="21" borderId="0" applyNumberFormat="0" applyBorder="0" applyAlignment="0" applyProtection="0"/>
    <xf numFmtId="0" fontId="196" fillId="21" borderId="0" applyNumberFormat="0" applyBorder="0" applyAlignment="0" applyProtection="0"/>
    <xf numFmtId="0" fontId="196" fillId="22" borderId="0" applyNumberFormat="0" applyBorder="0" applyAlignment="0" applyProtection="0"/>
    <xf numFmtId="0" fontId="196" fillId="22" borderId="0" applyNumberFormat="0" applyBorder="0" applyAlignment="0" applyProtection="0"/>
    <xf numFmtId="0" fontId="196" fillId="20" borderId="0" applyNumberFormat="0" applyBorder="0" applyAlignment="0" applyProtection="0"/>
    <xf numFmtId="0" fontId="196" fillId="20" borderId="0" applyNumberFormat="0" applyBorder="0" applyAlignment="0" applyProtection="0"/>
    <xf numFmtId="0" fontId="196" fillId="23" borderId="0" applyNumberFormat="0" applyBorder="0" applyAlignment="0" applyProtection="0"/>
    <xf numFmtId="0" fontId="196" fillId="23" borderId="0" applyNumberFormat="0" applyBorder="0" applyAlignment="0" applyProtection="0"/>
    <xf numFmtId="0" fontId="196" fillId="22" borderId="0" applyNumberFormat="0" applyBorder="0" applyAlignment="0" applyProtection="0"/>
    <xf numFmtId="0" fontId="196" fillId="22" borderId="0" applyNumberFormat="0" applyBorder="0" applyAlignment="0" applyProtection="0"/>
    <xf numFmtId="0" fontId="196" fillId="20" borderId="0" applyNumberFormat="0" applyBorder="0" applyAlignment="0" applyProtection="0"/>
    <xf numFmtId="0" fontId="196" fillId="20" borderId="0" applyNumberFormat="0" applyBorder="0" applyAlignment="0" applyProtection="0"/>
    <xf numFmtId="0" fontId="196" fillId="21" borderId="0" applyNumberFormat="0" applyBorder="0" applyAlignment="0" applyProtection="0"/>
    <xf numFmtId="0" fontId="196" fillId="21" borderId="0" applyNumberFormat="0" applyBorder="0" applyAlignment="0" applyProtection="0"/>
    <xf numFmtId="0" fontId="196" fillId="24" borderId="0" applyNumberFormat="0" applyBorder="0" applyAlignment="0" applyProtection="0"/>
    <xf numFmtId="0" fontId="196" fillId="24" borderId="0" applyNumberFormat="0" applyBorder="0" applyAlignment="0" applyProtection="0"/>
    <xf numFmtId="0" fontId="196" fillId="20" borderId="0" applyNumberFormat="0" applyBorder="0" applyAlignment="0" applyProtection="0"/>
    <xf numFmtId="0" fontId="196" fillId="20" borderId="0" applyNumberFormat="0" applyBorder="0" applyAlignment="0" applyProtection="0"/>
    <xf numFmtId="0" fontId="196" fillId="25" borderId="0" applyNumberFormat="0" applyBorder="0" applyAlignment="0" applyProtection="0"/>
    <xf numFmtId="0" fontId="196" fillId="25" borderId="0" applyNumberFormat="0" applyBorder="0" applyAlignment="0" applyProtection="0"/>
    <xf numFmtId="0" fontId="196" fillId="24" borderId="0" applyNumberFormat="0" applyBorder="0" applyAlignment="0" applyProtection="0"/>
    <xf numFmtId="0" fontId="196" fillId="24" borderId="0" applyNumberFormat="0" applyBorder="0" applyAlignment="0" applyProtection="0"/>
    <xf numFmtId="0" fontId="197" fillId="26" borderId="0" applyNumberFormat="0" applyBorder="0" applyAlignment="0" applyProtection="0"/>
    <xf numFmtId="0" fontId="197" fillId="26" borderId="0" applyNumberFormat="0" applyBorder="0" applyAlignment="0" applyProtection="0"/>
    <xf numFmtId="0" fontId="197" fillId="21" borderId="0" applyNumberFormat="0" applyBorder="0" applyAlignment="0" applyProtection="0"/>
    <xf numFmtId="0" fontId="197" fillId="21" borderId="0" applyNumberFormat="0" applyBorder="0" applyAlignment="0" applyProtection="0"/>
    <xf numFmtId="0" fontId="197" fillId="24" borderId="0" applyNumberFormat="0" applyBorder="0" applyAlignment="0" applyProtection="0"/>
    <xf numFmtId="0" fontId="197" fillId="24" borderId="0" applyNumberFormat="0" applyBorder="0" applyAlignment="0" applyProtection="0"/>
    <xf numFmtId="0" fontId="197" fillId="27" borderId="0" applyNumberFormat="0" applyBorder="0" applyAlignment="0" applyProtection="0"/>
    <xf numFmtId="0" fontId="197" fillId="27" borderId="0" applyNumberFormat="0" applyBorder="0" applyAlignment="0" applyProtection="0"/>
    <xf numFmtId="0" fontId="197" fillId="26" borderId="0" applyNumberFormat="0" applyBorder="0" applyAlignment="0" applyProtection="0"/>
    <xf numFmtId="0" fontId="197" fillId="26" borderId="0" applyNumberFormat="0" applyBorder="0" applyAlignment="0" applyProtection="0"/>
    <xf numFmtId="0" fontId="197" fillId="21" borderId="0" applyNumberFormat="0" applyBorder="0" applyAlignment="0" applyProtection="0"/>
    <xf numFmtId="0" fontId="197" fillId="21" borderId="0" applyNumberFormat="0" applyBorder="0" applyAlignment="0" applyProtection="0"/>
    <xf numFmtId="0" fontId="197" fillId="26" borderId="0" applyNumberFormat="0" applyBorder="0" applyAlignment="0" applyProtection="0"/>
    <xf numFmtId="0" fontId="197" fillId="26" borderId="0" applyNumberFormat="0" applyBorder="0" applyAlignment="0" applyProtection="0"/>
    <xf numFmtId="0" fontId="197" fillId="28" borderId="0" applyNumberFormat="0" applyBorder="0" applyAlignment="0" applyProtection="0"/>
    <xf numFmtId="0" fontId="197" fillId="28" borderId="0" applyNumberFormat="0" applyBorder="0" applyAlignment="0" applyProtection="0"/>
    <xf numFmtId="0" fontId="197" fillId="29" borderId="0" applyNumberFormat="0" applyBorder="0" applyAlignment="0" applyProtection="0"/>
    <xf numFmtId="0" fontId="197" fillId="29" borderId="0" applyNumberFormat="0" applyBorder="0" applyAlignment="0" applyProtection="0"/>
    <xf numFmtId="0" fontId="197" fillId="30" borderId="0" applyNumberFormat="0" applyBorder="0" applyAlignment="0" applyProtection="0"/>
    <xf numFmtId="0" fontId="197" fillId="30" borderId="0" applyNumberFormat="0" applyBorder="0" applyAlignment="0" applyProtection="0"/>
    <xf numFmtId="0" fontId="197" fillId="26" borderId="0" applyNumberFormat="0" applyBorder="0" applyAlignment="0" applyProtection="0"/>
    <xf numFmtId="0" fontId="197" fillId="26" borderId="0" applyNumberFormat="0" applyBorder="0" applyAlignment="0" applyProtection="0"/>
    <xf numFmtId="0" fontId="197" fillId="31" borderId="0" applyNumberFormat="0" applyBorder="0" applyAlignment="0" applyProtection="0"/>
    <xf numFmtId="0" fontId="197" fillId="31" borderId="0" applyNumberFormat="0" applyBorder="0" applyAlignment="0" applyProtection="0"/>
    <xf numFmtId="0" fontId="198" fillId="32" borderId="0" applyNumberFormat="0" applyBorder="0" applyAlignment="0" applyProtection="0"/>
    <xf numFmtId="0" fontId="198" fillId="32" borderId="0" applyNumberFormat="0" applyBorder="0" applyAlignment="0" applyProtection="0"/>
    <xf numFmtId="0" fontId="199" fillId="33" borderId="75" applyNumberFormat="0" applyAlignment="0" applyProtection="0"/>
    <xf numFmtId="0" fontId="199" fillId="33" borderId="75" applyNumberFormat="0" applyAlignment="0" applyProtection="0"/>
    <xf numFmtId="0" fontId="200" fillId="27" borderId="76" applyNumberFormat="0" applyAlignment="0" applyProtection="0"/>
    <xf numFmtId="0" fontId="200" fillId="27" borderId="76"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166" fontId="3" fillId="0" borderId="1"/>
    <xf numFmtId="0" fontId="201" fillId="0" borderId="0" applyNumberFormat="0" applyFill="0" applyBorder="0" applyAlignment="0" applyProtection="0"/>
    <xf numFmtId="0" fontId="201" fillId="0" borderId="0" applyNumberFormat="0" applyFill="0" applyBorder="0" applyAlignment="0" applyProtection="0"/>
    <xf numFmtId="166" fontId="5" fillId="0" borderId="0" applyBorder="0"/>
    <xf numFmtId="0" fontId="202" fillId="34" borderId="0" applyNumberFormat="0" applyBorder="0" applyAlignment="0" applyProtection="0"/>
    <xf numFmtId="0" fontId="202" fillId="34" borderId="0" applyNumberFormat="0" applyBorder="0" applyAlignment="0" applyProtection="0"/>
    <xf numFmtId="0" fontId="203" fillId="0" borderId="77" applyNumberFormat="0" applyFill="0" applyAlignment="0" applyProtection="0"/>
    <xf numFmtId="0" fontId="203" fillId="0" borderId="77" applyNumberFormat="0" applyFill="0" applyAlignment="0" applyProtection="0"/>
    <xf numFmtId="0" fontId="204" fillId="0" borderId="77" applyNumberFormat="0" applyFill="0" applyAlignment="0" applyProtection="0"/>
    <xf numFmtId="0" fontId="204" fillId="0" borderId="77" applyNumberFormat="0" applyFill="0" applyAlignment="0" applyProtection="0"/>
    <xf numFmtId="0" fontId="205" fillId="0" borderId="78" applyNumberFormat="0" applyFill="0" applyAlignment="0" applyProtection="0"/>
    <xf numFmtId="0" fontId="205" fillId="0" borderId="78" applyNumberFormat="0" applyFill="0" applyAlignment="0" applyProtection="0"/>
    <xf numFmtId="0" fontId="205" fillId="0" borderId="0" applyNumberFormat="0" applyFill="0" applyBorder="0" applyAlignment="0" applyProtection="0"/>
    <xf numFmtId="0" fontId="205" fillId="0" borderId="0" applyNumberFormat="0" applyFill="0" applyBorder="0" applyAlignment="0" applyProtection="0"/>
    <xf numFmtId="0" fontId="191" fillId="0" borderId="79">
      <alignment vertical="center"/>
    </xf>
    <xf numFmtId="0" fontId="206" fillId="24" borderId="75" applyNumberFormat="0" applyAlignment="0" applyProtection="0"/>
    <xf numFmtId="0" fontId="206" fillId="24" borderId="75" applyNumberFormat="0" applyAlignment="0" applyProtection="0"/>
    <xf numFmtId="0" fontId="207" fillId="0" borderId="80" applyNumberFormat="0" applyFill="0" applyAlignment="0" applyProtection="0"/>
    <xf numFmtId="0" fontId="207" fillId="0" borderId="80" applyNumberFormat="0" applyFill="0" applyAlignment="0" applyProtection="0"/>
    <xf numFmtId="38" fontId="32" fillId="0" borderId="0"/>
    <xf numFmtId="0" fontId="208" fillId="24" borderId="0" applyNumberFormat="0" applyBorder="0" applyAlignment="0" applyProtection="0"/>
    <xf numFmtId="0" fontId="208" fillId="24" borderId="0" applyNumberFormat="0" applyBorder="0" applyAlignment="0" applyProtection="0"/>
    <xf numFmtId="0" fontId="3" fillId="0" borderId="0"/>
    <xf numFmtId="0" fontId="3" fillId="0" borderId="0"/>
    <xf numFmtId="0" fontId="196" fillId="0" borderId="0"/>
    <xf numFmtId="0" fontId="3" fillId="0" borderId="0"/>
    <xf numFmtId="0" fontId="3" fillId="0" borderId="0"/>
    <xf numFmtId="0" fontId="196" fillId="0" borderId="0"/>
    <xf numFmtId="0" fontId="3" fillId="22" borderId="75" applyNumberFormat="0" applyFont="0" applyAlignment="0" applyProtection="0"/>
    <xf numFmtId="0" fontId="3" fillId="22" borderId="75" applyNumberFormat="0" applyFont="0" applyAlignment="0" applyProtection="0"/>
    <xf numFmtId="0" fontId="209" fillId="33" borderId="81" applyNumberFormat="0" applyAlignment="0" applyProtection="0"/>
    <xf numFmtId="0" fontId="209" fillId="33" borderId="81" applyNumberFormat="0" applyAlignment="0" applyProtection="0"/>
    <xf numFmtId="9" fontId="3" fillId="0" borderId="0" applyFont="0" applyFill="0" applyBorder="0" applyAlignment="0" applyProtection="0"/>
    <xf numFmtId="175" fontId="191" fillId="35" borderId="82"/>
    <xf numFmtId="0" fontId="210" fillId="0" borderId="0" applyNumberFormat="0" applyFill="0" applyBorder="0" applyAlignment="0" applyProtection="0"/>
    <xf numFmtId="0" fontId="210" fillId="0" borderId="0" applyNumberFormat="0" applyFill="0" applyBorder="0" applyAlignment="0" applyProtection="0"/>
    <xf numFmtId="0" fontId="211" fillId="0" borderId="83" applyNumberFormat="0" applyFill="0" applyAlignment="0" applyProtection="0"/>
    <xf numFmtId="0" fontId="211" fillId="0" borderId="83" applyNumberFormat="0" applyFill="0" applyAlignment="0" applyProtection="0"/>
    <xf numFmtId="0" fontId="212" fillId="0" borderId="0" applyNumberFormat="0" applyFill="0" applyBorder="0" applyAlignment="0" applyProtection="0"/>
    <xf numFmtId="0" fontId="212" fillId="0" borderId="0" applyNumberForma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22" borderId="75" applyNumberFormat="0" applyFont="0" applyAlignment="0" applyProtection="0"/>
    <xf numFmtId="9" fontId="3" fillId="0" borderId="0" applyFont="0" applyFill="0" applyBorder="0" applyAlignment="0" applyProtection="0"/>
    <xf numFmtId="0" fontId="196" fillId="20" borderId="0" applyNumberFormat="0" applyBorder="0" applyAlignment="0" applyProtection="0"/>
    <xf numFmtId="0" fontId="196" fillId="20" borderId="0" applyNumberFormat="0" applyBorder="0" applyAlignment="0" applyProtection="0"/>
    <xf numFmtId="0" fontId="196" fillId="21" borderId="0" applyNumberFormat="0" applyBorder="0" applyAlignment="0" applyProtection="0"/>
    <xf numFmtId="0" fontId="196" fillId="21" borderId="0" applyNumberFormat="0" applyBorder="0" applyAlignment="0" applyProtection="0"/>
    <xf numFmtId="0" fontId="196" fillId="22" borderId="0" applyNumberFormat="0" applyBorder="0" applyAlignment="0" applyProtection="0"/>
    <xf numFmtId="0" fontId="196" fillId="22" borderId="0" applyNumberFormat="0" applyBorder="0" applyAlignment="0" applyProtection="0"/>
    <xf numFmtId="0" fontId="196" fillId="20" borderId="0" applyNumberFormat="0" applyBorder="0" applyAlignment="0" applyProtection="0"/>
    <xf numFmtId="0" fontId="196" fillId="20" borderId="0" applyNumberFormat="0" applyBorder="0" applyAlignment="0" applyProtection="0"/>
    <xf numFmtId="0" fontId="196" fillId="23" borderId="0" applyNumberFormat="0" applyBorder="0" applyAlignment="0" applyProtection="0"/>
    <xf numFmtId="0" fontId="196" fillId="23" borderId="0" applyNumberFormat="0" applyBorder="0" applyAlignment="0" applyProtection="0"/>
    <xf numFmtId="0" fontId="196" fillId="22" borderId="0" applyNumberFormat="0" applyBorder="0" applyAlignment="0" applyProtection="0"/>
    <xf numFmtId="0" fontId="196" fillId="22" borderId="0" applyNumberFormat="0" applyBorder="0" applyAlignment="0" applyProtection="0"/>
    <xf numFmtId="0" fontId="196" fillId="20" borderId="0" applyNumberFormat="0" applyBorder="0" applyAlignment="0" applyProtection="0"/>
    <xf numFmtId="0" fontId="196" fillId="20" borderId="0" applyNumberFormat="0" applyBorder="0" applyAlignment="0" applyProtection="0"/>
    <xf numFmtId="0" fontId="196" fillId="21" borderId="0" applyNumberFormat="0" applyBorder="0" applyAlignment="0" applyProtection="0"/>
    <xf numFmtId="0" fontId="196" fillId="21" borderId="0" applyNumberFormat="0" applyBorder="0" applyAlignment="0" applyProtection="0"/>
    <xf numFmtId="0" fontId="196" fillId="24" borderId="0" applyNumberFormat="0" applyBorder="0" applyAlignment="0" applyProtection="0"/>
    <xf numFmtId="0" fontId="196" fillId="24" borderId="0" applyNumberFormat="0" applyBorder="0" applyAlignment="0" applyProtection="0"/>
    <xf numFmtId="0" fontId="196" fillId="20" borderId="0" applyNumberFormat="0" applyBorder="0" applyAlignment="0" applyProtection="0"/>
    <xf numFmtId="0" fontId="196" fillId="20" borderId="0" applyNumberFormat="0" applyBorder="0" applyAlignment="0" applyProtection="0"/>
    <xf numFmtId="0" fontId="196" fillId="25" borderId="0" applyNumberFormat="0" applyBorder="0" applyAlignment="0" applyProtection="0"/>
    <xf numFmtId="0" fontId="196" fillId="25" borderId="0" applyNumberFormat="0" applyBorder="0" applyAlignment="0" applyProtection="0"/>
    <xf numFmtId="0" fontId="196" fillId="24" borderId="0" applyNumberFormat="0" applyBorder="0" applyAlignment="0" applyProtection="0"/>
    <xf numFmtId="0" fontId="196" fillId="24" borderId="0" applyNumberFormat="0" applyBorder="0" applyAlignment="0" applyProtection="0"/>
    <xf numFmtId="0" fontId="197" fillId="26" borderId="0" applyNumberFormat="0" applyBorder="0" applyAlignment="0" applyProtection="0"/>
    <xf numFmtId="0" fontId="197" fillId="21" borderId="0" applyNumberFormat="0" applyBorder="0" applyAlignment="0" applyProtection="0"/>
    <xf numFmtId="0" fontId="197" fillId="24" borderId="0" applyNumberFormat="0" applyBorder="0" applyAlignment="0" applyProtection="0"/>
    <xf numFmtId="0" fontId="197" fillId="27" borderId="0" applyNumberFormat="0" applyBorder="0" applyAlignment="0" applyProtection="0"/>
    <xf numFmtId="0" fontId="197" fillId="26" borderId="0" applyNumberFormat="0" applyBorder="0" applyAlignment="0" applyProtection="0"/>
    <xf numFmtId="0" fontId="197" fillId="21" borderId="0" applyNumberFormat="0" applyBorder="0" applyAlignment="0" applyProtection="0"/>
    <xf numFmtId="0" fontId="197" fillId="26" borderId="0" applyNumberFormat="0" applyBorder="0" applyAlignment="0" applyProtection="0"/>
    <xf numFmtId="0" fontId="197" fillId="28" borderId="0" applyNumberFormat="0" applyBorder="0" applyAlignment="0" applyProtection="0"/>
    <xf numFmtId="0" fontId="197" fillId="29" borderId="0" applyNumberFormat="0" applyBorder="0" applyAlignment="0" applyProtection="0"/>
    <xf numFmtId="0" fontId="197" fillId="30" borderId="0" applyNumberFormat="0" applyBorder="0" applyAlignment="0" applyProtection="0"/>
    <xf numFmtId="0" fontId="197" fillId="26" borderId="0" applyNumberFormat="0" applyBorder="0" applyAlignment="0" applyProtection="0"/>
    <xf numFmtId="0" fontId="197" fillId="31" borderId="0" applyNumberFormat="0" applyBorder="0" applyAlignment="0" applyProtection="0"/>
    <xf numFmtId="0" fontId="198" fillId="32" borderId="0" applyNumberFormat="0" applyBorder="0" applyAlignment="0" applyProtection="0"/>
    <xf numFmtId="0" fontId="199" fillId="33" borderId="75" applyNumberFormat="0" applyAlignment="0" applyProtection="0"/>
    <xf numFmtId="0" fontId="200" fillId="27" borderId="76"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6" fontId="3" fillId="0" borderId="1"/>
    <xf numFmtId="166" fontId="3" fillId="0" borderId="1"/>
    <xf numFmtId="166" fontId="3" fillId="0" borderId="1"/>
    <xf numFmtId="166" fontId="3" fillId="0" borderId="1"/>
    <xf numFmtId="166" fontId="3" fillId="0" borderId="1"/>
    <xf numFmtId="166" fontId="3" fillId="0" borderId="1"/>
    <xf numFmtId="166" fontId="3" fillId="0" borderId="1"/>
    <xf numFmtId="166" fontId="3" fillId="0" borderId="1"/>
    <xf numFmtId="166" fontId="3" fillId="0" borderId="1"/>
    <xf numFmtId="166" fontId="3" fillId="0" borderId="1"/>
    <xf numFmtId="166" fontId="3" fillId="0" borderId="1"/>
    <xf numFmtId="166" fontId="3" fillId="0" borderId="1"/>
    <xf numFmtId="166" fontId="3" fillId="0" borderId="1"/>
    <xf numFmtId="166" fontId="3" fillId="0" borderId="1"/>
    <xf numFmtId="166" fontId="3" fillId="0" borderId="1"/>
    <xf numFmtId="166" fontId="3" fillId="0" borderId="1"/>
    <xf numFmtId="166" fontId="3" fillId="0" borderId="1"/>
    <xf numFmtId="166" fontId="3" fillId="0" borderId="1"/>
    <xf numFmtId="166" fontId="3" fillId="0" borderId="1"/>
    <xf numFmtId="166" fontId="3" fillId="0" borderId="1"/>
    <xf numFmtId="166" fontId="3" fillId="0" borderId="1"/>
    <xf numFmtId="0" fontId="201" fillId="0" borderId="0" applyNumberFormat="0" applyFill="0" applyBorder="0" applyAlignment="0" applyProtection="0"/>
    <xf numFmtId="0" fontId="202" fillId="34" borderId="0" applyNumberFormat="0" applyBorder="0" applyAlignment="0" applyProtection="0"/>
    <xf numFmtId="0" fontId="203" fillId="0" borderId="77" applyNumberFormat="0" applyFill="0" applyAlignment="0" applyProtection="0"/>
    <xf numFmtId="0" fontId="204" fillId="0" borderId="77" applyNumberFormat="0" applyFill="0" applyAlignment="0" applyProtection="0"/>
    <xf numFmtId="0" fontId="205" fillId="0" borderId="78" applyNumberFormat="0" applyFill="0" applyAlignment="0" applyProtection="0"/>
    <xf numFmtId="0" fontId="205" fillId="0" borderId="0" applyNumberFormat="0" applyFill="0" applyBorder="0" applyAlignment="0" applyProtection="0"/>
    <xf numFmtId="0" fontId="191" fillId="0" borderId="79">
      <alignment vertical="center"/>
    </xf>
    <xf numFmtId="0" fontId="191" fillId="0" borderId="79">
      <alignment vertical="center"/>
    </xf>
    <xf numFmtId="0" fontId="191" fillId="0" borderId="79">
      <alignment vertical="center"/>
    </xf>
    <xf numFmtId="0" fontId="191" fillId="0" borderId="79">
      <alignment vertical="center"/>
    </xf>
    <xf numFmtId="0" fontId="191" fillId="0" borderId="79">
      <alignment vertical="center"/>
    </xf>
    <xf numFmtId="0" fontId="191" fillId="0" borderId="79">
      <alignment vertical="center"/>
    </xf>
    <xf numFmtId="0" fontId="206" fillId="24" borderId="75" applyNumberFormat="0" applyAlignment="0" applyProtection="0"/>
    <xf numFmtId="0" fontId="207" fillId="0" borderId="80" applyNumberFormat="0" applyFill="0" applyAlignment="0" applyProtection="0"/>
    <xf numFmtId="0" fontId="208" fillId="2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6" fillId="0" borderId="0"/>
    <xf numFmtId="0" fontId="3" fillId="0" borderId="0"/>
    <xf numFmtId="0" fontId="3" fillId="0" borderId="0"/>
    <xf numFmtId="0" fontId="196" fillId="0" borderId="0"/>
    <xf numFmtId="0" fontId="3" fillId="0" borderId="0"/>
    <xf numFmtId="0" fontId="3" fillId="0" borderId="0"/>
    <xf numFmtId="0" fontId="2" fillId="0" borderId="0"/>
    <xf numFmtId="0" fontId="3" fillId="0" borderId="0"/>
    <xf numFmtId="0" fontId="196" fillId="0" borderId="0"/>
    <xf numFmtId="0" fontId="3" fillId="0" borderId="0"/>
    <xf numFmtId="0" fontId="3" fillId="0" borderId="0"/>
    <xf numFmtId="0" fontId="2" fillId="0" borderId="0"/>
    <xf numFmtId="0" fontId="3" fillId="22" borderId="75" applyNumberFormat="0" applyFont="0" applyAlignment="0" applyProtection="0"/>
    <xf numFmtId="0" fontId="3" fillId="22" borderId="75" applyNumberFormat="0" applyFont="0" applyAlignment="0" applyProtection="0"/>
    <xf numFmtId="0" fontId="3" fillId="22" borderId="75" applyNumberFormat="0" applyFont="0" applyAlignment="0" applyProtection="0"/>
    <xf numFmtId="0" fontId="209" fillId="33" borderId="81"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5" fontId="191" fillId="35" borderId="82"/>
    <xf numFmtId="175" fontId="191" fillId="35" borderId="82"/>
    <xf numFmtId="175" fontId="191" fillId="35" borderId="82"/>
    <xf numFmtId="175" fontId="191" fillId="35" borderId="82"/>
    <xf numFmtId="175" fontId="191" fillId="35" borderId="82"/>
    <xf numFmtId="175" fontId="191" fillId="35" borderId="82"/>
    <xf numFmtId="0" fontId="210" fillId="0" borderId="0" applyNumberFormat="0" applyFill="0" applyBorder="0" applyAlignment="0" applyProtection="0"/>
    <xf numFmtId="0" fontId="211" fillId="0" borderId="83" applyNumberFormat="0" applyFill="0" applyAlignment="0" applyProtection="0"/>
    <xf numFmtId="0" fontId="212" fillId="0" borderId="0" applyNumberFormat="0" applyFill="0" applyBorder="0" applyAlignment="0" applyProtection="0"/>
    <xf numFmtId="43" fontId="3" fillId="0" borderId="0" applyFont="0" applyFill="0" applyBorder="0" applyAlignment="0" applyProtection="0"/>
    <xf numFmtId="0" fontId="188" fillId="0" borderId="0" applyNumberFormat="0" applyFill="0" applyBorder="0" applyAlignment="0" applyProtection="0">
      <alignment vertical="top"/>
      <protection locked="0"/>
    </xf>
    <xf numFmtId="0" fontId="3" fillId="22" borderId="75" applyNumberFormat="0" applyFont="0" applyAlignment="0" applyProtection="0"/>
    <xf numFmtId="0" fontId="1" fillId="0" borderId="0"/>
    <xf numFmtId="0" fontId="5" fillId="0" borderId="0"/>
    <xf numFmtId="0" fontId="3"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1762">
    <xf numFmtId="0" fontId="0" fillId="0" borderId="0" xfId="0"/>
    <xf numFmtId="0" fontId="0" fillId="0" borderId="0" xfId="0" applyProtection="1"/>
    <xf numFmtId="0" fontId="5" fillId="0" borderId="0" xfId="0" applyFont="1" applyProtection="1"/>
    <xf numFmtId="0" fontId="0" fillId="0" borderId="0" xfId="0" applyAlignment="1">
      <alignment horizontal="center"/>
    </xf>
    <xf numFmtId="0" fontId="0" fillId="0" borderId="0" xfId="0" applyProtection="1">
      <protection hidden="1"/>
    </xf>
    <xf numFmtId="0" fontId="7" fillId="0" borderId="0" xfId="0" applyFont="1" applyProtection="1"/>
    <xf numFmtId="0" fontId="5" fillId="0" borderId="0" xfId="0" applyFont="1" applyBorder="1" applyProtection="1"/>
    <xf numFmtId="0" fontId="5" fillId="0" borderId="0" xfId="0" applyFont="1" applyFill="1" applyBorder="1" applyProtection="1"/>
    <xf numFmtId="5" fontId="5" fillId="0" borderId="0" xfId="0" applyNumberFormat="1" applyFont="1" applyFill="1" applyBorder="1" applyAlignment="1" applyProtection="1">
      <alignment horizontal="right"/>
    </xf>
    <xf numFmtId="0" fontId="10" fillId="0" borderId="0" xfId="0" applyFont="1" applyProtection="1"/>
    <xf numFmtId="0" fontId="18" fillId="0" borderId="0" xfId="0" applyFont="1" applyProtection="1"/>
    <xf numFmtId="0" fontId="10" fillId="0" borderId="0" xfId="0" applyFont="1" applyAlignment="1" applyProtection="1">
      <alignment horizontal="center"/>
    </xf>
    <xf numFmtId="0" fontId="0" fillId="0" borderId="0" xfId="0" applyFill="1" applyBorder="1" applyProtection="1"/>
    <xf numFmtId="6" fontId="0" fillId="0" borderId="0" xfId="0" applyNumberFormat="1" applyProtection="1"/>
    <xf numFmtId="6" fontId="0" fillId="0" borderId="0" xfId="0" applyNumberFormat="1" applyBorder="1" applyProtection="1"/>
    <xf numFmtId="0" fontId="0" fillId="0" borderId="0" xfId="0" applyBorder="1" applyProtection="1"/>
    <xf numFmtId="0" fontId="5" fillId="0" borderId="0" xfId="0" applyFont="1" applyAlignment="1" applyProtection="1">
      <alignment horizontal="center"/>
    </xf>
    <xf numFmtId="0" fontId="17" fillId="0" borderId="0" xfId="0" applyFont="1" applyProtection="1"/>
    <xf numFmtId="0" fontId="0" fillId="0" borderId="0" xfId="0" applyAlignment="1" applyProtection="1">
      <alignment horizontal="right"/>
    </xf>
    <xf numFmtId="10" fontId="5" fillId="0" borderId="0" xfId="0" applyNumberFormat="1" applyFont="1" applyFill="1" applyBorder="1" applyProtection="1"/>
    <xf numFmtId="37" fontId="5" fillId="0" borderId="0" xfId="0" applyNumberFormat="1" applyFont="1" applyFill="1" applyBorder="1" applyProtection="1"/>
    <xf numFmtId="0" fontId="0" fillId="0" borderId="1" xfId="0" applyFill="1" applyBorder="1" applyProtection="1"/>
    <xf numFmtId="0" fontId="0" fillId="0" borderId="0" xfId="0" applyFill="1" applyProtection="1"/>
    <xf numFmtId="0" fontId="16" fillId="0" borderId="0" xfId="0" applyFont="1" applyProtection="1"/>
    <xf numFmtId="0" fontId="0" fillId="0" borderId="0" xfId="0" applyAlignment="1" applyProtection="1">
      <alignment horizontal="center"/>
    </xf>
    <xf numFmtId="0" fontId="12" fillId="0" borderId="0" xfId="0" applyFont="1" applyProtection="1"/>
    <xf numFmtId="0" fontId="13" fillId="0" borderId="0" xfId="0" applyFont="1" applyProtection="1"/>
    <xf numFmtId="0" fontId="12" fillId="0" borderId="0" xfId="0" applyFont="1" applyAlignment="1" applyProtection="1">
      <alignment horizontal="left" indent="1"/>
    </xf>
    <xf numFmtId="169" fontId="0" fillId="0" borderId="0" xfId="0" applyNumberFormat="1"/>
    <xf numFmtId="0" fontId="5" fillId="0" borderId="0" xfId="0" applyFont="1"/>
    <xf numFmtId="0" fontId="0" fillId="0" borderId="0" xfId="0" applyBorder="1"/>
    <xf numFmtId="0" fontId="22" fillId="0" borderId="0" xfId="0" applyFont="1" applyProtection="1"/>
    <xf numFmtId="0" fontId="20" fillId="0" borderId="0" xfId="0" applyFont="1" applyProtection="1"/>
    <xf numFmtId="0" fontId="23" fillId="0" borderId="0" xfId="0" applyFont="1" applyProtection="1"/>
    <xf numFmtId="6" fontId="0" fillId="0" borderId="0" xfId="0" applyNumberFormat="1" applyFill="1" applyProtection="1"/>
    <xf numFmtId="6" fontId="24" fillId="0" borderId="0" xfId="0" applyNumberFormat="1" applyFont="1" applyBorder="1" applyProtection="1"/>
    <xf numFmtId="6" fontId="0" fillId="0" borderId="0" xfId="0" applyNumberFormat="1" applyFill="1" applyBorder="1" applyProtection="1"/>
    <xf numFmtId="0" fontId="12" fillId="0" borderId="0" xfId="0" applyFont="1" applyFill="1" applyBorder="1" applyAlignment="1" applyProtection="1">
      <alignment wrapText="1"/>
    </xf>
    <xf numFmtId="0" fontId="27" fillId="0" borderId="0" xfId="0" applyFont="1" applyProtection="1"/>
    <xf numFmtId="0" fontId="15" fillId="0" borderId="0" xfId="0" applyFont="1" applyBorder="1" applyAlignment="1" applyProtection="1"/>
    <xf numFmtId="0" fontId="15" fillId="0" borderId="0" xfId="0" applyFont="1" applyFill="1" applyBorder="1" applyAlignment="1" applyProtection="1"/>
    <xf numFmtId="0" fontId="0" fillId="0" borderId="1" xfId="0" applyFill="1" applyBorder="1" applyAlignment="1" applyProtection="1">
      <alignment horizontal="center"/>
    </xf>
    <xf numFmtId="9" fontId="0" fillId="0" borderId="2" xfId="0" applyNumberFormat="1" applyFill="1" applyBorder="1" applyAlignment="1" applyProtection="1">
      <alignment horizontal="right"/>
    </xf>
    <xf numFmtId="6" fontId="0" fillId="0" borderId="2" xfId="0" applyNumberFormat="1" applyFill="1" applyBorder="1" applyAlignment="1" applyProtection="1">
      <alignment horizontal="right"/>
    </xf>
    <xf numFmtId="169" fontId="5" fillId="0" borderId="0" xfId="0" applyNumberFormat="1" applyFont="1"/>
    <xf numFmtId="6" fontId="22" fillId="0" borderId="0" xfId="0" applyNumberFormat="1" applyFont="1" applyBorder="1" applyProtection="1"/>
    <xf numFmtId="0" fontId="0" fillId="0" borderId="0" xfId="0" applyFill="1" applyAlignment="1" applyProtection="1">
      <alignment horizontal="right"/>
    </xf>
    <xf numFmtId="0" fontId="29" fillId="0" borderId="0" xfId="0" applyFont="1" applyAlignment="1" applyProtection="1">
      <alignment horizontal="center"/>
    </xf>
    <xf numFmtId="0" fontId="20" fillId="0" borderId="0" xfId="0" applyFont="1" applyAlignment="1">
      <alignment horizontal="center" vertical="center"/>
    </xf>
    <xf numFmtId="0" fontId="31" fillId="0" borderId="0" xfId="0" applyFont="1" applyProtection="1"/>
    <xf numFmtId="0" fontId="0" fillId="0" borderId="0" xfId="0" quotePrefix="1" applyNumberFormat="1"/>
    <xf numFmtId="0" fontId="3" fillId="0" borderId="0" xfId="0" applyFont="1"/>
    <xf numFmtId="0" fontId="3" fillId="0" borderId="0" xfId="0" applyFont="1" applyBorder="1"/>
    <xf numFmtId="6" fontId="24" fillId="0" borderId="0" xfId="0" applyNumberFormat="1" applyFont="1" applyFill="1" applyBorder="1" applyProtection="1"/>
    <xf numFmtId="0" fontId="93" fillId="0" borderId="0" xfId="0" applyFont="1" applyProtection="1"/>
    <xf numFmtId="0" fontId="93" fillId="0" borderId="0" xfId="0" applyFont="1" applyProtection="1">
      <protection hidden="1"/>
    </xf>
    <xf numFmtId="0" fontId="4" fillId="0" borderId="0" xfId="0" applyFont="1"/>
    <xf numFmtId="0" fontId="35" fillId="0" borderId="0" xfId="0" applyFont="1" applyAlignment="1">
      <alignment horizontal="right"/>
    </xf>
    <xf numFmtId="0" fontId="35" fillId="0" borderId="1" xfId="0" applyFont="1" applyBorder="1" applyAlignment="1">
      <alignment horizontal="left"/>
    </xf>
    <xf numFmtId="0" fontId="94" fillId="5" borderId="0" xfId="0" applyNumberFormat="1" applyFont="1" applyFill="1"/>
    <xf numFmtId="0" fontId="94" fillId="5" borderId="0" xfId="0" applyNumberFormat="1" applyFont="1" applyFill="1" applyBorder="1"/>
    <xf numFmtId="0" fontId="0" fillId="5" borderId="0" xfId="0" applyNumberFormat="1" applyFill="1"/>
    <xf numFmtId="0" fontId="4" fillId="6" borderId="0" xfId="0" applyNumberFormat="1" applyFont="1" applyFill="1" applyBorder="1" applyAlignment="1"/>
    <xf numFmtId="0" fontId="4" fillId="6" borderId="0" xfId="0" applyNumberFormat="1" applyFont="1" applyFill="1" applyBorder="1" applyAlignment="1">
      <alignment horizontal="center"/>
    </xf>
    <xf numFmtId="0" fontId="4" fillId="5" borderId="0" xfId="0" applyNumberFormat="1" applyFont="1" applyFill="1" applyBorder="1" applyAlignment="1">
      <alignment horizontal="left" indent="4"/>
    </xf>
    <xf numFmtId="166" fontId="94" fillId="5" borderId="0" xfId="0" applyNumberFormat="1" applyFont="1" applyFill="1" applyBorder="1" applyAlignment="1">
      <alignment horizontal="center"/>
    </xf>
    <xf numFmtId="0" fontId="0" fillId="5" borderId="0" xfId="0" applyFill="1"/>
    <xf numFmtId="0" fontId="4" fillId="5" borderId="0" xfId="0" applyFont="1" applyFill="1"/>
    <xf numFmtId="0" fontId="0" fillId="5" borderId="0" xfId="0" applyFill="1" applyBorder="1"/>
    <xf numFmtId="0" fontId="0" fillId="0" borderId="0" xfId="0" applyAlignment="1">
      <alignment horizontal="left"/>
    </xf>
    <xf numFmtId="0" fontId="3" fillId="5" borderId="0" xfId="0" applyFont="1" applyFill="1" applyBorder="1"/>
    <xf numFmtId="0" fontId="0" fillId="5" borderId="0" xfId="0" applyFill="1" applyBorder="1" applyProtection="1"/>
    <xf numFmtId="0" fontId="3" fillId="5" borderId="3" xfId="0" applyFont="1" applyFill="1" applyBorder="1"/>
    <xf numFmtId="6" fontId="3" fillId="5" borderId="3" xfId="0" applyNumberFormat="1" applyFont="1" applyFill="1" applyBorder="1"/>
    <xf numFmtId="165" fontId="3" fillId="5" borderId="3" xfId="7" applyNumberFormat="1" applyFont="1" applyFill="1" applyBorder="1"/>
    <xf numFmtId="6" fontId="3" fillId="5" borderId="0" xfId="0" applyNumberFormat="1" applyFont="1" applyFill="1" applyBorder="1"/>
    <xf numFmtId="0" fontId="0" fillId="5" borderId="0" xfId="0" quotePrefix="1" applyNumberFormat="1" applyFill="1"/>
    <xf numFmtId="165" fontId="3" fillId="5" borderId="0" xfId="7" applyNumberFormat="1" applyFont="1" applyFill="1" applyBorder="1"/>
    <xf numFmtId="0" fontId="3" fillId="5" borderId="1" xfId="0" applyFont="1" applyFill="1" applyBorder="1"/>
    <xf numFmtId="0" fontId="33" fillId="5" borderId="0" xfId="0" applyFont="1" applyFill="1" applyBorder="1"/>
    <xf numFmtId="6" fontId="33" fillId="5" borderId="0" xfId="0" applyNumberFormat="1" applyFont="1" applyFill="1" applyBorder="1"/>
    <xf numFmtId="0" fontId="26" fillId="5" borderId="0" xfId="0" applyFont="1" applyFill="1" applyBorder="1" applyAlignment="1">
      <alignment horizontal="center"/>
    </xf>
    <xf numFmtId="0" fontId="0" fillId="5" borderId="0" xfId="0" applyFill="1" applyProtection="1"/>
    <xf numFmtId="0" fontId="3" fillId="5" borderId="0" xfId="0" applyFont="1" applyFill="1"/>
    <xf numFmtId="0" fontId="3" fillId="5" borderId="0" xfId="0" applyFont="1" applyFill="1" applyAlignment="1">
      <alignment wrapText="1"/>
    </xf>
    <xf numFmtId="0" fontId="3" fillId="5" borderId="0" xfId="0" applyFont="1" applyFill="1" applyBorder="1" applyAlignment="1">
      <alignment horizontal="right"/>
    </xf>
    <xf numFmtId="0" fontId="3" fillId="5" borderId="0" xfId="0" applyFont="1" applyFill="1" applyBorder="1" applyAlignment="1">
      <alignment horizontal="center"/>
    </xf>
    <xf numFmtId="0" fontId="32" fillId="5" borderId="0" xfId="0" applyFont="1" applyFill="1" applyBorder="1" applyAlignment="1">
      <alignment horizontal="center"/>
    </xf>
    <xf numFmtId="9" fontId="3" fillId="5" borderId="0" xfId="0" applyNumberFormat="1" applyFont="1" applyFill="1" applyBorder="1"/>
    <xf numFmtId="37" fontId="3" fillId="5" borderId="0" xfId="0" applyNumberFormat="1" applyFont="1" applyFill="1" applyBorder="1"/>
    <xf numFmtId="0" fontId="4" fillId="5" borderId="0" xfId="0" applyFont="1" applyFill="1" applyBorder="1" applyAlignment="1">
      <alignment horizontal="left"/>
    </xf>
    <xf numFmtId="0" fontId="27" fillId="0" borderId="0" xfId="0" applyFont="1" applyBorder="1"/>
    <xf numFmtId="0" fontId="27" fillId="0" borderId="0" xfId="0" applyFont="1" applyBorder="1" applyProtection="1"/>
    <xf numFmtId="0" fontId="13" fillId="0" borderId="0" xfId="0" applyFont="1" applyFill="1" applyBorder="1" applyAlignment="1" applyProtection="1">
      <alignment horizontal="center"/>
    </xf>
    <xf numFmtId="0" fontId="13" fillId="0" borderId="0" xfId="0" applyFont="1" applyBorder="1" applyAlignment="1" applyProtection="1">
      <alignment horizontal="center"/>
    </xf>
    <xf numFmtId="0" fontId="9" fillId="0" borderId="0" xfId="0" applyFont="1" applyFill="1" applyBorder="1" applyAlignment="1" applyProtection="1"/>
    <xf numFmtId="0" fontId="38" fillId="5" borderId="0" xfId="0" applyFont="1" applyFill="1"/>
    <xf numFmtId="0" fontId="34" fillId="5" borderId="0" xfId="0" applyFont="1" applyFill="1" applyBorder="1" applyAlignment="1" applyProtection="1">
      <alignment horizontal="center"/>
    </xf>
    <xf numFmtId="0" fontId="38" fillId="5" borderId="0" xfId="0" applyFont="1" applyFill="1" applyBorder="1" applyAlignment="1">
      <alignment horizontal="center"/>
    </xf>
    <xf numFmtId="0" fontId="0" fillId="5" borderId="0" xfId="0" applyFill="1" applyAlignment="1">
      <alignment vertical="center"/>
    </xf>
    <xf numFmtId="0" fontId="38" fillId="5" borderId="0" xfId="0" applyFont="1" applyFill="1" applyBorder="1"/>
    <xf numFmtId="0" fontId="26" fillId="5" borderId="0" xfId="0" applyFont="1" applyFill="1" applyBorder="1" applyAlignment="1">
      <alignment horizontal="left"/>
    </xf>
    <xf numFmtId="0" fontId="3" fillId="5" borderId="0" xfId="0" applyFont="1" applyFill="1" applyAlignment="1">
      <alignment vertical="center"/>
    </xf>
    <xf numFmtId="0" fontId="4" fillId="5" borderId="3" xfId="0" applyNumberFormat="1" applyFont="1" applyFill="1" applyBorder="1" applyAlignment="1">
      <alignment horizontal="right"/>
    </xf>
    <xf numFmtId="0" fontId="5" fillId="0" borderId="0" xfId="0" applyFont="1" applyFill="1" applyBorder="1" applyAlignment="1" applyProtection="1"/>
    <xf numFmtId="5" fontId="5" fillId="0" borderId="0" xfId="0" applyNumberFormat="1" applyFont="1" applyBorder="1" applyProtection="1"/>
    <xf numFmtId="0" fontId="9" fillId="0" borderId="0" xfId="0" applyFont="1" applyBorder="1" applyProtection="1"/>
    <xf numFmtId="1" fontId="5" fillId="0" borderId="0" xfId="0" applyNumberFormat="1" applyFont="1" applyFill="1" applyBorder="1" applyProtection="1"/>
    <xf numFmtId="0" fontId="41" fillId="0" borderId="0" xfId="0" applyFont="1" applyFill="1" applyBorder="1" applyAlignment="1" applyProtection="1">
      <alignment horizontal="center"/>
    </xf>
    <xf numFmtId="0" fontId="32" fillId="0" borderId="0" xfId="0" applyFont="1"/>
    <xf numFmtId="0" fontId="41" fillId="0" borderId="0" xfId="0" applyFont="1" applyBorder="1" applyAlignment="1" applyProtection="1">
      <alignment horizontal="centerContinuous"/>
    </xf>
    <xf numFmtId="0" fontId="15" fillId="0" borderId="0" xfId="0" applyFont="1" applyBorder="1" applyProtection="1"/>
    <xf numFmtId="0" fontId="41" fillId="0" borderId="1" xfId="0" applyFont="1" applyBorder="1" applyAlignment="1" applyProtection="1">
      <alignment horizontal="centerContinuous"/>
    </xf>
    <xf numFmtId="0" fontId="12" fillId="5" borderId="0" xfId="0" applyFont="1" applyFill="1" applyBorder="1" applyAlignment="1" applyProtection="1">
      <alignment horizontal="left" vertical="center"/>
    </xf>
    <xf numFmtId="37" fontId="15" fillId="0" borderId="0" xfId="0" applyNumberFormat="1" applyFont="1" applyFill="1" applyBorder="1" applyAlignment="1" applyProtection="1">
      <alignment horizontal="right"/>
    </xf>
    <xf numFmtId="37" fontId="15" fillId="0" borderId="0" xfId="0" applyNumberFormat="1" applyFont="1" applyFill="1" applyBorder="1" applyAlignment="1" applyProtection="1">
      <alignment horizontal="centerContinuous"/>
    </xf>
    <xf numFmtId="37" fontId="15" fillId="0" borderId="0" xfId="0" applyNumberFormat="1" applyFont="1" applyFill="1" applyBorder="1" applyAlignment="1" applyProtection="1">
      <alignment horizontal="left"/>
    </xf>
    <xf numFmtId="166" fontId="15" fillId="0" borderId="0" xfId="0" applyNumberFormat="1" applyFont="1" applyFill="1" applyBorder="1" applyAlignment="1" applyProtection="1">
      <alignment horizontal="right"/>
    </xf>
    <xf numFmtId="5" fontId="15" fillId="0" borderId="0" xfId="0" applyNumberFormat="1" applyFont="1" applyBorder="1" applyProtection="1"/>
    <xf numFmtId="0" fontId="41" fillId="0" borderId="3" xfId="0" applyFont="1" applyFill="1" applyBorder="1" applyAlignment="1" applyProtection="1">
      <alignment horizontal="center"/>
    </xf>
    <xf numFmtId="166" fontId="15" fillId="0" borderId="4" xfId="0" applyNumberFormat="1" applyFont="1" applyFill="1" applyBorder="1" applyAlignment="1" applyProtection="1">
      <alignment horizontal="right"/>
    </xf>
    <xf numFmtId="0" fontId="41" fillId="0" borderId="4" xfId="0" applyFont="1" applyBorder="1" applyAlignment="1" applyProtection="1">
      <alignment horizontal="center"/>
    </xf>
    <xf numFmtId="0" fontId="41" fillId="0" borderId="5" xfId="0" applyFont="1" applyFill="1" applyBorder="1" applyAlignment="1" applyProtection="1">
      <alignment horizontal="center"/>
    </xf>
    <xf numFmtId="0" fontId="41" fillId="0" borderId="6" xfId="0" applyFont="1" applyFill="1" applyBorder="1" applyAlignment="1" applyProtection="1">
      <alignment horizontal="center"/>
    </xf>
    <xf numFmtId="0" fontId="41" fillId="0" borderId="4" xfId="0" applyFont="1" applyBorder="1" applyAlignment="1" applyProtection="1">
      <alignment horizontal="centerContinuous"/>
    </xf>
    <xf numFmtId="0" fontId="41" fillId="0" borderId="7" xfId="0" applyFont="1" applyBorder="1" applyAlignment="1" applyProtection="1">
      <alignment horizontal="centerContinuous"/>
    </xf>
    <xf numFmtId="0" fontId="41" fillId="0" borderId="8" xfId="0" applyFont="1" applyBorder="1" applyAlignment="1" applyProtection="1">
      <alignment horizontal="centerContinuous"/>
    </xf>
    <xf numFmtId="0" fontId="4" fillId="0" borderId="0" xfId="0" applyFont="1" applyBorder="1" applyProtection="1"/>
    <xf numFmtId="37" fontId="44" fillId="0" borderId="0" xfId="0" applyNumberFormat="1" applyFont="1" applyBorder="1" applyAlignment="1" applyProtection="1">
      <alignment horizontal="center"/>
    </xf>
    <xf numFmtId="37" fontId="35" fillId="0" borderId="0" xfId="0" applyNumberFormat="1" applyFont="1" applyFill="1" applyBorder="1" applyAlignment="1" applyProtection="1">
      <alignment horizontal="center"/>
    </xf>
    <xf numFmtId="166" fontId="35" fillId="0" borderId="4" xfId="0" applyNumberFormat="1" applyFont="1" applyBorder="1" applyAlignment="1" applyProtection="1">
      <alignment horizontal="center"/>
    </xf>
    <xf numFmtId="0" fontId="35" fillId="0" borderId="0" xfId="0" applyFont="1" applyBorder="1" applyAlignment="1" applyProtection="1">
      <alignment horizontal="center"/>
    </xf>
    <xf numFmtId="6" fontId="35" fillId="0" borderId="0" xfId="0" applyNumberFormat="1" applyFont="1" applyFill="1" applyAlignment="1" applyProtection="1">
      <alignment horizontal="center"/>
    </xf>
    <xf numFmtId="0" fontId="15" fillId="5" borderId="0" xfId="0" applyFont="1" applyFill="1"/>
    <xf numFmtId="0" fontId="15" fillId="0" borderId="0" xfId="0" applyFont="1"/>
    <xf numFmtId="0" fontId="95" fillId="5" borderId="1" xfId="0" applyFont="1" applyFill="1" applyBorder="1" applyAlignment="1">
      <alignment horizontal="left" vertical="center" wrapText="1" readingOrder="1"/>
    </xf>
    <xf numFmtId="0" fontId="15" fillId="0" borderId="0" xfId="0" applyFont="1" applyBorder="1"/>
    <xf numFmtId="0" fontId="15" fillId="5" borderId="0" xfId="0" applyFont="1" applyFill="1" applyBorder="1"/>
    <xf numFmtId="166" fontId="95" fillId="5" borderId="0" xfId="0" applyNumberFormat="1" applyFont="1" applyFill="1" applyBorder="1" applyAlignment="1">
      <alignment horizontal="center" vertical="center" wrapText="1" readingOrder="1"/>
    </xf>
    <xf numFmtId="9" fontId="96" fillId="5" borderId="0" xfId="0" applyNumberFormat="1" applyFont="1" applyFill="1" applyBorder="1" applyAlignment="1">
      <alignment horizontal="center" vertical="center" wrapText="1" readingOrder="1"/>
    </xf>
    <xf numFmtId="0" fontId="41" fillId="0" borderId="9" xfId="0" applyFont="1" applyFill="1" applyBorder="1" applyAlignment="1" applyProtection="1">
      <alignment horizontal="center"/>
    </xf>
    <xf numFmtId="0" fontId="41" fillId="0" borderId="4" xfId="0" applyFont="1" applyFill="1" applyBorder="1" applyAlignment="1" applyProtection="1">
      <alignment horizontal="center"/>
    </xf>
    <xf numFmtId="166" fontId="35" fillId="0" borderId="7" xfId="0" applyNumberFormat="1" applyFont="1" applyBorder="1" applyAlignment="1" applyProtection="1">
      <alignment horizontal="center"/>
    </xf>
    <xf numFmtId="0" fontId="97" fillId="5" borderId="0" xfId="0" applyFont="1" applyFill="1" applyProtection="1"/>
    <xf numFmtId="0" fontId="4" fillId="0" borderId="0" xfId="0" applyFont="1" applyProtection="1"/>
    <xf numFmtId="6" fontId="0" fillId="5" borderId="1" xfId="0" applyNumberFormat="1" applyFill="1" applyBorder="1" applyProtection="1"/>
    <xf numFmtId="0" fontId="6" fillId="0" borderId="0" xfId="0" applyFont="1" applyProtection="1"/>
    <xf numFmtId="0" fontId="48" fillId="0" borderId="0" xfId="0" applyFont="1" applyProtection="1"/>
    <xf numFmtId="0" fontId="15" fillId="0" borderId="0" xfId="0" applyFont="1" applyAlignment="1">
      <alignment wrapText="1"/>
    </xf>
    <xf numFmtId="169" fontId="15" fillId="0" borderId="0" xfId="0" applyNumberFormat="1" applyFont="1" applyAlignment="1">
      <alignment wrapText="1"/>
    </xf>
    <xf numFmtId="0" fontId="98" fillId="5" borderId="0" xfId="0" applyNumberFormat="1" applyFont="1" applyFill="1" applyBorder="1"/>
    <xf numFmtId="0" fontId="98" fillId="5" borderId="0" xfId="0" applyNumberFormat="1" applyFont="1" applyFill="1" applyBorder="1" applyAlignment="1">
      <alignment horizontal="left"/>
    </xf>
    <xf numFmtId="0" fontId="98" fillId="5" borderId="0" xfId="0" applyNumberFormat="1" applyFont="1" applyFill="1" applyBorder="1" applyAlignment="1">
      <alignment vertical="center"/>
    </xf>
    <xf numFmtId="0" fontId="98" fillId="5" borderId="0" xfId="0" applyNumberFormat="1" applyFont="1" applyFill="1" applyBorder="1" applyAlignment="1">
      <alignment horizontal="left" vertical="center"/>
    </xf>
    <xf numFmtId="0" fontId="99" fillId="5" borderId="0" xfId="0" applyNumberFormat="1" applyFont="1" applyFill="1" applyBorder="1" applyAlignment="1">
      <alignment vertical="center"/>
    </xf>
    <xf numFmtId="0" fontId="99" fillId="5" borderId="0" xfId="0" applyNumberFormat="1" applyFont="1" applyFill="1" applyBorder="1" applyAlignment="1">
      <alignment horizontal="right" vertical="center"/>
    </xf>
    <xf numFmtId="0" fontId="100" fillId="5" borderId="0" xfId="0" applyNumberFormat="1" applyFont="1" applyFill="1" applyBorder="1" applyAlignment="1">
      <alignment horizontal="center" vertical="center"/>
    </xf>
    <xf numFmtId="0" fontId="99" fillId="5" borderId="0" xfId="0" applyNumberFormat="1" applyFont="1" applyFill="1" applyBorder="1" applyAlignment="1">
      <alignment horizontal="left" vertical="center"/>
    </xf>
    <xf numFmtId="0" fontId="101" fillId="5" borderId="0" xfId="0" applyNumberFormat="1" applyFont="1" applyFill="1" applyBorder="1" applyAlignment="1">
      <alignment vertical="center"/>
    </xf>
    <xf numFmtId="0" fontId="99" fillId="5" borderId="0" xfId="0" applyNumberFormat="1" applyFont="1" applyFill="1" applyBorder="1"/>
    <xf numFmtId="0" fontId="102" fillId="5" borderId="0" xfId="0" applyNumberFormat="1" applyFont="1" applyFill="1" applyBorder="1" applyAlignment="1">
      <alignment horizontal="left" vertical="center"/>
    </xf>
    <xf numFmtId="0" fontId="102" fillId="5" borderId="0" xfId="0" applyNumberFormat="1" applyFont="1" applyFill="1" applyBorder="1" applyAlignment="1">
      <alignment vertical="center"/>
    </xf>
    <xf numFmtId="0" fontId="15" fillId="5" borderId="0" xfId="0" applyFont="1" applyFill="1" applyProtection="1"/>
    <xf numFmtId="0" fontId="15" fillId="0" borderId="0" xfId="0" applyFont="1" applyAlignment="1">
      <alignment horizontal="left"/>
    </xf>
    <xf numFmtId="0" fontId="15" fillId="0" borderId="0" xfId="0" applyFont="1" applyBorder="1" applyAlignment="1">
      <alignment horizontal="left"/>
    </xf>
    <xf numFmtId="0" fontId="98" fillId="0" borderId="0" xfId="0" applyFont="1" applyBorder="1"/>
    <xf numFmtId="0" fontId="15" fillId="0" borderId="0" xfId="0" applyFont="1" applyAlignment="1">
      <alignment horizontal="center"/>
    </xf>
    <xf numFmtId="0" fontId="42" fillId="0" borderId="0" xfId="0" applyFont="1" applyAlignment="1">
      <alignment vertical="center" wrapText="1"/>
    </xf>
    <xf numFmtId="0" fontId="42" fillId="0" borderId="0" xfId="0" applyFont="1" applyBorder="1" applyAlignment="1">
      <alignment vertical="center" wrapText="1"/>
    </xf>
    <xf numFmtId="0" fontId="21" fillId="0" borderId="0" xfId="0" applyFont="1" applyBorder="1"/>
    <xf numFmtId="0" fontId="15" fillId="0" borderId="0" xfId="0" applyFont="1" applyBorder="1" applyAlignment="1">
      <alignment horizontal="center"/>
    </xf>
    <xf numFmtId="0" fontId="15" fillId="0" borderId="0" xfId="0" applyFont="1" applyBorder="1" applyAlignment="1" applyProtection="1">
      <alignment horizontal="center"/>
    </xf>
    <xf numFmtId="0" fontId="37" fillId="5" borderId="0" xfId="0" applyNumberFormat="1" applyFont="1" applyFill="1" applyBorder="1" applyAlignment="1">
      <alignment horizontal="center" vertical="center"/>
    </xf>
    <xf numFmtId="0" fontId="43" fillId="5" borderId="0" xfId="0" applyFont="1" applyFill="1" applyBorder="1" applyAlignment="1" applyProtection="1">
      <alignment horizontal="center" vertical="center"/>
    </xf>
    <xf numFmtId="0" fontId="9" fillId="0" borderId="0" xfId="0" applyFont="1" applyBorder="1" applyAlignment="1" applyProtection="1"/>
    <xf numFmtId="0" fontId="32" fillId="0" borderId="0" xfId="0" applyFont="1" applyFill="1" applyBorder="1" applyAlignment="1">
      <alignment horizontal="center"/>
    </xf>
    <xf numFmtId="0" fontId="4" fillId="5" borderId="0" xfId="0" applyFont="1" applyFill="1" applyBorder="1"/>
    <xf numFmtId="0" fontId="5" fillId="5" borderId="0" xfId="0" applyFont="1" applyFill="1"/>
    <xf numFmtId="166" fontId="5" fillId="5" borderId="0" xfId="0" applyNumberFormat="1" applyFont="1" applyFill="1"/>
    <xf numFmtId="0" fontId="5" fillId="5" borderId="0" xfId="0" applyFont="1" applyFill="1" applyBorder="1"/>
    <xf numFmtId="0" fontId="3" fillId="5" borderId="0" xfId="0" applyFont="1" applyFill="1" applyBorder="1" applyAlignment="1">
      <alignment horizontal="left" indent="2"/>
    </xf>
    <xf numFmtId="0" fontId="4" fillId="5" borderId="0" xfId="0" applyFont="1" applyFill="1" applyBorder="1" applyAlignment="1">
      <alignment horizontal="left" indent="2"/>
    </xf>
    <xf numFmtId="0" fontId="4" fillId="5" borderId="3" xfId="0" applyFont="1" applyFill="1" applyBorder="1" applyAlignment="1">
      <alignment horizontal="left"/>
    </xf>
    <xf numFmtId="0" fontId="4" fillId="5" borderId="3" xfId="0" applyFont="1" applyFill="1" applyBorder="1"/>
    <xf numFmtId="10" fontId="4" fillId="5" borderId="0" xfId="0" applyNumberFormat="1" applyFont="1" applyFill="1" applyBorder="1" applyAlignment="1">
      <alignment horizontal="center"/>
    </xf>
    <xf numFmtId="10" fontId="4" fillId="5" borderId="1" xfId="0" applyNumberFormat="1" applyFont="1" applyFill="1" applyBorder="1" applyAlignment="1">
      <alignment horizontal="center"/>
    </xf>
    <xf numFmtId="165" fontId="4" fillId="5" borderId="3" xfId="0" applyNumberFormat="1" applyFont="1" applyFill="1" applyBorder="1" applyAlignment="1">
      <alignment horizontal="center"/>
    </xf>
    <xf numFmtId="165" fontId="4" fillId="5" borderId="0" xfId="0" applyNumberFormat="1" applyFont="1" applyFill="1" applyBorder="1" applyAlignment="1">
      <alignment horizontal="center"/>
    </xf>
    <xf numFmtId="0" fontId="4" fillId="5" borderId="1" xfId="0" applyFont="1" applyFill="1" applyBorder="1" applyAlignment="1">
      <alignment horizontal="left"/>
    </xf>
    <xf numFmtId="0" fontId="4" fillId="5" borderId="1" xfId="0" applyFont="1" applyFill="1" applyBorder="1"/>
    <xf numFmtId="165" fontId="4" fillId="5" borderId="1" xfId="0" applyNumberFormat="1" applyFont="1" applyFill="1" applyBorder="1" applyAlignment="1">
      <alignment horizontal="center"/>
    </xf>
    <xf numFmtId="39" fontId="3" fillId="5" borderId="0" xfId="0" applyNumberFormat="1" applyFont="1" applyFill="1" applyBorder="1" applyAlignment="1">
      <alignment horizontal="center"/>
    </xf>
    <xf numFmtId="39" fontId="3" fillId="5" borderId="1" xfId="0" applyNumberFormat="1" applyFont="1" applyFill="1" applyBorder="1" applyAlignment="1">
      <alignment horizontal="center"/>
    </xf>
    <xf numFmtId="6" fontId="3" fillId="5" borderId="0" xfId="0" applyNumberFormat="1" applyFont="1" applyFill="1" applyBorder="1" applyAlignment="1">
      <alignment horizontal="center"/>
    </xf>
    <xf numFmtId="6" fontId="3" fillId="5" borderId="1" xfId="0" applyNumberFormat="1" applyFont="1" applyFill="1" applyBorder="1" applyAlignment="1">
      <alignment horizontal="center"/>
    </xf>
    <xf numFmtId="0" fontId="3" fillId="5" borderId="1" xfId="0" applyFont="1" applyFill="1" applyBorder="1" applyAlignment="1">
      <alignment horizontal="left" indent="2"/>
    </xf>
    <xf numFmtId="0" fontId="52" fillId="5" borderId="3" xfId="0" applyFont="1" applyFill="1" applyBorder="1"/>
    <xf numFmtId="0" fontId="52" fillId="5" borderId="0" xfId="0" applyFont="1" applyFill="1" applyBorder="1" applyAlignment="1">
      <alignment horizontal="left"/>
    </xf>
    <xf numFmtId="0" fontId="103" fillId="5" borderId="1" xfId="0" applyFont="1" applyFill="1" applyBorder="1"/>
    <xf numFmtId="0" fontId="3" fillId="5" borderId="0" xfId="0" applyFont="1" applyFill="1" applyBorder="1" applyAlignment="1">
      <alignment vertical="center"/>
    </xf>
    <xf numFmtId="0" fontId="33" fillId="5" borderId="0" xfId="0" applyFont="1" applyFill="1" applyBorder="1" applyAlignment="1">
      <alignment vertical="center"/>
    </xf>
    <xf numFmtId="165" fontId="3" fillId="5" borderId="0" xfId="7" applyNumberFormat="1" applyFont="1" applyFill="1" applyBorder="1" applyAlignment="1">
      <alignment vertical="center"/>
    </xf>
    <xf numFmtId="6" fontId="3" fillId="5" borderId="0" xfId="0" applyNumberFormat="1" applyFont="1" applyFill="1" applyBorder="1" applyAlignment="1">
      <alignment vertical="center"/>
    </xf>
    <xf numFmtId="0" fontId="32" fillId="0" borderId="0" xfId="0" applyFont="1" applyAlignment="1" applyProtection="1">
      <alignment horizontal="center"/>
    </xf>
    <xf numFmtId="0" fontId="5" fillId="0" borderId="0" xfId="0" quotePrefix="1" applyNumberFormat="1" applyFont="1"/>
    <xf numFmtId="0" fontId="21" fillId="0" borderId="0" xfId="0" applyFont="1" applyBorder="1" applyProtection="1"/>
    <xf numFmtId="0" fontId="21" fillId="0" borderId="0" xfId="0" applyFont="1" applyProtection="1"/>
    <xf numFmtId="0" fontId="21" fillId="0" borderId="0" xfId="0" applyFont="1"/>
    <xf numFmtId="0" fontId="104" fillId="0" borderId="0" xfId="0" applyFont="1" applyProtection="1"/>
    <xf numFmtId="0" fontId="93" fillId="5" borderId="0" xfId="0" applyFont="1" applyFill="1" applyProtection="1"/>
    <xf numFmtId="0" fontId="21" fillId="5" borderId="0" xfId="0" applyFont="1" applyFill="1" applyBorder="1" applyProtection="1"/>
    <xf numFmtId="0" fontId="0" fillId="5" borderId="0" xfId="0" applyFill="1" applyAlignment="1">
      <alignment horizontal="fill"/>
    </xf>
    <xf numFmtId="0" fontId="0" fillId="5" borderId="0" xfId="0" applyFill="1" applyAlignment="1" applyProtection="1">
      <alignment horizontal="fill"/>
    </xf>
    <xf numFmtId="0" fontId="0" fillId="5" borderId="0" xfId="0" applyFill="1" applyAlignment="1">
      <alignment horizontal="center"/>
    </xf>
    <xf numFmtId="0" fontId="5" fillId="5" borderId="0" xfId="0" applyFont="1" applyFill="1" applyProtection="1"/>
    <xf numFmtId="0" fontId="15" fillId="5" borderId="0" xfId="0" applyFont="1" applyFill="1" applyBorder="1" applyProtection="1"/>
    <xf numFmtId="0" fontId="15" fillId="5" borderId="0" xfId="0" quotePrefix="1" applyNumberFormat="1" applyFont="1" applyFill="1" applyBorder="1"/>
    <xf numFmtId="166" fontId="15" fillId="5" borderId="0" xfId="0" applyNumberFormat="1" applyFont="1" applyFill="1" applyBorder="1" applyProtection="1"/>
    <xf numFmtId="0" fontId="21" fillId="5" borderId="0" xfId="0" quotePrefix="1" applyNumberFormat="1" applyFont="1" applyFill="1" applyBorder="1"/>
    <xf numFmtId="0" fontId="36" fillId="5" borderId="0" xfId="0" applyFont="1" applyFill="1" applyProtection="1"/>
    <xf numFmtId="0" fontId="36" fillId="5" borderId="0" xfId="0" applyFont="1" applyFill="1" applyBorder="1" applyProtection="1"/>
    <xf numFmtId="0" fontId="4" fillId="0" borderId="0" xfId="0" applyFont="1" applyBorder="1" applyAlignment="1">
      <alignment horizontal="left" vertical="center"/>
    </xf>
    <xf numFmtId="165" fontId="4" fillId="0" borderId="1" xfId="7" applyNumberFormat="1" applyFont="1" applyBorder="1" applyAlignment="1">
      <alignment horizontal="center" vertical="center"/>
    </xf>
    <xf numFmtId="0" fontId="4" fillId="0" borderId="0" xfId="0" applyFont="1" applyBorder="1" applyAlignment="1">
      <alignment horizontal="left"/>
    </xf>
    <xf numFmtId="0" fontId="4" fillId="5" borderId="0" xfId="0" applyFont="1" applyFill="1" applyProtection="1"/>
    <xf numFmtId="0" fontId="4" fillId="5" borderId="0" xfId="0" applyFont="1" applyFill="1" applyAlignment="1" applyProtection="1">
      <alignment horizontal="center"/>
    </xf>
    <xf numFmtId="0" fontId="4" fillId="5" borderId="0" xfId="0" applyFont="1" applyFill="1" applyBorder="1" applyProtection="1"/>
    <xf numFmtId="0" fontId="4" fillId="5" borderId="3" xfId="0" applyNumberFormat="1" applyFont="1" applyFill="1" applyBorder="1" applyAlignment="1" applyProtection="1">
      <alignment horizontal="center"/>
    </xf>
    <xf numFmtId="165" fontId="4" fillId="5" borderId="3" xfId="7" applyNumberFormat="1" applyFont="1" applyFill="1" applyBorder="1" applyAlignment="1" applyProtection="1">
      <alignment horizontal="center"/>
    </xf>
    <xf numFmtId="0" fontId="37" fillId="5" borderId="0" xfId="0" applyFont="1" applyFill="1" applyAlignment="1" applyProtection="1">
      <alignment horizontal="center"/>
    </xf>
    <xf numFmtId="0" fontId="4" fillId="5" borderId="0" xfId="0" applyNumberFormat="1" applyFont="1" applyFill="1" applyBorder="1" applyAlignment="1" applyProtection="1">
      <alignment horizontal="center"/>
    </xf>
    <xf numFmtId="165" fontId="4" fillId="5" borderId="0" xfId="7" applyNumberFormat="1" applyFont="1" applyFill="1" applyBorder="1" applyAlignment="1" applyProtection="1">
      <alignment horizontal="center"/>
    </xf>
    <xf numFmtId="0" fontId="4" fillId="5" borderId="0" xfId="0" applyFont="1" applyFill="1" applyBorder="1" applyAlignment="1" applyProtection="1">
      <alignment horizontal="center"/>
    </xf>
    <xf numFmtId="0" fontId="4" fillId="5" borderId="1" xfId="0" applyFont="1" applyFill="1" applyBorder="1" applyAlignment="1" applyProtection="1">
      <alignment horizontal="center"/>
    </xf>
    <xf numFmtId="165" fontId="4" fillId="5" borderId="1" xfId="7" applyNumberFormat="1" applyFont="1" applyFill="1" applyBorder="1" applyAlignment="1" applyProtection="1">
      <alignment horizontal="center"/>
    </xf>
    <xf numFmtId="0" fontId="56" fillId="5" borderId="0" xfId="0" applyFont="1" applyFill="1" applyProtection="1"/>
    <xf numFmtId="0" fontId="4" fillId="5" borderId="0" xfId="0" applyFont="1" applyFill="1" applyAlignment="1" applyProtection="1">
      <alignment horizontal="left"/>
    </xf>
    <xf numFmtId="0" fontId="4" fillId="5" borderId="3" xfId="0" applyFont="1" applyFill="1" applyBorder="1" applyAlignment="1" applyProtection="1">
      <alignment horizontal="left" indent="1"/>
    </xf>
    <xf numFmtId="0" fontId="32" fillId="5" borderId="0" xfId="0" applyFont="1" applyFill="1" applyBorder="1" applyAlignment="1" applyProtection="1">
      <alignment horizontal="left"/>
    </xf>
    <xf numFmtId="0" fontId="4" fillId="0" borderId="0" xfId="0" applyFont="1" applyBorder="1"/>
    <xf numFmtId="0" fontId="94" fillId="5" borderId="3" xfId="0" applyNumberFormat="1" applyFont="1" applyFill="1" applyBorder="1" applyAlignment="1">
      <alignment horizontal="left" indent="1"/>
    </xf>
    <xf numFmtId="0" fontId="94" fillId="5" borderId="3" xfId="0" applyNumberFormat="1" applyFont="1" applyFill="1" applyBorder="1"/>
    <xf numFmtId="166" fontId="94" fillId="5" borderId="3" xfId="0" applyNumberFormat="1" applyFont="1" applyFill="1" applyBorder="1" applyAlignment="1">
      <alignment horizontal="center"/>
    </xf>
    <xf numFmtId="0" fontId="94" fillId="5" borderId="0" xfId="0" applyNumberFormat="1" applyFont="1" applyFill="1" applyBorder="1" applyAlignment="1">
      <alignment horizontal="center"/>
    </xf>
    <xf numFmtId="0" fontId="94" fillId="5" borderId="0" xfId="0" applyNumberFormat="1" applyFont="1" applyFill="1" applyBorder="1" applyAlignment="1">
      <alignment horizontal="left" indent="1"/>
    </xf>
    <xf numFmtId="165" fontId="94" fillId="5" borderId="0" xfId="7" applyNumberFormat="1" applyFont="1" applyFill="1" applyBorder="1" applyAlignment="1">
      <alignment horizontal="center"/>
    </xf>
    <xf numFmtId="0" fontId="105" fillId="5" borderId="0" xfId="0" applyNumberFormat="1" applyFont="1" applyFill="1" applyBorder="1"/>
    <xf numFmtId="165" fontId="94" fillId="5" borderId="0" xfId="0" applyNumberFormat="1" applyFont="1" applyFill="1" applyBorder="1" applyAlignment="1">
      <alignment horizontal="center"/>
    </xf>
    <xf numFmtId="0" fontId="94" fillId="5" borderId="1" xfId="0" applyNumberFormat="1" applyFont="1" applyFill="1" applyBorder="1" applyAlignment="1">
      <alignment horizontal="left" indent="1"/>
    </xf>
    <xf numFmtId="0" fontId="94" fillId="5" borderId="1" xfId="0" applyNumberFormat="1" applyFont="1" applyFill="1" applyBorder="1"/>
    <xf numFmtId="0" fontId="94" fillId="5" borderId="1" xfId="0" applyNumberFormat="1" applyFont="1" applyFill="1" applyBorder="1" applyAlignment="1">
      <alignment horizontal="center"/>
    </xf>
    <xf numFmtId="0" fontId="105" fillId="5" borderId="1" xfId="0" applyNumberFormat="1" applyFont="1" applyFill="1" applyBorder="1"/>
    <xf numFmtId="0" fontId="94" fillId="5" borderId="0" xfId="0" applyNumberFormat="1" applyFont="1" applyFill="1" applyBorder="1" applyAlignment="1">
      <alignment horizontal="left" vertical="center" indent="1"/>
    </xf>
    <xf numFmtId="0" fontId="94" fillId="5" borderId="0" xfId="0" applyNumberFormat="1" applyFont="1" applyFill="1" applyBorder="1" applyAlignment="1">
      <alignment vertical="center"/>
    </xf>
    <xf numFmtId="0" fontId="94" fillId="5" borderId="0" xfId="0" applyNumberFormat="1" applyFont="1" applyFill="1" applyBorder="1" applyAlignment="1">
      <alignment horizontal="center" vertical="center"/>
    </xf>
    <xf numFmtId="166" fontId="105" fillId="5" borderId="0" xfId="0" applyNumberFormat="1" applyFont="1" applyFill="1" applyBorder="1" applyAlignment="1">
      <alignment horizontal="center"/>
    </xf>
    <xf numFmtId="0" fontId="103" fillId="5" borderId="3" xfId="0" applyNumberFormat="1" applyFont="1" applyFill="1" applyBorder="1" applyAlignment="1">
      <alignment vertical="center"/>
    </xf>
    <xf numFmtId="0" fontId="4" fillId="5" borderId="3" xfId="0" applyNumberFormat="1" applyFont="1" applyFill="1" applyBorder="1" applyAlignment="1">
      <alignment horizontal="center" vertical="center"/>
    </xf>
    <xf numFmtId="0" fontId="103" fillId="5" borderId="0" xfId="0" applyNumberFormat="1" applyFont="1" applyFill="1" applyBorder="1" applyAlignment="1">
      <alignment vertical="center"/>
    </xf>
    <xf numFmtId="0" fontId="4" fillId="5" borderId="0" xfId="0" applyNumberFormat="1" applyFont="1" applyFill="1" applyBorder="1" applyAlignment="1">
      <alignment horizontal="right" vertical="center"/>
    </xf>
    <xf numFmtId="0" fontId="37" fillId="5" borderId="0" xfId="0" applyNumberFormat="1" applyFont="1" applyFill="1" applyBorder="1" applyAlignment="1">
      <alignment vertical="center"/>
    </xf>
    <xf numFmtId="0" fontId="4" fillId="5" borderId="0" xfId="0" applyNumberFormat="1" applyFont="1" applyFill="1" applyBorder="1" applyAlignment="1">
      <alignment horizontal="center" vertical="center"/>
    </xf>
    <xf numFmtId="0" fontId="94" fillId="0" borderId="1" xfId="0" applyFont="1" applyFill="1" applyBorder="1" applyAlignment="1">
      <alignment horizontal="left" indent="5"/>
    </xf>
    <xf numFmtId="0" fontId="94" fillId="0" borderId="1" xfId="0" applyFont="1" applyFill="1" applyBorder="1" applyAlignment="1">
      <alignment horizontal="center"/>
    </xf>
    <xf numFmtId="0" fontId="4" fillId="0" borderId="0" xfId="0" applyFont="1" applyFill="1" applyBorder="1" applyAlignment="1">
      <alignment horizontal="left" indent="5"/>
    </xf>
    <xf numFmtId="0" fontId="4" fillId="0" borderId="0" xfId="0" applyFont="1" applyFill="1" applyBorder="1" applyAlignment="1">
      <alignment horizontal="center"/>
    </xf>
    <xf numFmtId="165" fontId="4" fillId="0" borderId="0" xfId="0" applyNumberFormat="1" applyFont="1" applyFill="1" applyBorder="1" applyAlignment="1">
      <alignment horizontal="center"/>
    </xf>
    <xf numFmtId="1" fontId="4" fillId="0" borderId="0" xfId="0" applyNumberFormat="1" applyFont="1" applyFill="1" applyBorder="1" applyAlignment="1">
      <alignment horizontal="center"/>
    </xf>
    <xf numFmtId="0" fontId="4" fillId="0" borderId="1" xfId="0" applyFont="1" applyFill="1" applyBorder="1" applyAlignment="1">
      <alignment horizontal="left" indent="5"/>
    </xf>
    <xf numFmtId="0" fontId="4" fillId="0" borderId="1" xfId="0" applyFont="1" applyFill="1" applyBorder="1" applyAlignment="1">
      <alignment horizontal="center"/>
    </xf>
    <xf numFmtId="165" fontId="4" fillId="0" borderId="1" xfId="0" applyNumberFormat="1" applyFont="1" applyFill="1" applyBorder="1" applyAlignment="1">
      <alignment horizontal="center"/>
    </xf>
    <xf numFmtId="1" fontId="4" fillId="0" borderId="1" xfId="0" applyNumberFormat="1" applyFont="1" applyFill="1" applyBorder="1" applyAlignment="1">
      <alignment horizontal="center"/>
    </xf>
    <xf numFmtId="0" fontId="94" fillId="0" borderId="0" xfId="0" applyFont="1" applyFill="1" applyBorder="1" applyAlignment="1">
      <alignment horizontal="center"/>
    </xf>
    <xf numFmtId="0" fontId="4" fillId="0" borderId="3" xfId="0" applyFont="1" applyFill="1" applyBorder="1" applyAlignment="1">
      <alignment horizontal="center"/>
    </xf>
    <xf numFmtId="0" fontId="4" fillId="0" borderId="0" xfId="0" applyFont="1" applyAlignment="1">
      <alignment horizontal="left"/>
    </xf>
    <xf numFmtId="0" fontId="32" fillId="0" borderId="0" xfId="0" applyFont="1" applyAlignment="1">
      <alignment horizontal="left"/>
    </xf>
    <xf numFmtId="0" fontId="32" fillId="0" borderId="0" xfId="0" applyFont="1" applyBorder="1"/>
    <xf numFmtId="6" fontId="4" fillId="0" borderId="3" xfId="0" applyNumberFormat="1" applyFont="1" applyFill="1" applyBorder="1" applyAlignment="1">
      <alignment horizontal="center"/>
    </xf>
    <xf numFmtId="6" fontId="4" fillId="0" borderId="0" xfId="0" applyNumberFormat="1" applyFont="1" applyFill="1" applyBorder="1" applyAlignment="1">
      <alignment horizontal="center"/>
    </xf>
    <xf numFmtId="6" fontId="4" fillId="0" borderId="1" xfId="0" applyNumberFormat="1" applyFont="1" applyFill="1" applyBorder="1" applyAlignment="1">
      <alignment horizontal="center"/>
    </xf>
    <xf numFmtId="6" fontId="32" fillId="0" borderId="0" xfId="0" applyNumberFormat="1" applyFont="1" applyBorder="1" applyAlignment="1">
      <alignment horizontal="center"/>
    </xf>
    <xf numFmtId="0" fontId="4" fillId="0" borderId="0" xfId="0" applyFont="1" applyBorder="1" applyAlignment="1">
      <alignment horizontal="right"/>
    </xf>
    <xf numFmtId="6" fontId="4" fillId="0" borderId="0" xfId="0" applyNumberFormat="1" applyFont="1" applyBorder="1" applyAlignment="1">
      <alignment horizontal="center"/>
    </xf>
    <xf numFmtId="0" fontId="51" fillId="0" borderId="0" xfId="0" applyFont="1" applyBorder="1" applyProtection="1">
      <protection hidden="1"/>
    </xf>
    <xf numFmtId="0" fontId="19" fillId="0" borderId="0" xfId="0" applyFont="1" applyBorder="1" applyAlignment="1" applyProtection="1">
      <alignment horizontal="center" wrapText="1"/>
    </xf>
    <xf numFmtId="0" fontId="4" fillId="0" borderId="3" xfId="0" applyFont="1" applyBorder="1" applyAlignment="1" applyProtection="1">
      <alignment horizontal="center"/>
    </xf>
    <xf numFmtId="37" fontId="4" fillId="0" borderId="3" xfId="0" applyNumberFormat="1" applyFont="1" applyBorder="1" applyAlignment="1" applyProtection="1">
      <alignment horizontal="center"/>
    </xf>
    <xf numFmtId="6" fontId="4" fillId="0" borderId="3" xfId="0" applyNumberFormat="1" applyFont="1" applyBorder="1" applyAlignment="1" applyProtection="1">
      <alignment horizontal="center"/>
    </xf>
    <xf numFmtId="0" fontId="4" fillId="0" borderId="0" xfId="0" applyFont="1" applyBorder="1" applyAlignment="1" applyProtection="1">
      <alignment horizontal="center"/>
    </xf>
    <xf numFmtId="37" fontId="4" fillId="0" borderId="0" xfId="0" applyNumberFormat="1" applyFont="1" applyBorder="1" applyAlignment="1" applyProtection="1">
      <alignment horizontal="center"/>
    </xf>
    <xf numFmtId="6" fontId="4" fillId="0" borderId="0" xfId="0" applyNumberFormat="1" applyFont="1" applyBorder="1" applyAlignment="1" applyProtection="1">
      <alignment horizontal="center"/>
    </xf>
    <xf numFmtId="0" fontId="4" fillId="0" borderId="1" xfId="0" applyFont="1" applyBorder="1" applyAlignment="1" applyProtection="1">
      <alignment horizontal="center"/>
    </xf>
    <xf numFmtId="37" fontId="4" fillId="0" borderId="1" xfId="0" applyNumberFormat="1" applyFont="1" applyBorder="1" applyAlignment="1" applyProtection="1">
      <alignment horizontal="center"/>
    </xf>
    <xf numFmtId="6" fontId="4" fillId="0" borderId="1" xfId="0" applyNumberFormat="1" applyFont="1" applyBorder="1" applyAlignment="1" applyProtection="1">
      <alignment horizontal="center"/>
    </xf>
    <xf numFmtId="0" fontId="32" fillId="0" borderId="0" xfId="0" applyFont="1" applyBorder="1" applyAlignment="1" applyProtection="1">
      <alignment horizontal="right"/>
    </xf>
    <xf numFmtId="6" fontId="32" fillId="0" borderId="0" xfId="0" applyNumberFormat="1" applyFont="1" applyBorder="1" applyAlignment="1" applyProtection="1">
      <alignment horizontal="center"/>
    </xf>
    <xf numFmtId="0" fontId="32" fillId="0" borderId="0" xfId="0" applyFont="1" applyBorder="1" applyAlignment="1">
      <alignment horizontal="left"/>
    </xf>
    <xf numFmtId="0" fontId="19" fillId="0" borderId="0" xfId="0" applyFont="1" applyBorder="1" applyAlignment="1" applyProtection="1">
      <alignment horizontal="right"/>
    </xf>
    <xf numFmtId="9" fontId="4" fillId="0" borderId="0" xfId="7" applyFont="1" applyBorder="1" applyAlignment="1">
      <alignment horizontal="center"/>
    </xf>
    <xf numFmtId="0" fontId="4" fillId="0" borderId="0" xfId="0" applyFont="1" applyBorder="1" applyAlignment="1"/>
    <xf numFmtId="0" fontId="4" fillId="0" borderId="0" xfId="0" applyFont="1" applyBorder="1" applyAlignment="1">
      <alignment horizontal="left" indent="4"/>
    </xf>
    <xf numFmtId="166" fontId="4" fillId="0" borderId="0" xfId="0" applyNumberFormat="1" applyFont="1" applyBorder="1" applyAlignment="1">
      <alignment horizontal="center"/>
    </xf>
    <xf numFmtId="0" fontId="19" fillId="0" borderId="0" xfId="0" applyFont="1" applyBorder="1" applyAlignment="1" applyProtection="1">
      <alignment horizontal="left" wrapText="1" indent="4"/>
    </xf>
    <xf numFmtId="0" fontId="32" fillId="0" borderId="0" xfId="0" applyFont="1" applyAlignment="1">
      <alignment horizontal="right" indent="3"/>
    </xf>
    <xf numFmtId="0" fontId="32" fillId="0" borderId="0" xfId="0" applyFont="1" applyAlignment="1">
      <alignment horizontal="center"/>
    </xf>
    <xf numFmtId="1" fontId="32" fillId="0" borderId="0" xfId="0" applyNumberFormat="1" applyFont="1" applyFill="1" applyBorder="1" applyAlignment="1" applyProtection="1">
      <alignment horizontal="center"/>
      <protection hidden="1"/>
    </xf>
    <xf numFmtId="0" fontId="4" fillId="0" borderId="3" xfId="0" applyFont="1" applyBorder="1" applyAlignment="1">
      <alignment horizontal="left" indent="4"/>
    </xf>
    <xf numFmtId="0" fontId="4" fillId="0" borderId="1" xfId="0" applyFont="1" applyBorder="1" applyAlignment="1">
      <alignment horizontal="left" indent="4"/>
    </xf>
    <xf numFmtId="9" fontId="4" fillId="0" borderId="1" xfId="0" applyNumberFormat="1" applyFont="1" applyBorder="1" applyAlignment="1">
      <alignment horizontal="center"/>
    </xf>
    <xf numFmtId="0" fontId="15" fillId="0" borderId="3" xfId="0" applyFont="1" applyBorder="1"/>
    <xf numFmtId="0" fontId="15" fillId="0" borderId="1" xfId="0" applyFont="1" applyBorder="1"/>
    <xf numFmtId="6" fontId="15" fillId="0" borderId="0" xfId="0" applyNumberFormat="1" applyFont="1" applyBorder="1"/>
    <xf numFmtId="0" fontId="106" fillId="5" borderId="0" xfId="0" applyNumberFormat="1" applyFont="1" applyFill="1" applyBorder="1" applyAlignment="1">
      <alignment horizontal="left" vertical="center" indent="1"/>
    </xf>
    <xf numFmtId="0" fontId="106" fillId="5" borderId="0" xfId="0" applyNumberFormat="1" applyFont="1" applyFill="1" applyBorder="1" applyAlignment="1">
      <alignment horizontal="center" vertical="center"/>
    </xf>
    <xf numFmtId="0" fontId="107" fillId="5" borderId="0" xfId="0" applyNumberFormat="1" applyFont="1" applyFill="1" applyBorder="1" applyAlignment="1">
      <alignment horizontal="center" wrapText="1"/>
    </xf>
    <xf numFmtId="0" fontId="4" fillId="0" borderId="0" xfId="0" applyFont="1" applyBorder="1" applyAlignment="1" applyProtection="1"/>
    <xf numFmtId="0" fontId="5" fillId="5" borderId="0" xfId="0" quotePrefix="1" applyNumberFormat="1" applyFont="1" applyFill="1"/>
    <xf numFmtId="0" fontId="94" fillId="5" borderId="0" xfId="0" applyFont="1" applyFill="1" applyProtection="1"/>
    <xf numFmtId="166" fontId="4" fillId="5" borderId="3" xfId="0" applyNumberFormat="1" applyFont="1" applyFill="1" applyBorder="1" applyAlignment="1" applyProtection="1">
      <alignment horizontal="center"/>
    </xf>
    <xf numFmtId="166" fontId="4" fillId="5" borderId="1" xfId="0" applyNumberFormat="1" applyFont="1" applyFill="1" applyBorder="1" applyAlignment="1" applyProtection="1">
      <alignment horizontal="center"/>
    </xf>
    <xf numFmtId="166" fontId="108" fillId="5" borderId="0" xfId="0" applyNumberFormat="1" applyFont="1" applyFill="1" applyBorder="1" applyAlignment="1" applyProtection="1">
      <alignment horizontal="center"/>
    </xf>
    <xf numFmtId="0" fontId="109" fillId="5" borderId="0" xfId="0" applyFont="1" applyFill="1" applyProtection="1"/>
    <xf numFmtId="0" fontId="4" fillId="5" borderId="0" xfId="0" applyFont="1" applyFill="1" applyBorder="1" applyAlignment="1" applyProtection="1">
      <alignment horizontal="left" indent="1"/>
    </xf>
    <xf numFmtId="0" fontId="15" fillId="0" borderId="0" xfId="0" applyFont="1" applyProtection="1"/>
    <xf numFmtId="0" fontId="15" fillId="0" borderId="0" xfId="0" applyFont="1" applyAlignment="1" applyProtection="1">
      <alignment horizontal="center"/>
    </xf>
    <xf numFmtId="0" fontId="15" fillId="0" borderId="0" xfId="0" quotePrefix="1" applyNumberFormat="1" applyFont="1"/>
    <xf numFmtId="6" fontId="7" fillId="0" borderId="0" xfId="0" applyNumberFormat="1" applyFont="1" applyBorder="1" applyProtection="1"/>
    <xf numFmtId="6" fontId="12" fillId="0" borderId="0" xfId="0" applyNumberFormat="1" applyFont="1" applyBorder="1" applyProtection="1"/>
    <xf numFmtId="6" fontId="15" fillId="3" borderId="10" xfId="0" applyNumberFormat="1" applyFont="1" applyFill="1" applyBorder="1" applyProtection="1">
      <protection locked="0"/>
    </xf>
    <xf numFmtId="6" fontId="15" fillId="0" borderId="2" xfId="0" applyNumberFormat="1" applyFont="1" applyFill="1" applyBorder="1" applyProtection="1"/>
    <xf numFmtId="10" fontId="15" fillId="3" borderId="2" xfId="7" applyNumberFormat="1" applyFont="1" applyFill="1" applyBorder="1" applyAlignment="1" applyProtection="1">
      <alignment horizontal="center"/>
      <protection locked="0"/>
    </xf>
    <xf numFmtId="1" fontId="15" fillId="3" borderId="11" xfId="0" applyNumberFormat="1" applyFont="1" applyFill="1" applyBorder="1" applyAlignment="1" applyProtection="1">
      <alignment horizontal="center"/>
      <protection locked="0"/>
    </xf>
    <xf numFmtId="10" fontId="15" fillId="3" borderId="2" xfId="0" applyNumberFormat="1" applyFont="1" applyFill="1" applyBorder="1" applyAlignment="1" applyProtection="1">
      <alignment horizontal="center"/>
      <protection locked="0"/>
    </xf>
    <xf numFmtId="0" fontId="15" fillId="3" borderId="1" xfId="0" applyFont="1" applyFill="1" applyBorder="1" applyProtection="1">
      <protection locked="0"/>
    </xf>
    <xf numFmtId="0" fontId="15" fillId="3" borderId="10" xfId="0" applyFont="1" applyFill="1" applyBorder="1" applyProtection="1">
      <protection locked="0"/>
    </xf>
    <xf numFmtId="6" fontId="54" fillId="0" borderId="0" xfId="0" applyNumberFormat="1" applyFont="1" applyBorder="1" applyProtection="1"/>
    <xf numFmtId="6" fontId="15" fillId="0" borderId="0" xfId="0" applyNumberFormat="1" applyFont="1" applyFill="1" applyProtection="1"/>
    <xf numFmtId="6" fontId="15" fillId="0" borderId="0" xfId="0" applyNumberFormat="1" applyFont="1" applyProtection="1"/>
    <xf numFmtId="0" fontId="15" fillId="0" borderId="1" xfId="0" applyFont="1" applyBorder="1" applyProtection="1"/>
    <xf numFmtId="6" fontId="15" fillId="0" borderId="0" xfId="0" applyNumberFormat="1" applyFont="1" applyFill="1" applyBorder="1" applyAlignment="1" applyProtection="1">
      <alignment horizontal="center"/>
    </xf>
    <xf numFmtId="10" fontId="15" fillId="0" borderId="0" xfId="0" applyNumberFormat="1" applyFont="1" applyAlignment="1" applyProtection="1">
      <alignment horizontal="center"/>
    </xf>
    <xf numFmtId="6" fontId="15" fillId="0" borderId="0" xfId="0" applyNumberFormat="1" applyFont="1" applyFill="1" applyBorder="1" applyProtection="1"/>
    <xf numFmtId="0" fontId="49" fillId="0" borderId="0" xfId="0" applyFont="1" applyFill="1" applyBorder="1" applyAlignment="1" applyProtection="1">
      <alignment wrapText="1"/>
    </xf>
    <xf numFmtId="6" fontId="7" fillId="0" borderId="0" xfId="0" applyNumberFormat="1" applyFont="1" applyFill="1" applyBorder="1" applyProtection="1"/>
    <xf numFmtId="0" fontId="15" fillId="0" borderId="0" xfId="0" applyFont="1" applyFill="1" applyBorder="1" applyAlignment="1" applyProtection="1">
      <alignment wrapText="1"/>
    </xf>
    <xf numFmtId="0" fontId="21" fillId="0" borderId="0" xfId="0" applyFont="1" applyAlignment="1" applyProtection="1">
      <alignment wrapText="1"/>
    </xf>
    <xf numFmtId="0" fontId="15" fillId="0" borderId="3" xfId="0" applyFont="1" applyBorder="1" applyProtection="1"/>
    <xf numFmtId="0" fontId="15" fillId="3" borderId="12" xfId="0" applyFont="1" applyFill="1" applyBorder="1" applyProtection="1">
      <protection locked="0"/>
    </xf>
    <xf numFmtId="10" fontId="15" fillId="0" borderId="0" xfId="0" applyNumberFormat="1" applyFont="1" applyBorder="1" applyAlignment="1" applyProtection="1">
      <alignment horizontal="center"/>
    </xf>
    <xf numFmtId="10" fontId="5" fillId="0" borderId="0" xfId="0" applyNumberFormat="1" applyFont="1" applyBorder="1" applyAlignment="1" applyProtection="1">
      <alignment horizontal="center"/>
    </xf>
    <xf numFmtId="10" fontId="0" fillId="0" borderId="0" xfId="0" applyNumberFormat="1" applyBorder="1" applyAlignment="1" applyProtection="1">
      <alignment horizontal="center"/>
    </xf>
    <xf numFmtId="0" fontId="47" fillId="0" borderId="0" xfId="0" applyFont="1" applyBorder="1" applyProtection="1"/>
    <xf numFmtId="0" fontId="12" fillId="0" borderId="0" xfId="0" applyFont="1" applyBorder="1" applyAlignment="1" applyProtection="1">
      <alignment horizontal="left" indent="1"/>
    </xf>
    <xf numFmtId="0" fontId="11" fillId="0" borderId="0" xfId="0" applyFont="1" applyBorder="1" applyAlignment="1" applyProtection="1"/>
    <xf numFmtId="0" fontId="12" fillId="0" borderId="0" xfId="0" applyFont="1" applyBorder="1" applyAlignment="1" applyProtection="1"/>
    <xf numFmtId="0" fontId="8" fillId="0" borderId="0" xfId="0" applyFont="1" applyBorder="1" applyProtection="1"/>
    <xf numFmtId="0" fontId="12" fillId="0" borderId="0" xfId="0" applyFont="1" applyBorder="1" applyAlignment="1" applyProtection="1">
      <alignment horizontal="left"/>
    </xf>
    <xf numFmtId="0" fontId="47" fillId="3" borderId="1" xfId="0" applyFont="1" applyFill="1" applyBorder="1" applyProtection="1">
      <protection locked="0"/>
    </xf>
    <xf numFmtId="0" fontId="47" fillId="0" borderId="3" xfId="0" applyFont="1" applyBorder="1" applyProtection="1"/>
    <xf numFmtId="0" fontId="15" fillId="5" borderId="0" xfId="0" applyFont="1" applyFill="1" applyBorder="1" applyAlignment="1" applyProtection="1">
      <alignment horizontal="center"/>
    </xf>
    <xf numFmtId="0" fontId="49" fillId="5" borderId="0" xfId="0" applyFont="1" applyFill="1" applyBorder="1" applyAlignment="1" applyProtection="1">
      <alignment vertical="center"/>
    </xf>
    <xf numFmtId="37" fontId="15" fillId="0" borderId="0" xfId="0" applyNumberFormat="1" applyFont="1" applyBorder="1" applyAlignment="1" applyProtection="1">
      <alignment horizontal="left" indent="1"/>
    </xf>
    <xf numFmtId="166" fontId="15" fillId="0" borderId="4" xfId="0" applyNumberFormat="1" applyFont="1" applyBorder="1" applyAlignment="1" applyProtection="1">
      <alignment horizontal="right"/>
    </xf>
    <xf numFmtId="166" fontId="15" fillId="0" borderId="0" xfId="0" applyNumberFormat="1" applyFont="1" applyBorder="1" applyAlignment="1" applyProtection="1">
      <alignment horizontal="right"/>
    </xf>
    <xf numFmtId="37" fontId="21" fillId="0" borderId="0" xfId="0" applyNumberFormat="1" applyFont="1" applyBorder="1" applyAlignment="1" applyProtection="1">
      <alignment horizontal="left"/>
    </xf>
    <xf numFmtId="37" fontId="21" fillId="0" borderId="0" xfId="0" applyNumberFormat="1" applyFont="1" applyBorder="1" applyAlignment="1" applyProtection="1">
      <alignment horizontal="centerContinuous"/>
    </xf>
    <xf numFmtId="37" fontId="21" fillId="0" borderId="0" xfId="0" applyNumberFormat="1" applyFont="1" applyFill="1" applyBorder="1" applyAlignment="1" applyProtection="1">
      <alignment horizontal="centerContinuous"/>
    </xf>
    <xf numFmtId="166" fontId="21" fillId="0" borderId="4" xfId="0" applyNumberFormat="1" applyFont="1" applyBorder="1" applyAlignment="1" applyProtection="1">
      <alignment horizontal="right"/>
    </xf>
    <xf numFmtId="166" fontId="21" fillId="0" borderId="0" xfId="0" applyNumberFormat="1" applyFont="1" applyBorder="1" applyAlignment="1" applyProtection="1">
      <alignment horizontal="right"/>
    </xf>
    <xf numFmtId="37" fontId="15" fillId="0" borderId="0" xfId="0" applyNumberFormat="1" applyFont="1" applyBorder="1" applyAlignment="1" applyProtection="1">
      <alignment horizontal="left"/>
    </xf>
    <xf numFmtId="37" fontId="21" fillId="0" borderId="10" xfId="0" applyNumberFormat="1" applyFont="1" applyBorder="1" applyAlignment="1" applyProtection="1">
      <alignment horizontal="left"/>
    </xf>
    <xf numFmtId="37" fontId="21" fillId="0" borderId="10" xfId="0" applyNumberFormat="1" applyFont="1" applyBorder="1" applyAlignment="1" applyProtection="1">
      <alignment horizontal="center"/>
    </xf>
    <xf numFmtId="37" fontId="15" fillId="0" borderId="10" xfId="0" applyNumberFormat="1" applyFont="1" applyFill="1" applyBorder="1" applyAlignment="1" applyProtection="1">
      <alignment horizontal="centerContinuous"/>
    </xf>
    <xf numFmtId="166" fontId="15" fillId="0" borderId="2" xfId="0" applyNumberFormat="1" applyFont="1" applyBorder="1" applyAlignment="1" applyProtection="1">
      <alignment horizontal="right"/>
    </xf>
    <xf numFmtId="166" fontId="15" fillId="0" borderId="10" xfId="0" applyNumberFormat="1" applyFont="1" applyBorder="1" applyAlignment="1" applyProtection="1">
      <alignment horizontal="right"/>
    </xf>
    <xf numFmtId="37" fontId="49" fillId="0" borderId="0" xfId="0" applyNumberFormat="1" applyFont="1" applyBorder="1" applyAlignment="1" applyProtection="1">
      <alignment horizontal="center"/>
    </xf>
    <xf numFmtId="37" fontId="15" fillId="0" borderId="0" xfId="0" applyNumberFormat="1" applyFont="1" applyFill="1" applyBorder="1" applyAlignment="1" applyProtection="1">
      <alignment horizontal="center"/>
    </xf>
    <xf numFmtId="37" fontId="15" fillId="0" borderId="0" xfId="0" applyNumberFormat="1" applyFont="1" applyBorder="1" applyAlignment="1" applyProtection="1"/>
    <xf numFmtId="37" fontId="21" fillId="0" borderId="0" xfId="0" applyNumberFormat="1" applyFont="1" applyBorder="1" applyAlignment="1" applyProtection="1">
      <alignment horizontal="center"/>
    </xf>
    <xf numFmtId="37" fontId="41" fillId="0" borderId="0" xfId="0" applyNumberFormat="1" applyFont="1" applyBorder="1" applyAlignment="1" applyProtection="1">
      <alignment horizontal="center"/>
    </xf>
    <xf numFmtId="166" fontId="15" fillId="5" borderId="4" xfId="0" applyNumberFormat="1" applyFont="1" applyFill="1" applyBorder="1" applyAlignment="1" applyProtection="1">
      <alignment horizontal="right"/>
    </xf>
    <xf numFmtId="166" fontId="15" fillId="5" borderId="0" xfId="0" applyNumberFormat="1" applyFont="1" applyFill="1" applyBorder="1" applyAlignment="1" applyProtection="1">
      <alignment horizontal="right"/>
    </xf>
    <xf numFmtId="166" fontId="15" fillId="0" borderId="4" xfId="0" applyNumberFormat="1" applyFont="1" applyBorder="1" applyAlignment="1" applyProtection="1">
      <alignment horizontal="right" vertical="center"/>
    </xf>
    <xf numFmtId="166" fontId="15" fillId="0" borderId="0" xfId="0" applyNumberFormat="1" applyFont="1" applyBorder="1" applyAlignment="1" applyProtection="1">
      <alignment horizontal="right" vertical="center"/>
    </xf>
    <xf numFmtId="0" fontId="15" fillId="0" borderId="0" xfId="0" applyFont="1" applyBorder="1" applyAlignment="1" applyProtection="1">
      <alignment horizontal="center" vertical="center"/>
    </xf>
    <xf numFmtId="5" fontId="15" fillId="0" borderId="0" xfId="0" applyNumberFormat="1" applyFont="1" applyBorder="1" applyAlignment="1" applyProtection="1">
      <alignment horizontal="center" vertical="center"/>
    </xf>
    <xf numFmtId="37" fontId="21" fillId="0" borderId="10" xfId="0" applyNumberFormat="1" applyFont="1" applyFill="1" applyBorder="1" applyAlignment="1" applyProtection="1">
      <alignment horizontal="centerContinuous"/>
    </xf>
    <xf numFmtId="166" fontId="21" fillId="0" borderId="2" xfId="0" applyNumberFormat="1" applyFont="1" applyBorder="1" applyAlignment="1" applyProtection="1">
      <alignment horizontal="right"/>
    </xf>
    <xf numFmtId="2" fontId="15" fillId="0" borderId="0" xfId="0" applyNumberFormat="1" applyFont="1" applyBorder="1" applyAlignment="1" applyProtection="1">
      <alignment horizontal="center"/>
    </xf>
    <xf numFmtId="2" fontId="15" fillId="0" borderId="0" xfId="0" applyNumberFormat="1" applyFont="1" applyFill="1" applyBorder="1" applyAlignment="1" applyProtection="1">
      <alignment horizontal="center"/>
    </xf>
    <xf numFmtId="2" fontId="15" fillId="0" borderId="4" xfId="0" applyNumberFormat="1" applyFont="1" applyFill="1" applyBorder="1" applyAlignment="1" applyProtection="1">
      <alignment horizontal="center"/>
    </xf>
    <xf numFmtId="37" fontId="41" fillId="0" borderId="0" xfId="0" applyNumberFormat="1" applyFont="1" applyFill="1" applyBorder="1" applyAlignment="1" applyProtection="1">
      <alignment horizontal="left"/>
    </xf>
    <xf numFmtId="37" fontId="57" fillId="0" borderId="0" xfId="0" applyNumberFormat="1" applyFont="1" applyFill="1" applyBorder="1" applyAlignment="1" applyProtection="1">
      <alignment horizontal="center"/>
    </xf>
    <xf numFmtId="166" fontId="21" fillId="0" borderId="10" xfId="0" applyNumberFormat="1" applyFont="1" applyBorder="1" applyAlignment="1" applyProtection="1">
      <alignment horizontal="right"/>
    </xf>
    <xf numFmtId="37" fontId="21" fillId="5" borderId="0" xfId="0" applyNumberFormat="1" applyFont="1" applyFill="1" applyBorder="1" applyAlignment="1" applyProtection="1">
      <alignment horizontal="left"/>
    </xf>
    <xf numFmtId="37" fontId="15" fillId="5" borderId="0" xfId="0" applyNumberFormat="1" applyFont="1" applyFill="1" applyBorder="1" applyAlignment="1" applyProtection="1">
      <alignment horizontal="left"/>
    </xf>
    <xf numFmtId="166" fontId="15" fillId="3" borderId="2" xfId="0" applyNumberFormat="1" applyFont="1" applyFill="1" applyBorder="1" applyAlignment="1" applyProtection="1">
      <alignment horizontal="right"/>
      <protection locked="0"/>
    </xf>
    <xf numFmtId="166" fontId="15" fillId="3" borderId="10" xfId="0" applyNumberFormat="1" applyFont="1" applyFill="1" applyBorder="1" applyAlignment="1" applyProtection="1">
      <alignment horizontal="right"/>
      <protection locked="0"/>
    </xf>
    <xf numFmtId="0" fontId="41" fillId="0" borderId="0" xfId="0" applyFont="1" applyFill="1" applyBorder="1" applyAlignment="1" applyProtection="1">
      <alignment horizontal="centerContinuous"/>
    </xf>
    <xf numFmtId="0" fontId="12" fillId="5" borderId="10" xfId="0" applyFont="1" applyFill="1" applyBorder="1" applyAlignment="1" applyProtection="1">
      <alignment horizontal="left" vertical="center"/>
    </xf>
    <xf numFmtId="37" fontId="21" fillId="0" borderId="12" xfId="0" applyNumberFormat="1" applyFont="1" applyFill="1" applyBorder="1" applyAlignment="1" applyProtection="1">
      <alignment horizontal="centerContinuous"/>
    </xf>
    <xf numFmtId="0" fontId="34" fillId="5" borderId="0" xfId="0" applyFont="1" applyFill="1" applyBorder="1" applyAlignment="1" applyProtection="1">
      <alignment vertical="center"/>
    </xf>
    <xf numFmtId="0" fontId="4" fillId="0" borderId="0" xfId="0" applyFont="1" applyFill="1" applyBorder="1" applyAlignment="1" applyProtection="1">
      <alignment horizontal="right" vertical="center"/>
    </xf>
    <xf numFmtId="6" fontId="15" fillId="5" borderId="0" xfId="0" applyNumberFormat="1" applyFont="1" applyFill="1"/>
    <xf numFmtId="0" fontId="21" fillId="5" borderId="0" xfId="0" applyFont="1" applyFill="1" applyBorder="1"/>
    <xf numFmtId="6" fontId="15" fillId="5" borderId="0" xfId="0" applyNumberFormat="1" applyFont="1" applyFill="1" applyBorder="1"/>
    <xf numFmtId="166" fontId="15" fillId="5" borderId="3" xfId="0" quotePrefix="1" applyNumberFormat="1" applyFont="1" applyFill="1" applyBorder="1" applyProtection="1"/>
    <xf numFmtId="166" fontId="15" fillId="3" borderId="3" xfId="0" applyNumberFormat="1" applyFont="1" applyFill="1" applyBorder="1" applyProtection="1">
      <protection locked="0"/>
    </xf>
    <xf numFmtId="0" fontId="15" fillId="0" borderId="0" xfId="0" applyFont="1" applyFill="1" applyProtection="1"/>
    <xf numFmtId="0" fontId="98" fillId="0" borderId="0" xfId="0" applyFont="1" applyProtection="1"/>
    <xf numFmtId="0" fontId="98" fillId="0" borderId="0" xfId="0" applyFont="1" applyProtection="1">
      <protection hidden="1"/>
    </xf>
    <xf numFmtId="0" fontId="15" fillId="0" borderId="0" xfId="0" applyFont="1" applyFill="1" applyBorder="1" applyProtection="1"/>
    <xf numFmtId="0" fontId="21" fillId="0" borderId="0" xfId="0" applyFont="1" applyFill="1" applyBorder="1" applyAlignment="1" applyProtection="1">
      <alignment horizontal="center"/>
    </xf>
    <xf numFmtId="0" fontId="98" fillId="0" borderId="0" xfId="0" applyFont="1" applyAlignment="1" applyProtection="1">
      <alignment horizontal="center"/>
    </xf>
    <xf numFmtId="0" fontId="98" fillId="0" borderId="0" xfId="0" applyFont="1" applyAlignment="1" applyProtection="1">
      <alignment horizontal="center" vertical="top"/>
    </xf>
    <xf numFmtId="0" fontId="15" fillId="0" borderId="1" xfId="0" applyFont="1" applyBorder="1" applyAlignment="1">
      <alignment horizontal="center"/>
    </xf>
    <xf numFmtId="0" fontId="15" fillId="0" borderId="1" xfId="0" applyFont="1" applyBorder="1" applyAlignment="1">
      <alignment horizontal="center" wrapText="1"/>
    </xf>
    <xf numFmtId="6" fontId="15" fillId="0" borderId="0" xfId="0" applyNumberFormat="1" applyFont="1"/>
    <xf numFmtId="0" fontId="110" fillId="0" borderId="0" xfId="0" applyFont="1" applyBorder="1" applyAlignment="1">
      <alignment horizontal="center"/>
    </xf>
    <xf numFmtId="0" fontId="21" fillId="0" borderId="0" xfId="0" applyFont="1" applyAlignment="1">
      <alignment vertical="top" wrapText="1"/>
    </xf>
    <xf numFmtId="6" fontId="15" fillId="0" borderId="3" xfId="0" applyNumberFormat="1" applyFont="1" applyBorder="1"/>
    <xf numFmtId="6" fontId="110" fillId="0" borderId="0" xfId="0" applyNumberFormat="1" applyFont="1" applyBorder="1"/>
    <xf numFmtId="6" fontId="21" fillId="0" borderId="0" xfId="0" applyNumberFormat="1" applyFont="1"/>
    <xf numFmtId="0" fontId="110" fillId="0" borderId="0" xfId="0" applyFont="1" applyBorder="1"/>
    <xf numFmtId="0" fontId="15" fillId="0" borderId="0" xfId="0" applyNumberFormat="1" applyFont="1"/>
    <xf numFmtId="3" fontId="15" fillId="0" borderId="3" xfId="1" applyNumberFormat="1" applyFont="1" applyBorder="1" applyAlignment="1">
      <alignment horizontal="center"/>
    </xf>
    <xf numFmtId="0" fontId="15" fillId="0" borderId="1" xfId="0" applyFont="1" applyBorder="1" applyAlignment="1">
      <alignment horizontal="right"/>
    </xf>
    <xf numFmtId="0" fontId="21" fillId="0" borderId="0" xfId="0" applyFont="1" applyBorder="1" applyAlignment="1" applyProtection="1">
      <alignment horizontal="left"/>
    </xf>
    <xf numFmtId="3" fontId="21" fillId="0" borderId="0" xfId="1" applyNumberFormat="1" applyFont="1" applyBorder="1" applyAlignment="1" applyProtection="1">
      <alignment horizontal="center"/>
    </xf>
    <xf numFmtId="171" fontId="35" fillId="5" borderId="0" xfId="1" applyNumberFormat="1" applyFont="1" applyFill="1" applyAlignment="1"/>
    <xf numFmtId="9" fontId="15" fillId="0" borderId="0" xfId="0" applyNumberFormat="1" applyFont="1" applyAlignment="1">
      <alignment horizontal="center"/>
    </xf>
    <xf numFmtId="6" fontId="15" fillId="0" borderId="0" xfId="0" applyNumberFormat="1" applyFont="1" applyAlignment="1">
      <alignment horizontal="center"/>
    </xf>
    <xf numFmtId="0" fontId="15" fillId="5" borderId="1" xfId="0" applyFont="1" applyFill="1" applyBorder="1" applyAlignment="1">
      <alignment horizontal="center"/>
    </xf>
    <xf numFmtId="0" fontId="15" fillId="0" borderId="0" xfId="0" applyFont="1" applyAlignment="1">
      <alignment horizontal="left" indent="2"/>
    </xf>
    <xf numFmtId="0" fontId="15" fillId="0" borderId="1" xfId="0" applyFont="1" applyBorder="1" applyAlignment="1">
      <alignment horizontal="left" indent="2"/>
    </xf>
    <xf numFmtId="0" fontId="102" fillId="0" borderId="0" xfId="0" applyFont="1" applyProtection="1"/>
    <xf numFmtId="166" fontId="15" fillId="3" borderId="12" xfId="0" applyNumberFormat="1" applyFont="1" applyFill="1" applyBorder="1" applyAlignment="1" applyProtection="1">
      <alignment horizontal="right"/>
      <protection locked="0"/>
    </xf>
    <xf numFmtId="0" fontId="21" fillId="0" borderId="10" xfId="0" applyFont="1" applyFill="1" applyBorder="1" applyAlignment="1" applyProtection="1">
      <alignment horizontal="center"/>
    </xf>
    <xf numFmtId="0" fontId="21" fillId="0" borderId="3" xfId="0" applyFont="1" applyFill="1" applyBorder="1" applyAlignment="1" applyProtection="1">
      <alignment horizontal="center"/>
    </xf>
    <xf numFmtId="0" fontId="15" fillId="0" borderId="13" xfId="0" applyFont="1" applyBorder="1" applyAlignment="1" applyProtection="1">
      <alignment horizontal="left"/>
    </xf>
    <xf numFmtId="166" fontId="15" fillId="3" borderId="7" xfId="0" applyNumberFormat="1" applyFont="1" applyFill="1" applyBorder="1" applyAlignment="1" applyProtection="1">
      <alignment horizontal="center" vertical="center"/>
      <protection locked="0"/>
    </xf>
    <xf numFmtId="166" fontId="15" fillId="0" borderId="8" xfId="0" applyNumberFormat="1" applyFont="1" applyFill="1" applyBorder="1" applyAlignment="1" applyProtection="1">
      <alignment horizontal="center" vertical="center"/>
    </xf>
    <xf numFmtId="165" fontId="15" fillId="0" borderId="0" xfId="0" applyNumberFormat="1" applyFont="1" applyBorder="1"/>
    <xf numFmtId="165" fontId="15" fillId="0" borderId="3" xfId="0" applyNumberFormat="1" applyFont="1" applyFill="1" applyBorder="1" applyAlignment="1" applyProtection="1">
      <alignment horizontal="center" vertical="center"/>
    </xf>
    <xf numFmtId="0" fontId="15" fillId="0" borderId="12" xfId="0" applyFont="1" applyBorder="1" applyAlignment="1" applyProtection="1">
      <alignment horizontal="left"/>
    </xf>
    <xf numFmtId="166" fontId="15" fillId="3" borderId="2" xfId="0" applyNumberFormat="1" applyFont="1" applyFill="1" applyBorder="1" applyAlignment="1" applyProtection="1">
      <alignment horizontal="center" vertical="center"/>
      <protection locked="0"/>
    </xf>
    <xf numFmtId="165" fontId="15" fillId="0" borderId="0" xfId="0" applyNumberFormat="1" applyFont="1" applyFill="1" applyBorder="1" applyAlignment="1" applyProtection="1">
      <alignment horizontal="center" vertical="center"/>
    </xf>
    <xf numFmtId="0" fontId="15" fillId="5" borderId="0" xfId="0" applyFont="1" applyFill="1" applyProtection="1">
      <protection hidden="1"/>
    </xf>
    <xf numFmtId="165" fontId="15" fillId="0" borderId="0" xfId="0" applyNumberFormat="1" applyFont="1" applyBorder="1" applyAlignment="1">
      <alignment horizontal="left" indent="1"/>
    </xf>
    <xf numFmtId="165" fontId="15" fillId="5" borderId="0" xfId="0" applyNumberFormat="1" applyFont="1" applyFill="1" applyBorder="1" applyAlignment="1" applyProtection="1">
      <alignment horizontal="center" vertical="center"/>
    </xf>
    <xf numFmtId="0" fontId="15" fillId="3" borderId="12" xfId="0" applyFont="1" applyFill="1" applyBorder="1" applyAlignment="1" applyProtection="1">
      <alignment horizontal="left"/>
      <protection locked="0"/>
    </xf>
    <xf numFmtId="166" fontId="15" fillId="3" borderId="6" xfId="0" applyNumberFormat="1" applyFont="1" applyFill="1" applyBorder="1" applyAlignment="1" applyProtection="1">
      <alignment horizontal="center" vertical="center"/>
      <protection locked="0"/>
    </xf>
    <xf numFmtId="165" fontId="15" fillId="0" borderId="14" xfId="0" applyNumberFormat="1" applyFont="1" applyFill="1" applyBorder="1" applyAlignment="1" applyProtection="1">
      <alignment horizontal="center" vertical="center"/>
    </xf>
    <xf numFmtId="0" fontId="21" fillId="0" borderId="15" xfId="0" applyFont="1" applyBorder="1" applyAlignment="1" applyProtection="1">
      <alignment horizontal="right"/>
    </xf>
    <xf numFmtId="166" fontId="21" fillId="0" borderId="16" xfId="0" applyNumberFormat="1" applyFont="1" applyBorder="1" applyAlignment="1" applyProtection="1">
      <alignment horizontal="center" vertical="center"/>
    </xf>
    <xf numFmtId="166" fontId="21" fillId="0" borderId="17" xfId="0" applyNumberFormat="1" applyFont="1" applyFill="1" applyBorder="1" applyAlignment="1" applyProtection="1">
      <alignment horizontal="center" vertical="center"/>
    </xf>
    <xf numFmtId="165" fontId="21" fillId="0" borderId="0" xfId="0" applyNumberFormat="1" applyFont="1" applyFill="1" applyBorder="1" applyAlignment="1" applyProtection="1">
      <alignment horizontal="center" vertical="center"/>
    </xf>
    <xf numFmtId="166" fontId="15" fillId="0" borderId="1" xfId="0" applyNumberFormat="1" applyFont="1" applyBorder="1" applyAlignment="1" applyProtection="1">
      <alignment horizontal="center" vertical="center"/>
    </xf>
    <xf numFmtId="166" fontId="15" fillId="0" borderId="1" xfId="0" applyNumberFormat="1" applyFont="1" applyFill="1" applyBorder="1" applyAlignment="1" applyProtection="1">
      <alignment horizontal="center" vertical="center"/>
    </xf>
    <xf numFmtId="0" fontId="15" fillId="0" borderId="13" xfId="0" applyFont="1" applyBorder="1" applyProtection="1"/>
    <xf numFmtId="0" fontId="15" fillId="0" borderId="12" xfId="0" applyFont="1" applyBorder="1" applyProtection="1"/>
    <xf numFmtId="0" fontId="21" fillId="0" borderId="14" xfId="0" applyFont="1" applyBorder="1" applyAlignment="1" applyProtection="1">
      <alignment horizontal="right"/>
    </xf>
    <xf numFmtId="166" fontId="21" fillId="0" borderId="14" xfId="0" applyNumberFormat="1" applyFont="1" applyBorder="1" applyAlignment="1" applyProtection="1">
      <alignment horizontal="center" vertical="center"/>
    </xf>
    <xf numFmtId="166" fontId="21" fillId="0" borderId="14" xfId="0" applyNumberFormat="1" applyFont="1" applyFill="1" applyBorder="1" applyAlignment="1" applyProtection="1">
      <alignment horizontal="center" vertical="center"/>
    </xf>
    <xf numFmtId="165" fontId="21" fillId="0" borderId="14" xfId="0" applyNumberFormat="1" applyFont="1" applyFill="1" applyBorder="1" applyAlignment="1" applyProtection="1">
      <alignment horizontal="center" vertical="center"/>
    </xf>
    <xf numFmtId="0" fontId="21" fillId="0" borderId="0" xfId="0" applyFont="1" applyBorder="1" applyAlignment="1" applyProtection="1">
      <alignment horizontal="center"/>
    </xf>
    <xf numFmtId="168" fontId="15" fillId="0" borderId="0" xfId="0" applyNumberFormat="1" applyFont="1" applyBorder="1" applyAlignment="1" applyProtection="1">
      <alignment horizontal="center"/>
    </xf>
    <xf numFmtId="168" fontId="15" fillId="0" borderId="0" xfId="0" applyNumberFormat="1" applyFont="1" applyFill="1" applyBorder="1" applyAlignment="1" applyProtection="1">
      <alignment horizontal="center" vertical="top"/>
    </xf>
    <xf numFmtId="6" fontId="15" fillId="0" borderId="0" xfId="0" applyNumberFormat="1" applyFont="1" applyBorder="1" applyProtection="1">
      <protection hidden="1"/>
    </xf>
    <xf numFmtId="0" fontId="5" fillId="0" borderId="0" xfId="0" applyFont="1" applyBorder="1" applyAlignment="1" applyProtection="1">
      <alignment vertical="center"/>
    </xf>
    <xf numFmtId="166" fontId="12" fillId="0" borderId="18" xfId="0" applyNumberFormat="1" applyFont="1" applyBorder="1" applyAlignment="1" applyProtection="1">
      <alignment horizontal="center" vertical="center"/>
    </xf>
    <xf numFmtId="0" fontId="12" fillId="0" borderId="0" xfId="0" applyFont="1" applyBorder="1" applyAlignment="1" applyProtection="1">
      <alignment vertical="center"/>
    </xf>
    <xf numFmtId="165" fontId="12" fillId="0" borderId="18" xfId="0" applyNumberFormat="1" applyFont="1" applyBorder="1" applyAlignment="1" applyProtection="1">
      <alignment horizontal="center" vertical="center"/>
    </xf>
    <xf numFmtId="166" fontId="95" fillId="5" borderId="0" xfId="0" applyNumberFormat="1" applyFont="1" applyFill="1" applyBorder="1" applyAlignment="1">
      <alignment horizontal="center" vertical="center" wrapText="1"/>
    </xf>
    <xf numFmtId="166" fontId="95" fillId="5" borderId="1" xfId="0" applyNumberFormat="1" applyFont="1" applyFill="1" applyBorder="1" applyAlignment="1">
      <alignment horizontal="center" vertical="center" wrapText="1"/>
    </xf>
    <xf numFmtId="6" fontId="3" fillId="5" borderId="3" xfId="0" applyNumberFormat="1" applyFont="1" applyFill="1" applyBorder="1" applyAlignment="1">
      <alignment horizontal="center"/>
    </xf>
    <xf numFmtId="6" fontId="4" fillId="5" borderId="3" xfId="0" applyNumberFormat="1" applyFont="1" applyFill="1" applyBorder="1" applyAlignment="1">
      <alignment horizontal="center"/>
    </xf>
    <xf numFmtId="6" fontId="4" fillId="5" borderId="0" xfId="0" applyNumberFormat="1" applyFont="1" applyFill="1" applyBorder="1" applyAlignment="1">
      <alignment horizontal="center"/>
    </xf>
    <xf numFmtId="0" fontId="98" fillId="0" borderId="0" xfId="0" applyFont="1" applyBorder="1" applyProtection="1"/>
    <xf numFmtId="166" fontId="21" fillId="0" borderId="0" xfId="0" applyNumberFormat="1" applyFont="1" applyFill="1" applyBorder="1" applyProtection="1"/>
    <xf numFmtId="0" fontId="37" fillId="0" borderId="0" xfId="0" applyFont="1" applyBorder="1" applyAlignment="1" applyProtection="1">
      <alignment horizontal="center"/>
    </xf>
    <xf numFmtId="166" fontId="21" fillId="0" borderId="0" xfId="0" applyNumberFormat="1" applyFont="1" applyBorder="1" applyAlignment="1" applyProtection="1">
      <alignment horizontal="center"/>
    </xf>
    <xf numFmtId="0" fontId="111" fillId="5" borderId="0" xfId="0" applyFont="1" applyFill="1" applyProtection="1"/>
    <xf numFmtId="0" fontId="21" fillId="5" borderId="0" xfId="0" applyFont="1" applyFill="1" applyAlignment="1">
      <alignment vertical="center" wrapText="1"/>
    </xf>
    <xf numFmtId="0" fontId="112" fillId="5" borderId="0" xfId="0" applyFont="1" applyFill="1" applyAlignment="1" applyProtection="1">
      <alignment vertical="center"/>
    </xf>
    <xf numFmtId="0" fontId="15" fillId="5" borderId="0" xfId="0" applyFont="1" applyFill="1" applyAlignment="1" applyProtection="1">
      <alignment horizontal="center"/>
    </xf>
    <xf numFmtId="0" fontId="98" fillId="5" borderId="0" xfId="0" applyFont="1" applyFill="1" applyProtection="1"/>
    <xf numFmtId="0" fontId="4" fillId="0" borderId="1" xfId="0" applyFont="1" applyBorder="1" applyAlignment="1">
      <alignment horizontal="center"/>
    </xf>
    <xf numFmtId="0" fontId="4" fillId="0" borderId="1" xfId="0" applyFont="1" applyBorder="1" applyAlignment="1">
      <alignment horizontal="center" wrapText="1"/>
    </xf>
    <xf numFmtId="0" fontId="4" fillId="0" borderId="0" xfId="0" applyFont="1" applyBorder="1" applyAlignment="1">
      <alignment horizontal="center" wrapText="1"/>
    </xf>
    <xf numFmtId="0" fontId="113" fillId="0" borderId="0" xfId="0" applyFont="1" applyBorder="1" applyAlignment="1">
      <alignment horizontal="center" wrapText="1"/>
    </xf>
    <xf numFmtId="0" fontId="15" fillId="0" borderId="0" xfId="0" applyFont="1" applyBorder="1" applyAlignment="1" applyProtection="1">
      <alignment horizontal="left"/>
    </xf>
    <xf numFmtId="166" fontId="15" fillId="5" borderId="0" xfId="0" applyNumberFormat="1" applyFont="1" applyFill="1" applyBorder="1" applyProtection="1">
      <protection locked="0"/>
    </xf>
    <xf numFmtId="0" fontId="114" fillId="0" borderId="0" xfId="0" applyFont="1" applyProtection="1"/>
    <xf numFmtId="0" fontId="114" fillId="0" borderId="0" xfId="0" quotePrefix="1" applyNumberFormat="1" applyFont="1"/>
    <xf numFmtId="0" fontId="36" fillId="0" borderId="1" xfId="0" applyFont="1" applyBorder="1" applyAlignment="1">
      <alignment horizontal="center" wrapText="1"/>
    </xf>
    <xf numFmtId="0" fontId="15" fillId="5" borderId="0" xfId="0" applyFont="1" applyFill="1" applyBorder="1" applyAlignment="1">
      <alignment horizontal="center"/>
    </xf>
    <xf numFmtId="0" fontId="15" fillId="5" borderId="0" xfId="0" applyFont="1" applyFill="1" applyBorder="1" applyAlignment="1">
      <alignment horizontal="center"/>
    </xf>
    <xf numFmtId="0" fontId="39" fillId="5" borderId="0" xfId="0" applyFont="1" applyFill="1" applyBorder="1" applyAlignment="1" applyProtection="1"/>
    <xf numFmtId="0" fontId="25" fillId="5" borderId="0" xfId="0" applyFont="1" applyFill="1" applyBorder="1" applyAlignment="1" applyProtection="1"/>
    <xf numFmtId="0" fontId="4" fillId="5" borderId="1" xfId="0" applyNumberFormat="1" applyFont="1" applyFill="1" applyBorder="1" applyAlignment="1" applyProtection="1">
      <alignment horizontal="center"/>
    </xf>
    <xf numFmtId="0" fontId="103" fillId="5" borderId="0" xfId="0" applyFont="1" applyFill="1" applyBorder="1" applyAlignment="1" applyProtection="1">
      <alignment vertical="center" wrapText="1"/>
    </xf>
    <xf numFmtId="0" fontId="103" fillId="5" borderId="1" xfId="0" applyFont="1" applyFill="1" applyBorder="1" applyAlignment="1" applyProtection="1">
      <alignment vertical="center" wrapText="1"/>
    </xf>
    <xf numFmtId="0" fontId="32" fillId="0" borderId="1" xfId="0" applyFont="1" applyBorder="1" applyAlignment="1" applyProtection="1">
      <alignment horizontal="center"/>
    </xf>
    <xf numFmtId="0" fontId="32" fillId="0" borderId="0" xfId="0" applyFont="1" applyFill="1" applyAlignment="1" applyProtection="1">
      <alignment horizontal="center"/>
    </xf>
    <xf numFmtId="0" fontId="98" fillId="5" borderId="0" xfId="0" applyFont="1" applyFill="1" applyBorder="1" applyProtection="1"/>
    <xf numFmtId="0" fontId="15" fillId="5" borderId="0" xfId="0" applyFont="1" applyFill="1" applyBorder="1" applyAlignment="1" applyProtection="1">
      <alignment horizontal="right"/>
    </xf>
    <xf numFmtId="0" fontId="15" fillId="5" borderId="0" xfId="0" applyFont="1" applyFill="1" applyBorder="1" applyAlignment="1" applyProtection="1">
      <alignment horizontal="center" vertical="top"/>
    </xf>
    <xf numFmtId="0" fontId="37" fillId="5" borderId="0" xfId="0" applyFont="1" applyFill="1" applyBorder="1" applyAlignment="1" applyProtection="1">
      <alignment wrapText="1"/>
    </xf>
    <xf numFmtId="166" fontId="4" fillId="5" borderId="0" xfId="0" applyNumberFormat="1" applyFont="1" applyFill="1" applyBorder="1" applyAlignment="1" applyProtection="1">
      <alignment horizontal="center"/>
    </xf>
    <xf numFmtId="165" fontId="15" fillId="5" borderId="0" xfId="0" applyNumberFormat="1" applyFont="1" applyFill="1" applyBorder="1" applyProtection="1"/>
    <xf numFmtId="166" fontId="98" fillId="3" borderId="3" xfId="0" applyNumberFormat="1" applyFont="1" applyFill="1" applyBorder="1" applyProtection="1">
      <protection locked="0"/>
    </xf>
    <xf numFmtId="0" fontId="12" fillId="5" borderId="0" xfId="0" applyFont="1" applyFill="1" applyBorder="1" applyAlignment="1" applyProtection="1"/>
    <xf numFmtId="166" fontId="12" fillId="5" borderId="0" xfId="0" applyNumberFormat="1" applyFont="1" applyFill="1" applyBorder="1" applyAlignment="1" applyProtection="1"/>
    <xf numFmtId="0" fontId="104" fillId="0" borderId="0" xfId="0" applyFont="1" applyBorder="1" applyProtection="1"/>
    <xf numFmtId="0" fontId="98" fillId="5" borderId="0" xfId="0" applyFont="1" applyFill="1" applyBorder="1" applyAlignment="1" applyProtection="1">
      <alignment horizontal="center"/>
    </xf>
    <xf numFmtId="0" fontId="98" fillId="5" borderId="0" xfId="0" applyFont="1" applyFill="1" applyBorder="1" applyAlignment="1" applyProtection="1">
      <alignment horizontal="center" vertical="top"/>
    </xf>
    <xf numFmtId="0" fontId="98" fillId="5" borderId="0" xfId="0" applyFont="1" applyFill="1" applyBorder="1" applyAlignment="1">
      <alignment horizontal="center"/>
    </xf>
    <xf numFmtId="0" fontId="98" fillId="0" borderId="0" xfId="0" applyFont="1"/>
    <xf numFmtId="0" fontId="115" fillId="5" borderId="0" xfId="0" applyFont="1" applyFill="1" applyProtection="1"/>
    <xf numFmtId="0" fontId="116" fillId="5" borderId="0" xfId="0" applyFont="1" applyFill="1" applyProtection="1"/>
    <xf numFmtId="0" fontId="116" fillId="5" borderId="0" xfId="0" applyFont="1" applyFill="1" applyBorder="1" applyProtection="1"/>
    <xf numFmtId="0" fontId="117" fillId="5" borderId="0" xfId="0" applyFont="1" applyFill="1" applyBorder="1" applyProtection="1"/>
    <xf numFmtId="0" fontId="116" fillId="5" borderId="0" xfId="0" applyFont="1" applyFill="1" applyBorder="1" applyAlignment="1" applyProtection="1">
      <alignment horizontal="center"/>
    </xf>
    <xf numFmtId="0" fontId="116" fillId="5" borderId="0" xfId="0" applyFont="1" applyFill="1" applyBorder="1" applyAlignment="1" applyProtection="1">
      <alignment horizontal="center" vertical="top"/>
    </xf>
    <xf numFmtId="0" fontId="116" fillId="5" borderId="0" xfId="0" applyFont="1" applyFill="1" applyBorder="1" applyAlignment="1">
      <alignment horizontal="center"/>
    </xf>
    <xf numFmtId="0" fontId="116" fillId="5" borderId="0" xfId="0" applyFont="1" applyFill="1"/>
    <xf numFmtId="0" fontId="117" fillId="5" borderId="0" xfId="0" applyFont="1" applyFill="1" applyProtection="1"/>
    <xf numFmtId="0" fontId="4" fillId="0" borderId="0" xfId="0" applyFont="1" applyFill="1" applyBorder="1" applyAlignment="1" applyProtection="1">
      <alignment horizontal="left" indent="6"/>
    </xf>
    <xf numFmtId="0" fontId="4" fillId="0" borderId="0" xfId="0" applyFont="1" applyFill="1" applyBorder="1" applyAlignment="1" applyProtection="1">
      <alignment horizontal="left"/>
    </xf>
    <xf numFmtId="0" fontId="4" fillId="0" borderId="0" xfId="0" applyFont="1" applyFill="1" applyBorder="1" applyAlignment="1" applyProtection="1">
      <alignment horizontal="center"/>
    </xf>
    <xf numFmtId="0" fontId="32" fillId="0" borderId="0" xfId="0" applyFont="1" applyFill="1" applyBorder="1" applyAlignment="1" applyProtection="1">
      <alignment horizontal="center"/>
    </xf>
    <xf numFmtId="9" fontId="98" fillId="5" borderId="0" xfId="0" applyNumberFormat="1" applyFont="1" applyFill="1" applyBorder="1" applyAlignment="1">
      <alignment horizontal="center"/>
    </xf>
    <xf numFmtId="0" fontId="117" fillId="5" borderId="0" xfId="0" applyFont="1" applyFill="1" applyBorder="1" applyAlignment="1">
      <alignment horizontal="center"/>
    </xf>
    <xf numFmtId="0" fontId="118" fillId="5" borderId="0" xfId="0" applyFont="1" applyFill="1" applyBorder="1" applyAlignment="1">
      <alignment horizontal="center"/>
    </xf>
    <xf numFmtId="0" fontId="93" fillId="0" borderId="0" xfId="0" applyFont="1" applyAlignment="1" applyProtection="1"/>
    <xf numFmtId="0" fontId="98" fillId="0" borderId="0" xfId="0" applyFont="1" applyAlignment="1" applyProtection="1"/>
    <xf numFmtId="0" fontId="98" fillId="0" borderId="0" xfId="0" applyFont="1" applyBorder="1" applyAlignment="1" applyProtection="1"/>
    <xf numFmtId="0" fontId="104" fillId="0" borderId="0" xfId="0" applyFont="1" applyBorder="1" applyAlignment="1" applyProtection="1"/>
    <xf numFmtId="0" fontId="98" fillId="5" borderId="0" xfId="0" applyFont="1" applyFill="1" applyBorder="1" applyAlignment="1" applyProtection="1"/>
    <xf numFmtId="0" fontId="98" fillId="5" borderId="0" xfId="0" applyFont="1" applyFill="1" applyBorder="1" applyAlignment="1" applyProtection="1">
      <alignment vertical="top"/>
    </xf>
    <xf numFmtId="0" fontId="98" fillId="5" borderId="0" xfId="0" applyFont="1" applyFill="1" applyBorder="1" applyAlignment="1"/>
    <xf numFmtId="0" fontId="98" fillId="0" borderId="0" xfId="0" applyFont="1" applyAlignment="1"/>
    <xf numFmtId="0" fontId="104" fillId="0" borderId="0" xfId="0" applyFont="1" applyAlignment="1" applyProtection="1"/>
    <xf numFmtId="1" fontId="98" fillId="5" borderId="0" xfId="0" applyNumberFormat="1" applyFont="1" applyFill="1" applyBorder="1" applyAlignment="1">
      <alignment horizontal="center"/>
    </xf>
    <xf numFmtId="1" fontId="104" fillId="5" borderId="0" xfId="1" applyNumberFormat="1" applyFont="1" applyFill="1" applyBorder="1" applyAlignment="1">
      <alignment horizontal="center"/>
    </xf>
    <xf numFmtId="1" fontId="119" fillId="5" borderId="0" xfId="0" applyNumberFormat="1" applyFont="1" applyFill="1" applyBorder="1" applyAlignment="1">
      <alignment horizontal="center"/>
    </xf>
    <xf numFmtId="0" fontId="119" fillId="5" borderId="0" xfId="0" applyFont="1" applyFill="1" applyBorder="1" applyAlignment="1">
      <alignment horizontal="center"/>
    </xf>
    <xf numFmtId="1" fontId="3" fillId="5" borderId="2" xfId="0" applyNumberFormat="1" applyFont="1" applyFill="1" applyBorder="1" applyAlignment="1">
      <alignment horizontal="center"/>
    </xf>
    <xf numFmtId="1" fontId="3" fillId="0" borderId="2" xfId="0" applyNumberFormat="1" applyFont="1" applyBorder="1" applyAlignment="1">
      <alignment horizontal="center"/>
    </xf>
    <xf numFmtId="0" fontId="35" fillId="0" borderId="3" xfId="0" applyFont="1" applyBorder="1" applyAlignment="1">
      <alignment horizontal="center"/>
    </xf>
    <xf numFmtId="0" fontId="4" fillId="5" borderId="0" xfId="0" applyFont="1" applyFill="1" applyBorder="1" applyAlignment="1">
      <alignment horizontal="right" indent="1"/>
    </xf>
    <xf numFmtId="0" fontId="32" fillId="5" borderId="0" xfId="0" applyFont="1" applyFill="1" applyBorder="1" applyAlignment="1">
      <alignment horizontal="right" indent="1"/>
    </xf>
    <xf numFmtId="0" fontId="4" fillId="5" borderId="0" xfId="0" applyFont="1" applyFill="1" applyBorder="1" applyAlignment="1">
      <alignment horizontal="center"/>
    </xf>
    <xf numFmtId="0" fontId="21" fillId="5" borderId="0" xfId="0" applyFont="1" applyFill="1" applyAlignment="1">
      <alignment horizontal="left"/>
    </xf>
    <xf numFmtId="0" fontId="21" fillId="5" borderId="0" xfId="0" applyFont="1" applyFill="1" applyAlignment="1">
      <alignment horizontal="center"/>
    </xf>
    <xf numFmtId="6" fontId="21" fillId="5" borderId="0" xfId="0" applyNumberFormat="1" applyFont="1" applyFill="1" applyAlignment="1">
      <alignment horizontal="center"/>
    </xf>
    <xf numFmtId="165" fontId="21" fillId="5" borderId="0" xfId="0" applyNumberFormat="1" applyFont="1" applyFill="1" applyAlignment="1">
      <alignment horizontal="center"/>
    </xf>
    <xf numFmtId="0" fontId="42" fillId="2" borderId="0" xfId="0" applyNumberFormat="1" applyFont="1" applyFill="1" applyBorder="1"/>
    <xf numFmtId="0" fontId="32" fillId="0" borderId="1" xfId="0" applyFont="1" applyBorder="1" applyAlignment="1" applyProtection="1">
      <alignment horizontal="center" wrapText="1"/>
    </xf>
    <xf numFmtId="165" fontId="47" fillId="2" borderId="0" xfId="7" applyNumberFormat="1" applyFont="1" applyFill="1" applyBorder="1" applyAlignment="1">
      <alignment horizontal="center"/>
    </xf>
    <xf numFmtId="6" fontId="21" fillId="2" borderId="0" xfId="0" applyNumberFormat="1" applyFont="1" applyFill="1" applyBorder="1"/>
    <xf numFmtId="0" fontId="47" fillId="2" borderId="0" xfId="0" applyNumberFormat="1" applyFont="1" applyFill="1" applyBorder="1"/>
    <xf numFmtId="165" fontId="21" fillId="2" borderId="0" xfId="7" applyNumberFormat="1" applyFont="1" applyFill="1" applyBorder="1" applyAlignment="1">
      <alignment horizontal="center"/>
    </xf>
    <xf numFmtId="0" fontId="0" fillId="0" borderId="3" xfId="0" applyBorder="1" applyProtection="1"/>
    <xf numFmtId="0" fontId="0" fillId="0" borderId="1" xfId="0" applyBorder="1" applyProtection="1"/>
    <xf numFmtId="166" fontId="15" fillId="0" borderId="3" xfId="0" applyNumberFormat="1" applyFont="1" applyBorder="1" applyProtection="1"/>
    <xf numFmtId="166" fontId="15" fillId="0" borderId="0" xfId="0" applyNumberFormat="1" applyFont="1" applyBorder="1" applyProtection="1"/>
    <xf numFmtId="166" fontId="15" fillId="0" borderId="1" xfId="0" applyNumberFormat="1" applyFont="1" applyBorder="1" applyProtection="1"/>
    <xf numFmtId="166" fontId="21" fillId="0" borderId="0" xfId="0" applyNumberFormat="1" applyFont="1" applyProtection="1"/>
    <xf numFmtId="0" fontId="32" fillId="0" borderId="1" xfId="0" applyFont="1" applyFill="1" applyBorder="1" applyAlignment="1" applyProtection="1">
      <alignment horizontal="center"/>
    </xf>
    <xf numFmtId="165" fontId="47" fillId="2" borderId="2" xfId="7" applyNumberFormat="1" applyFont="1" applyFill="1" applyBorder="1" applyAlignment="1">
      <alignment horizontal="center"/>
    </xf>
    <xf numFmtId="0" fontId="0" fillId="0" borderId="3" xfId="0" applyBorder="1" applyAlignment="1" applyProtection="1">
      <alignment horizontal="center"/>
    </xf>
    <xf numFmtId="166" fontId="15" fillId="3" borderId="11" xfId="0" applyNumberFormat="1" applyFont="1" applyFill="1" applyBorder="1" applyAlignment="1" applyProtection="1">
      <alignment horizontal="center" vertical="center"/>
      <protection locked="0"/>
    </xf>
    <xf numFmtId="0" fontId="15" fillId="0" borderId="3" xfId="0" applyFont="1" applyBorder="1" applyAlignment="1" applyProtection="1">
      <alignment vertical="center"/>
    </xf>
    <xf numFmtId="0" fontId="15" fillId="0" borderId="0" xfId="0" applyFont="1" applyBorder="1" applyAlignment="1" applyProtection="1">
      <alignment vertical="center"/>
    </xf>
    <xf numFmtId="166" fontId="15" fillId="3" borderId="1" xfId="0" applyNumberFormat="1" applyFont="1" applyFill="1" applyBorder="1" applyAlignment="1" applyProtection="1">
      <alignment horizontal="left" vertical="center"/>
      <protection locked="0"/>
    </xf>
    <xf numFmtId="166" fontId="37" fillId="0" borderId="4" xfId="0" applyNumberFormat="1" applyFont="1" applyFill="1" applyBorder="1" applyAlignment="1" applyProtection="1">
      <alignment horizontal="right"/>
    </xf>
    <xf numFmtId="0" fontId="37" fillId="0" borderId="0" xfId="0" applyFont="1" applyBorder="1" applyProtection="1"/>
    <xf numFmtId="5" fontId="37" fillId="0" borderId="0" xfId="0" applyNumberFormat="1" applyFont="1" applyBorder="1" applyProtection="1"/>
    <xf numFmtId="166" fontId="60" fillId="0" borderId="0" xfId="0" applyNumberFormat="1" applyFont="1" applyFill="1" applyBorder="1" applyAlignment="1" applyProtection="1">
      <alignment horizontal="center"/>
    </xf>
    <xf numFmtId="37" fontId="60" fillId="0" borderId="0" xfId="0" applyNumberFormat="1" applyFont="1" applyFill="1" applyBorder="1" applyAlignment="1" applyProtection="1">
      <alignment horizontal="left" indent="1"/>
    </xf>
    <xf numFmtId="0" fontId="95" fillId="5" borderId="0" xfId="0" applyFont="1" applyFill="1" applyBorder="1" applyAlignment="1">
      <alignment horizontal="left" vertical="center" wrapText="1" readingOrder="1"/>
    </xf>
    <xf numFmtId="0" fontId="95" fillId="5" borderId="1" xfId="0" applyFont="1" applyFill="1" applyBorder="1" applyAlignment="1">
      <alignment horizontal="left" vertical="center" wrapText="1" indent="1" readingOrder="1"/>
    </xf>
    <xf numFmtId="166" fontId="95" fillId="5" borderId="10" xfId="0" applyNumberFormat="1" applyFont="1" applyFill="1" applyBorder="1" applyAlignment="1">
      <alignment horizontal="center" vertical="center" wrapText="1"/>
    </xf>
    <xf numFmtId="0" fontId="61" fillId="5" borderId="1" xfId="0" applyFont="1" applyFill="1" applyBorder="1" applyProtection="1"/>
    <xf numFmtId="0" fontId="15" fillId="5" borderId="0" xfId="0" applyFont="1" applyFill="1" applyBorder="1" applyAlignment="1">
      <alignment wrapText="1"/>
    </xf>
    <xf numFmtId="0" fontId="15" fillId="5" borderId="1" xfId="0" applyFont="1" applyFill="1" applyBorder="1" applyAlignment="1">
      <alignment wrapText="1"/>
    </xf>
    <xf numFmtId="0" fontId="15" fillId="5" borderId="10" xfId="0" applyFont="1" applyFill="1" applyBorder="1" applyAlignment="1">
      <alignment wrapText="1"/>
    </xf>
    <xf numFmtId="0" fontId="15" fillId="5" borderId="0" xfId="0" applyFont="1" applyFill="1" applyBorder="1" applyAlignment="1">
      <alignment readingOrder="1"/>
    </xf>
    <xf numFmtId="0" fontId="15" fillId="0" borderId="0" xfId="0" applyFont="1" applyBorder="1" applyAlignment="1">
      <alignment readingOrder="1"/>
    </xf>
    <xf numFmtId="0" fontId="102" fillId="7" borderId="8" xfId="0" applyFont="1" applyFill="1" applyBorder="1" applyAlignment="1" applyProtection="1">
      <alignment horizontal="center"/>
    </xf>
    <xf numFmtId="0" fontId="102" fillId="7" borderId="5" xfId="0" applyFont="1" applyFill="1" applyBorder="1" applyAlignment="1" applyProtection="1">
      <alignment horizontal="center"/>
    </xf>
    <xf numFmtId="0" fontId="102" fillId="7" borderId="9" xfId="0" applyFont="1" applyFill="1" applyBorder="1" applyAlignment="1" applyProtection="1">
      <alignment horizontal="center"/>
    </xf>
    <xf numFmtId="0" fontId="102" fillId="7" borderId="7" xfId="0" applyFont="1" applyFill="1" applyBorder="1" applyAlignment="1" applyProtection="1">
      <alignment horizontal="center"/>
    </xf>
    <xf numFmtId="0" fontId="102" fillId="7" borderId="4" xfId="0" applyFont="1" applyFill="1" applyBorder="1" applyAlignment="1" applyProtection="1">
      <alignment horizontal="center"/>
    </xf>
    <xf numFmtId="0" fontId="102" fillId="7" borderId="6" xfId="0" applyFont="1" applyFill="1" applyBorder="1" applyAlignment="1" applyProtection="1">
      <alignment horizontal="center"/>
    </xf>
    <xf numFmtId="6" fontId="15" fillId="3" borderId="2" xfId="0" applyNumberFormat="1" applyFont="1" applyFill="1" applyBorder="1" applyAlignment="1" applyProtection="1">
      <alignment horizontal="right"/>
      <protection locked="0"/>
    </xf>
    <xf numFmtId="0" fontId="102" fillId="7" borderId="7" xfId="0" applyFont="1" applyFill="1" applyBorder="1" applyAlignment="1" applyProtection="1">
      <alignment horizontal="right"/>
    </xf>
    <xf numFmtId="6" fontId="7" fillId="0" borderId="0" xfId="0" applyNumberFormat="1" applyFont="1" applyBorder="1" applyAlignment="1" applyProtection="1">
      <alignment horizontal="right"/>
    </xf>
    <xf numFmtId="0" fontId="9" fillId="0" borderId="0" xfId="0" applyFont="1" applyAlignment="1" applyProtection="1">
      <alignment horizontal="right"/>
    </xf>
    <xf numFmtId="0" fontId="0" fillId="5" borderId="1" xfId="0" applyFill="1" applyBorder="1" applyAlignment="1" applyProtection="1">
      <alignment horizontal="right"/>
    </xf>
    <xf numFmtId="6" fontId="15" fillId="3" borderId="7" xfId="0" applyNumberFormat="1" applyFont="1" applyFill="1" applyBorder="1" applyAlignment="1" applyProtection="1">
      <alignment horizontal="right"/>
      <protection locked="0"/>
    </xf>
    <xf numFmtId="6" fontId="15" fillId="3" borderId="12" xfId="0" applyNumberFormat="1" applyFont="1" applyFill="1" applyBorder="1" applyAlignment="1" applyProtection="1">
      <alignment horizontal="right"/>
      <protection locked="0"/>
    </xf>
    <xf numFmtId="6" fontId="24" fillId="0" borderId="0" xfId="0" applyNumberFormat="1" applyFont="1" applyBorder="1" applyAlignment="1" applyProtection="1">
      <alignment horizontal="right"/>
    </xf>
    <xf numFmtId="6" fontId="12" fillId="0" borderId="12" xfId="0" applyNumberFormat="1" applyFont="1" applyBorder="1" applyAlignment="1" applyProtection="1">
      <alignment horizontal="right"/>
    </xf>
    <xf numFmtId="6" fontId="0" fillId="0" borderId="2" xfId="0" applyNumberFormat="1" applyBorder="1" applyAlignment="1" applyProtection="1">
      <alignment horizontal="right"/>
    </xf>
    <xf numFmtId="0" fontId="36" fillId="0" borderId="0" xfId="0" applyFont="1" applyAlignment="1" applyProtection="1">
      <alignment horizontal="center"/>
    </xf>
    <xf numFmtId="0" fontId="120" fillId="5" borderId="0" xfId="0" applyFont="1" applyFill="1" applyBorder="1" applyAlignment="1"/>
    <xf numFmtId="0" fontId="94" fillId="5" borderId="0" xfId="0" applyFont="1" applyFill="1" applyBorder="1"/>
    <xf numFmtId="0" fontId="94" fillId="5" borderId="0" xfId="0" applyFont="1" applyFill="1" applyBorder="1" applyProtection="1"/>
    <xf numFmtId="0" fontId="121" fillId="5" borderId="0" xfId="0" applyFont="1" applyFill="1" applyBorder="1" applyAlignment="1"/>
    <xf numFmtId="0" fontId="93" fillId="5" borderId="0" xfId="0" applyNumberFormat="1" applyFont="1" applyFill="1"/>
    <xf numFmtId="0" fontId="93" fillId="5" borderId="0" xfId="0" applyFont="1" applyFill="1"/>
    <xf numFmtId="0" fontId="94" fillId="5" borderId="0" xfId="0" applyFont="1" applyFill="1"/>
    <xf numFmtId="0" fontId="94" fillId="5" borderId="0" xfId="0" applyFont="1" applyFill="1" applyBorder="1" applyAlignment="1">
      <alignment vertical="center"/>
    </xf>
    <xf numFmtId="0" fontId="94" fillId="5" borderId="0" xfId="0" applyFont="1" applyFill="1" applyAlignment="1">
      <alignment wrapText="1"/>
    </xf>
    <xf numFmtId="9" fontId="122" fillId="5" borderId="1" xfId="0" applyNumberFormat="1" applyFont="1" applyFill="1" applyBorder="1" applyAlignment="1">
      <alignment horizontal="center" vertical="center" wrapText="1" readingOrder="1"/>
    </xf>
    <xf numFmtId="9" fontId="122" fillId="5" borderId="10" xfId="0" applyNumberFormat="1" applyFont="1" applyFill="1" applyBorder="1" applyAlignment="1">
      <alignment horizontal="center" vertical="center" wrapText="1" readingOrder="1"/>
    </xf>
    <xf numFmtId="0" fontId="32" fillId="5" borderId="0" xfId="0" applyFont="1" applyFill="1" applyBorder="1" applyAlignment="1" applyProtection="1"/>
    <xf numFmtId="5" fontId="15" fillId="0" borderId="0" xfId="0" applyNumberFormat="1" applyFont="1" applyBorder="1" applyAlignment="1" applyProtection="1"/>
    <xf numFmtId="0" fontId="19" fillId="5" borderId="0" xfId="0" applyFont="1" applyFill="1" applyBorder="1" applyAlignment="1" applyProtection="1">
      <alignment horizontal="center"/>
    </xf>
    <xf numFmtId="0" fontId="9" fillId="0" borderId="1" xfId="0" applyFont="1" applyBorder="1" applyAlignment="1" applyProtection="1">
      <alignment wrapText="1"/>
    </xf>
    <xf numFmtId="0" fontId="15" fillId="7" borderId="7" xfId="0" applyFont="1" applyFill="1" applyBorder="1" applyAlignment="1" applyProtection="1">
      <alignment horizontal="right"/>
    </xf>
    <xf numFmtId="6" fontId="5" fillId="0" borderId="2" xfId="0" applyNumberFormat="1" applyFont="1" applyBorder="1" applyAlignment="1" applyProtection="1">
      <alignment horizontal="right"/>
    </xf>
    <xf numFmtId="0" fontId="123" fillId="0" borderId="0" xfId="0" applyFont="1" applyProtection="1"/>
    <xf numFmtId="0" fontId="99" fillId="0" borderId="0" xfId="0" applyFont="1" applyProtection="1"/>
    <xf numFmtId="37" fontId="4" fillId="5" borderId="0" xfId="0" applyNumberFormat="1" applyFont="1" applyFill="1" applyBorder="1" applyAlignment="1" applyProtection="1">
      <alignment horizontal="left"/>
    </xf>
    <xf numFmtId="37" fontId="15" fillId="0" borderId="19" xfId="0" applyNumberFormat="1" applyFont="1" applyFill="1" applyBorder="1" applyAlignment="1" applyProtection="1">
      <alignment horizontal="centerContinuous"/>
    </xf>
    <xf numFmtId="37" fontId="35" fillId="0" borderId="1" xfId="0" applyNumberFormat="1" applyFont="1" applyFill="1" applyBorder="1" applyAlignment="1" applyProtection="1">
      <alignment horizontal="center"/>
    </xf>
    <xf numFmtId="37" fontId="44" fillId="0" borderId="1" xfId="0" applyNumberFormat="1" applyFont="1" applyBorder="1" applyAlignment="1" applyProtection="1">
      <alignment horizontal="center"/>
    </xf>
    <xf numFmtId="37" fontId="35" fillId="0" borderId="13" xfId="0" applyNumberFormat="1" applyFont="1" applyFill="1" applyBorder="1" applyAlignment="1" applyProtection="1">
      <alignment horizontal="center"/>
    </xf>
    <xf numFmtId="0" fontId="4" fillId="3" borderId="12"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9" fontId="95" fillId="5" borderId="3" xfId="7" applyFont="1" applyFill="1" applyBorder="1" applyAlignment="1">
      <alignment horizontal="center" vertical="center" wrapText="1" readingOrder="1"/>
    </xf>
    <xf numFmtId="9" fontId="95" fillId="5" borderId="1" xfId="7" applyFont="1" applyFill="1" applyBorder="1" applyAlignment="1">
      <alignment horizontal="center" vertical="center" wrapText="1" readingOrder="1"/>
    </xf>
    <xf numFmtId="0" fontId="21" fillId="0" borderId="3" xfId="0" applyFont="1" applyBorder="1" applyAlignment="1">
      <alignment horizontal="right"/>
    </xf>
    <xf numFmtId="0" fontId="37" fillId="5" borderId="3" xfId="0" applyFont="1" applyFill="1" applyBorder="1" applyAlignment="1" applyProtection="1">
      <alignment horizontal="center"/>
    </xf>
    <xf numFmtId="0" fontId="37" fillId="0" borderId="0" xfId="0" applyFont="1" applyBorder="1" applyAlignment="1">
      <alignment horizontal="left" wrapText="1"/>
    </xf>
    <xf numFmtId="0" fontId="55" fillId="0" borderId="1" xfId="0" applyFont="1" applyFill="1" applyBorder="1" applyAlignment="1">
      <alignment horizontal="center"/>
    </xf>
    <xf numFmtId="0" fontId="46" fillId="5" borderId="3" xfId="0" applyNumberFormat="1" applyFont="1" applyFill="1" applyBorder="1" applyAlignment="1">
      <alignment horizontal="left" vertical="center" indent="1"/>
    </xf>
    <xf numFmtId="0" fontId="46" fillId="5" borderId="0" xfId="0" applyNumberFormat="1" applyFont="1" applyFill="1" applyBorder="1" applyAlignment="1">
      <alignment horizontal="left" vertical="center" indent="1"/>
    </xf>
    <xf numFmtId="0" fontId="46" fillId="5" borderId="1" xfId="0" applyNumberFormat="1" applyFont="1" applyFill="1" applyBorder="1" applyAlignment="1">
      <alignment horizontal="left" vertical="center" indent="1"/>
    </xf>
    <xf numFmtId="0" fontId="32" fillId="0" borderId="0" xfId="0" applyFont="1" applyBorder="1" applyAlignment="1">
      <alignment horizontal="right"/>
    </xf>
    <xf numFmtId="0" fontId="32" fillId="0" borderId="3" xfId="0" applyFont="1" applyBorder="1" applyAlignment="1">
      <alignment horizontal="right"/>
    </xf>
    <xf numFmtId="0" fontId="19" fillId="0" borderId="0" xfId="0" applyFont="1" applyBorder="1" applyAlignment="1" applyProtection="1">
      <alignment horizontal="right" wrapText="1"/>
    </xf>
    <xf numFmtId="0" fontId="32" fillId="5" borderId="3" xfId="0" applyFont="1" applyFill="1" applyBorder="1" applyAlignment="1" applyProtection="1">
      <alignment horizontal="right" indent="1"/>
    </xf>
    <xf numFmtId="0" fontId="32" fillId="5" borderId="0" xfId="0" applyFont="1" applyFill="1" applyBorder="1" applyAlignment="1" applyProtection="1">
      <alignment horizontal="right" indent="1"/>
    </xf>
    <xf numFmtId="0" fontId="103" fillId="5" borderId="0" xfId="0" applyFont="1" applyFill="1" applyBorder="1" applyAlignment="1" applyProtection="1">
      <alignment horizontal="center" vertical="center" wrapText="1"/>
    </xf>
    <xf numFmtId="0" fontId="32" fillId="5" borderId="0" xfId="0" applyFont="1" applyFill="1" applyAlignment="1">
      <alignment horizontal="right"/>
    </xf>
    <xf numFmtId="0" fontId="21" fillId="0" borderId="3" xfId="0" applyFont="1" applyBorder="1" applyAlignment="1"/>
    <xf numFmtId="0" fontId="21" fillId="0" borderId="1" xfId="0" applyFont="1" applyBorder="1" applyAlignment="1">
      <alignment horizontal="center"/>
    </xf>
    <xf numFmtId="0" fontId="15" fillId="0" borderId="0" xfId="0" applyFont="1" applyAlignment="1" applyProtection="1">
      <alignment horizontal="left" indent="3"/>
    </xf>
    <xf numFmtId="0" fontId="4" fillId="8" borderId="10" xfId="0" applyNumberFormat="1" applyFont="1" applyFill="1" applyBorder="1" applyAlignment="1" applyProtection="1">
      <alignment horizontal="center"/>
      <protection locked="0"/>
    </xf>
    <xf numFmtId="0" fontId="4" fillId="5" borderId="0" xfId="0" applyFont="1" applyFill="1" applyAlignment="1">
      <alignment horizontal="center"/>
    </xf>
    <xf numFmtId="0" fontId="124" fillId="0" borderId="0" xfId="0" applyFont="1" applyProtection="1"/>
    <xf numFmtId="0" fontId="125" fillId="0" borderId="0" xfId="0" applyFont="1" applyProtection="1"/>
    <xf numFmtId="0" fontId="125" fillId="0" borderId="0" xfId="0" applyFont="1" applyBorder="1" applyProtection="1"/>
    <xf numFmtId="0" fontId="126" fillId="0" borderId="0" xfId="0" applyFont="1" applyBorder="1" applyProtection="1"/>
    <xf numFmtId="0" fontId="125" fillId="5" borderId="0" xfId="0" applyFont="1" applyFill="1" applyBorder="1" applyProtection="1"/>
    <xf numFmtId="0" fontId="125" fillId="5" borderId="0" xfId="0" applyFont="1" applyFill="1" applyBorder="1" applyAlignment="1" applyProtection="1">
      <alignment horizontal="center"/>
    </xf>
    <xf numFmtId="0" fontId="125" fillId="5" borderId="0" xfId="0" applyFont="1" applyFill="1" applyBorder="1" applyAlignment="1" applyProtection="1">
      <alignment horizontal="center" vertical="top"/>
    </xf>
    <xf numFmtId="0" fontId="125" fillId="5" borderId="0" xfId="0" applyFont="1" applyFill="1" applyBorder="1" applyAlignment="1">
      <alignment horizontal="center"/>
    </xf>
    <xf numFmtId="0" fontId="124" fillId="5" borderId="0" xfId="0" applyFont="1" applyFill="1" applyProtection="1"/>
    <xf numFmtId="0" fontId="127" fillId="5" borderId="0" xfId="0" applyFont="1" applyFill="1" applyProtection="1"/>
    <xf numFmtId="0" fontId="128" fillId="5" borderId="0" xfId="0" applyFont="1" applyFill="1" applyProtection="1"/>
    <xf numFmtId="0" fontId="125" fillId="5" borderId="0" xfId="0" applyFont="1" applyFill="1" applyProtection="1"/>
    <xf numFmtId="0" fontId="125" fillId="0" borderId="0" xfId="0" applyFont="1"/>
    <xf numFmtId="0" fontId="126" fillId="0" borderId="0" xfId="0" applyFont="1" applyProtection="1"/>
    <xf numFmtId="0" fontId="19" fillId="0" borderId="0" xfId="0" applyFont="1" applyFill="1" applyBorder="1" applyAlignment="1">
      <alignment horizontal="center"/>
    </xf>
    <xf numFmtId="0" fontId="95" fillId="5" borderId="10" xfId="0" applyFont="1" applyFill="1" applyBorder="1" applyAlignment="1">
      <alignment horizontal="left" vertical="center" wrapText="1" indent="1" readingOrder="1"/>
    </xf>
    <xf numFmtId="166" fontId="95" fillId="5" borderId="10" xfId="0" applyNumberFormat="1" applyFont="1" applyFill="1" applyBorder="1" applyAlignment="1">
      <alignment horizontal="center" vertical="center" wrapText="1" readingOrder="1"/>
    </xf>
    <xf numFmtId="9" fontId="96" fillId="5" borderId="6" xfId="0" applyNumberFormat="1" applyFont="1" applyFill="1" applyBorder="1" applyAlignment="1">
      <alignment horizontal="center" vertical="center" wrapText="1" readingOrder="1"/>
    </xf>
    <xf numFmtId="9" fontId="129" fillId="5" borderId="2" xfId="0" applyNumberFormat="1" applyFont="1" applyFill="1" applyBorder="1" applyAlignment="1">
      <alignment horizontal="center" vertical="center" wrapText="1" readingOrder="1"/>
    </xf>
    <xf numFmtId="9" fontId="129" fillId="5" borderId="7" xfId="0" applyNumberFormat="1" applyFont="1" applyFill="1" applyBorder="1" applyAlignment="1">
      <alignment horizontal="center" vertical="center" wrapText="1" readingOrder="1"/>
    </xf>
    <xf numFmtId="166" fontId="4" fillId="5" borderId="0" xfId="0" applyNumberFormat="1" applyFont="1" applyFill="1" applyBorder="1" applyAlignment="1">
      <alignment horizontal="center"/>
    </xf>
    <xf numFmtId="165" fontId="3" fillId="5" borderId="3" xfId="7" applyNumberFormat="1" applyFont="1" applyFill="1" applyBorder="1" applyAlignment="1">
      <alignment horizontal="center"/>
    </xf>
    <xf numFmtId="165" fontId="3" fillId="5" borderId="0" xfId="7" applyNumberFormat="1" applyFont="1" applyFill="1" applyBorder="1" applyAlignment="1">
      <alignment horizontal="center"/>
    </xf>
    <xf numFmtId="165" fontId="3" fillId="5" borderId="1" xfId="7" applyNumberFormat="1" applyFont="1" applyFill="1" applyBorder="1" applyAlignment="1">
      <alignment horizontal="center"/>
    </xf>
    <xf numFmtId="6" fontId="15" fillId="0" borderId="2" xfId="0" applyNumberFormat="1" applyFont="1" applyFill="1" applyBorder="1" applyAlignment="1" applyProtection="1">
      <alignment horizontal="right"/>
    </xf>
    <xf numFmtId="6" fontId="12" fillId="0" borderId="0" xfId="0" applyNumberFormat="1" applyFont="1" applyBorder="1" applyAlignment="1" applyProtection="1">
      <alignment horizontal="right"/>
    </xf>
    <xf numFmtId="6" fontId="12" fillId="0" borderId="11" xfId="0" applyNumberFormat="1" applyFont="1" applyBorder="1" applyProtection="1"/>
    <xf numFmtId="6" fontId="15" fillId="0" borderId="1" xfId="0" applyNumberFormat="1" applyFont="1" applyBorder="1" applyAlignment="1">
      <alignment horizontal="center"/>
    </xf>
    <xf numFmtId="6" fontId="99" fillId="0" borderId="0" xfId="0" applyNumberFormat="1" applyFont="1" applyProtection="1"/>
    <xf numFmtId="0" fontId="103" fillId="0" borderId="0" xfId="0" applyFont="1" applyProtection="1"/>
    <xf numFmtId="0" fontId="114" fillId="5" borderId="0" xfId="0" applyFont="1" applyFill="1" applyBorder="1" applyProtection="1"/>
    <xf numFmtId="0" fontId="114" fillId="0" borderId="0" xfId="0" applyFont="1" applyBorder="1" applyProtection="1"/>
    <xf numFmtId="0" fontId="103" fillId="2" borderId="0" xfId="0" applyNumberFormat="1" applyFont="1" applyFill="1" applyBorder="1"/>
    <xf numFmtId="0" fontId="114" fillId="5" borderId="0" xfId="0" applyFont="1" applyFill="1" applyProtection="1"/>
    <xf numFmtId="0" fontId="114" fillId="0" borderId="0" xfId="0" applyFont="1" applyFill="1" applyProtection="1"/>
    <xf numFmtId="0" fontId="15" fillId="0" borderId="0" xfId="0" applyFont="1" applyAlignment="1">
      <alignment vertical="top" wrapText="1"/>
    </xf>
    <xf numFmtId="166" fontId="4" fillId="0" borderId="0" xfId="0" applyNumberFormat="1" applyFont="1" applyBorder="1" applyAlignment="1" applyProtection="1">
      <alignment horizontal="center"/>
    </xf>
    <xf numFmtId="0" fontId="9" fillId="5" borderId="0" xfId="0" applyFont="1" applyFill="1" applyBorder="1" applyProtection="1"/>
    <xf numFmtId="0" fontId="9" fillId="0" borderId="0" xfId="0" applyFont="1" applyBorder="1" applyAlignment="1" applyProtection="1">
      <alignment horizontal="left"/>
    </xf>
    <xf numFmtId="0" fontId="9" fillId="0" borderId="0" xfId="0" applyFont="1" applyBorder="1" applyAlignment="1"/>
    <xf numFmtId="9" fontId="4" fillId="0" borderId="0" xfId="0" applyNumberFormat="1" applyFont="1" applyBorder="1" applyAlignment="1">
      <alignment horizontal="center"/>
    </xf>
    <xf numFmtId="166" fontId="15" fillId="8" borderId="2" xfId="0" applyNumberFormat="1" applyFont="1" applyFill="1" applyBorder="1" applyAlignment="1" applyProtection="1">
      <alignment horizontal="center"/>
      <protection locked="0"/>
    </xf>
    <xf numFmtId="0" fontId="4" fillId="5" borderId="0" xfId="0" applyNumberFormat="1" applyFont="1" applyFill="1" applyBorder="1" applyAlignment="1">
      <alignment horizontal="right"/>
    </xf>
    <xf numFmtId="0" fontId="4" fillId="5" borderId="0" xfId="0" applyNumberFormat="1" applyFont="1" applyFill="1" applyBorder="1"/>
    <xf numFmtId="0" fontId="4" fillId="8" borderId="10" xfId="0" applyNumberFormat="1" applyFont="1" applyFill="1" applyBorder="1" applyAlignment="1" applyProtection="1">
      <protection locked="0"/>
    </xf>
    <xf numFmtId="0" fontId="5" fillId="5" borderId="0" xfId="0" applyNumberFormat="1" applyFont="1" applyFill="1"/>
    <xf numFmtId="166" fontId="4" fillId="5" borderId="0" xfId="0" applyNumberFormat="1" applyFont="1" applyFill="1" applyBorder="1" applyAlignment="1"/>
    <xf numFmtId="8" fontId="4" fillId="5" borderId="0" xfId="0" applyNumberFormat="1" applyFont="1" applyFill="1" applyBorder="1"/>
    <xf numFmtId="0" fontId="15" fillId="3" borderId="12" xfId="0" applyFont="1" applyFill="1" applyBorder="1" applyAlignment="1" applyProtection="1">
      <alignment horizontal="center"/>
      <protection locked="0"/>
    </xf>
    <xf numFmtId="0" fontId="36" fillId="3" borderId="2" xfId="0" applyFont="1" applyFill="1" applyBorder="1" applyAlignment="1" applyProtection="1">
      <alignment horizontal="center"/>
      <protection locked="0"/>
    </xf>
    <xf numFmtId="0" fontId="15" fillId="3" borderId="2" xfId="0" applyFont="1" applyFill="1" applyBorder="1" applyAlignment="1" applyProtection="1">
      <alignment horizontal="center"/>
      <protection locked="0"/>
    </xf>
    <xf numFmtId="0" fontId="28" fillId="3" borderId="2" xfId="0" applyFont="1" applyFill="1" applyBorder="1" applyAlignment="1" applyProtection="1">
      <alignment horizontal="center"/>
      <protection locked="0"/>
    </xf>
    <xf numFmtId="3" fontId="15" fillId="3" borderId="2" xfId="0" applyNumberFormat="1" applyFont="1" applyFill="1" applyBorder="1" applyAlignment="1" applyProtection="1">
      <alignment horizontal="center"/>
      <protection locked="0"/>
    </xf>
    <xf numFmtId="6" fontId="15" fillId="3" borderId="2" xfId="0" applyNumberFormat="1" applyFont="1" applyFill="1" applyBorder="1" applyProtection="1">
      <protection locked="0"/>
    </xf>
    <xf numFmtId="166" fontId="15" fillId="3" borderId="10" xfId="0" applyNumberFormat="1" applyFont="1" applyFill="1" applyBorder="1" applyAlignment="1" applyProtection="1">
      <alignment horizontal="center"/>
      <protection locked="0"/>
    </xf>
    <xf numFmtId="166" fontId="15" fillId="3" borderId="1" xfId="0" applyNumberFormat="1" applyFont="1" applyFill="1" applyBorder="1" applyAlignment="1" applyProtection="1">
      <alignment horizontal="center"/>
      <protection locked="0"/>
    </xf>
    <xf numFmtId="0" fontId="15" fillId="8" borderId="10" xfId="0" applyFont="1" applyFill="1" applyBorder="1" applyAlignment="1" applyProtection="1">
      <alignment horizontal="center"/>
      <protection locked="0"/>
    </xf>
    <xf numFmtId="0" fontId="37" fillId="3" borderId="10" xfId="0" applyFont="1" applyFill="1" applyBorder="1" applyAlignment="1" applyProtection="1">
      <alignment horizontal="center" vertical="center"/>
      <protection locked="0"/>
    </xf>
    <xf numFmtId="1" fontId="37" fillId="3" borderId="10" xfId="0" applyNumberFormat="1" applyFont="1" applyFill="1" applyBorder="1" applyAlignment="1" applyProtection="1">
      <alignment horizontal="center" vertical="center"/>
      <protection locked="0"/>
    </xf>
    <xf numFmtId="0" fontId="49" fillId="5" borderId="0" xfId="0" applyFont="1" applyFill="1" applyBorder="1" applyAlignment="1" applyProtection="1"/>
    <xf numFmtId="0" fontId="21" fillId="0" borderId="0" xfId="0" applyFont="1" applyAlignment="1">
      <alignment wrapText="1"/>
    </xf>
    <xf numFmtId="0" fontId="15" fillId="0" borderId="0" xfId="0" applyNumberFormat="1" applyFont="1" applyAlignment="1"/>
    <xf numFmtId="0" fontId="15" fillId="0" borderId="0" xfId="0" applyFont="1" applyAlignment="1"/>
    <xf numFmtId="0" fontId="0" fillId="0" borderId="0" xfId="0" applyAlignment="1"/>
    <xf numFmtId="0" fontId="5" fillId="0" borderId="0" xfId="0" applyFont="1" applyAlignment="1"/>
    <xf numFmtId="0" fontId="9" fillId="0" borderId="0" xfId="0" applyFont="1" applyAlignment="1"/>
    <xf numFmtId="0" fontId="9" fillId="5" borderId="0" xfId="0" applyFont="1" applyFill="1" applyAlignment="1"/>
    <xf numFmtId="169" fontId="0" fillId="0" borderId="0" xfId="0" applyNumberFormat="1" applyAlignment="1">
      <alignment wrapText="1"/>
    </xf>
    <xf numFmtId="0" fontId="0" fillId="0" borderId="0" xfId="0" applyAlignment="1">
      <alignment wrapText="1"/>
    </xf>
    <xf numFmtId="0" fontId="15" fillId="0" borderId="0" xfId="0" applyFont="1" applyAlignment="1">
      <alignment horizontal="right" vertical="top" wrapText="1"/>
    </xf>
    <xf numFmtId="0" fontId="15" fillId="0" borderId="0" xfId="0" applyFont="1" applyAlignment="1">
      <alignment vertical="top"/>
    </xf>
    <xf numFmtId="0" fontId="0" fillId="0" borderId="0" xfId="0" applyAlignment="1">
      <alignment vertical="top" wrapText="1"/>
    </xf>
    <xf numFmtId="0" fontId="5" fillId="0" borderId="0" xfId="0" applyFont="1" applyAlignment="1">
      <alignment vertical="top"/>
    </xf>
    <xf numFmtId="0" fontId="0" fillId="0" borderId="0" xfId="0" applyAlignment="1">
      <alignment vertical="top"/>
    </xf>
    <xf numFmtId="0" fontId="9" fillId="0" borderId="0" xfId="0" applyFont="1" applyAlignment="1">
      <alignment vertical="top"/>
    </xf>
    <xf numFmtId="0" fontId="21" fillId="0" borderId="0" xfId="0" applyFont="1" applyAlignment="1">
      <alignment horizontal="left" wrapText="1"/>
    </xf>
    <xf numFmtId="0" fontId="15" fillId="0" borderId="0" xfId="0" applyFont="1" applyAlignment="1">
      <alignment horizontal="left" wrapText="1"/>
    </xf>
    <xf numFmtId="0" fontId="15" fillId="0" borderId="0" xfId="0" applyFont="1" applyBorder="1" applyAlignment="1" applyProtection="1">
      <alignment horizontal="left" indent="1"/>
    </xf>
    <xf numFmtId="0" fontId="4" fillId="0" borderId="12" xfId="0" applyFont="1" applyBorder="1" applyAlignment="1" applyProtection="1">
      <alignment horizontal="left"/>
    </xf>
    <xf numFmtId="0" fontId="4" fillId="3" borderId="2" xfId="0" applyFont="1" applyFill="1" applyBorder="1" applyAlignment="1" applyProtection="1">
      <alignment horizontal="center" vertical="center"/>
      <protection locked="0"/>
    </xf>
    <xf numFmtId="166" fontId="4" fillId="3" borderId="2" xfId="0" applyNumberFormat="1" applyFont="1" applyFill="1" applyBorder="1" applyAlignment="1" applyProtection="1">
      <alignment horizontal="center"/>
      <protection locked="0"/>
    </xf>
    <xf numFmtId="166" fontId="4" fillId="3" borderId="11" xfId="0" applyNumberFormat="1" applyFont="1" applyFill="1" applyBorder="1" applyAlignment="1" applyProtection="1">
      <alignment horizontal="center"/>
      <protection locked="0"/>
    </xf>
    <xf numFmtId="0" fontId="130" fillId="5" borderId="0" xfId="0" applyFont="1" applyFill="1" applyBorder="1" applyProtection="1"/>
    <xf numFmtId="0" fontId="94" fillId="0" borderId="0" xfId="0" applyFont="1" applyBorder="1" applyProtection="1"/>
    <xf numFmtId="0" fontId="94" fillId="0" borderId="0" xfId="0" applyFont="1" applyBorder="1" applyAlignment="1" applyProtection="1"/>
    <xf numFmtId="0" fontId="128" fillId="0" borderId="0" xfId="0" applyFont="1" applyBorder="1" applyProtection="1"/>
    <xf numFmtId="0" fontId="4" fillId="4" borderId="2" xfId="0" applyFont="1" applyFill="1" applyBorder="1" applyAlignment="1" applyProtection="1">
      <alignment horizontal="center"/>
    </xf>
    <xf numFmtId="0" fontId="35" fillId="0" borderId="0" xfId="0" applyFont="1" applyAlignment="1">
      <alignment wrapText="1"/>
    </xf>
    <xf numFmtId="0" fontId="35" fillId="0" borderId="0" xfId="0" applyFont="1" applyAlignment="1">
      <alignment horizontal="left" wrapText="1" indent="1"/>
    </xf>
    <xf numFmtId="0" fontId="99" fillId="0" borderId="0" xfId="0" applyFont="1" applyBorder="1"/>
    <xf numFmtId="0" fontId="15" fillId="0" borderId="0" xfId="0" applyFont="1" applyAlignment="1">
      <alignment horizontal="left" vertical="top" wrapText="1"/>
    </xf>
    <xf numFmtId="0" fontId="25" fillId="5" borderId="0" xfId="0" applyFont="1" applyFill="1" applyBorder="1" applyAlignment="1" applyProtection="1">
      <alignment horizontal="center"/>
    </xf>
    <xf numFmtId="9" fontId="96" fillId="5" borderId="6" xfId="0" applyNumberFormat="1" applyFont="1" applyFill="1" applyBorder="1" applyAlignment="1">
      <alignment horizontal="center" vertical="center" wrapText="1" readingOrder="1"/>
    </xf>
    <xf numFmtId="0" fontId="37" fillId="5" borderId="0" xfId="0" applyFont="1" applyFill="1" applyBorder="1" applyAlignment="1" applyProtection="1">
      <alignment horizontal="center"/>
    </xf>
    <xf numFmtId="166" fontId="15" fillId="5" borderId="12" xfId="0" applyNumberFormat="1" applyFont="1" applyFill="1" applyBorder="1" applyAlignment="1" applyProtection="1">
      <alignment horizontal="right"/>
      <protection locked="0"/>
    </xf>
    <xf numFmtId="166" fontId="15" fillId="5" borderId="2" xfId="0" applyNumberFormat="1" applyFont="1" applyFill="1" applyBorder="1" applyAlignment="1" applyProtection="1">
      <alignment horizontal="right"/>
      <protection locked="0"/>
    </xf>
    <xf numFmtId="0" fontId="37" fillId="5" borderId="19" xfId="0" applyFont="1" applyFill="1" applyBorder="1" applyAlignment="1" applyProtection="1">
      <alignment vertical="center" wrapText="1"/>
    </xf>
    <xf numFmtId="0" fontId="35" fillId="0" borderId="0" xfId="0" applyFont="1" applyBorder="1" applyProtection="1"/>
    <xf numFmtId="166" fontId="35" fillId="0" borderId="4" xfId="0" applyNumberFormat="1" applyFont="1" applyFill="1" applyBorder="1" applyAlignment="1" applyProtection="1">
      <alignment horizontal="right"/>
    </xf>
    <xf numFmtId="5" fontId="35" fillId="0" borderId="0" xfId="0" applyNumberFormat="1" applyFont="1" applyBorder="1" applyProtection="1"/>
    <xf numFmtId="37" fontId="4" fillId="5" borderId="0" xfId="0" applyNumberFormat="1" applyFont="1" applyFill="1" applyBorder="1" applyAlignment="1" applyProtection="1">
      <alignment horizontal="left" indent="3"/>
    </xf>
    <xf numFmtId="6" fontId="15" fillId="0" borderId="4" xfId="0" applyNumberFormat="1" applyFont="1" applyBorder="1" applyAlignment="1" applyProtection="1">
      <alignment horizontal="right" vertical="center"/>
    </xf>
    <xf numFmtId="2" fontId="35" fillId="0" borderId="0" xfId="0" applyNumberFormat="1" applyFont="1" applyBorder="1" applyAlignment="1" applyProtection="1">
      <alignment horizontal="center"/>
    </xf>
    <xf numFmtId="6" fontId="15" fillId="3" borderId="7" xfId="0" applyNumberFormat="1" applyFont="1" applyFill="1" applyBorder="1" applyProtection="1">
      <protection locked="0"/>
    </xf>
    <xf numFmtId="0" fontId="5" fillId="0" borderId="0" xfId="0" applyFont="1" applyBorder="1" applyAlignment="1" applyProtection="1">
      <alignment horizontal="center"/>
    </xf>
    <xf numFmtId="0" fontId="0" fillId="0" borderId="0" xfId="0" applyBorder="1" applyAlignment="1" applyProtection="1">
      <alignment horizontal="center"/>
    </xf>
    <xf numFmtId="0" fontId="15" fillId="8" borderId="2" xfId="0" applyFont="1" applyFill="1" applyBorder="1" applyAlignment="1" applyProtection="1">
      <alignment wrapText="1"/>
      <protection locked="0"/>
    </xf>
    <xf numFmtId="0" fontId="15" fillId="8" borderId="2" xfId="0" applyFont="1" applyFill="1" applyBorder="1" applyAlignment="1" applyProtection="1">
      <alignment wrapText="1" readingOrder="1"/>
      <protection locked="0"/>
    </xf>
    <xf numFmtId="6" fontId="15" fillId="0" borderId="6" xfId="0" applyNumberFormat="1" applyFont="1" applyFill="1" applyBorder="1" applyProtection="1"/>
    <xf numFmtId="6" fontId="12" fillId="0" borderId="2" xfId="0" applyNumberFormat="1" applyFont="1" applyBorder="1" applyProtection="1"/>
    <xf numFmtId="6" fontId="12" fillId="0" borderId="2" xfId="0" applyNumberFormat="1" applyFont="1" applyBorder="1" applyAlignment="1" applyProtection="1">
      <alignment horizontal="right"/>
    </xf>
    <xf numFmtId="6" fontId="0" fillId="3" borderId="2" xfId="0" applyNumberFormat="1" applyFill="1" applyBorder="1" applyProtection="1">
      <protection locked="0"/>
    </xf>
    <xf numFmtId="6" fontId="5" fillId="5" borderId="2" xfId="0" applyNumberFormat="1" applyFont="1" applyFill="1" applyBorder="1" applyProtection="1"/>
    <xf numFmtId="6" fontId="5" fillId="0" borderId="2" xfId="0" applyNumberFormat="1" applyFont="1" applyBorder="1" applyProtection="1"/>
    <xf numFmtId="9" fontId="5" fillId="3" borderId="2" xfId="0" applyNumberFormat="1" applyFont="1" applyFill="1" applyBorder="1" applyProtection="1">
      <protection locked="0"/>
    </xf>
    <xf numFmtId="0" fontId="15" fillId="3" borderId="2" xfId="0" applyNumberFormat="1" applyFont="1" applyFill="1" applyBorder="1" applyAlignment="1" applyProtection="1">
      <alignment horizontal="right"/>
      <protection locked="0"/>
    </xf>
    <xf numFmtId="6" fontId="15" fillId="0" borderId="11" xfId="0" applyNumberFormat="1" applyFont="1" applyFill="1" applyBorder="1" applyAlignment="1" applyProtection="1">
      <alignment horizontal="right"/>
    </xf>
    <xf numFmtId="0" fontId="47" fillId="2" borderId="0" xfId="0" applyNumberFormat="1" applyFont="1" applyFill="1" applyBorder="1" applyAlignment="1">
      <alignment horizontal="center"/>
    </xf>
    <xf numFmtId="0" fontId="32" fillId="0" borderId="0" xfId="0" applyFont="1" applyProtection="1"/>
    <xf numFmtId="0" fontId="21" fillId="0" borderId="1" xfId="0" applyFont="1" applyBorder="1" applyAlignment="1" applyProtection="1">
      <alignment horizontal="center"/>
    </xf>
    <xf numFmtId="6" fontId="104" fillId="2" borderId="3" xfId="0" applyNumberFormat="1" applyFont="1" applyFill="1" applyBorder="1" applyAlignment="1">
      <alignment horizontal="right"/>
    </xf>
    <xf numFmtId="0" fontId="16" fillId="0" borderId="1" xfId="0" applyFont="1" applyBorder="1"/>
    <xf numFmtId="6" fontId="15" fillId="3" borderId="2" xfId="0" applyNumberFormat="1" applyFont="1" applyFill="1" applyBorder="1" applyAlignment="1" applyProtection="1">
      <alignment horizontal="center"/>
      <protection locked="0"/>
    </xf>
    <xf numFmtId="166" fontId="15" fillId="0" borderId="0" xfId="0" applyNumberFormat="1" applyFont="1" applyAlignment="1">
      <alignment horizontal="center"/>
    </xf>
    <xf numFmtId="6" fontId="15" fillId="0" borderId="0" xfId="0" applyNumberFormat="1" applyFont="1" applyBorder="1" applyAlignment="1">
      <alignment horizontal="center"/>
    </xf>
    <xf numFmtId="6" fontId="15" fillId="0" borderId="3" xfId="0" applyNumberFormat="1" applyFont="1" applyBorder="1" applyAlignment="1">
      <alignment horizontal="center"/>
    </xf>
    <xf numFmtId="6" fontId="21" fillId="0" borderId="3" xfId="0" applyNumberFormat="1" applyFont="1" applyBorder="1" applyAlignment="1">
      <alignment horizontal="center"/>
    </xf>
    <xf numFmtId="6" fontId="15" fillId="0" borderId="0" xfId="0" applyNumberFormat="1" applyFont="1" applyFill="1" applyAlignment="1">
      <alignment horizontal="center"/>
    </xf>
    <xf numFmtId="166" fontId="15" fillId="8" borderId="11" xfId="0" applyNumberFormat="1" applyFont="1" applyFill="1" applyBorder="1" applyAlignment="1" applyProtection="1">
      <alignment horizontal="center"/>
      <protection locked="0"/>
    </xf>
    <xf numFmtId="6" fontId="21" fillId="0" borderId="0" xfId="0" applyNumberFormat="1" applyFont="1" applyFill="1" applyAlignment="1">
      <alignment horizontal="center"/>
    </xf>
    <xf numFmtId="166" fontId="4" fillId="0" borderId="0" xfId="0" applyNumberFormat="1" applyFont="1" applyFill="1" applyBorder="1" applyProtection="1"/>
    <xf numFmtId="0" fontId="4" fillId="0" borderId="2" xfId="0" applyFont="1" applyFill="1" applyBorder="1" applyAlignment="1" applyProtection="1">
      <alignment horizontal="center" vertical="center"/>
    </xf>
    <xf numFmtId="0" fontId="4" fillId="5" borderId="0" xfId="0" applyFont="1" applyFill="1" applyBorder="1" applyAlignment="1" applyProtection="1">
      <alignment horizontal="left"/>
    </xf>
    <xf numFmtId="0" fontId="25" fillId="5" borderId="0" xfId="0" applyFont="1" applyFill="1" applyBorder="1" applyAlignment="1" applyProtection="1">
      <alignment horizontal="left"/>
    </xf>
    <xf numFmtId="165" fontId="15" fillId="5" borderId="0" xfId="0" applyNumberFormat="1" applyFont="1" applyFill="1" applyBorder="1" applyAlignment="1" applyProtection="1">
      <alignment horizontal="center"/>
    </xf>
    <xf numFmtId="10" fontId="15" fillId="5" borderId="0" xfId="0" applyNumberFormat="1" applyFont="1" applyFill="1" applyBorder="1" applyAlignment="1" applyProtection="1">
      <alignment horizontal="center"/>
    </xf>
    <xf numFmtId="0" fontId="15" fillId="5" borderId="3" xfId="0" applyFont="1" applyFill="1" applyBorder="1" applyProtection="1"/>
    <xf numFmtId="167" fontId="15" fillId="5" borderId="3" xfId="0" quotePrefix="1" applyNumberFormat="1" applyFont="1" applyFill="1" applyBorder="1" applyProtection="1"/>
    <xf numFmtId="167" fontId="15" fillId="5" borderId="0" xfId="0" quotePrefix="1" applyNumberFormat="1" applyFont="1" applyFill="1" applyBorder="1" applyProtection="1"/>
    <xf numFmtId="0" fontId="15" fillId="5" borderId="1" xfId="0" applyFont="1" applyFill="1" applyBorder="1" applyProtection="1"/>
    <xf numFmtId="6" fontId="15" fillId="5" borderId="1" xfId="0" applyNumberFormat="1" applyFont="1" applyFill="1" applyBorder="1" applyAlignment="1" applyProtection="1"/>
    <xf numFmtId="0" fontId="104" fillId="5" borderId="0" xfId="0" applyFont="1" applyFill="1" applyBorder="1" applyAlignment="1" applyProtection="1">
      <alignment horizontal="right"/>
    </xf>
    <xf numFmtId="166" fontId="104" fillId="5" borderId="0" xfId="0" applyNumberFormat="1" applyFont="1" applyFill="1" applyBorder="1" applyProtection="1"/>
    <xf numFmtId="171" fontId="98" fillId="5" borderId="0" xfId="1" quotePrefix="1" applyNumberFormat="1" applyFont="1" applyFill="1" applyBorder="1" applyProtection="1"/>
    <xf numFmtId="3" fontId="15" fillId="5" borderId="0" xfId="0" applyNumberFormat="1" applyFont="1" applyFill="1" applyBorder="1" applyProtection="1"/>
    <xf numFmtId="0" fontId="98" fillId="5" borderId="3" xfId="0" applyFont="1" applyFill="1" applyBorder="1" applyProtection="1"/>
    <xf numFmtId="0" fontId="98" fillId="5" borderId="1" xfId="0" applyFont="1" applyFill="1" applyBorder="1" applyProtection="1"/>
    <xf numFmtId="166" fontId="98" fillId="5" borderId="1" xfId="0" applyNumberFormat="1" applyFont="1" applyFill="1" applyBorder="1" applyProtection="1"/>
    <xf numFmtId="172" fontId="15" fillId="5" borderId="0" xfId="0" quotePrefix="1" applyNumberFormat="1" applyFont="1" applyFill="1" applyBorder="1" applyProtection="1"/>
    <xf numFmtId="166" fontId="15" fillId="5" borderId="0" xfId="0" applyNumberFormat="1" applyFont="1" applyFill="1" applyBorder="1" applyAlignment="1" applyProtection="1"/>
    <xf numFmtId="166" fontId="15" fillId="5" borderId="1" xfId="0" applyNumberFormat="1" applyFont="1" applyFill="1" applyBorder="1" applyAlignment="1" applyProtection="1"/>
    <xf numFmtId="166" fontId="98" fillId="5" borderId="0" xfId="0" applyNumberFormat="1" applyFont="1" applyFill="1" applyBorder="1" applyAlignment="1" applyProtection="1">
      <alignment horizontal="right"/>
    </xf>
    <xf numFmtId="0" fontId="21" fillId="5" borderId="1" xfId="0" applyFont="1" applyFill="1" applyBorder="1" applyProtection="1"/>
    <xf numFmtId="166" fontId="21" fillId="5" borderId="1" xfId="0" applyNumberFormat="1" applyFont="1" applyFill="1" applyBorder="1" applyProtection="1"/>
    <xf numFmtId="0" fontId="102" fillId="5" borderId="0" xfId="0" applyFont="1" applyFill="1" applyBorder="1" applyProtection="1"/>
    <xf numFmtId="0" fontId="112" fillId="5" borderId="0" xfId="0" applyFont="1" applyFill="1" applyBorder="1" applyProtection="1"/>
    <xf numFmtId="0" fontId="37" fillId="5" borderId="0" xfId="0" applyFont="1" applyFill="1" applyBorder="1" applyProtection="1"/>
    <xf numFmtId="0" fontId="102" fillId="5" borderId="0" xfId="0" applyFont="1" applyFill="1" applyBorder="1" applyAlignment="1" applyProtection="1">
      <alignment vertical="top" wrapText="1"/>
    </xf>
    <xf numFmtId="0" fontId="15" fillId="5" borderId="1" xfId="0" quotePrefix="1" applyFont="1" applyFill="1" applyBorder="1" applyProtection="1"/>
    <xf numFmtId="166" fontId="21" fillId="5" borderId="0" xfId="0" applyNumberFormat="1" applyFont="1" applyFill="1" applyBorder="1" applyProtection="1"/>
    <xf numFmtId="10" fontId="15" fillId="5" borderId="0" xfId="0" applyNumberFormat="1" applyFont="1" applyFill="1" applyBorder="1" applyProtection="1"/>
    <xf numFmtId="0" fontId="131" fillId="5" borderId="0" xfId="0" applyFont="1" applyFill="1" applyBorder="1" applyProtection="1"/>
    <xf numFmtId="170" fontId="15" fillId="5" borderId="0" xfId="0" applyNumberFormat="1" applyFont="1" applyFill="1" applyBorder="1" applyProtection="1"/>
    <xf numFmtId="0" fontId="99" fillId="5" borderId="0" xfId="0" applyFont="1" applyFill="1" applyBorder="1" applyProtection="1"/>
    <xf numFmtId="0" fontId="15" fillId="5" borderId="0" xfId="0" quotePrefix="1" applyFont="1" applyFill="1" applyBorder="1" applyProtection="1"/>
    <xf numFmtId="9" fontId="15" fillId="5" borderId="0" xfId="0" applyNumberFormat="1" applyFont="1" applyFill="1" applyBorder="1" applyAlignment="1" applyProtection="1">
      <alignment horizontal="right"/>
    </xf>
    <xf numFmtId="0" fontId="5" fillId="5" borderId="0" xfId="0" applyFont="1" applyFill="1" applyBorder="1" applyProtection="1"/>
    <xf numFmtId="10" fontId="5" fillId="5" borderId="0" xfId="0" applyNumberFormat="1" applyFont="1" applyFill="1" applyBorder="1" applyProtection="1"/>
    <xf numFmtId="3" fontId="4" fillId="5" borderId="3" xfId="0" applyNumberFormat="1" applyFont="1" applyFill="1" applyBorder="1" applyAlignment="1" applyProtection="1">
      <alignment horizontal="center"/>
    </xf>
    <xf numFmtId="6" fontId="15" fillId="5" borderId="0" xfId="0" applyNumberFormat="1" applyFont="1" applyFill="1" applyBorder="1" applyAlignment="1" applyProtection="1"/>
    <xf numFmtId="0" fontId="102" fillId="7" borderId="2" xfId="0" applyFont="1" applyFill="1" applyBorder="1" applyAlignment="1" applyProtection="1">
      <alignment horizontal="center"/>
    </xf>
    <xf numFmtId="170" fontId="15" fillId="5" borderId="2" xfId="0" applyNumberFormat="1" applyFont="1" applyFill="1" applyBorder="1" applyAlignment="1" applyProtection="1">
      <alignment horizontal="center"/>
    </xf>
    <xf numFmtId="6" fontId="15" fillId="2" borderId="3" xfId="0" applyNumberFormat="1" applyFont="1" applyFill="1" applyBorder="1" applyAlignment="1" applyProtection="1">
      <alignment horizontal="left"/>
    </xf>
    <xf numFmtId="6" fontId="15" fillId="2" borderId="0" xfId="0" applyNumberFormat="1" applyFont="1" applyFill="1" applyBorder="1" applyAlignment="1" applyProtection="1">
      <alignment horizontal="left"/>
    </xf>
    <xf numFmtId="6" fontId="47" fillId="3" borderId="2" xfId="0" applyNumberFormat="1" applyFont="1" applyFill="1" applyBorder="1" applyProtection="1">
      <protection locked="0"/>
    </xf>
    <xf numFmtId="6" fontId="47" fillId="3" borderId="4" xfId="0" applyNumberFormat="1" applyFont="1" applyFill="1" applyBorder="1" applyProtection="1">
      <protection locked="0"/>
    </xf>
    <xf numFmtId="6" fontId="0" fillId="0" borderId="1" xfId="0" applyNumberFormat="1" applyFill="1" applyBorder="1" applyProtection="1"/>
    <xf numFmtId="6" fontId="0" fillId="5" borderId="2" xfId="0" applyNumberFormat="1" applyFill="1" applyBorder="1" applyProtection="1"/>
    <xf numFmtId="0" fontId="5" fillId="5" borderId="0" xfId="0" applyFont="1" applyFill="1" applyBorder="1" applyAlignment="1" applyProtection="1"/>
    <xf numFmtId="0" fontId="15" fillId="5" borderId="19" xfId="0" applyFont="1" applyFill="1" applyBorder="1" applyAlignment="1">
      <alignment horizontal="center" vertical="center"/>
    </xf>
    <xf numFmtId="6" fontId="33" fillId="5" borderId="0" xfId="0" applyNumberFormat="1" applyFont="1" applyFill="1" applyBorder="1" applyAlignment="1">
      <alignment horizontal="center" vertical="center"/>
    </xf>
    <xf numFmtId="0" fontId="47" fillId="0" borderId="0" xfId="0" applyFont="1" applyBorder="1" applyAlignment="1" applyProtection="1">
      <alignment horizontal="left"/>
    </xf>
    <xf numFmtId="37" fontId="63" fillId="0" borderId="0" xfId="0" applyNumberFormat="1" applyFont="1" applyFill="1" applyBorder="1" applyAlignment="1" applyProtection="1"/>
    <xf numFmtId="37" fontId="60" fillId="0" borderId="0" xfId="0" applyNumberFormat="1" applyFont="1" applyFill="1" applyBorder="1" applyAlignment="1" applyProtection="1"/>
    <xf numFmtId="37" fontId="21" fillId="0" borderId="0" xfId="0" applyNumberFormat="1" applyFont="1" applyBorder="1" applyAlignment="1" applyProtection="1">
      <alignment horizontal="left" indent="1"/>
    </xf>
    <xf numFmtId="10" fontId="15" fillId="8" borderId="0" xfId="0" applyNumberFormat="1" applyFont="1" applyFill="1" applyBorder="1" applyProtection="1">
      <protection locked="0"/>
    </xf>
    <xf numFmtId="0" fontId="15" fillId="7" borderId="13" xfId="0" applyFont="1" applyFill="1" applyBorder="1" applyAlignment="1" applyProtection="1">
      <alignment horizontal="right"/>
    </xf>
    <xf numFmtId="6" fontId="64" fillId="0" borderId="4" xfId="0" applyNumberFormat="1" applyFont="1" applyFill="1" applyBorder="1" applyAlignment="1" applyProtection="1">
      <alignment vertical="center" wrapText="1"/>
    </xf>
    <xf numFmtId="0" fontId="66" fillId="9" borderId="1" xfId="0" applyFont="1" applyFill="1" applyBorder="1" applyProtection="1"/>
    <xf numFmtId="6" fontId="15" fillId="9" borderId="1" xfId="0" applyNumberFormat="1" applyFont="1" applyFill="1" applyBorder="1" applyProtection="1"/>
    <xf numFmtId="0" fontId="15" fillId="9" borderId="1" xfId="0" applyFont="1" applyFill="1" applyBorder="1" applyAlignment="1" applyProtection="1">
      <alignment horizontal="right"/>
    </xf>
    <xf numFmtId="0" fontId="15" fillId="9" borderId="0" xfId="0" applyFont="1" applyFill="1" applyBorder="1" applyAlignment="1" applyProtection="1">
      <alignment horizontal="right"/>
    </xf>
    <xf numFmtId="0" fontId="66" fillId="9" borderId="0" xfId="0" applyFont="1" applyFill="1" applyBorder="1" applyProtection="1"/>
    <xf numFmtId="6" fontId="0" fillId="9" borderId="1" xfId="0" applyNumberFormat="1" applyFill="1" applyBorder="1" applyProtection="1"/>
    <xf numFmtId="0" fontId="0" fillId="9" borderId="1" xfId="0" applyFill="1" applyBorder="1" applyAlignment="1" applyProtection="1">
      <alignment horizontal="right"/>
    </xf>
    <xf numFmtId="0" fontId="67" fillId="0" borderId="0" xfId="0" applyFont="1" applyProtection="1"/>
    <xf numFmtId="0" fontId="66" fillId="9" borderId="10" xfId="0" applyFont="1" applyFill="1" applyBorder="1" applyProtection="1"/>
    <xf numFmtId="0" fontId="6" fillId="0" borderId="1" xfId="0" applyFont="1" applyBorder="1" applyProtection="1"/>
    <xf numFmtId="0" fontId="11" fillId="0" borderId="18" xfId="0" applyFont="1" applyBorder="1" applyAlignment="1" applyProtection="1">
      <alignment vertical="center"/>
    </xf>
    <xf numFmtId="168" fontId="32" fillId="0" borderId="0" xfId="0" applyNumberFormat="1" applyFont="1" applyFill="1" applyBorder="1" applyAlignment="1" applyProtection="1">
      <alignment horizontal="center" vertical="center" wrapText="1"/>
    </xf>
    <xf numFmtId="0" fontId="21" fillId="5" borderId="1" xfId="0" applyFont="1" applyFill="1" applyBorder="1"/>
    <xf numFmtId="8" fontId="64" fillId="8" borderId="4" xfId="0" applyNumberFormat="1" applyFont="1" applyFill="1" applyBorder="1" applyAlignment="1" applyProtection="1">
      <alignment horizontal="left" vertical="center" wrapText="1"/>
      <protection locked="0"/>
    </xf>
    <xf numFmtId="5" fontId="4" fillId="3" borderId="3" xfId="0" applyNumberFormat="1" applyFont="1" applyFill="1" applyBorder="1" applyAlignment="1" applyProtection="1">
      <alignment horizontal="center" vertical="center"/>
      <protection locked="0"/>
    </xf>
    <xf numFmtId="5" fontId="42" fillId="3" borderId="10" xfId="0" applyNumberFormat="1" applyFont="1" applyFill="1" applyBorder="1" applyAlignment="1" applyProtection="1">
      <alignment horizontal="center" vertical="center"/>
      <protection locked="0"/>
    </xf>
    <xf numFmtId="5" fontId="4" fillId="3" borderId="0" xfId="0" applyNumberFormat="1" applyFont="1" applyFill="1" applyBorder="1" applyAlignment="1" applyProtection="1">
      <alignment horizontal="center" vertical="center"/>
      <protection locked="0"/>
    </xf>
    <xf numFmtId="5" fontId="4" fillId="3" borderId="10" xfId="0" applyNumberFormat="1" applyFont="1" applyFill="1" applyBorder="1" applyAlignment="1" applyProtection="1">
      <alignment horizontal="center" vertical="center"/>
      <protection locked="0"/>
    </xf>
    <xf numFmtId="5" fontId="4" fillId="3" borderId="1" xfId="0" applyNumberFormat="1" applyFont="1" applyFill="1" applyBorder="1" applyAlignment="1" applyProtection="1">
      <alignment horizontal="center" vertical="center"/>
      <protection locked="0"/>
    </xf>
    <xf numFmtId="0" fontId="5" fillId="0" borderId="0" xfId="0" applyFont="1" applyAlignment="1" applyProtection="1">
      <alignment horizontal="left"/>
    </xf>
    <xf numFmtId="0" fontId="9" fillId="0" borderId="0" xfId="0" applyFont="1" applyFill="1" applyAlignment="1" applyProtection="1">
      <alignment horizontal="right"/>
    </xf>
    <xf numFmtId="49" fontId="15" fillId="3" borderId="11" xfId="0" applyNumberFormat="1" applyFont="1" applyFill="1" applyBorder="1" applyAlignment="1" applyProtection="1">
      <alignment horizontal="left"/>
      <protection locked="0"/>
    </xf>
    <xf numFmtId="49" fontId="15" fillId="3" borderId="10" xfId="0" applyNumberFormat="1" applyFont="1" applyFill="1" applyBorder="1" applyAlignment="1" applyProtection="1">
      <alignment horizontal="left"/>
      <protection locked="0"/>
    </xf>
    <xf numFmtId="49" fontId="15" fillId="3" borderId="12" xfId="0" applyNumberFormat="1" applyFont="1" applyFill="1" applyBorder="1" applyAlignment="1" applyProtection="1">
      <alignment horizontal="left"/>
      <protection locked="0"/>
    </xf>
    <xf numFmtId="0" fontId="25" fillId="0" borderId="0" xfId="0" applyFont="1" applyAlignment="1" applyProtection="1">
      <alignment horizontal="center"/>
    </xf>
    <xf numFmtId="0" fontId="40" fillId="0" borderId="0" xfId="0" applyFont="1" applyAlignment="1">
      <alignment horizontal="center"/>
    </xf>
    <xf numFmtId="166" fontId="15" fillId="8" borderId="2" xfId="0" applyNumberFormat="1" applyFont="1" applyFill="1" applyBorder="1" applyAlignment="1" applyProtection="1">
      <alignment horizontal="right"/>
      <protection locked="0"/>
    </xf>
    <xf numFmtId="166" fontId="15" fillId="8" borderId="10" xfId="0" applyNumberFormat="1" applyFont="1" applyFill="1" applyBorder="1" applyAlignment="1" applyProtection="1">
      <alignment horizontal="right"/>
      <protection locked="0"/>
    </xf>
    <xf numFmtId="0" fontId="15" fillId="0" borderId="13" xfId="0" applyFont="1" applyFill="1" applyBorder="1" applyProtection="1"/>
    <xf numFmtId="0" fontId="15" fillId="0" borderId="19" xfId="0" applyFont="1" applyFill="1" applyBorder="1" applyProtection="1"/>
    <xf numFmtId="0" fontId="68" fillId="0" borderId="0" xfId="0" applyFont="1" applyProtection="1"/>
    <xf numFmtId="0" fontId="35" fillId="0" borderId="0" xfId="0" applyFont="1" applyAlignment="1">
      <alignment vertical="top" wrapText="1"/>
    </xf>
    <xf numFmtId="0" fontId="45" fillId="0" borderId="0" xfId="0" applyFont="1" applyBorder="1" applyAlignment="1" applyProtection="1">
      <alignment horizontal="center"/>
    </xf>
    <xf numFmtId="0" fontId="45" fillId="0" borderId="0" xfId="0" applyFont="1" applyAlignment="1" applyProtection="1">
      <alignment horizontal="left" indent="3"/>
    </xf>
    <xf numFmtId="37" fontId="132" fillId="0" borderId="0" xfId="0" applyNumberFormat="1" applyFont="1" applyFill="1" applyBorder="1" applyAlignment="1" applyProtection="1">
      <alignment horizontal="left" vertical="center"/>
    </xf>
    <xf numFmtId="166" fontId="114" fillId="8" borderId="7" xfId="0" applyNumberFormat="1" applyFont="1" applyFill="1" applyBorder="1" applyAlignment="1" applyProtection="1">
      <alignment horizontal="right"/>
      <protection locked="0"/>
    </xf>
    <xf numFmtId="166" fontId="4" fillId="3" borderId="10" xfId="0" applyNumberFormat="1" applyFont="1" applyFill="1" applyBorder="1" applyAlignment="1" applyProtection="1">
      <alignment horizontal="center" vertical="center"/>
      <protection locked="0"/>
    </xf>
    <xf numFmtId="171" fontId="35" fillId="0" borderId="1" xfId="1" applyNumberFormat="1" applyFont="1" applyBorder="1" applyAlignment="1">
      <alignment vertical="center"/>
    </xf>
    <xf numFmtId="0" fontId="15" fillId="0" borderId="1" xfId="0" applyFont="1" applyBorder="1" applyAlignment="1">
      <alignment vertical="center"/>
    </xf>
    <xf numFmtId="0" fontId="103" fillId="5" borderId="0" xfId="0" applyFont="1" applyFill="1" applyAlignment="1">
      <alignment horizontal="right"/>
    </xf>
    <xf numFmtId="0" fontId="4" fillId="5" borderId="3" xfId="0" applyNumberFormat="1" applyFont="1" applyFill="1" applyBorder="1" applyAlignment="1"/>
    <xf numFmtId="0" fontId="21" fillId="5" borderId="0" xfId="0" applyFont="1" applyFill="1" applyBorder="1" applyAlignment="1">
      <alignment wrapText="1"/>
    </xf>
    <xf numFmtId="166" fontId="15" fillId="5" borderId="0" xfId="0" applyNumberFormat="1" applyFont="1" applyFill="1" applyBorder="1" applyAlignment="1" applyProtection="1">
      <alignment horizontal="center"/>
    </xf>
    <xf numFmtId="6" fontId="32" fillId="0" borderId="0" xfId="0" applyNumberFormat="1" applyFont="1" applyFill="1" applyBorder="1" applyAlignment="1" applyProtection="1">
      <alignment horizontal="right"/>
    </xf>
    <xf numFmtId="6" fontId="32" fillId="0" borderId="0" xfId="0" applyNumberFormat="1" applyFont="1" applyBorder="1" applyAlignment="1" applyProtection="1">
      <alignment horizontal="right"/>
    </xf>
    <xf numFmtId="1" fontId="15" fillId="5" borderId="0" xfId="0" applyNumberFormat="1" applyFont="1" applyFill="1" applyBorder="1" applyProtection="1">
      <protection locked="0"/>
    </xf>
    <xf numFmtId="0" fontId="15" fillId="0" borderId="0" xfId="6" applyFont="1" applyBorder="1" applyProtection="1"/>
    <xf numFmtId="10" fontId="15" fillId="0" borderId="0" xfId="6" applyNumberFormat="1" applyFont="1" applyBorder="1" applyAlignment="1" applyProtection="1">
      <alignment horizontal="center"/>
    </xf>
    <xf numFmtId="0" fontId="19" fillId="0" borderId="0" xfId="6" applyFont="1" applyBorder="1" applyAlignment="1" applyProtection="1">
      <alignment horizontal="right" wrapText="1"/>
    </xf>
    <xf numFmtId="0" fontId="50" fillId="0" borderId="0" xfId="6" applyFont="1" applyBorder="1" applyProtection="1"/>
    <xf numFmtId="0" fontId="98" fillId="0" borderId="0" xfId="6" applyFont="1" applyBorder="1" applyAlignment="1" applyProtection="1">
      <alignment horizontal="right"/>
    </xf>
    <xf numFmtId="6" fontId="15" fillId="0" borderId="0" xfId="6" applyNumberFormat="1" applyFont="1" applyBorder="1" applyAlignment="1" applyProtection="1">
      <alignment horizontal="center"/>
    </xf>
    <xf numFmtId="0" fontId="15" fillId="0" borderId="0" xfId="6" applyFont="1" applyBorder="1" applyAlignment="1" applyProtection="1">
      <alignment horizontal="right"/>
    </xf>
    <xf numFmtId="0" fontId="133" fillId="0" borderId="0" xfId="6" applyFont="1" applyBorder="1" applyAlignment="1" applyProtection="1">
      <alignment horizontal="center"/>
    </xf>
    <xf numFmtId="0" fontId="134" fillId="0" borderId="0" xfId="6" applyFont="1" applyBorder="1" applyProtection="1"/>
    <xf numFmtId="0" fontId="135" fillId="0" borderId="0" xfId="6" applyFont="1" applyBorder="1" applyProtection="1"/>
    <xf numFmtId="3" fontId="15" fillId="5" borderId="0" xfId="0" applyNumberFormat="1" applyFont="1" applyFill="1" applyBorder="1" applyProtection="1">
      <protection locked="0"/>
    </xf>
    <xf numFmtId="0" fontId="62" fillId="5" borderId="0" xfId="0" applyFont="1" applyFill="1" applyBorder="1" applyProtection="1"/>
    <xf numFmtId="0" fontId="67" fillId="0" borderId="0" xfId="0" applyFont="1" applyBorder="1" applyAlignment="1" applyProtection="1">
      <alignment vertical="center"/>
    </xf>
    <xf numFmtId="0" fontId="67" fillId="0" borderId="19" xfId="0" applyFont="1" applyBorder="1" applyAlignment="1" applyProtection="1">
      <alignment vertical="center"/>
    </xf>
    <xf numFmtId="0" fontId="67" fillId="0" borderId="1" xfId="0" applyFont="1" applyBorder="1" applyAlignment="1" applyProtection="1">
      <alignment vertical="center"/>
    </xf>
    <xf numFmtId="0" fontId="67" fillId="0" borderId="13" xfId="0" applyFont="1" applyBorder="1" applyAlignment="1" applyProtection="1">
      <alignment vertical="center"/>
    </xf>
    <xf numFmtId="0" fontId="15" fillId="0" borderId="0" xfId="0" applyFont="1" applyFill="1" applyBorder="1" applyAlignment="1" applyProtection="1">
      <alignment wrapText="1"/>
      <protection locked="0"/>
    </xf>
    <xf numFmtId="0" fontId="3" fillId="8" borderId="10" xfId="0" applyFont="1" applyFill="1" applyBorder="1" applyAlignment="1" applyProtection="1">
      <alignment horizontal="center"/>
      <protection locked="0"/>
    </xf>
    <xf numFmtId="10" fontId="15" fillId="5" borderId="1" xfId="0" applyNumberFormat="1" applyFont="1" applyFill="1" applyBorder="1" applyAlignment="1" applyProtection="1">
      <alignment horizontal="right"/>
    </xf>
    <xf numFmtId="10" fontId="15" fillId="5" borderId="1" xfId="0" applyNumberFormat="1" applyFont="1" applyFill="1" applyBorder="1" applyProtection="1"/>
    <xf numFmtId="0" fontId="21" fillId="0" borderId="0" xfId="0" applyFont="1" applyBorder="1" applyAlignment="1">
      <alignment horizontal="right" wrapText="1"/>
    </xf>
    <xf numFmtId="0" fontId="21" fillId="5" borderId="0" xfId="0" applyFont="1" applyFill="1" applyBorder="1" applyAlignment="1" applyProtection="1">
      <alignment horizontal="right" wrapText="1"/>
    </xf>
    <xf numFmtId="0" fontId="94" fillId="5" borderId="0" xfId="0" applyFont="1" applyFill="1" applyAlignment="1">
      <alignment horizontal="right"/>
    </xf>
    <xf numFmtId="0" fontId="94" fillId="5" borderId="0" xfId="0" applyFont="1" applyFill="1" applyBorder="1" applyAlignment="1">
      <alignment horizontal="right"/>
    </xf>
    <xf numFmtId="0" fontId="64" fillId="0" borderId="0" xfId="0" applyFont="1" applyProtection="1"/>
    <xf numFmtId="0" fontId="32" fillId="0" borderId="0" xfId="0" applyFont="1" applyAlignment="1" applyProtection="1">
      <alignment horizontal="center" wrapText="1"/>
    </xf>
    <xf numFmtId="0" fontId="15" fillId="0" borderId="0" xfId="0" applyFont="1" applyAlignment="1">
      <alignment horizontal="left" vertical="top" wrapText="1" indent="3"/>
    </xf>
    <xf numFmtId="1" fontId="15" fillId="8" borderId="10" xfId="0" applyNumberFormat="1" applyFont="1" applyFill="1" applyBorder="1" applyAlignment="1" applyProtection="1">
      <alignment horizontal="center"/>
      <protection locked="0"/>
    </xf>
    <xf numFmtId="0" fontId="136" fillId="0" borderId="0" xfId="0" applyFont="1" applyAlignment="1" applyProtection="1">
      <alignment vertical="center"/>
    </xf>
    <xf numFmtId="0" fontId="72" fillId="0" borderId="0" xfId="5" applyFont="1" applyProtection="1">
      <protection locked="0"/>
    </xf>
    <xf numFmtId="0" fontId="4" fillId="0" borderId="0" xfId="5" applyFont="1"/>
    <xf numFmtId="0" fontId="70" fillId="0" borderId="0" xfId="5" applyFont="1"/>
    <xf numFmtId="0" fontId="94" fillId="0" borderId="0" xfId="4" applyFont="1"/>
    <xf numFmtId="0" fontId="73" fillId="0" borderId="0" xfId="5" applyFont="1"/>
    <xf numFmtId="0" fontId="73" fillId="0" borderId="0" xfId="5" applyFont="1" applyProtection="1">
      <protection locked="0"/>
    </xf>
    <xf numFmtId="5" fontId="73" fillId="0" borderId="0" xfId="5" applyNumberFormat="1" applyFont="1" applyProtection="1">
      <protection locked="0"/>
    </xf>
    <xf numFmtId="10" fontId="73" fillId="0" borderId="0" xfId="5" applyNumberFormat="1" applyFont="1" applyProtection="1">
      <protection locked="0"/>
    </xf>
    <xf numFmtId="37" fontId="73" fillId="0" borderId="0" xfId="5" applyNumberFormat="1" applyFont="1" applyProtection="1">
      <protection locked="0"/>
    </xf>
    <xf numFmtId="7" fontId="73" fillId="0" borderId="0" xfId="5" applyNumberFormat="1" applyFont="1" applyProtection="1">
      <protection locked="0"/>
    </xf>
    <xf numFmtId="7" fontId="73" fillId="0" borderId="0" xfId="5" applyNumberFormat="1" applyFont="1" applyProtection="1"/>
    <xf numFmtId="0" fontId="4" fillId="0" borderId="0" xfId="5" applyFont="1" applyAlignment="1">
      <alignment vertical="top"/>
    </xf>
    <xf numFmtId="0" fontId="94" fillId="0" borderId="0" xfId="4" applyFont="1" applyAlignment="1">
      <alignment vertical="top"/>
    </xf>
    <xf numFmtId="0" fontId="42" fillId="0" borderId="0" xfId="5" applyFont="1" applyAlignment="1">
      <alignment horizontal="center"/>
    </xf>
    <xf numFmtId="164" fontId="42" fillId="0" borderId="0" xfId="5" applyNumberFormat="1" applyFont="1" applyAlignment="1" applyProtection="1">
      <alignment horizontal="center"/>
      <protection locked="0"/>
    </xf>
    <xf numFmtId="7" fontId="42" fillId="0" borderId="0" xfId="5" applyNumberFormat="1" applyFont="1" applyAlignment="1" applyProtection="1">
      <alignment horizontal="center"/>
    </xf>
    <xf numFmtId="7" fontId="42" fillId="0" borderId="0" xfId="5" applyNumberFormat="1" applyFont="1" applyAlignment="1" applyProtection="1">
      <alignment horizontal="center"/>
      <protection locked="0"/>
    </xf>
    <xf numFmtId="5" fontId="4" fillId="0" borderId="0" xfId="5" applyNumberFormat="1" applyFont="1" applyProtection="1"/>
    <xf numFmtId="6" fontId="15" fillId="9" borderId="1" xfId="0" applyNumberFormat="1" applyFont="1" applyFill="1" applyBorder="1" applyAlignment="1" applyProtection="1">
      <alignment horizontal="right"/>
      <protection locked="0"/>
    </xf>
    <xf numFmtId="0" fontId="15" fillId="7" borderId="2" xfId="0" applyFont="1" applyFill="1" applyBorder="1" applyAlignment="1" applyProtection="1">
      <alignment horizontal="right"/>
    </xf>
    <xf numFmtId="6" fontId="15" fillId="3" borderId="7" xfId="0" applyNumberFormat="1" applyFont="1" applyFill="1" applyBorder="1" applyAlignment="1" applyProtection="1">
      <alignment horizontal="right"/>
    </xf>
    <xf numFmtId="6" fontId="15" fillId="3" borderId="2" xfId="0" applyNumberFormat="1" applyFont="1" applyFill="1" applyBorder="1" applyAlignment="1" applyProtection="1">
      <alignment horizontal="right"/>
    </xf>
    <xf numFmtId="0" fontId="75" fillId="0" borderId="0" xfId="0" applyFont="1" applyProtection="1"/>
    <xf numFmtId="0" fontId="4" fillId="3" borderId="2" xfId="0" applyFont="1" applyFill="1" applyBorder="1" applyAlignment="1" applyProtection="1">
      <alignment horizontal="center"/>
      <protection locked="0"/>
    </xf>
    <xf numFmtId="0" fontId="98" fillId="0" borderId="0" xfId="0" applyFont="1" applyAlignment="1">
      <alignment vertical="center" wrapText="1"/>
    </xf>
    <xf numFmtId="10" fontId="0" fillId="8" borderId="2" xfId="0" applyNumberFormat="1" applyFill="1" applyBorder="1" applyAlignment="1" applyProtection="1">
      <alignment horizontal="right"/>
      <protection locked="0"/>
    </xf>
    <xf numFmtId="10" fontId="0" fillId="0" borderId="2" xfId="0" applyNumberFormat="1" applyBorder="1" applyAlignment="1" applyProtection="1">
      <alignment horizontal="right"/>
    </xf>
    <xf numFmtId="0" fontId="15" fillId="8" borderId="1" xfId="0" applyFont="1" applyFill="1" applyBorder="1" applyAlignment="1" applyProtection="1">
      <alignment horizontal="center"/>
      <protection locked="0"/>
    </xf>
    <xf numFmtId="10" fontId="0" fillId="0" borderId="2" xfId="0" applyNumberFormat="1" applyFill="1" applyBorder="1" applyAlignment="1" applyProtection="1">
      <alignment horizontal="right"/>
    </xf>
    <xf numFmtId="166" fontId="15" fillId="8" borderId="1" xfId="0" applyNumberFormat="1" applyFont="1" applyFill="1" applyBorder="1" applyAlignment="1" applyProtection="1">
      <alignment horizontal="center"/>
      <protection locked="0"/>
    </xf>
    <xf numFmtId="0" fontId="15" fillId="8" borderId="1" xfId="0" applyFont="1" applyFill="1" applyBorder="1" applyAlignment="1" applyProtection="1">
      <alignment horizontal="center"/>
      <protection locked="0"/>
    </xf>
    <xf numFmtId="10" fontId="15" fillId="0" borderId="0" xfId="0" applyNumberFormat="1" applyFont="1" applyFill="1" applyBorder="1" applyAlignment="1" applyProtection="1">
      <alignment horizontal="center" vertical="center"/>
    </xf>
    <xf numFmtId="174" fontId="15" fillId="8" borderId="1" xfId="0" applyNumberFormat="1" applyFont="1" applyFill="1" applyBorder="1" applyAlignment="1" applyProtection="1">
      <alignment horizontal="center"/>
      <protection locked="0"/>
    </xf>
    <xf numFmtId="0" fontId="15" fillId="0" borderId="10" xfId="0" applyFont="1" applyFill="1" applyBorder="1" applyAlignment="1" applyProtection="1">
      <alignment horizontal="left"/>
    </xf>
    <xf numFmtId="0" fontId="15" fillId="0" borderId="12" xfId="0" applyFont="1" applyFill="1" applyBorder="1" applyAlignment="1" applyProtection="1">
      <alignment horizontal="left"/>
    </xf>
    <xf numFmtId="0" fontId="134" fillId="0" borderId="0" xfId="0" applyFont="1" applyBorder="1" applyAlignment="1" applyProtection="1">
      <alignment horizontal="center"/>
    </xf>
    <xf numFmtId="6" fontId="15" fillId="10" borderId="2" xfId="0" applyNumberFormat="1" applyFont="1" applyFill="1" applyBorder="1" applyAlignment="1" applyProtection="1">
      <alignment horizontal="right"/>
    </xf>
    <xf numFmtId="0" fontId="137" fillId="10" borderId="1" xfId="0" applyFont="1" applyFill="1" applyBorder="1" applyAlignment="1" applyProtection="1">
      <alignment horizontal="left"/>
    </xf>
    <xf numFmtId="0" fontId="98" fillId="10" borderId="1" xfId="0" applyFont="1" applyFill="1" applyBorder="1" applyAlignment="1" applyProtection="1">
      <alignment horizontal="left"/>
    </xf>
    <xf numFmtId="6" fontId="15" fillId="10" borderId="2" xfId="0" applyNumberFormat="1" applyFont="1" applyFill="1" applyBorder="1" applyProtection="1"/>
    <xf numFmtId="10" fontId="15" fillId="10" borderId="2" xfId="0" applyNumberFormat="1" applyFont="1" applyFill="1" applyBorder="1" applyAlignment="1" applyProtection="1">
      <alignment horizontal="center"/>
    </xf>
    <xf numFmtId="1" fontId="15" fillId="10" borderId="11" xfId="0" applyNumberFormat="1" applyFont="1" applyFill="1" applyBorder="1" applyAlignment="1" applyProtection="1">
      <alignment horizontal="center"/>
    </xf>
    <xf numFmtId="1" fontId="15" fillId="8" borderId="11" xfId="0" applyNumberFormat="1" applyFont="1" applyFill="1" applyBorder="1" applyAlignment="1" applyProtection="1">
      <alignment horizontal="center"/>
      <protection locked="0"/>
    </xf>
    <xf numFmtId="0" fontId="4" fillId="5" borderId="0" xfId="0" applyFont="1" applyFill="1" applyBorder="1" applyAlignment="1">
      <alignment horizontal="center" wrapText="1"/>
    </xf>
    <xf numFmtId="0" fontId="4" fillId="5" borderId="0" xfId="0" applyFont="1" applyFill="1" applyBorder="1" applyAlignment="1">
      <alignment horizontal="center"/>
    </xf>
    <xf numFmtId="0" fontId="32" fillId="0" borderId="0" xfId="0" applyFont="1" applyAlignment="1" applyProtection="1">
      <alignment shrinkToFit="1"/>
    </xf>
    <xf numFmtId="0" fontId="15" fillId="5" borderId="0" xfId="0" applyFont="1" applyFill="1" applyBorder="1" applyAlignment="1"/>
    <xf numFmtId="0" fontId="61" fillId="5" borderId="1" xfId="0" applyFont="1" applyFill="1" applyBorder="1" applyAlignment="1" applyProtection="1"/>
    <xf numFmtId="0" fontId="95" fillId="5" borderId="0" xfId="0" applyFont="1" applyFill="1" applyBorder="1" applyAlignment="1">
      <alignment horizontal="left" wrapText="1"/>
    </xf>
    <xf numFmtId="165" fontId="15" fillId="8" borderId="11" xfId="0" applyNumberFormat="1" applyFont="1" applyFill="1" applyBorder="1" applyAlignment="1" applyProtection="1">
      <alignment horizontal="center" vertical="center"/>
      <protection locked="0"/>
    </xf>
    <xf numFmtId="0" fontId="15" fillId="5" borderId="1" xfId="0" applyFont="1" applyFill="1" applyBorder="1" applyAlignment="1">
      <alignment vertical="center"/>
    </xf>
    <xf numFmtId="165" fontId="15" fillId="8" borderId="2" xfId="7" applyNumberFormat="1" applyFont="1" applyFill="1" applyBorder="1" applyAlignment="1" applyProtection="1">
      <alignment horizontal="center" vertical="center"/>
      <protection locked="0"/>
    </xf>
    <xf numFmtId="0" fontId="15" fillId="5" borderId="10" xfId="0" applyFont="1" applyFill="1" applyBorder="1" applyAlignment="1">
      <alignment vertical="center"/>
    </xf>
    <xf numFmtId="165" fontId="15" fillId="8" borderId="2" xfId="0" applyNumberFormat="1" applyFont="1" applyFill="1" applyBorder="1" applyAlignment="1" applyProtection="1">
      <alignment horizontal="center" vertical="center"/>
      <protection locked="0"/>
    </xf>
    <xf numFmtId="2" fontId="95" fillId="5" borderId="2" xfId="0" applyNumberFormat="1" applyFont="1" applyFill="1" applyBorder="1" applyAlignment="1">
      <alignment horizontal="center" vertical="center" wrapText="1" readingOrder="1"/>
    </xf>
    <xf numFmtId="0" fontId="52" fillId="0" borderId="0" xfId="0" applyFont="1" applyBorder="1" applyAlignment="1" applyProtection="1">
      <alignment horizontal="center" vertical="top"/>
    </xf>
    <xf numFmtId="166" fontId="15" fillId="0" borderId="9" xfId="0" applyNumberFormat="1" applyFont="1" applyFill="1" applyBorder="1" applyAlignment="1" applyProtection="1">
      <alignment horizontal="right"/>
    </xf>
    <xf numFmtId="0" fontId="102" fillId="0" borderId="0" xfId="0" applyFont="1" applyFill="1" applyBorder="1" applyAlignment="1" applyProtection="1">
      <alignment vertical="center" wrapText="1"/>
    </xf>
    <xf numFmtId="0" fontId="138" fillId="0" borderId="0" xfId="0" applyFont="1" applyBorder="1" applyProtection="1"/>
    <xf numFmtId="0" fontId="21" fillId="5" borderId="1" xfId="0" applyFont="1" applyFill="1" applyBorder="1" applyAlignment="1">
      <alignment shrinkToFit="1"/>
    </xf>
    <xf numFmtId="0" fontId="139" fillId="5" borderId="0" xfId="0" applyFont="1" applyFill="1" applyBorder="1"/>
    <xf numFmtId="0" fontId="138" fillId="0" borderId="0" xfId="0" applyFont="1" applyFill="1" applyBorder="1" applyAlignment="1" applyProtection="1">
      <alignment vertical="center" wrapText="1"/>
    </xf>
    <xf numFmtId="166" fontId="140" fillId="0" borderId="0" xfId="0" applyNumberFormat="1" applyFont="1" applyBorder="1" applyAlignment="1" applyProtection="1">
      <alignment horizontal="center"/>
    </xf>
    <xf numFmtId="0" fontId="140" fillId="0" borderId="0" xfId="0" applyFont="1" applyFill="1" applyBorder="1" applyAlignment="1" applyProtection="1">
      <alignment vertical="center" wrapText="1"/>
    </xf>
    <xf numFmtId="0" fontId="141" fillId="0" borderId="0" xfId="0" applyFont="1" applyBorder="1" applyAlignment="1" applyProtection="1">
      <alignment horizontal="center"/>
    </xf>
    <xf numFmtId="0" fontId="142" fillId="0" borderId="0" xfId="0" applyFont="1" applyBorder="1" applyProtection="1"/>
    <xf numFmtId="0" fontId="142" fillId="0" borderId="0" xfId="0" applyFont="1" applyProtection="1"/>
    <xf numFmtId="0" fontId="4" fillId="5" borderId="1" xfId="0" applyFont="1" applyFill="1" applyBorder="1" applyAlignment="1">
      <alignment horizontal="center"/>
    </xf>
    <xf numFmtId="169" fontId="15" fillId="0" borderId="0" xfId="0" applyNumberFormat="1" applyFont="1" applyAlignment="1">
      <alignment vertical="top" wrapText="1"/>
    </xf>
    <xf numFmtId="6" fontId="4" fillId="5" borderId="1" xfId="0" applyNumberFormat="1" applyFont="1" applyFill="1" applyBorder="1" applyAlignment="1">
      <alignment horizontal="center"/>
    </xf>
    <xf numFmtId="0" fontId="4" fillId="5" borderId="0" xfId="0" applyFont="1" applyFill="1" applyBorder="1" applyAlignment="1" applyProtection="1"/>
    <xf numFmtId="0" fontId="32" fillId="11" borderId="0" xfId="0" applyFont="1" applyFill="1" applyBorder="1" applyAlignment="1" applyProtection="1">
      <alignment horizontal="right"/>
    </xf>
    <xf numFmtId="0" fontId="32" fillId="11" borderId="0" xfId="0" applyFont="1" applyFill="1" applyBorder="1" applyAlignment="1" applyProtection="1">
      <alignment horizontal="center"/>
    </xf>
    <xf numFmtId="0" fontId="37" fillId="5" borderId="0" xfId="0" applyFont="1" applyFill="1" applyBorder="1" applyAlignment="1" applyProtection="1">
      <alignment horizontal="right" vertical="center"/>
    </xf>
    <xf numFmtId="0" fontId="4" fillId="5" borderId="0" xfId="0" applyFont="1" applyFill="1" applyBorder="1" applyAlignment="1" applyProtection="1">
      <alignment horizontal="right" vertical="center"/>
    </xf>
    <xf numFmtId="2" fontId="4" fillId="5" borderId="0" xfId="0" applyNumberFormat="1" applyFont="1" applyFill="1" applyBorder="1" applyAlignment="1" applyProtection="1">
      <alignment horizontal="right" vertical="center"/>
    </xf>
    <xf numFmtId="6" fontId="21" fillId="8" borderId="45" xfId="0" applyNumberFormat="1" applyFont="1" applyFill="1" applyBorder="1" applyAlignment="1" applyProtection="1">
      <protection locked="0"/>
    </xf>
    <xf numFmtId="0" fontId="142" fillId="0" borderId="0" xfId="0" applyFont="1" applyAlignment="1" applyProtection="1"/>
    <xf numFmtId="0" fontId="142" fillId="0" borderId="0" xfId="0" applyFont="1" applyBorder="1" applyAlignment="1" applyProtection="1"/>
    <xf numFmtId="0" fontId="142" fillId="5" borderId="0" xfId="0" applyFont="1" applyFill="1" applyBorder="1" applyAlignment="1" applyProtection="1"/>
    <xf numFmtId="0" fontId="114" fillId="0" borderId="0" xfId="0" applyFont="1" applyAlignment="1" applyProtection="1"/>
    <xf numFmtId="0" fontId="114" fillId="0" borderId="0" xfId="0" applyFont="1" applyBorder="1" applyAlignment="1" applyProtection="1"/>
    <xf numFmtId="0" fontId="143" fillId="12" borderId="0" xfId="0" applyFont="1" applyFill="1" applyProtection="1"/>
    <xf numFmtId="0" fontId="143" fillId="12" borderId="0" xfId="0" applyFont="1" applyFill="1" applyBorder="1" applyAlignment="1" applyProtection="1">
      <alignment horizontal="right" vertical="center"/>
    </xf>
    <xf numFmtId="0" fontId="15" fillId="5" borderId="0" xfId="0" applyFont="1" applyFill="1" applyBorder="1" applyAlignment="1" applyProtection="1">
      <alignment horizontal="right" vertical="center"/>
    </xf>
    <xf numFmtId="0" fontId="15" fillId="5" borderId="0" xfId="0" applyFont="1" applyFill="1" applyBorder="1" applyAlignment="1" applyProtection="1">
      <alignment vertical="center"/>
    </xf>
    <xf numFmtId="166" fontId="15" fillId="5" borderId="46" xfId="0" applyNumberFormat="1" applyFont="1" applyFill="1" applyBorder="1" applyAlignment="1" applyProtection="1">
      <alignment vertical="center"/>
    </xf>
    <xf numFmtId="166" fontId="15" fillId="5" borderId="0" xfId="0" applyNumberFormat="1" applyFont="1" applyFill="1" applyBorder="1" applyAlignment="1" applyProtection="1">
      <alignment vertical="center"/>
    </xf>
    <xf numFmtId="9" fontId="35" fillId="5" borderId="0" xfId="7" applyFont="1" applyFill="1" applyBorder="1" applyAlignment="1" applyProtection="1">
      <alignment vertical="center"/>
    </xf>
    <xf numFmtId="2" fontId="15" fillId="5" borderId="0" xfId="0" applyNumberFormat="1" applyFont="1" applyFill="1" applyBorder="1" applyAlignment="1" applyProtection="1">
      <alignment vertical="center"/>
    </xf>
    <xf numFmtId="6" fontId="15" fillId="5" borderId="0" xfId="0" applyNumberFormat="1" applyFont="1" applyFill="1" applyBorder="1" applyAlignment="1" applyProtection="1">
      <alignment vertical="center"/>
    </xf>
    <xf numFmtId="0" fontId="35" fillId="5" borderId="0" xfId="0" applyFont="1" applyFill="1" applyBorder="1" applyAlignment="1" applyProtection="1">
      <alignment vertical="center"/>
    </xf>
    <xf numFmtId="2" fontId="15" fillId="5" borderId="0" xfId="0" applyNumberFormat="1" applyFont="1" applyFill="1" applyBorder="1" applyAlignment="1" applyProtection="1">
      <alignment horizontal="right" vertical="center"/>
    </xf>
    <xf numFmtId="0" fontId="21" fillId="5" borderId="0" xfId="0" applyFont="1" applyFill="1" applyBorder="1" applyAlignment="1" applyProtection="1">
      <alignment horizontal="right" vertical="center"/>
    </xf>
    <xf numFmtId="0" fontId="21" fillId="5" borderId="0" xfId="0" applyFont="1" applyFill="1" applyBorder="1" applyAlignment="1" applyProtection="1">
      <alignment vertical="center"/>
    </xf>
    <xf numFmtId="6" fontId="21" fillId="5" borderId="0" xfId="0" applyNumberFormat="1" applyFont="1" applyFill="1" applyBorder="1" applyAlignment="1" applyProtection="1">
      <alignment vertical="center"/>
    </xf>
    <xf numFmtId="0" fontId="64" fillId="5" borderId="0" xfId="0" applyFont="1" applyFill="1" applyBorder="1" applyAlignment="1" applyProtection="1">
      <alignment vertical="center"/>
    </xf>
    <xf numFmtId="2" fontId="21" fillId="5" borderId="0" xfId="0" applyNumberFormat="1" applyFont="1" applyFill="1" applyBorder="1" applyAlignment="1" applyProtection="1">
      <alignment vertical="center"/>
    </xf>
    <xf numFmtId="2" fontId="21" fillId="5" borderId="0" xfId="0" applyNumberFormat="1" applyFont="1" applyFill="1" applyBorder="1" applyAlignment="1" applyProtection="1">
      <alignment horizontal="right" vertical="center"/>
    </xf>
    <xf numFmtId="166" fontId="35" fillId="5" borderId="0" xfId="0" applyNumberFormat="1" applyFont="1" applyFill="1" applyBorder="1" applyAlignment="1" applyProtection="1">
      <alignment vertical="center"/>
    </xf>
    <xf numFmtId="6" fontId="35" fillId="5" borderId="0" xfId="0" applyNumberFormat="1" applyFont="1" applyFill="1" applyBorder="1" applyAlignment="1" applyProtection="1">
      <alignment vertical="center"/>
    </xf>
    <xf numFmtId="166" fontId="15" fillId="5" borderId="47" xfId="0" applyNumberFormat="1" applyFont="1" applyFill="1" applyBorder="1" applyAlignment="1" applyProtection="1">
      <alignment vertical="center"/>
    </xf>
    <xf numFmtId="38" fontId="64" fillId="5" borderId="0" xfId="0" applyNumberFormat="1" applyFont="1" applyFill="1" applyBorder="1" applyAlignment="1" applyProtection="1">
      <alignment vertical="center"/>
    </xf>
    <xf numFmtId="38" fontId="21" fillId="5" borderId="0" xfId="0" applyNumberFormat="1" applyFont="1" applyFill="1" applyBorder="1" applyAlignment="1" applyProtection="1">
      <alignment vertical="center"/>
    </xf>
    <xf numFmtId="38" fontId="21" fillId="5" borderId="0" xfId="0" applyNumberFormat="1" applyFont="1" applyFill="1" applyBorder="1" applyAlignment="1" applyProtection="1">
      <alignment horizontal="right" vertical="center"/>
    </xf>
    <xf numFmtId="166" fontId="21" fillId="5" borderId="0" xfId="0" applyNumberFormat="1" applyFont="1" applyFill="1" applyBorder="1" applyAlignment="1" applyProtection="1">
      <alignment vertical="center"/>
    </xf>
    <xf numFmtId="0" fontId="21" fillId="0" borderId="0" xfId="0" applyFont="1" applyAlignment="1">
      <alignment horizontal="left" vertical="top" wrapText="1"/>
    </xf>
    <xf numFmtId="0" fontId="15" fillId="8" borderId="6" xfId="0" applyFont="1" applyFill="1" applyBorder="1" applyAlignment="1" applyProtection="1">
      <alignment wrapText="1"/>
      <protection locked="0"/>
    </xf>
    <xf numFmtId="0" fontId="0" fillId="0" borderId="0" xfId="0" applyAlignment="1" applyProtection="1">
      <alignment shrinkToFit="1"/>
    </xf>
    <xf numFmtId="0" fontId="4" fillId="0" borderId="0" xfId="0" applyFont="1" applyAlignment="1" applyProtection="1">
      <alignment shrinkToFit="1"/>
    </xf>
    <xf numFmtId="0" fontId="32" fillId="0" borderId="1" xfId="0" applyFont="1" applyBorder="1" applyAlignment="1" applyProtection="1">
      <alignment horizontal="center" shrinkToFit="1"/>
    </xf>
    <xf numFmtId="0" fontId="15" fillId="3" borderId="11" xfId="0" applyFont="1" applyFill="1" applyBorder="1" applyAlignment="1" applyProtection="1">
      <alignment horizontal="center" shrinkToFit="1"/>
      <protection locked="0"/>
    </xf>
    <xf numFmtId="6" fontId="15" fillId="5" borderId="2" xfId="0" applyNumberFormat="1" applyFont="1" applyFill="1" applyBorder="1" applyAlignment="1" applyProtection="1">
      <alignment shrinkToFit="1"/>
    </xf>
    <xf numFmtId="0" fontId="102" fillId="7" borderId="2" xfId="0" applyFont="1" applyFill="1" applyBorder="1" applyAlignment="1" applyProtection="1">
      <alignment shrinkToFit="1"/>
    </xf>
    <xf numFmtId="6" fontId="15" fillId="3" borderId="2" xfId="0" applyNumberFormat="1" applyFont="1" applyFill="1" applyBorder="1" applyAlignment="1" applyProtection="1">
      <alignment shrinkToFit="1"/>
      <protection locked="0"/>
    </xf>
    <xf numFmtId="0" fontId="15" fillId="10" borderId="11" xfId="0" applyFont="1" applyFill="1" applyBorder="1" applyAlignment="1" applyProtection="1">
      <alignment horizontal="center" shrinkToFit="1"/>
    </xf>
    <xf numFmtId="6" fontId="15" fillId="10" borderId="2" xfId="0" applyNumberFormat="1" applyFont="1" applyFill="1" applyBorder="1" applyAlignment="1" applyProtection="1">
      <alignment shrinkToFit="1"/>
    </xf>
    <xf numFmtId="6" fontId="15" fillId="0" borderId="0" xfId="0" applyNumberFormat="1" applyFont="1" applyFill="1" applyAlignment="1" applyProtection="1">
      <alignment shrinkToFit="1"/>
    </xf>
    <xf numFmtId="5" fontId="21" fillId="0" borderId="0" xfId="0" applyNumberFormat="1" applyFont="1" applyBorder="1" applyAlignment="1" applyProtection="1">
      <alignment horizontal="center" shrinkToFit="1"/>
    </xf>
    <xf numFmtId="0" fontId="15" fillId="0" borderId="0" xfId="0" applyFont="1" applyAlignment="1" applyProtection="1">
      <alignment shrinkToFit="1"/>
    </xf>
    <xf numFmtId="173" fontId="15" fillId="3" borderId="1" xfId="0" applyNumberFormat="1" applyFont="1" applyFill="1" applyBorder="1" applyAlignment="1" applyProtection="1">
      <alignment horizontal="center" shrinkToFit="1"/>
      <protection locked="0"/>
    </xf>
    <xf numFmtId="0" fontId="114" fillId="0" borderId="0" xfId="0" applyFont="1" applyAlignment="1" applyProtection="1">
      <alignment shrinkToFit="1"/>
    </xf>
    <xf numFmtId="10" fontId="42" fillId="2" borderId="0" xfId="0" applyNumberFormat="1" applyFont="1" applyFill="1" applyBorder="1" applyAlignment="1">
      <alignment shrinkToFit="1"/>
    </xf>
    <xf numFmtId="0" fontId="42" fillId="2" borderId="0" xfId="0" applyNumberFormat="1" applyFont="1" applyFill="1" applyBorder="1" applyAlignment="1">
      <alignment shrinkToFit="1"/>
    </xf>
    <xf numFmtId="0" fontId="58" fillId="2" borderId="0" xfId="0" applyNumberFormat="1" applyFont="1" applyFill="1" applyBorder="1" applyAlignment="1">
      <alignment shrinkToFit="1"/>
    </xf>
    <xf numFmtId="0" fontId="0" fillId="5" borderId="0" xfId="0" applyFill="1" applyAlignment="1" applyProtection="1">
      <alignment shrinkToFit="1"/>
    </xf>
    <xf numFmtId="0" fontId="0" fillId="0" borderId="0" xfId="0" applyBorder="1" applyAlignment="1" applyProtection="1">
      <alignment shrinkToFit="1"/>
    </xf>
    <xf numFmtId="0" fontId="15" fillId="0" borderId="0" xfId="0" applyFont="1" applyBorder="1" applyAlignment="1" applyProtection="1">
      <alignment shrinkToFit="1"/>
    </xf>
    <xf numFmtId="10" fontId="15" fillId="0" borderId="0" xfId="0" applyNumberFormat="1" applyFont="1" applyBorder="1" applyAlignment="1" applyProtection="1">
      <alignment horizontal="center" shrinkToFit="1"/>
    </xf>
    <xf numFmtId="0" fontId="5" fillId="0" borderId="0" xfId="0" applyFont="1" applyBorder="1" applyAlignment="1" applyProtection="1">
      <alignment shrinkToFit="1"/>
    </xf>
    <xf numFmtId="0" fontId="5" fillId="0" borderId="0" xfId="0" applyFont="1" applyAlignment="1" applyProtection="1">
      <alignment shrinkToFit="1"/>
    </xf>
    <xf numFmtId="166" fontId="15" fillId="5" borderId="0" xfId="0" applyNumberFormat="1" applyFont="1" applyFill="1" applyBorder="1" applyAlignment="1" applyProtection="1">
      <alignment horizontal="center" shrinkToFit="1"/>
    </xf>
    <xf numFmtId="0" fontId="15" fillId="5" borderId="0" xfId="0" applyFont="1" applyFill="1" applyBorder="1" applyAlignment="1" applyProtection="1">
      <alignment shrinkToFit="1"/>
    </xf>
    <xf numFmtId="10" fontId="5" fillId="0" borderId="0" xfId="0" applyNumberFormat="1" applyFont="1" applyBorder="1" applyAlignment="1" applyProtection="1">
      <alignment horizontal="center" shrinkToFit="1"/>
    </xf>
    <xf numFmtId="10" fontId="0" fillId="0" borderId="0" xfId="0" applyNumberFormat="1" applyBorder="1" applyAlignment="1" applyProtection="1">
      <alignment horizontal="center" shrinkToFit="1"/>
    </xf>
    <xf numFmtId="0" fontId="0" fillId="0" borderId="0" xfId="0" applyFill="1" applyBorder="1" applyAlignment="1" applyProtection="1">
      <alignment shrinkToFit="1"/>
    </xf>
    <xf numFmtId="165" fontId="15" fillId="13" borderId="0" xfId="0" applyNumberFormat="1" applyFont="1" applyFill="1" applyBorder="1" applyAlignment="1" applyProtection="1">
      <alignment horizontal="center" shrinkToFit="1"/>
    </xf>
    <xf numFmtId="165" fontId="15" fillId="13" borderId="0" xfId="0" applyNumberFormat="1" applyFont="1" applyFill="1" applyBorder="1" applyAlignment="1" applyProtection="1">
      <alignment shrinkToFit="1"/>
    </xf>
    <xf numFmtId="165" fontId="15" fillId="5" borderId="0" xfId="0" applyNumberFormat="1" applyFont="1" applyFill="1" applyBorder="1" applyAlignment="1" applyProtection="1">
      <alignment horizontal="center" shrinkToFit="1"/>
    </xf>
    <xf numFmtId="165" fontId="15" fillId="0" borderId="0" xfId="0" applyNumberFormat="1" applyFont="1" applyBorder="1" applyAlignment="1" applyProtection="1">
      <alignment shrinkToFit="1"/>
    </xf>
    <xf numFmtId="165" fontId="15" fillId="0" borderId="0" xfId="0" applyNumberFormat="1" applyFont="1" applyAlignment="1" applyProtection="1">
      <alignment shrinkToFit="1"/>
    </xf>
    <xf numFmtId="165" fontId="15" fillId="0" borderId="0" xfId="0" applyNumberFormat="1" applyFont="1" applyBorder="1" applyAlignment="1" applyProtection="1">
      <alignment horizontal="center" shrinkToFit="1"/>
    </xf>
    <xf numFmtId="0" fontId="144" fillId="0" borderId="0" xfId="0" applyFont="1" applyProtection="1"/>
    <xf numFmtId="0" fontId="32" fillId="5" borderId="0" xfId="0" applyFont="1" applyFill="1" applyBorder="1" applyAlignment="1">
      <alignment horizontal="center"/>
    </xf>
    <xf numFmtId="0" fontId="3" fillId="5" borderId="0" xfId="0" applyFont="1" applyFill="1" applyBorder="1" applyProtection="1"/>
    <xf numFmtId="165" fontId="21" fillId="5" borderId="0" xfId="0" applyNumberFormat="1" applyFont="1" applyFill="1" applyAlignment="1" applyProtection="1">
      <alignment horizontal="center"/>
    </xf>
    <xf numFmtId="0" fontId="21" fillId="5" borderId="0" xfId="0" applyFont="1" applyFill="1" applyAlignment="1" applyProtection="1">
      <alignment horizontal="center"/>
    </xf>
    <xf numFmtId="6" fontId="21" fillId="5" borderId="0" xfId="0" applyNumberFormat="1" applyFont="1" applyFill="1" applyAlignment="1" applyProtection="1">
      <alignment horizontal="center"/>
    </xf>
    <xf numFmtId="6" fontId="3" fillId="5" borderId="0" xfId="0" applyNumberFormat="1" applyFont="1" applyFill="1" applyBorder="1" applyProtection="1"/>
    <xf numFmtId="0" fontId="15" fillId="5" borderId="46" xfId="0" applyFont="1" applyFill="1" applyBorder="1" applyAlignment="1" applyProtection="1">
      <alignment horizontal="right" vertical="center"/>
    </xf>
    <xf numFmtId="0" fontId="35" fillId="5" borderId="0" xfId="0" applyFont="1" applyFill="1" applyBorder="1" applyAlignment="1" applyProtection="1">
      <alignment horizontal="right" vertical="center"/>
    </xf>
    <xf numFmtId="0" fontId="15" fillId="5" borderId="47" xfId="0" applyFont="1" applyFill="1" applyBorder="1" applyAlignment="1" applyProtection="1">
      <alignment horizontal="right" vertical="center"/>
    </xf>
    <xf numFmtId="10" fontId="15" fillId="5" borderId="47" xfId="0" applyNumberFormat="1" applyFont="1" applyFill="1" applyBorder="1" applyAlignment="1" applyProtection="1">
      <alignment horizontal="right" vertical="center"/>
    </xf>
    <xf numFmtId="9" fontId="15" fillId="0" borderId="0" xfId="0" applyNumberFormat="1" applyFont="1" applyAlignment="1" applyProtection="1">
      <alignment horizontal="center"/>
    </xf>
    <xf numFmtId="9" fontId="15" fillId="5" borderId="0" xfId="0" applyNumberFormat="1" applyFont="1" applyFill="1" applyAlignment="1" applyProtection="1">
      <alignment horizontal="center"/>
    </xf>
    <xf numFmtId="0" fontId="35" fillId="0" borderId="0" xfId="0" applyFont="1" applyAlignment="1">
      <alignment vertical="center" wrapText="1"/>
    </xf>
    <xf numFmtId="169" fontId="15" fillId="0" borderId="0" xfId="0" applyNumberFormat="1" applyFont="1" applyAlignment="1">
      <alignment vertical="center" wrapText="1"/>
    </xf>
    <xf numFmtId="0" fontId="15" fillId="0" borderId="0" xfId="0" applyFont="1" applyAlignment="1">
      <alignment horizontal="right" vertical="center" wrapText="1"/>
    </xf>
    <xf numFmtId="0" fontId="15" fillId="5" borderId="0" xfId="0" applyFont="1" applyFill="1" applyAlignment="1">
      <alignment vertical="top" wrapText="1"/>
    </xf>
    <xf numFmtId="6" fontId="15" fillId="5" borderId="48" xfId="0" applyNumberFormat="1" applyFont="1" applyFill="1" applyBorder="1" applyAlignment="1">
      <alignment horizontal="center" vertical="center"/>
    </xf>
    <xf numFmtId="37" fontId="112" fillId="5" borderId="0" xfId="0" applyNumberFormat="1" applyFont="1" applyFill="1" applyBorder="1" applyAlignment="1" applyProtection="1">
      <alignment horizontal="left" vertical="center"/>
    </xf>
    <xf numFmtId="37" fontId="102" fillId="5" borderId="0" xfId="0" applyNumberFormat="1" applyFont="1" applyFill="1" applyBorder="1" applyAlignment="1" applyProtection="1">
      <alignment horizontal="left"/>
    </xf>
    <xf numFmtId="0" fontId="145" fillId="5" borderId="19" xfId="0" applyFont="1" applyFill="1" applyBorder="1" applyAlignment="1" applyProtection="1">
      <alignment vertical="center" wrapText="1"/>
    </xf>
    <xf numFmtId="0" fontId="146" fillId="0" borderId="0" xfId="0" applyFont="1" applyBorder="1" applyProtection="1"/>
    <xf numFmtId="0" fontId="104" fillId="5" borderId="0" xfId="0" applyFont="1" applyFill="1" applyBorder="1" applyProtection="1"/>
    <xf numFmtId="0" fontId="15" fillId="0" borderId="0" xfId="0" applyFont="1" applyFill="1" applyAlignment="1" applyProtection="1">
      <alignment shrinkToFit="1"/>
    </xf>
    <xf numFmtId="6" fontId="64" fillId="0" borderId="0" xfId="0" applyNumberFormat="1" applyFont="1" applyFill="1" applyBorder="1" applyAlignment="1" applyProtection="1">
      <alignment horizontal="right" shrinkToFit="1"/>
    </xf>
    <xf numFmtId="0" fontId="98" fillId="3" borderId="1" xfId="0" applyFont="1" applyFill="1" applyBorder="1" applyProtection="1">
      <protection locked="0"/>
    </xf>
    <xf numFmtId="6" fontId="15" fillId="8" borderId="10" xfId="0" applyNumberFormat="1" applyFont="1" applyFill="1" applyBorder="1" applyAlignment="1" applyProtection="1">
      <alignment horizontal="left"/>
      <protection locked="0"/>
    </xf>
    <xf numFmtId="0" fontId="15" fillId="8" borderId="1" xfId="0" applyFont="1" applyFill="1" applyBorder="1" applyAlignment="1" applyProtection="1">
      <alignment shrinkToFit="1"/>
      <protection locked="0"/>
    </xf>
    <xf numFmtId="3" fontId="4" fillId="5" borderId="10" xfId="1" applyNumberFormat="1" applyFont="1" applyFill="1" applyBorder="1" applyAlignment="1">
      <alignment horizontal="center"/>
    </xf>
    <xf numFmtId="1" fontId="4" fillId="5" borderId="10" xfId="0" applyNumberFormat="1" applyFont="1" applyFill="1" applyBorder="1" applyAlignment="1">
      <alignment horizontal="center"/>
    </xf>
    <xf numFmtId="0" fontId="4" fillId="8" borderId="1" xfId="0" applyNumberFormat="1" applyFont="1" applyFill="1" applyBorder="1" applyAlignment="1" applyProtection="1">
      <alignment horizontal="center"/>
      <protection locked="0"/>
    </xf>
    <xf numFmtId="0" fontId="4" fillId="5" borderId="0" xfId="0" applyFont="1" applyFill="1" applyAlignment="1">
      <alignment horizontal="right"/>
    </xf>
    <xf numFmtId="0" fontId="4" fillId="5" borderId="0" xfId="0" applyFont="1" applyFill="1" applyAlignment="1">
      <alignment horizontal="right" shrinkToFit="1"/>
    </xf>
    <xf numFmtId="0" fontId="5" fillId="5" borderId="0" xfId="0" applyFont="1" applyFill="1" applyAlignment="1">
      <alignment horizontal="right" shrinkToFit="1"/>
    </xf>
    <xf numFmtId="9" fontId="96" fillId="5" borderId="4" xfId="0" applyNumberFormat="1" applyFont="1" applyFill="1" applyBorder="1" applyAlignment="1" applyProtection="1">
      <alignment horizontal="center" vertical="center" wrapText="1" readingOrder="1"/>
    </xf>
    <xf numFmtId="0" fontId="35" fillId="0" borderId="1" xfId="0" applyFont="1" applyBorder="1" applyAlignment="1">
      <alignment horizontal="left" vertical="center"/>
    </xf>
    <xf numFmtId="0" fontId="35" fillId="0" borderId="3" xfId="0" applyFont="1" applyBorder="1" applyAlignment="1">
      <alignment horizontal="left" indent="2"/>
    </xf>
    <xf numFmtId="0" fontId="147" fillId="5" borderId="0" xfId="0" applyFont="1" applyFill="1"/>
    <xf numFmtId="0" fontId="69" fillId="0" borderId="0" xfId="0" applyFont="1" applyBorder="1" applyAlignment="1">
      <alignment wrapText="1"/>
    </xf>
    <xf numFmtId="0" fontId="4" fillId="3" borderId="12" xfId="0" applyFont="1" applyFill="1" applyBorder="1" applyAlignment="1" applyProtection="1">
      <alignment horizontal="center" shrinkToFit="1"/>
      <protection locked="0"/>
    </xf>
    <xf numFmtId="0" fontId="148" fillId="5" borderId="0" xfId="0" applyFont="1" applyFill="1" applyProtection="1"/>
    <xf numFmtId="0" fontId="147" fillId="5" borderId="0" xfId="0" applyFont="1" applyFill="1" applyProtection="1"/>
    <xf numFmtId="0" fontId="147" fillId="5" borderId="0" xfId="0" applyFont="1" applyFill="1" applyBorder="1" applyProtection="1"/>
    <xf numFmtId="0" fontId="149" fillId="5" borderId="0" xfId="0" applyFont="1" applyFill="1" applyBorder="1" applyProtection="1"/>
    <xf numFmtId="0" fontId="150" fillId="5" borderId="0" xfId="0" applyFont="1" applyFill="1" applyBorder="1" applyProtection="1"/>
    <xf numFmtId="0" fontId="147" fillId="5" borderId="0" xfId="0" applyFont="1" applyFill="1" applyBorder="1" applyAlignment="1" applyProtection="1">
      <alignment horizontal="center"/>
    </xf>
    <xf numFmtId="0" fontId="147" fillId="5" borderId="0" xfId="0" applyFont="1" applyFill="1" applyBorder="1" applyAlignment="1" applyProtection="1">
      <alignment horizontal="center" vertical="top"/>
    </xf>
    <xf numFmtId="0" fontId="147" fillId="5" borderId="0" xfId="0" applyFont="1" applyFill="1" applyBorder="1" applyAlignment="1">
      <alignment horizontal="center"/>
    </xf>
    <xf numFmtId="0" fontId="149" fillId="0" borderId="0" xfId="0" applyFont="1" applyBorder="1" applyAlignment="1">
      <alignment horizontal="center" wrapText="1"/>
    </xf>
    <xf numFmtId="0" fontId="151" fillId="5" borderId="0" xfId="0" applyFont="1" applyFill="1" applyBorder="1" applyAlignment="1">
      <alignment horizontal="center"/>
    </xf>
    <xf numFmtId="0" fontId="150" fillId="5" borderId="0" xfId="0" applyFont="1" applyFill="1" applyBorder="1" applyAlignment="1">
      <alignment horizontal="center"/>
    </xf>
    <xf numFmtId="0" fontId="147" fillId="0" borderId="0" xfId="0" applyFont="1" applyProtection="1"/>
    <xf numFmtId="0" fontId="150" fillId="5" borderId="0" xfId="0" applyFont="1" applyFill="1" applyProtection="1"/>
    <xf numFmtId="0" fontId="4" fillId="5" borderId="0" xfId="0" applyNumberFormat="1" applyFont="1" applyFill="1" applyBorder="1" applyAlignment="1" applyProtection="1">
      <alignment horizontal="left" indent="1"/>
    </xf>
    <xf numFmtId="0" fontId="150" fillId="5" borderId="49" xfId="0" applyFont="1" applyFill="1" applyBorder="1" applyAlignment="1" applyProtection="1">
      <alignment horizontal="center"/>
    </xf>
    <xf numFmtId="0" fontId="152" fillId="0" borderId="0" xfId="0" applyFont="1" applyBorder="1" applyAlignment="1" applyProtection="1">
      <alignment horizontal="center"/>
    </xf>
    <xf numFmtId="0" fontId="21" fillId="0" borderId="5" xfId="0" applyFont="1" applyBorder="1" applyAlignment="1">
      <alignment horizontal="right" indent="1"/>
    </xf>
    <xf numFmtId="0" fontId="15" fillId="0" borderId="0" xfId="0" applyFont="1" applyBorder="1" applyAlignment="1">
      <alignment horizontal="left" indent="2"/>
    </xf>
    <xf numFmtId="0" fontId="21" fillId="0" borderId="1" xfId="0" applyFont="1" applyBorder="1" applyAlignment="1">
      <alignment horizontal="left" indent="1"/>
    </xf>
    <xf numFmtId="0" fontId="112" fillId="0" borderId="0" xfId="0" applyFont="1" applyBorder="1" applyAlignment="1" applyProtection="1">
      <alignment horizontal="center"/>
    </xf>
    <xf numFmtId="0" fontId="15" fillId="0" borderId="3" xfId="0" applyFont="1" applyBorder="1" applyAlignment="1">
      <alignment horizontal="left" indent="2"/>
    </xf>
    <xf numFmtId="0" fontId="112" fillId="0" borderId="3" xfId="0" applyFont="1" applyBorder="1" applyAlignment="1" applyProtection="1">
      <alignment horizontal="center"/>
    </xf>
    <xf numFmtId="0" fontId="15" fillId="0" borderId="3" xfId="0" applyFont="1" applyBorder="1" applyAlignment="1" applyProtection="1">
      <alignment horizontal="center"/>
    </xf>
    <xf numFmtId="0" fontId="112" fillId="0" borderId="1" xfId="0" applyFont="1" applyBorder="1" applyAlignment="1" applyProtection="1">
      <alignment horizontal="center"/>
    </xf>
    <xf numFmtId="0" fontId="15" fillId="0" borderId="1" xfId="0" applyFont="1" applyBorder="1" applyAlignment="1" applyProtection="1">
      <alignment horizontal="center"/>
    </xf>
    <xf numFmtId="3" fontId="15" fillId="8" borderId="10" xfId="1" applyNumberFormat="1" applyFont="1" applyFill="1" applyBorder="1" applyAlignment="1" applyProtection="1">
      <alignment horizontal="center"/>
      <protection locked="0"/>
    </xf>
    <xf numFmtId="0" fontId="152" fillId="0" borderId="0" xfId="0" applyFont="1" applyBorder="1" applyAlignment="1" applyProtection="1"/>
    <xf numFmtId="166" fontId="153" fillId="5" borderId="0" xfId="0" applyNumberFormat="1" applyFont="1" applyFill="1" applyBorder="1" applyAlignment="1" applyProtection="1">
      <alignment horizontal="center" vertical="center"/>
    </xf>
    <xf numFmtId="9" fontId="96" fillId="5" borderId="50" xfId="0" applyNumberFormat="1" applyFont="1" applyFill="1" applyBorder="1" applyAlignment="1">
      <alignment horizontal="center" vertical="center" wrapText="1" readingOrder="1"/>
    </xf>
    <xf numFmtId="166" fontId="133" fillId="5" borderId="51" xfId="0" applyNumberFormat="1" applyFont="1" applyFill="1" applyBorder="1" applyAlignment="1" applyProtection="1">
      <alignment horizontal="center" vertical="center"/>
    </xf>
    <xf numFmtId="0" fontId="154" fillId="5" borderId="0" xfId="0" applyFont="1" applyFill="1" applyBorder="1" applyProtection="1"/>
    <xf numFmtId="0" fontId="155" fillId="5" borderId="0" xfId="0" applyFont="1" applyFill="1" applyBorder="1" applyProtection="1"/>
    <xf numFmtId="0" fontId="155" fillId="5" borderId="0" xfId="0" applyFont="1" applyFill="1" applyBorder="1" applyAlignment="1" applyProtection="1">
      <alignment horizontal="center"/>
    </xf>
    <xf numFmtId="0" fontId="21" fillId="5" borderId="0" xfId="0" applyFont="1" applyFill="1" applyProtection="1"/>
    <xf numFmtId="0" fontId="156" fillId="5" borderId="0" xfId="0" applyFont="1" applyFill="1" applyProtection="1"/>
    <xf numFmtId="0" fontId="156" fillId="5" borderId="0" xfId="0" applyFont="1" applyFill="1" applyAlignment="1" applyProtection="1">
      <alignment horizontal="center"/>
    </xf>
    <xf numFmtId="0" fontId="156" fillId="5" borderId="0" xfId="0" applyFont="1" applyFill="1" applyBorder="1" applyProtection="1"/>
    <xf numFmtId="0" fontId="143" fillId="5" borderId="0" xfId="0" applyFont="1" applyFill="1" applyBorder="1" applyAlignment="1" applyProtection="1">
      <alignment horizontal="left" vertical="center"/>
    </xf>
    <xf numFmtId="0" fontId="143" fillId="5" borderId="0" xfId="0" applyFont="1" applyFill="1" applyAlignment="1" applyProtection="1">
      <alignment vertical="center" wrapText="1"/>
    </xf>
    <xf numFmtId="0" fontId="143" fillId="5" borderId="0" xfId="0" applyFont="1" applyFill="1" applyAlignment="1" applyProtection="1">
      <alignment horizontal="left" vertical="center"/>
    </xf>
    <xf numFmtId="0" fontId="143" fillId="5" borderId="0" xfId="0" applyFont="1" applyFill="1" applyBorder="1" applyAlignment="1" applyProtection="1">
      <alignment vertical="center" wrapText="1"/>
    </xf>
    <xf numFmtId="0" fontId="157" fillId="5" borderId="0" xfId="0" applyFont="1" applyFill="1" applyBorder="1" applyProtection="1"/>
    <xf numFmtId="6" fontId="155" fillId="5" borderId="0" xfId="0" applyNumberFormat="1" applyFont="1" applyFill="1" applyBorder="1" applyAlignment="1" applyProtection="1"/>
    <xf numFmtId="6" fontId="156" fillId="5" borderId="0" xfId="0" applyNumberFormat="1" applyFont="1" applyFill="1" applyBorder="1" applyAlignment="1" applyProtection="1">
      <alignment horizontal="center" vertical="center"/>
    </xf>
    <xf numFmtId="0" fontId="157" fillId="5" borderId="0" xfId="0" applyFont="1" applyFill="1" applyBorder="1" applyAlignment="1" applyProtection="1"/>
    <xf numFmtId="0" fontId="157" fillId="5" borderId="0" xfId="0" applyFont="1" applyFill="1" applyBorder="1" applyAlignment="1" applyProtection="1">
      <alignment horizontal="center"/>
    </xf>
    <xf numFmtId="0" fontId="143" fillId="5" borderId="0" xfId="0" applyFont="1" applyFill="1" applyAlignment="1" applyProtection="1">
      <alignment horizontal="left"/>
    </xf>
    <xf numFmtId="0" fontId="158" fillId="5" borderId="0" xfId="0" applyFont="1" applyFill="1" applyBorder="1" applyProtection="1"/>
    <xf numFmtId="0" fontId="0" fillId="5" borderId="0" xfId="0" applyFill="1" applyBorder="1" applyAlignment="1" applyProtection="1">
      <alignment horizontal="center"/>
    </xf>
    <xf numFmtId="0" fontId="143" fillId="5" borderId="0" xfId="0" applyFont="1" applyFill="1" applyBorder="1" applyAlignment="1" applyProtection="1">
      <alignment horizontal="center" vertical="center"/>
    </xf>
    <xf numFmtId="0" fontId="143" fillId="5" borderId="0" xfId="0" applyFont="1" applyFill="1" applyBorder="1" applyAlignment="1" applyProtection="1">
      <alignment horizontal="center" vertical="center" wrapText="1"/>
    </xf>
    <xf numFmtId="0" fontId="158" fillId="5" borderId="0" xfId="0" applyFont="1" applyFill="1" applyProtection="1"/>
    <xf numFmtId="0" fontId="158" fillId="5" borderId="0" xfId="0" applyFont="1" applyFill="1" applyAlignment="1" applyProtection="1">
      <alignment horizontal="center"/>
    </xf>
    <xf numFmtId="0" fontId="0" fillId="5" borderId="0" xfId="0" applyFill="1" applyAlignment="1" applyProtection="1">
      <alignment horizontal="center"/>
    </xf>
    <xf numFmtId="0" fontId="159" fillId="5" borderId="0" xfId="0" applyFont="1" applyFill="1" applyBorder="1" applyProtection="1"/>
    <xf numFmtId="0" fontId="157" fillId="5" borderId="51" xfId="0" applyFont="1" applyFill="1" applyBorder="1" applyAlignment="1" applyProtection="1">
      <alignment horizontal="right" vertical="center"/>
    </xf>
    <xf numFmtId="166" fontId="157" fillId="5" borderId="51" xfId="0" applyNumberFormat="1" applyFont="1" applyFill="1" applyBorder="1" applyAlignment="1" applyProtection="1">
      <alignment horizontal="center" vertical="center"/>
    </xf>
    <xf numFmtId="0" fontId="157" fillId="5" borderId="46" xfId="0" applyFont="1" applyFill="1" applyBorder="1" applyAlignment="1" applyProtection="1">
      <alignment horizontal="right" vertical="center"/>
    </xf>
    <xf numFmtId="166" fontId="157" fillId="5" borderId="46" xfId="0" applyNumberFormat="1" applyFont="1" applyFill="1" applyBorder="1" applyAlignment="1" applyProtection="1">
      <alignment horizontal="center" vertical="center"/>
    </xf>
    <xf numFmtId="0" fontId="139" fillId="2" borderId="0" xfId="0" applyNumberFormat="1" applyFont="1" applyFill="1" applyBorder="1" applyAlignment="1">
      <alignment vertical="center"/>
    </xf>
    <xf numFmtId="0" fontId="160" fillId="5" borderId="0" xfId="0" applyFont="1" applyFill="1" applyProtection="1"/>
    <xf numFmtId="0" fontId="4" fillId="5" borderId="0" xfId="0" applyFont="1" applyFill="1" applyAlignment="1">
      <alignment horizontal="right"/>
    </xf>
    <xf numFmtId="0" fontId="4" fillId="8" borderId="1" xfId="0" applyNumberFormat="1" applyFont="1" applyFill="1" applyBorder="1" applyAlignment="1" applyProtection="1">
      <alignment horizontal="center"/>
      <protection locked="0"/>
    </xf>
    <xf numFmtId="0" fontId="103" fillId="5" borderId="0" xfId="0" applyNumberFormat="1" applyFont="1" applyFill="1" applyBorder="1"/>
    <xf numFmtId="0" fontId="139" fillId="5" borderId="0" xfId="0" applyNumberFormat="1" applyFont="1" applyFill="1" applyBorder="1" applyAlignment="1">
      <alignment vertical="center" shrinkToFit="1"/>
    </xf>
    <xf numFmtId="0" fontId="139" fillId="5" borderId="0" xfId="0" applyNumberFormat="1" applyFont="1" applyFill="1" applyBorder="1" applyAlignment="1">
      <alignment vertical="center"/>
    </xf>
    <xf numFmtId="0" fontId="160" fillId="5" borderId="0" xfId="0" applyFont="1" applyFill="1" applyBorder="1" applyAlignment="1" applyProtection="1">
      <alignment horizontal="center" wrapText="1"/>
    </xf>
    <xf numFmtId="0" fontId="157" fillId="5" borderId="46" xfId="0" applyFont="1" applyFill="1" applyBorder="1" applyAlignment="1" applyProtection="1">
      <alignment horizontal="left" vertical="center"/>
    </xf>
    <xf numFmtId="0" fontId="160" fillId="5" borderId="46" xfId="0" applyFont="1" applyFill="1" applyBorder="1" applyAlignment="1" applyProtection="1">
      <alignment horizontal="center" vertical="center"/>
    </xf>
    <xf numFmtId="0" fontId="161" fillId="5" borderId="46" xfId="0" applyFont="1" applyFill="1" applyBorder="1" applyAlignment="1" applyProtection="1">
      <alignment horizontal="left" vertical="center"/>
    </xf>
    <xf numFmtId="0" fontId="157" fillId="5" borderId="46" xfId="0" applyFont="1" applyFill="1" applyBorder="1" applyAlignment="1" applyProtection="1">
      <alignment horizontal="center" vertical="center"/>
    </xf>
    <xf numFmtId="0" fontId="141" fillId="5" borderId="0" xfId="0" applyFont="1" applyFill="1" applyBorder="1" applyAlignment="1" applyProtection="1">
      <alignment horizontal="left" vertical="center"/>
    </xf>
    <xf numFmtId="0" fontId="161" fillId="5" borderId="0" xfId="0" applyFont="1" applyFill="1" applyAlignment="1" applyProtection="1">
      <alignment vertical="center" wrapText="1"/>
    </xf>
    <xf numFmtId="0" fontId="157" fillId="5" borderId="0" xfId="0" applyFont="1" applyFill="1" applyBorder="1" applyAlignment="1" applyProtection="1">
      <alignment horizontal="left" vertical="center"/>
    </xf>
    <xf numFmtId="0" fontId="160" fillId="5" borderId="0" xfId="0" applyFont="1" applyFill="1" applyBorder="1" applyAlignment="1" applyProtection="1">
      <alignment horizontal="center" vertical="center"/>
    </xf>
    <xf numFmtId="0" fontId="161" fillId="5" borderId="0" xfId="0" applyFont="1" applyFill="1" applyBorder="1" applyAlignment="1" applyProtection="1">
      <alignment horizontal="left" vertical="center"/>
    </xf>
    <xf numFmtId="0" fontId="157" fillId="5" borderId="52" xfId="0" applyFont="1" applyFill="1" applyBorder="1" applyAlignment="1" applyProtection="1">
      <alignment horizontal="center" vertical="center"/>
    </xf>
    <xf numFmtId="0" fontId="157" fillId="5" borderId="47" xfId="0" applyFont="1" applyFill="1" applyBorder="1" applyAlignment="1" applyProtection="1">
      <alignment horizontal="left" vertical="center"/>
    </xf>
    <xf numFmtId="0" fontId="160" fillId="5" borderId="47" xfId="0" applyFont="1" applyFill="1" applyBorder="1" applyAlignment="1" applyProtection="1">
      <alignment horizontal="center" vertical="center"/>
    </xf>
    <xf numFmtId="0" fontId="161" fillId="5" borderId="47" xfId="0" applyFont="1" applyFill="1" applyBorder="1" applyAlignment="1" applyProtection="1">
      <alignment horizontal="left" vertical="center"/>
    </xf>
    <xf numFmtId="0" fontId="157" fillId="5" borderId="53" xfId="0" applyFont="1" applyFill="1" applyBorder="1" applyAlignment="1" applyProtection="1">
      <alignment horizontal="center" vertical="center"/>
    </xf>
    <xf numFmtId="0" fontId="160" fillId="5" borderId="47" xfId="0" applyFont="1" applyFill="1" applyBorder="1" applyAlignment="1" applyProtection="1">
      <alignment horizontal="left" vertical="center"/>
    </xf>
    <xf numFmtId="0" fontId="157" fillId="5" borderId="47" xfId="0" applyFont="1" applyFill="1" applyBorder="1" applyAlignment="1" applyProtection="1">
      <alignment vertical="center"/>
    </xf>
    <xf numFmtId="0" fontId="160" fillId="5" borderId="51" xfId="0" applyFont="1" applyFill="1" applyBorder="1" applyAlignment="1" applyProtection="1">
      <alignment horizontal="center" vertical="center"/>
    </xf>
    <xf numFmtId="0" fontId="161" fillId="5" borderId="0" xfId="0" applyFont="1" applyFill="1" applyBorder="1" applyAlignment="1" applyProtection="1">
      <alignment vertical="center" wrapText="1"/>
    </xf>
    <xf numFmtId="0" fontId="161" fillId="5" borderId="0" xfId="0" applyFont="1" applyFill="1" applyAlignment="1" applyProtection="1">
      <alignment vertical="top" wrapText="1"/>
    </xf>
    <xf numFmtId="0" fontId="157" fillId="5" borderId="51" xfId="0" applyFont="1" applyFill="1" applyBorder="1" applyAlignment="1" applyProtection="1">
      <alignment horizontal="center" wrapText="1"/>
    </xf>
    <xf numFmtId="0" fontId="157" fillId="5" borderId="45" xfId="0" applyFont="1" applyFill="1" applyBorder="1" applyAlignment="1" applyProtection="1">
      <alignment horizontal="center" wrapText="1"/>
    </xf>
    <xf numFmtId="0" fontId="160" fillId="5" borderId="46" xfId="0" applyFont="1" applyFill="1" applyBorder="1" applyAlignment="1" applyProtection="1">
      <alignment horizontal="left" vertical="center"/>
    </xf>
    <xf numFmtId="0" fontId="161" fillId="5" borderId="46" xfId="0" applyFont="1" applyFill="1" applyBorder="1" applyAlignment="1" applyProtection="1">
      <alignment horizontal="center" vertical="center"/>
    </xf>
    <xf numFmtId="0" fontId="157" fillId="5" borderId="54" xfId="0" applyFont="1" applyFill="1" applyBorder="1" applyAlignment="1" applyProtection="1">
      <alignment horizontal="center" vertical="center"/>
    </xf>
    <xf numFmtId="0" fontId="157" fillId="5" borderId="0" xfId="0" applyFont="1" applyFill="1" applyBorder="1" applyAlignment="1" applyProtection="1">
      <alignment horizontal="left" vertical="center" indent="2"/>
    </xf>
    <xf numFmtId="166" fontId="157" fillId="5" borderId="55" xfId="0" applyNumberFormat="1" applyFont="1" applyFill="1" applyBorder="1" applyAlignment="1" applyProtection="1">
      <alignment horizontal="center" vertical="center"/>
    </xf>
    <xf numFmtId="166" fontId="157" fillId="5" borderId="0" xfId="0" applyNumberFormat="1" applyFont="1" applyFill="1" applyBorder="1" applyAlignment="1" applyProtection="1">
      <alignment horizontal="center" vertical="center"/>
    </xf>
    <xf numFmtId="0" fontId="157" fillId="5" borderId="47" xfId="0" applyFont="1" applyFill="1" applyBorder="1" applyAlignment="1" applyProtection="1">
      <alignment horizontal="left" vertical="center" indent="2"/>
    </xf>
    <xf numFmtId="166" fontId="157" fillId="5" borderId="56" xfId="0" applyNumberFormat="1" applyFont="1" applyFill="1" applyBorder="1" applyAlignment="1" applyProtection="1">
      <alignment horizontal="center" vertical="center"/>
    </xf>
    <xf numFmtId="166" fontId="157" fillId="5" borderId="47" xfId="0" applyNumberFormat="1" applyFont="1" applyFill="1" applyBorder="1" applyAlignment="1" applyProtection="1">
      <alignment horizontal="center" vertical="center"/>
    </xf>
    <xf numFmtId="0" fontId="161" fillId="5" borderId="0" xfId="0" applyFont="1" applyFill="1" applyBorder="1" applyAlignment="1" applyProtection="1">
      <alignment horizontal="center" vertical="center"/>
    </xf>
    <xf numFmtId="0" fontId="157" fillId="5" borderId="55" xfId="0" applyFont="1" applyFill="1" applyBorder="1" applyAlignment="1" applyProtection="1">
      <alignment horizontal="center" vertical="center"/>
    </xf>
    <xf numFmtId="0" fontId="157" fillId="5" borderId="51" xfId="0" applyFont="1" applyFill="1" applyBorder="1" applyAlignment="1" applyProtection="1">
      <alignment horizontal="left" vertical="center" indent="2"/>
    </xf>
    <xf numFmtId="0" fontId="157" fillId="5" borderId="51" xfId="0" applyFont="1" applyFill="1" applyBorder="1" applyAlignment="1" applyProtection="1">
      <alignment horizontal="center" vertical="center"/>
    </xf>
    <xf numFmtId="165" fontId="95" fillId="5" borderId="2" xfId="0" applyNumberFormat="1" applyFont="1" applyFill="1" applyBorder="1" applyAlignment="1">
      <alignment horizontal="center" vertical="center" wrapText="1" readingOrder="1"/>
    </xf>
    <xf numFmtId="166" fontId="15" fillId="5" borderId="2" xfId="0" applyNumberFormat="1" applyFont="1" applyFill="1" applyBorder="1" applyAlignment="1">
      <alignment horizontal="center" vertical="center" wrapText="1" readingOrder="1"/>
    </xf>
    <xf numFmtId="166" fontId="95" fillId="5" borderId="2" xfId="0" applyNumberFormat="1" applyFont="1" applyFill="1" applyBorder="1" applyAlignment="1">
      <alignment horizontal="center" vertical="center" wrapText="1" readingOrder="1"/>
    </xf>
    <xf numFmtId="5" fontId="95" fillId="5" borderId="2" xfId="0" applyNumberFormat="1" applyFont="1" applyFill="1" applyBorder="1" applyAlignment="1">
      <alignment horizontal="center" vertical="center" wrapText="1" readingOrder="1"/>
    </xf>
    <xf numFmtId="166" fontId="95" fillId="5" borderId="2" xfId="0" applyNumberFormat="1" applyFont="1" applyFill="1" applyBorder="1" applyAlignment="1">
      <alignment horizontal="center" vertical="center" shrinkToFit="1" readingOrder="1"/>
    </xf>
    <xf numFmtId="2" fontId="15" fillId="5" borderId="2" xfId="0" applyNumberFormat="1" applyFont="1" applyFill="1" applyBorder="1" applyAlignment="1">
      <alignment horizontal="center" vertical="center" wrapText="1" readingOrder="1"/>
    </xf>
    <xf numFmtId="2" fontId="15" fillId="5" borderId="2" xfId="0" applyNumberFormat="1" applyFont="1" applyFill="1" applyBorder="1" applyAlignment="1">
      <alignment horizontal="center" vertical="center"/>
    </xf>
    <xf numFmtId="165" fontId="95" fillId="5" borderId="2" xfId="0" applyNumberFormat="1" applyFont="1" applyFill="1" applyBorder="1" applyAlignment="1">
      <alignment horizontal="center" vertical="center" wrapText="1"/>
    </xf>
    <xf numFmtId="10" fontId="15" fillId="5" borderId="2" xfId="0" applyNumberFormat="1" applyFont="1" applyFill="1" applyBorder="1" applyAlignment="1">
      <alignment horizontal="center" vertical="center"/>
    </xf>
    <xf numFmtId="6" fontId="15" fillId="5" borderId="50" xfId="0" applyNumberFormat="1" applyFont="1" applyFill="1" applyBorder="1" applyAlignment="1">
      <alignment horizontal="center" vertical="center"/>
    </xf>
    <xf numFmtId="0" fontId="15" fillId="5" borderId="50" xfId="0" applyFont="1" applyFill="1" applyBorder="1" applyAlignment="1">
      <alignment horizontal="center" vertical="center"/>
    </xf>
    <xf numFmtId="165" fontId="15" fillId="5" borderId="2" xfId="7" applyNumberFormat="1" applyFont="1" applyFill="1" applyBorder="1" applyAlignment="1">
      <alignment horizontal="center" vertical="center"/>
    </xf>
    <xf numFmtId="166" fontId="15" fillId="5" borderId="2" xfId="0" applyNumberFormat="1" applyFont="1" applyFill="1" applyBorder="1" applyAlignment="1">
      <alignment horizontal="center" vertical="center"/>
    </xf>
    <xf numFmtId="0" fontId="15" fillId="5" borderId="2" xfId="0" applyFont="1" applyFill="1" applyBorder="1" applyAlignment="1">
      <alignment horizontal="center" vertical="center"/>
    </xf>
    <xf numFmtId="37" fontId="15" fillId="5" borderId="11" xfId="0" applyNumberFormat="1" applyFont="1" applyFill="1" applyBorder="1" applyAlignment="1" applyProtection="1">
      <alignment horizontal="left" vertical="center" indent="1" readingOrder="1"/>
    </xf>
    <xf numFmtId="0" fontId="15" fillId="5" borderId="10" xfId="0" applyFont="1" applyFill="1" applyBorder="1" applyAlignment="1">
      <alignment vertical="center" readingOrder="1"/>
    </xf>
    <xf numFmtId="37" fontId="15" fillId="5" borderId="12" xfId="0" applyNumberFormat="1" applyFont="1" applyFill="1" applyBorder="1" applyAlignment="1" applyProtection="1">
      <alignment horizontal="left" vertical="center" readingOrder="1"/>
    </xf>
    <xf numFmtId="0" fontId="146" fillId="0" borderId="0" xfId="0" applyFont="1" applyProtection="1"/>
    <xf numFmtId="6" fontId="146" fillId="0" borderId="0" xfId="0" applyNumberFormat="1" applyFont="1" applyBorder="1" applyProtection="1"/>
    <xf numFmtId="6" fontId="146" fillId="0" borderId="0" xfId="0" applyNumberFormat="1" applyFont="1" applyBorder="1" applyAlignment="1" applyProtection="1">
      <alignment horizontal="right"/>
    </xf>
    <xf numFmtId="6" fontId="146" fillId="2" borderId="3" xfId="0" applyNumberFormat="1" applyFont="1" applyFill="1" applyBorder="1" applyAlignment="1">
      <alignment vertical="center"/>
    </xf>
    <xf numFmtId="6" fontId="102" fillId="2" borderId="3" xfId="0" applyNumberFormat="1" applyFont="1" applyFill="1" applyBorder="1" applyAlignment="1">
      <alignment vertical="center"/>
    </xf>
    <xf numFmtId="165" fontId="102" fillId="2" borderId="3" xfId="7" applyNumberFormat="1" applyFont="1" applyFill="1" applyBorder="1" applyAlignment="1">
      <alignment horizontal="center"/>
    </xf>
    <xf numFmtId="6" fontId="162" fillId="5" borderId="0" xfId="0" applyNumberFormat="1" applyFont="1" applyFill="1" applyBorder="1" applyAlignment="1">
      <alignment vertical="center"/>
    </xf>
    <xf numFmtId="10" fontId="102" fillId="5" borderId="0" xfId="7" applyNumberFormat="1" applyFont="1" applyFill="1" applyBorder="1" applyAlignment="1">
      <alignment horizontal="center" vertical="center"/>
    </xf>
    <xf numFmtId="0" fontId="103" fillId="5" borderId="0" xfId="0" applyNumberFormat="1" applyFont="1" applyFill="1" applyBorder="1" applyAlignment="1">
      <alignment vertical="center" shrinkToFit="1"/>
    </xf>
    <xf numFmtId="0" fontId="163" fillId="5" borderId="0" xfId="0" applyFont="1" applyFill="1" applyBorder="1" applyProtection="1"/>
    <xf numFmtId="0" fontId="164" fillId="0" borderId="0" xfId="0" applyFont="1" applyBorder="1" applyAlignment="1" applyProtection="1"/>
    <xf numFmtId="0" fontId="15" fillId="0" borderId="0" xfId="0" applyFont="1" applyAlignment="1">
      <alignment wrapText="1"/>
    </xf>
    <xf numFmtId="0" fontId="4" fillId="5" borderId="0" xfId="0" applyFont="1" applyFill="1" applyBorder="1" applyAlignment="1">
      <alignment horizontal="center"/>
    </xf>
    <xf numFmtId="0" fontId="4" fillId="5" borderId="0" xfId="0" applyFont="1" applyFill="1" applyAlignment="1">
      <alignment horizontal="right"/>
    </xf>
    <xf numFmtId="0" fontId="15" fillId="0" borderId="12" xfId="0" applyFont="1" applyBorder="1" applyAlignment="1" applyProtection="1">
      <alignment horizontal="left"/>
    </xf>
    <xf numFmtId="0" fontId="103" fillId="5" borderId="0" xfId="0" applyFont="1" applyFill="1" applyBorder="1" applyProtection="1"/>
    <xf numFmtId="0" fontId="103" fillId="5" borderId="0" xfId="0" applyFont="1" applyFill="1"/>
    <xf numFmtId="0" fontId="103" fillId="5" borderId="0" xfId="0" applyFont="1" applyFill="1" applyBorder="1"/>
    <xf numFmtId="0" fontId="114" fillId="5" borderId="0" xfId="0" applyNumberFormat="1" applyFont="1" applyFill="1"/>
    <xf numFmtId="0" fontId="114" fillId="5" borderId="0" xfId="0" applyFont="1" applyFill="1"/>
    <xf numFmtId="0" fontId="103" fillId="5" borderId="0" xfId="0" applyNumberFormat="1" applyFont="1" applyFill="1"/>
    <xf numFmtId="6" fontId="103" fillId="5" borderId="0" xfId="0" applyNumberFormat="1" applyFont="1" applyFill="1" applyBorder="1"/>
    <xf numFmtId="0" fontId="103" fillId="5" borderId="0" xfId="0" applyFont="1" applyFill="1" applyBorder="1" applyAlignment="1">
      <alignment vertical="center"/>
    </xf>
    <xf numFmtId="0" fontId="15" fillId="0" borderId="0" xfId="0" applyFont="1" applyAlignment="1">
      <alignment wrapText="1"/>
    </xf>
    <xf numFmtId="0" fontId="15" fillId="0" borderId="0" xfId="0" applyFont="1" applyAlignment="1">
      <alignment vertical="top" wrapText="1"/>
    </xf>
    <xf numFmtId="0" fontId="160" fillId="5" borderId="0" xfId="0" applyFont="1" applyFill="1" applyBorder="1" applyAlignment="1" applyProtection="1">
      <alignment horizontal="left" vertical="center"/>
    </xf>
    <xf numFmtId="0" fontId="157" fillId="5" borderId="0" xfId="0" applyFont="1" applyFill="1" applyBorder="1" applyAlignment="1" applyProtection="1">
      <alignment vertical="center"/>
    </xf>
    <xf numFmtId="0" fontId="97" fillId="5" borderId="0" xfId="0" applyFont="1" applyFill="1" applyBorder="1"/>
    <xf numFmtId="0" fontId="97" fillId="5" borderId="0" xfId="0" applyFont="1" applyFill="1" applyBorder="1" applyProtection="1"/>
    <xf numFmtId="0" fontId="97" fillId="5" borderId="0" xfId="0" applyNumberFormat="1" applyFont="1" applyFill="1" applyBorder="1"/>
    <xf numFmtId="0" fontId="123" fillId="5" borderId="0" xfId="0" applyNumberFormat="1" applyFont="1" applyFill="1"/>
    <xf numFmtId="0" fontId="123" fillId="5" borderId="0" xfId="0" applyFont="1" applyFill="1"/>
    <xf numFmtId="0" fontId="97" fillId="5" borderId="0" xfId="0" applyNumberFormat="1" applyFont="1" applyFill="1"/>
    <xf numFmtId="0" fontId="97" fillId="5" borderId="0" xfId="0" applyFont="1" applyFill="1"/>
    <xf numFmtId="0" fontId="173" fillId="5" borderId="0" xfId="4" applyFont="1" applyFill="1" applyAlignment="1">
      <alignment horizontal="left"/>
    </xf>
    <xf numFmtId="0" fontId="97" fillId="5" borderId="0" xfId="0" applyFont="1" applyFill="1" applyBorder="1" applyAlignment="1">
      <alignment vertical="center"/>
    </xf>
    <xf numFmtId="0" fontId="97" fillId="5" borderId="0" xfId="0" quotePrefix="1" applyNumberFormat="1" applyFont="1" applyFill="1"/>
    <xf numFmtId="37" fontId="3" fillId="5" borderId="0" xfId="0" applyNumberFormat="1" applyFont="1" applyFill="1" applyBorder="1" applyAlignment="1" applyProtection="1">
      <alignment horizontal="left" indent="3"/>
    </xf>
    <xf numFmtId="0" fontId="3" fillId="5" borderId="1" xfId="0" applyFont="1" applyFill="1" applyBorder="1" applyAlignment="1" applyProtection="1">
      <alignment horizontal="left" indent="1"/>
    </xf>
    <xf numFmtId="166" fontId="3" fillId="5" borderId="1" xfId="0" applyNumberFormat="1" applyFont="1" applyFill="1" applyBorder="1" applyAlignment="1" applyProtection="1">
      <alignment horizontal="center"/>
    </xf>
    <xf numFmtId="0" fontId="123" fillId="0" borderId="0" xfId="0" applyFont="1" applyProtection="1">
      <protection hidden="1"/>
    </xf>
    <xf numFmtId="0" fontId="123" fillId="0" borderId="0" xfId="0" applyFont="1" applyBorder="1" applyProtection="1"/>
    <xf numFmtId="0" fontId="123" fillId="0" borderId="0" xfId="0" applyFont="1" applyFill="1" applyProtection="1">
      <protection hidden="1"/>
    </xf>
    <xf numFmtId="0" fontId="97" fillId="0" borderId="0" xfId="0" applyFont="1" applyBorder="1" applyProtection="1"/>
    <xf numFmtId="0" fontId="175" fillId="0" borderId="0" xfId="0" applyFont="1" applyBorder="1" applyProtection="1"/>
    <xf numFmtId="0" fontId="99" fillId="0" borderId="0" xfId="0" applyFont="1" applyAlignment="1" applyProtection="1">
      <alignment horizontal="center"/>
    </xf>
    <xf numFmtId="0" fontId="99" fillId="0" borderId="0" xfId="0" applyFont="1" applyAlignment="1" applyProtection="1">
      <alignment horizontal="center" vertical="top"/>
    </xf>
    <xf numFmtId="0" fontId="123" fillId="5" borderId="0" xfId="0" applyFont="1" applyFill="1" applyProtection="1"/>
    <xf numFmtId="0" fontId="176" fillId="5" borderId="0" xfId="0" applyFont="1" applyFill="1" applyProtection="1"/>
    <xf numFmtId="0" fontId="99" fillId="5" borderId="0" xfId="0" applyFont="1" applyFill="1" applyProtection="1"/>
    <xf numFmtId="0" fontId="99" fillId="0" borderId="0" xfId="0" applyFont="1"/>
    <xf numFmtId="0" fontId="175" fillId="0" borderId="0" xfId="0" applyFont="1" applyProtection="1"/>
    <xf numFmtId="0" fontId="187" fillId="0" borderId="0" xfId="242" applyFont="1" applyFill="1" applyBorder="1" applyProtection="1"/>
    <xf numFmtId="16" fontId="187" fillId="0" borderId="0" xfId="242" applyNumberFormat="1" applyFont="1" applyFill="1" applyBorder="1" applyProtection="1"/>
    <xf numFmtId="0" fontId="187" fillId="0" borderId="0" xfId="242" applyFont="1" applyBorder="1" applyAlignment="1" applyProtection="1">
      <alignment horizontal="left" vertical="top"/>
    </xf>
    <xf numFmtId="0" fontId="3" fillId="0" borderId="0" xfId="242" applyAlignment="1"/>
    <xf numFmtId="0" fontId="3" fillId="0" borderId="0" xfId="242" applyBorder="1"/>
    <xf numFmtId="0" fontId="185" fillId="0" borderId="3" xfId="242" applyFont="1" applyBorder="1" applyAlignment="1" applyProtection="1">
      <alignment horizontal="center"/>
    </xf>
    <xf numFmtId="0" fontId="185" fillId="0" borderId="3" xfId="242" applyFont="1" applyBorder="1" applyProtection="1"/>
    <xf numFmtId="0" fontId="192" fillId="0" borderId="0" xfId="242" applyFont="1" applyProtection="1"/>
    <xf numFmtId="0" fontId="180" fillId="0" borderId="0" xfId="242" applyFont="1" applyProtection="1"/>
    <xf numFmtId="0" fontId="186" fillId="0" borderId="0" xfId="242" applyFont="1" applyBorder="1" applyAlignment="1" applyProtection="1">
      <alignment horizontal="right"/>
    </xf>
    <xf numFmtId="0" fontId="194" fillId="0" borderId="0" xfId="242" applyFont="1" applyBorder="1" applyProtection="1"/>
    <xf numFmtId="0" fontId="180" fillId="3" borderId="88" xfId="242" applyFont="1" applyFill="1" applyBorder="1" applyProtection="1"/>
    <xf numFmtId="0" fontId="180" fillId="3" borderId="87" xfId="242" applyFont="1" applyFill="1" applyBorder="1" applyProtection="1"/>
    <xf numFmtId="0" fontId="179" fillId="0" borderId="0" xfId="242" applyFont="1" applyProtection="1"/>
    <xf numFmtId="0" fontId="195" fillId="0" borderId="0" xfId="242" applyFont="1" applyProtection="1"/>
    <xf numFmtId="0" fontId="189" fillId="0" borderId="0" xfId="242" applyFont="1" applyProtection="1"/>
    <xf numFmtId="1" fontId="180" fillId="0" borderId="0" xfId="242" applyNumberFormat="1" applyFont="1" applyAlignment="1" applyProtection="1">
      <alignment horizontal="center" vertical="center"/>
    </xf>
    <xf numFmtId="0" fontId="183" fillId="0" borderId="0" xfId="242" applyFont="1" applyFill="1" applyAlignment="1" applyProtection="1">
      <alignment horizontal="center" vertical="center"/>
    </xf>
    <xf numFmtId="1" fontId="189" fillId="0" borderId="0" xfId="242" applyNumberFormat="1" applyFont="1" applyAlignment="1" applyProtection="1">
      <alignment vertical="center"/>
    </xf>
    <xf numFmtId="0" fontId="187" fillId="36" borderId="2" xfId="242" applyFont="1" applyFill="1" applyBorder="1" applyAlignment="1" applyProtection="1">
      <alignment horizontal="center"/>
      <protection locked="0"/>
    </xf>
    <xf numFmtId="0" fontId="190" fillId="0" borderId="18" xfId="242" applyFont="1" applyBorder="1" applyAlignment="1"/>
    <xf numFmtId="0" fontId="190" fillId="0" borderId="92" xfId="242" applyFont="1" applyBorder="1" applyAlignment="1"/>
    <xf numFmtId="0" fontId="190" fillId="0" borderId="0" xfId="242" applyFont="1" applyProtection="1"/>
    <xf numFmtId="0" fontId="183" fillId="0" borderId="0" xfId="242" applyFont="1" applyProtection="1"/>
    <xf numFmtId="0" fontId="187" fillId="0" borderId="0" xfId="242" applyFont="1" applyProtection="1"/>
    <xf numFmtId="0" fontId="187" fillId="0" borderId="0" xfId="242" applyFont="1" applyAlignment="1" applyProtection="1">
      <alignment horizontal="center"/>
    </xf>
    <xf numFmtId="0" fontId="187" fillId="0" borderId="1" xfId="242" applyFont="1" applyBorder="1" applyProtection="1"/>
    <xf numFmtId="0" fontId="187" fillId="0" borderId="1" xfId="242" applyFont="1" applyBorder="1" applyAlignment="1" applyProtection="1">
      <alignment horizontal="center"/>
    </xf>
    <xf numFmtId="0" fontId="187" fillId="0" borderId="0" xfId="242" applyFont="1" applyBorder="1" applyAlignment="1" applyProtection="1">
      <alignment horizontal="center"/>
    </xf>
    <xf numFmtId="0" fontId="187" fillId="0" borderId="0" xfId="242" applyFont="1" applyAlignment="1" applyProtection="1">
      <alignment horizontal="left" vertical="top" wrapText="1"/>
    </xf>
    <xf numFmtId="0" fontId="187" fillId="37" borderId="2" xfId="242" applyFont="1" applyFill="1" applyBorder="1" applyAlignment="1" applyProtection="1">
      <alignment horizontal="center"/>
      <protection locked="0"/>
    </xf>
    <xf numFmtId="0" fontId="187" fillId="0" borderId="0" xfId="242" applyFont="1" applyBorder="1" applyProtection="1"/>
    <xf numFmtId="0" fontId="180" fillId="0" borderId="0" xfId="242" applyFont="1" applyBorder="1" applyProtection="1"/>
    <xf numFmtId="0" fontId="180" fillId="0" borderId="0" xfId="242" applyFont="1" applyFill="1" applyBorder="1" applyAlignment="1" applyProtection="1">
      <alignment horizontal="center"/>
    </xf>
    <xf numFmtId="0" fontId="187" fillId="0" borderId="0" xfId="242" applyFont="1" applyFill="1" applyProtection="1"/>
    <xf numFmtId="0" fontId="187" fillId="0" borderId="0" xfId="242" applyFont="1" applyFill="1" applyAlignment="1" applyProtection="1">
      <alignment horizontal="center"/>
    </xf>
    <xf numFmtId="0" fontId="187" fillId="0" borderId="0" xfId="242" applyFont="1" applyBorder="1" applyAlignment="1" applyProtection="1">
      <alignment horizontal="left"/>
    </xf>
    <xf numFmtId="0" fontId="187" fillId="0" borderId="0" xfId="242" applyFont="1"/>
    <xf numFmtId="0" fontId="187" fillId="0" borderId="0" xfId="242" applyFont="1" applyAlignment="1">
      <alignment horizontal="right"/>
    </xf>
    <xf numFmtId="0" fontId="187" fillId="0" borderId="0" xfId="242" applyFont="1" applyFill="1" applyBorder="1" applyAlignment="1" applyProtection="1">
      <alignment horizontal="center"/>
    </xf>
    <xf numFmtId="0" fontId="187" fillId="0" borderId="0" xfId="242" quotePrefix="1" applyFont="1" applyBorder="1" applyProtection="1"/>
    <xf numFmtId="0" fontId="193" fillId="0" borderId="0" xfId="242" applyFont="1" applyBorder="1" applyProtection="1"/>
    <xf numFmtId="0" fontId="187" fillId="37" borderId="2" xfId="242" applyFont="1" applyFill="1" applyBorder="1" applyAlignment="1" applyProtection="1">
      <alignment horizontal="center"/>
    </xf>
    <xf numFmtId="0" fontId="193" fillId="0" borderId="0" xfId="242" applyFont="1" applyFill="1" applyBorder="1" applyProtection="1"/>
    <xf numFmtId="3" fontId="186" fillId="0" borderId="0" xfId="242" applyNumberFormat="1" applyFont="1" applyBorder="1" applyAlignment="1" applyProtection="1">
      <alignment horizontal="left"/>
    </xf>
    <xf numFmtId="10" fontId="187" fillId="0" borderId="0" xfId="242" applyNumberFormat="1" applyFont="1" applyFill="1" applyBorder="1" applyAlignment="1" applyProtection="1">
      <alignment horizontal="center"/>
    </xf>
    <xf numFmtId="0" fontId="187" fillId="0" borderId="3" xfId="242" applyFont="1" applyBorder="1" applyProtection="1"/>
    <xf numFmtId="0" fontId="187" fillId="0" borderId="3" xfId="242" applyFont="1" applyFill="1" applyBorder="1" applyProtection="1"/>
    <xf numFmtId="0" fontId="187" fillId="0" borderId="3" xfId="242" applyFont="1" applyFill="1" applyBorder="1" applyAlignment="1" applyProtection="1">
      <alignment horizontal="left"/>
    </xf>
    <xf numFmtId="16" fontId="187" fillId="0" borderId="3" xfId="242" applyNumberFormat="1" applyFont="1" applyFill="1" applyBorder="1" applyProtection="1"/>
    <xf numFmtId="0" fontId="187" fillId="0" borderId="3" xfId="242" applyFont="1" applyFill="1" applyBorder="1" applyAlignment="1" applyProtection="1">
      <alignment horizontal="center"/>
    </xf>
    <xf numFmtId="0" fontId="187" fillId="0" borderId="0" xfId="242" applyFont="1" applyFill="1" applyAlignment="1" applyProtection="1"/>
    <xf numFmtId="0" fontId="187" fillId="0" borderId="0" xfId="242" applyFont="1" applyFill="1" applyAlignment="1" applyProtection="1">
      <alignment horizontal="left"/>
    </xf>
    <xf numFmtId="0" fontId="187" fillId="0" borderId="0" xfId="242" applyFont="1" applyFill="1" applyBorder="1" applyAlignment="1" applyProtection="1">
      <alignment horizontal="left"/>
    </xf>
    <xf numFmtId="16" fontId="187" fillId="0" borderId="0" xfId="242" applyNumberFormat="1" applyFont="1" applyFill="1" applyProtection="1"/>
    <xf numFmtId="0" fontId="187" fillId="0" borderId="0" xfId="242" applyFont="1" applyFill="1" applyAlignment="1" applyProtection="1">
      <alignment horizontal="right"/>
    </xf>
    <xf numFmtId="5" fontId="187" fillId="0" borderId="2" xfId="242" applyNumberFormat="1" applyFont="1" applyFill="1" applyBorder="1" applyAlignment="1" applyProtection="1">
      <alignment horizontal="right" shrinkToFit="1"/>
    </xf>
    <xf numFmtId="1" fontId="187" fillId="0" borderId="2" xfId="242" applyNumberFormat="1" applyFont="1" applyFill="1" applyBorder="1" applyAlignment="1" applyProtection="1">
      <alignment horizontal="right" shrinkToFit="1"/>
    </xf>
    <xf numFmtId="0" fontId="187" fillId="0" borderId="0" xfId="242" applyFont="1" applyBorder="1" applyAlignment="1" applyProtection="1">
      <alignment vertical="top"/>
    </xf>
    <xf numFmtId="0" fontId="183" fillId="0" borderId="0" xfId="242" applyFont="1" applyAlignment="1" applyProtection="1">
      <alignment horizontal="right"/>
    </xf>
    <xf numFmtId="0" fontId="183" fillId="38" borderId="32" xfId="242" applyFont="1" applyFill="1" applyBorder="1" applyProtection="1"/>
    <xf numFmtId="0" fontId="183" fillId="0" borderId="32" xfId="242" applyFont="1" applyFill="1" applyBorder="1" applyProtection="1"/>
    <xf numFmtId="0" fontId="190" fillId="0" borderId="0" xfId="242" applyFont="1"/>
    <xf numFmtId="0" fontId="3" fillId="0" borderId="0" xfId="242" applyFont="1"/>
    <xf numFmtId="0" fontId="187" fillId="0" borderId="5" xfId="242" applyFont="1" applyFill="1" applyBorder="1" applyProtection="1"/>
    <xf numFmtId="0" fontId="187" fillId="0" borderId="3" xfId="242" applyFont="1" applyBorder="1" applyAlignment="1" applyProtection="1">
      <alignment horizontal="left"/>
    </xf>
    <xf numFmtId="0" fontId="187" fillId="0" borderId="0" xfId="242" applyFont="1" applyBorder="1" applyAlignment="1" applyProtection="1">
      <alignment horizontal="right"/>
    </xf>
    <xf numFmtId="0" fontId="185" fillId="0" borderId="0" xfId="242" applyFont="1" applyBorder="1" applyProtection="1"/>
    <xf numFmtId="0" fontId="185" fillId="0" borderId="1" xfId="242" applyFont="1" applyBorder="1" applyProtection="1"/>
    <xf numFmtId="0" fontId="185" fillId="0" borderId="0" xfId="242" applyFont="1" applyAlignment="1" applyProtection="1">
      <alignment horizontal="center"/>
    </xf>
    <xf numFmtId="0" fontId="185" fillId="0" borderId="0" xfId="242" applyFont="1" applyBorder="1" applyAlignment="1" applyProtection="1">
      <alignment horizontal="center"/>
    </xf>
    <xf numFmtId="0" fontId="185" fillId="0" borderId="1" xfId="242" applyFont="1" applyBorder="1" applyAlignment="1" applyProtection="1">
      <alignment horizontal="center"/>
    </xf>
    <xf numFmtId="0" fontId="178" fillId="0" borderId="0" xfId="242" applyFont="1" applyBorder="1" applyProtection="1"/>
    <xf numFmtId="0" fontId="185" fillId="0" borderId="0" xfId="242" applyFont="1" applyFill="1" applyAlignment="1" applyProtection="1">
      <alignment horizontal="center"/>
    </xf>
    <xf numFmtId="0" fontId="187" fillId="0" borderId="0" xfId="242" applyFont="1" applyAlignment="1" applyProtection="1">
      <alignment horizontal="right"/>
    </xf>
    <xf numFmtId="0" fontId="187" fillId="0" borderId="0" xfId="242" applyFont="1" applyBorder="1" applyAlignment="1" applyProtection="1"/>
    <xf numFmtId="0" fontId="187" fillId="0" borderId="0" xfId="242" applyFont="1" applyAlignment="1" applyProtection="1">
      <alignment horizontal="right" vertical="top"/>
    </xf>
    <xf numFmtId="0" fontId="187" fillId="0" borderId="3" xfId="242" applyFont="1" applyBorder="1" applyAlignment="1" applyProtection="1">
      <alignment horizontal="center"/>
    </xf>
    <xf numFmtId="0" fontId="186" fillId="0" borderId="0" xfId="242" applyFont="1" applyAlignment="1" applyProtection="1">
      <alignment horizontal="right"/>
    </xf>
    <xf numFmtId="0" fontId="190" fillId="0" borderId="0" xfId="242" applyFont="1" applyBorder="1" applyProtection="1"/>
    <xf numFmtId="0" fontId="187" fillId="0" borderId="10" xfId="242" applyFont="1" applyBorder="1" applyProtection="1"/>
    <xf numFmtId="0" fontId="182" fillId="3" borderId="86" xfId="242" applyFont="1" applyFill="1" applyBorder="1" applyProtection="1"/>
    <xf numFmtId="0" fontId="190" fillId="0" borderId="91" xfId="242" applyFont="1" applyBorder="1" applyAlignment="1"/>
    <xf numFmtId="0" fontId="190" fillId="0" borderId="18" xfId="242" applyFont="1" applyBorder="1" applyAlignment="1">
      <alignment horizontal="left"/>
    </xf>
    <xf numFmtId="0" fontId="3" fillId="0" borderId="92" xfId="242" applyBorder="1" applyAlignment="1">
      <alignment horizontal="left"/>
    </xf>
    <xf numFmtId="0" fontId="213" fillId="0" borderId="29" xfId="242" applyFont="1" applyBorder="1" applyAlignment="1" applyProtection="1">
      <alignment horizontal="left"/>
    </xf>
    <xf numFmtId="0" fontId="213" fillId="0" borderId="0" xfId="242" applyFont="1" applyFill="1" applyBorder="1" applyAlignment="1" applyProtection="1">
      <alignment horizontal="left"/>
    </xf>
    <xf numFmtId="0" fontId="3" fillId="0" borderId="0" xfId="242" applyBorder="1" applyAlignment="1">
      <alignment horizontal="left"/>
    </xf>
    <xf numFmtId="0" fontId="187" fillId="0" borderId="2" xfId="242" applyFont="1" applyFill="1" applyBorder="1" applyAlignment="1" applyProtection="1">
      <alignment horizontal="left"/>
      <protection locked="0"/>
    </xf>
    <xf numFmtId="0" fontId="183" fillId="0" borderId="14" xfId="242" applyFont="1" applyFill="1" applyBorder="1" applyAlignment="1" applyProtection="1">
      <alignment horizontal="left"/>
    </xf>
    <xf numFmtId="0" fontId="187" fillId="39" borderId="22" xfId="242" applyFont="1" applyFill="1" applyBorder="1" applyAlignment="1" applyProtection="1">
      <alignment horizontal="center"/>
      <protection locked="0"/>
    </xf>
    <xf numFmtId="0" fontId="187" fillId="42" borderId="2" xfId="242" applyFont="1" applyFill="1" applyBorder="1" applyAlignment="1" applyProtection="1">
      <alignment horizontal="center"/>
      <protection locked="0"/>
    </xf>
    <xf numFmtId="0" fontId="213" fillId="40" borderId="93" xfId="242" applyFont="1" applyFill="1" applyBorder="1" applyAlignment="1" applyProtection="1">
      <alignment horizontal="center"/>
    </xf>
    <xf numFmtId="0" fontId="213" fillId="40" borderId="85" xfId="242" applyFont="1" applyFill="1" applyBorder="1" applyAlignment="1" applyProtection="1">
      <alignment horizontal="center"/>
    </xf>
    <xf numFmtId="0" fontId="3" fillId="40" borderId="85" xfId="242" applyFill="1" applyBorder="1"/>
    <xf numFmtId="0" fontId="187" fillId="40" borderId="23" xfId="242" applyFont="1" applyFill="1" applyBorder="1" applyAlignment="1" applyProtection="1">
      <alignment horizontal="center"/>
      <protection locked="0"/>
    </xf>
    <xf numFmtId="0" fontId="187" fillId="40" borderId="94" xfId="242" applyFont="1" applyFill="1" applyBorder="1" applyAlignment="1" applyProtection="1">
      <alignment horizontal="center"/>
      <protection locked="0"/>
    </xf>
    <xf numFmtId="0" fontId="187" fillId="40" borderId="85" xfId="242" applyFont="1" applyFill="1" applyBorder="1" applyAlignment="1" applyProtection="1">
      <alignment horizontal="center"/>
      <protection locked="0"/>
    </xf>
    <xf numFmtId="0" fontId="187" fillId="40" borderId="95" xfId="242" applyFont="1" applyFill="1" applyBorder="1" applyAlignment="1" applyProtection="1">
      <alignment horizontal="center"/>
      <protection locked="0"/>
    </xf>
    <xf numFmtId="0" fontId="183" fillId="40" borderId="32" xfId="242" applyFont="1" applyFill="1" applyBorder="1" applyProtection="1"/>
    <xf numFmtId="0" fontId="187" fillId="40" borderId="28" xfId="242" applyFont="1" applyFill="1" applyBorder="1" applyAlignment="1" applyProtection="1">
      <alignment horizontal="center"/>
      <protection locked="0"/>
    </xf>
    <xf numFmtId="0" fontId="187" fillId="40" borderId="96" xfId="242" applyFont="1" applyFill="1" applyBorder="1" applyAlignment="1" applyProtection="1">
      <alignment horizontal="center"/>
      <protection locked="0"/>
    </xf>
    <xf numFmtId="0" fontId="214" fillId="0" borderId="41" xfId="242" applyFont="1" applyBorder="1" applyAlignment="1">
      <alignment horizontal="left"/>
    </xf>
    <xf numFmtId="0" fontId="214" fillId="0" borderId="97" xfId="242" applyFont="1" applyBorder="1" applyAlignment="1">
      <alignment horizontal="left"/>
    </xf>
    <xf numFmtId="0" fontId="3" fillId="0" borderId="97" xfId="242" applyBorder="1" applyAlignment="1">
      <alignment horizontal="left"/>
    </xf>
    <xf numFmtId="0" fontId="187" fillId="0" borderId="97" xfId="242" applyFont="1" applyBorder="1" applyAlignment="1" applyProtection="1">
      <alignment horizontal="left"/>
    </xf>
    <xf numFmtId="0" fontId="187" fillId="0" borderId="97" xfId="242" applyFont="1" applyFill="1" applyBorder="1" applyAlignment="1" applyProtection="1">
      <alignment horizontal="left"/>
    </xf>
    <xf numFmtId="0" fontId="187" fillId="0" borderId="98" xfId="242" applyFont="1" applyFill="1" applyBorder="1" applyAlignment="1" applyProtection="1">
      <alignment horizontal="left"/>
      <protection locked="0"/>
    </xf>
    <xf numFmtId="0" fontId="183" fillId="0" borderId="42" xfId="242" applyFont="1" applyFill="1" applyBorder="1" applyAlignment="1" applyProtection="1">
      <alignment horizontal="left"/>
    </xf>
    <xf numFmtId="0" fontId="213" fillId="39" borderId="90" xfId="242" applyFont="1" applyFill="1" applyBorder="1" applyAlignment="1" applyProtection="1">
      <alignment horizontal="center"/>
    </xf>
    <xf numFmtId="0" fontId="213" fillId="39" borderId="89" xfId="242" applyFont="1" applyFill="1" applyBorder="1" applyAlignment="1" applyProtection="1">
      <alignment horizontal="center"/>
    </xf>
    <xf numFmtId="0" fontId="3" fillId="39" borderId="89" xfId="242" applyFill="1" applyBorder="1"/>
    <xf numFmtId="0" fontId="187" fillId="39" borderId="89" xfId="242" applyFont="1" applyFill="1" applyBorder="1" applyProtection="1"/>
    <xf numFmtId="0" fontId="187" fillId="39" borderId="99" xfId="242" applyFont="1" applyFill="1" applyBorder="1" applyAlignment="1" applyProtection="1">
      <alignment horizontal="center"/>
      <protection locked="0"/>
    </xf>
    <xf numFmtId="0" fontId="187" fillId="39" borderId="89" xfId="242" applyFont="1" applyFill="1" applyBorder="1" applyAlignment="1" applyProtection="1">
      <alignment horizontal="center"/>
      <protection locked="0"/>
    </xf>
    <xf numFmtId="0" fontId="187" fillId="39" borderId="22" xfId="242" applyFont="1" applyFill="1" applyBorder="1" applyProtection="1"/>
    <xf numFmtId="0" fontId="183" fillId="39" borderId="30" xfId="242" applyFont="1" applyFill="1" applyBorder="1" applyProtection="1"/>
    <xf numFmtId="0" fontId="187" fillId="8" borderId="2" xfId="242" applyFont="1" applyFill="1" applyBorder="1" applyAlignment="1" applyProtection="1">
      <alignment horizontal="center"/>
      <protection locked="0"/>
    </xf>
    <xf numFmtId="0" fontId="213" fillId="8" borderId="29" xfId="242" applyFont="1" applyFill="1" applyBorder="1" applyAlignment="1" applyProtection="1">
      <alignment horizontal="center"/>
    </xf>
    <xf numFmtId="0" fontId="213" fillId="8" borderId="93" xfId="242" applyFont="1" applyFill="1" applyBorder="1" applyAlignment="1" applyProtection="1">
      <alignment horizontal="left"/>
    </xf>
    <xf numFmtId="0" fontId="213" fillId="8" borderId="0" xfId="242" applyFont="1" applyFill="1" applyBorder="1" applyAlignment="1" applyProtection="1">
      <alignment horizontal="center"/>
    </xf>
    <xf numFmtId="0" fontId="213" fillId="8" borderId="85" xfId="242" applyFont="1" applyFill="1" applyBorder="1" applyAlignment="1" applyProtection="1">
      <alignment horizontal="left"/>
    </xf>
    <xf numFmtId="0" fontId="3" fillId="8" borderId="0" xfId="242" applyFill="1" applyBorder="1"/>
    <xf numFmtId="0" fontId="3" fillId="8" borderId="85" xfId="242" applyFill="1" applyBorder="1" applyAlignment="1">
      <alignment horizontal="left"/>
    </xf>
    <xf numFmtId="0" fontId="187" fillId="8" borderId="85" xfId="242" applyFont="1" applyFill="1" applyBorder="1" applyAlignment="1" applyProtection="1">
      <alignment horizontal="left"/>
    </xf>
    <xf numFmtId="0" fontId="187" fillId="8" borderId="1" xfId="242" applyFont="1" applyFill="1" applyBorder="1" applyAlignment="1" applyProtection="1">
      <alignment horizontal="center"/>
      <protection locked="0"/>
    </xf>
    <xf numFmtId="0" fontId="187" fillId="8" borderId="0" xfId="242" applyFont="1" applyFill="1" applyBorder="1" applyAlignment="1" applyProtection="1">
      <alignment horizontal="center"/>
      <protection locked="0"/>
    </xf>
    <xf numFmtId="0" fontId="187" fillId="8" borderId="23" xfId="242" applyFont="1" applyFill="1" applyBorder="1" applyAlignment="1" applyProtection="1">
      <alignment horizontal="left"/>
      <protection locked="0"/>
    </xf>
    <xf numFmtId="0" fontId="183" fillId="8" borderId="14" xfId="242" applyFont="1" applyFill="1" applyBorder="1" applyProtection="1"/>
    <xf numFmtId="0" fontId="183" fillId="8" borderId="32" xfId="242" applyFont="1" applyFill="1" applyBorder="1" applyAlignment="1" applyProtection="1">
      <alignment horizontal="left"/>
    </xf>
    <xf numFmtId="0" fontId="187" fillId="8" borderId="10" xfId="242" applyFont="1" applyFill="1" applyBorder="1" applyAlignment="1" applyProtection="1">
      <alignment horizontal="center"/>
      <protection locked="0"/>
    </xf>
    <xf numFmtId="0" fontId="3" fillId="8" borderId="9" xfId="242" applyFill="1" applyBorder="1"/>
    <xf numFmtId="0" fontId="3" fillId="8" borderId="1" xfId="242" applyFill="1" applyBorder="1"/>
    <xf numFmtId="0" fontId="213" fillId="41" borderId="90" xfId="242" applyFont="1" applyFill="1" applyBorder="1"/>
    <xf numFmtId="0" fontId="213" fillId="41" borderId="29" xfId="242" applyFont="1" applyFill="1" applyBorder="1" applyAlignment="1" applyProtection="1">
      <alignment horizontal="left"/>
    </xf>
    <xf numFmtId="0" fontId="213" fillId="41" borderId="89" xfId="242" applyFont="1" applyFill="1" applyBorder="1"/>
    <xf numFmtId="0" fontId="213" fillId="41" borderId="0" xfId="242" applyFont="1" applyFill="1" applyBorder="1" applyAlignment="1" applyProtection="1">
      <alignment horizontal="left"/>
    </xf>
    <xf numFmtId="0" fontId="3" fillId="41" borderId="89" xfId="242" applyFill="1" applyBorder="1"/>
    <xf numFmtId="0" fontId="3" fillId="41" borderId="0" xfId="242" applyFill="1" applyBorder="1" applyAlignment="1">
      <alignment horizontal="left"/>
    </xf>
    <xf numFmtId="0" fontId="187" fillId="41" borderId="22" xfId="242" applyFont="1" applyFill="1" applyBorder="1" applyAlignment="1" applyProtection="1">
      <alignment horizontal="center"/>
      <protection locked="0"/>
    </xf>
    <xf numFmtId="0" fontId="187" fillId="41" borderId="0" xfId="242" applyFont="1" applyFill="1" applyBorder="1" applyAlignment="1" applyProtection="1">
      <alignment horizontal="left"/>
    </xf>
    <xf numFmtId="0" fontId="187" fillId="41" borderId="99" xfId="242" applyFont="1" applyFill="1" applyBorder="1" applyAlignment="1" applyProtection="1">
      <alignment horizontal="center"/>
      <protection locked="0"/>
    </xf>
    <xf numFmtId="0" fontId="187" fillId="41" borderId="89" xfId="242" applyFont="1" applyFill="1" applyBorder="1" applyAlignment="1" applyProtection="1">
      <alignment horizontal="center"/>
      <protection locked="0"/>
    </xf>
    <xf numFmtId="0" fontId="187" fillId="41" borderId="11" xfId="242" applyFont="1" applyFill="1" applyBorder="1" applyAlignment="1" applyProtection="1">
      <alignment horizontal="left"/>
      <protection locked="0"/>
    </xf>
    <xf numFmtId="0" fontId="183" fillId="41" borderId="30" xfId="242" applyFont="1" applyFill="1" applyBorder="1" applyProtection="1"/>
    <xf numFmtId="0" fontId="183" fillId="41" borderId="14" xfId="242" applyFont="1" applyFill="1" applyBorder="1" applyAlignment="1" applyProtection="1">
      <alignment horizontal="left"/>
    </xf>
    <xf numFmtId="0" fontId="187" fillId="41" borderId="27" xfId="242" applyFont="1" applyFill="1" applyBorder="1" applyAlignment="1" applyProtection="1">
      <alignment horizontal="center"/>
      <protection locked="0"/>
    </xf>
    <xf numFmtId="0" fontId="215" fillId="0" borderId="0" xfId="242" applyFont="1" applyFill="1" applyBorder="1" applyAlignment="1" applyProtection="1">
      <alignment horizontal="center"/>
    </xf>
    <xf numFmtId="0" fontId="187" fillId="41" borderId="0" xfId="242" applyFont="1" applyFill="1" applyBorder="1" applyAlignment="1" applyProtection="1">
      <alignment horizontal="left"/>
      <protection locked="0"/>
    </xf>
    <xf numFmtId="0" fontId="187" fillId="8" borderId="85" xfId="242" applyFont="1" applyFill="1" applyBorder="1" applyAlignment="1" applyProtection="1">
      <alignment horizontal="left"/>
      <protection locked="0"/>
    </xf>
    <xf numFmtId="0" fontId="187" fillId="0" borderId="0" xfId="242" applyFont="1" applyFill="1" applyBorder="1" applyAlignment="1" applyProtection="1">
      <alignment horizontal="left"/>
      <protection locked="0"/>
    </xf>
    <xf numFmtId="0" fontId="187" fillId="0" borderId="97" xfId="242" applyFont="1" applyFill="1" applyBorder="1" applyAlignment="1" applyProtection="1">
      <alignment horizontal="left"/>
      <protection locked="0"/>
    </xf>
    <xf numFmtId="0" fontId="187" fillId="0" borderId="0" xfId="242" applyFont="1" applyBorder="1" applyAlignment="1" applyProtection="1">
      <alignment wrapText="1"/>
    </xf>
    <xf numFmtId="0" fontId="187" fillId="43" borderId="2" xfId="242" applyFont="1" applyFill="1" applyBorder="1" applyAlignment="1" applyProtection="1">
      <alignment horizontal="center"/>
    </xf>
    <xf numFmtId="0" fontId="187" fillId="44" borderId="2" xfId="242" applyFont="1" applyFill="1" applyBorder="1" applyAlignment="1" applyProtection="1">
      <alignment horizontal="center"/>
    </xf>
    <xf numFmtId="0" fontId="3" fillId="40" borderId="85" xfId="242" applyFont="1" applyFill="1" applyBorder="1"/>
    <xf numFmtId="0" fontId="187" fillId="0" borderId="3" xfId="242" applyFont="1" applyFill="1" applyBorder="1" applyAlignment="1" applyProtection="1">
      <alignment horizontal="center"/>
      <protection locked="0"/>
    </xf>
    <xf numFmtId="0" fontId="187" fillId="0" borderId="0" xfId="242" applyFont="1" applyBorder="1" applyAlignment="1" applyProtection="1">
      <alignment horizontal="left" vertical="top" wrapText="1"/>
    </xf>
    <xf numFmtId="0" fontId="187" fillId="0" borderId="0" xfId="242" applyFont="1" applyBorder="1" applyAlignment="1" applyProtection="1">
      <alignment horizontal="left" wrapText="1"/>
    </xf>
    <xf numFmtId="0" fontId="187" fillId="0" borderId="0" xfId="242" applyFont="1" applyAlignment="1">
      <alignment horizontal="left"/>
    </xf>
    <xf numFmtId="0" fontId="184" fillId="0" borderId="0" xfId="242" applyFont="1" applyBorder="1" applyAlignment="1" applyProtection="1">
      <alignment horizontal="center"/>
    </xf>
    <xf numFmtId="0" fontId="187" fillId="0" borderId="0" xfId="242" applyFont="1" applyAlignment="1" applyProtection="1">
      <alignment vertical="top" wrapText="1"/>
    </xf>
    <xf numFmtId="0" fontId="3" fillId="0" borderId="0" xfId="242"/>
    <xf numFmtId="5" fontId="187" fillId="0" borderId="2" xfId="177" applyNumberFormat="1" applyFont="1" applyFill="1" applyBorder="1" applyAlignment="1" applyProtection="1">
      <alignment horizontal="right" shrinkToFit="1"/>
    </xf>
    <xf numFmtId="0" fontId="15" fillId="0" borderId="0" xfId="0" applyFont="1" applyAlignment="1">
      <alignment wrapText="1"/>
    </xf>
    <xf numFmtId="0" fontId="15" fillId="0" borderId="0" xfId="0" applyFont="1" applyAlignment="1">
      <alignment vertical="top" wrapText="1"/>
    </xf>
    <xf numFmtId="0" fontId="15" fillId="0" borderId="10" xfId="0" applyFont="1" applyBorder="1" applyAlignment="1" applyProtection="1">
      <alignment horizontal="left"/>
    </xf>
    <xf numFmtId="9" fontId="96" fillId="5" borderId="6" xfId="0" applyNumberFormat="1" applyFont="1" applyFill="1" applyBorder="1" applyAlignment="1">
      <alignment horizontal="center" vertical="center" wrapText="1" readingOrder="1"/>
    </xf>
    <xf numFmtId="0" fontId="3" fillId="0" borderId="0" xfId="0" applyFont="1" applyFill="1" applyBorder="1" applyAlignment="1">
      <alignment horizontal="center" wrapText="1"/>
    </xf>
    <xf numFmtId="0" fontId="15" fillId="5" borderId="0" xfId="0" applyFont="1" applyFill="1" applyBorder="1"/>
    <xf numFmtId="0" fontId="102" fillId="7" borderId="7" xfId="0" applyFont="1" applyFill="1" applyBorder="1" applyAlignment="1" applyProtection="1">
      <alignment horizontal="center"/>
    </xf>
    <xf numFmtId="165" fontId="95" fillId="5" borderId="7" xfId="0" applyNumberFormat="1" applyFont="1" applyFill="1" applyBorder="1" applyAlignment="1">
      <alignment horizontal="center" vertical="center" wrapText="1"/>
    </xf>
    <xf numFmtId="0" fontId="15" fillId="8" borderId="7" xfId="0" applyFont="1" applyFill="1" applyBorder="1" applyAlignment="1" applyProtection="1">
      <alignment wrapText="1"/>
      <protection locked="0"/>
    </xf>
    <xf numFmtId="165" fontId="95" fillId="5" borderId="7" xfId="263" applyNumberFormat="1" applyFont="1" applyFill="1" applyBorder="1" applyAlignment="1">
      <alignment horizontal="center" vertical="center" wrapText="1" readingOrder="1"/>
    </xf>
    <xf numFmtId="165" fontId="15" fillId="8" borderId="7" xfId="263" applyNumberFormat="1" applyFont="1" applyFill="1" applyBorder="1" applyAlignment="1" applyProtection="1">
      <alignment horizontal="center" vertical="center"/>
      <protection locked="0"/>
    </xf>
    <xf numFmtId="9" fontId="96" fillId="5" borderId="7" xfId="0" applyNumberFormat="1" applyFont="1" applyFill="1" applyBorder="1" applyAlignment="1">
      <alignment horizontal="center" vertical="center" wrapText="1" readingOrder="1"/>
    </xf>
    <xf numFmtId="0" fontId="4" fillId="5" borderId="0" xfId="0" applyFont="1" applyFill="1" applyBorder="1" applyAlignment="1">
      <alignment horizontal="center"/>
    </xf>
    <xf numFmtId="0" fontId="218" fillId="0" borderId="0" xfId="0" applyFont="1" applyAlignment="1">
      <alignment horizontal="center"/>
    </xf>
    <xf numFmtId="0" fontId="40" fillId="5" borderId="0" xfId="0" applyFont="1" applyFill="1" applyBorder="1" applyAlignment="1" applyProtection="1">
      <alignment horizontal="center"/>
    </xf>
    <xf numFmtId="0" fontId="26" fillId="5" borderId="0" xfId="0" applyFont="1" applyFill="1" applyBorder="1" applyAlignment="1">
      <alignment horizontal="center"/>
    </xf>
    <xf numFmtId="0" fontId="38" fillId="5" borderId="0" xfId="0" applyFont="1" applyFill="1" applyAlignment="1">
      <alignment horizontal="center" vertical="center"/>
    </xf>
    <xf numFmtId="0" fontId="5" fillId="5" borderId="0" xfId="0" applyFont="1" applyFill="1" applyBorder="1" applyAlignment="1">
      <alignment horizontal="center" vertical="center"/>
    </xf>
    <xf numFmtId="0" fontId="40" fillId="5" borderId="20" xfId="0" applyFont="1" applyFill="1" applyBorder="1" applyAlignment="1" applyProtection="1">
      <alignment horizontal="center"/>
    </xf>
    <xf numFmtId="0" fontId="26" fillId="5" borderId="20" xfId="0" applyFont="1" applyFill="1" applyBorder="1" applyAlignment="1">
      <alignment horizontal="center"/>
    </xf>
    <xf numFmtId="0" fontId="25" fillId="5" borderId="0" xfId="0" applyFont="1" applyFill="1" applyBorder="1" applyAlignment="1" applyProtection="1">
      <alignment horizontal="center" vertical="center" wrapText="1"/>
    </xf>
    <xf numFmtId="0" fontId="26" fillId="5" borderId="0" xfId="0" applyFont="1" applyFill="1" applyBorder="1" applyAlignment="1">
      <alignment horizontal="center" vertical="center" wrapText="1"/>
    </xf>
    <xf numFmtId="0" fontId="165" fillId="0" borderId="0" xfId="0" applyFont="1" applyFill="1" applyBorder="1" applyAlignment="1" applyProtection="1">
      <alignment horizontal="right" vertical="center"/>
    </xf>
    <xf numFmtId="0" fontId="14" fillId="5" borderId="0" xfId="0" applyFont="1" applyFill="1" applyBorder="1" applyAlignment="1" applyProtection="1">
      <alignment horizontal="left" vertical="center" indent="1"/>
    </xf>
    <xf numFmtId="169" fontId="15" fillId="0" borderId="0" xfId="0" applyNumberFormat="1" applyFont="1" applyAlignment="1">
      <alignment wrapText="1"/>
    </xf>
    <xf numFmtId="0" fontId="15" fillId="0" borderId="0" xfId="0" applyFont="1" applyAlignment="1">
      <alignment wrapText="1"/>
    </xf>
    <xf numFmtId="0" fontId="11" fillId="5" borderId="0" xfId="0" applyFont="1" applyFill="1" applyBorder="1" applyAlignment="1" applyProtection="1">
      <alignment horizontal="center" wrapText="1"/>
    </xf>
    <xf numFmtId="0" fontId="45" fillId="0" borderId="0" xfId="0" applyFont="1" applyAlignment="1">
      <alignment horizontal="left" wrapText="1"/>
    </xf>
    <xf numFmtId="0" fontId="21" fillId="0" borderId="0" xfId="0" applyFont="1" applyAlignment="1">
      <alignment horizontal="left" wrapText="1"/>
    </xf>
    <xf numFmtId="0" fontId="21" fillId="5" borderId="0" xfId="0" applyFont="1" applyFill="1" applyAlignment="1">
      <alignment horizontal="left" wrapText="1"/>
    </xf>
    <xf numFmtId="169" fontId="15" fillId="0" borderId="0" xfId="0" applyNumberFormat="1" applyFont="1" applyAlignment="1">
      <alignment vertical="top" wrapText="1"/>
    </xf>
    <xf numFmtId="0" fontId="15" fillId="0" borderId="0" xfId="0" applyFont="1" applyAlignment="1">
      <alignment vertical="top" wrapText="1"/>
    </xf>
    <xf numFmtId="0" fontId="15" fillId="0" borderId="3" xfId="0" applyFont="1" applyBorder="1" applyAlignment="1">
      <alignment horizontal="center" wrapText="1"/>
    </xf>
    <xf numFmtId="169" fontId="15" fillId="0" borderId="0" xfId="0" applyNumberFormat="1" applyFont="1" applyFill="1" applyAlignment="1">
      <alignment wrapText="1"/>
    </xf>
    <xf numFmtId="0" fontId="15" fillId="0" borderId="0" xfId="0" applyFont="1" applyFill="1" applyAlignment="1">
      <alignment wrapText="1"/>
    </xf>
    <xf numFmtId="169" fontId="45" fillId="0" borderId="0" xfId="0" applyNumberFormat="1" applyFont="1" applyAlignment="1">
      <alignment horizontal="left" wrapText="1"/>
    </xf>
    <xf numFmtId="0" fontId="45" fillId="5" borderId="0" xfId="0" applyFont="1" applyFill="1" applyAlignment="1">
      <alignment horizontal="left" wrapText="1"/>
    </xf>
    <xf numFmtId="0" fontId="95" fillId="5" borderId="11" xfId="0" applyFont="1" applyFill="1" applyBorder="1" applyAlignment="1">
      <alignment horizontal="left" vertical="center" shrinkToFit="1" readingOrder="1"/>
    </xf>
    <xf numFmtId="0" fontId="95" fillId="5" borderId="10" xfId="0" applyFont="1" applyFill="1" applyBorder="1" applyAlignment="1">
      <alignment horizontal="left" vertical="center" shrinkToFit="1" readingOrder="1"/>
    </xf>
    <xf numFmtId="0" fontId="95" fillId="5" borderId="12" xfId="0" applyFont="1" applyFill="1" applyBorder="1" applyAlignment="1">
      <alignment horizontal="left" vertical="center" shrinkToFit="1" readingOrder="1"/>
    </xf>
    <xf numFmtId="0" fontId="95" fillId="5" borderId="57" xfId="0" applyFont="1" applyFill="1" applyBorder="1" applyAlignment="1">
      <alignment horizontal="left" vertical="center" wrapText="1" indent="1" readingOrder="1"/>
    </xf>
    <xf numFmtId="0" fontId="95" fillId="5" borderId="58" xfId="0" applyFont="1" applyFill="1" applyBorder="1" applyAlignment="1">
      <alignment horizontal="left" vertical="center" wrapText="1" indent="1" readingOrder="1"/>
    </xf>
    <xf numFmtId="0" fontId="157" fillId="5" borderId="59" xfId="0" applyFont="1" applyFill="1" applyBorder="1" applyAlignment="1" applyProtection="1">
      <alignment horizontal="center" wrapText="1"/>
    </xf>
    <xf numFmtId="0" fontId="157" fillId="5" borderId="60" xfId="0" applyFont="1" applyFill="1" applyBorder="1" applyAlignment="1" applyProtection="1">
      <alignment horizontal="center" wrapText="1"/>
    </xf>
    <xf numFmtId="0" fontId="157" fillId="5" borderId="61" xfId="0" applyFont="1" applyFill="1" applyBorder="1" applyAlignment="1" applyProtection="1">
      <alignment horizontal="center" shrinkToFit="1"/>
    </xf>
    <xf numFmtId="0" fontId="157" fillId="5" borderId="62" xfId="0" applyFont="1" applyFill="1" applyBorder="1" applyAlignment="1" applyProtection="1">
      <alignment horizontal="center" shrinkToFit="1"/>
    </xf>
    <xf numFmtId="1" fontId="157" fillId="8" borderId="52" xfId="2" applyNumberFormat="1" applyFont="1" applyFill="1" applyBorder="1" applyAlignment="1" applyProtection="1">
      <alignment horizontal="center" vertical="center"/>
      <protection locked="0"/>
    </xf>
    <xf numFmtId="1" fontId="157" fillId="8" borderId="63" xfId="2" applyNumberFormat="1" applyFont="1" applyFill="1" applyBorder="1" applyAlignment="1" applyProtection="1">
      <alignment horizontal="center" vertical="center"/>
      <protection locked="0"/>
    </xf>
    <xf numFmtId="0" fontId="95" fillId="5" borderId="8" xfId="0" applyFont="1" applyFill="1" applyBorder="1" applyAlignment="1">
      <alignment horizontal="left" vertical="center" wrapText="1" indent="1" readingOrder="1"/>
    </xf>
    <xf numFmtId="0" fontId="95" fillId="5" borderId="1" xfId="0" applyFont="1" applyFill="1" applyBorder="1" applyAlignment="1">
      <alignment horizontal="left" vertical="center" wrapText="1" indent="1" readingOrder="1"/>
    </xf>
    <xf numFmtId="0" fontId="95" fillId="5" borderId="13" xfId="0" applyFont="1" applyFill="1" applyBorder="1" applyAlignment="1">
      <alignment horizontal="left" vertical="center" wrapText="1" indent="1" readingOrder="1"/>
    </xf>
    <xf numFmtId="0" fontId="15" fillId="5" borderId="10" xfId="0" applyFont="1" applyFill="1" applyBorder="1" applyAlignment="1">
      <alignment horizontal="center" readingOrder="1"/>
    </xf>
    <xf numFmtId="0" fontId="15" fillId="5" borderId="12" xfId="0" applyFont="1" applyFill="1" applyBorder="1" applyAlignment="1">
      <alignment horizontal="center" readingOrder="1"/>
    </xf>
    <xf numFmtId="0" fontId="95" fillId="5" borderId="11" xfId="0" applyFont="1" applyFill="1" applyBorder="1" applyAlignment="1">
      <alignment horizontal="left" vertical="center" wrapText="1" indent="1" readingOrder="1"/>
    </xf>
    <xf numFmtId="0" fontId="95" fillId="5" borderId="10" xfId="0" applyFont="1" applyFill="1" applyBorder="1" applyAlignment="1">
      <alignment horizontal="left" vertical="center" wrapText="1" indent="1" readingOrder="1"/>
    </xf>
    <xf numFmtId="0" fontId="95" fillId="5" borderId="12" xfId="0" applyFont="1" applyFill="1" applyBorder="1" applyAlignment="1">
      <alignment horizontal="left" vertical="center" wrapText="1" indent="1" readingOrder="1"/>
    </xf>
    <xf numFmtId="1" fontId="157" fillId="8" borderId="66" xfId="2" applyNumberFormat="1" applyFont="1" applyFill="1" applyBorder="1" applyAlignment="1" applyProtection="1">
      <alignment horizontal="center" vertical="center"/>
      <protection locked="0"/>
    </xf>
    <xf numFmtId="1" fontId="157" fillId="8" borderId="67" xfId="2" applyNumberFormat="1" applyFont="1" applyFill="1" applyBorder="1" applyAlignment="1" applyProtection="1">
      <alignment horizontal="center" vertical="center"/>
      <protection locked="0"/>
    </xf>
    <xf numFmtId="166" fontId="15" fillId="5" borderId="11" xfId="2" applyNumberFormat="1" applyFont="1" applyFill="1" applyBorder="1" applyAlignment="1">
      <alignment horizontal="left" readingOrder="1"/>
    </xf>
    <xf numFmtId="166" fontId="15" fillId="5" borderId="10" xfId="2" applyNumberFormat="1" applyFont="1" applyFill="1" applyBorder="1" applyAlignment="1">
      <alignment horizontal="left" readingOrder="1"/>
    </xf>
    <xf numFmtId="9" fontId="129" fillId="5" borderId="6" xfId="0" applyNumberFormat="1" applyFont="1" applyFill="1" applyBorder="1" applyAlignment="1">
      <alignment horizontal="center" vertical="center" wrapText="1" readingOrder="1"/>
    </xf>
    <xf numFmtId="9" fontId="129" fillId="5" borderId="7" xfId="0" applyNumberFormat="1" applyFont="1" applyFill="1" applyBorder="1" applyAlignment="1">
      <alignment horizontal="center" vertical="center" wrapText="1" readingOrder="1"/>
    </xf>
    <xf numFmtId="1" fontId="157" fillId="8" borderId="64" xfId="2" applyNumberFormat="1" applyFont="1" applyFill="1" applyBorder="1" applyAlignment="1" applyProtection="1">
      <alignment horizontal="center" vertical="center"/>
      <protection locked="0"/>
    </xf>
    <xf numFmtId="1" fontId="157" fillId="8" borderId="65" xfId="2" applyNumberFormat="1" applyFont="1" applyFill="1" applyBorder="1" applyAlignment="1" applyProtection="1">
      <alignment horizontal="center" vertical="center"/>
      <protection locked="0"/>
    </xf>
    <xf numFmtId="0" fontId="160" fillId="5" borderId="0" xfId="0" applyFont="1" applyFill="1" applyAlignment="1" applyProtection="1">
      <alignment horizontal="center" wrapText="1"/>
    </xf>
    <xf numFmtId="0" fontId="157" fillId="5" borderId="61" xfId="0" applyFont="1" applyFill="1" applyBorder="1" applyAlignment="1" applyProtection="1">
      <alignment horizontal="center" vertical="center"/>
    </xf>
    <xf numFmtId="0" fontId="157" fillId="5" borderId="62" xfId="0" applyFont="1" applyFill="1" applyBorder="1" applyAlignment="1" applyProtection="1">
      <alignment horizontal="center" vertical="center"/>
    </xf>
    <xf numFmtId="0" fontId="157" fillId="5" borderId="52" xfId="0" applyFont="1" applyFill="1" applyBorder="1" applyAlignment="1" applyProtection="1">
      <alignment horizontal="center" vertical="center"/>
    </xf>
    <xf numFmtId="0" fontId="157" fillId="5" borderId="63" xfId="0" applyFont="1" applyFill="1" applyBorder="1" applyAlignment="1" applyProtection="1">
      <alignment horizontal="center" vertical="center"/>
    </xf>
    <xf numFmtId="1" fontId="157" fillId="8" borderId="68" xfId="2" applyNumberFormat="1" applyFont="1" applyFill="1" applyBorder="1" applyAlignment="1" applyProtection="1">
      <alignment horizontal="center" vertical="center"/>
      <protection locked="0"/>
    </xf>
    <xf numFmtId="1" fontId="157" fillId="8" borderId="69" xfId="2" applyNumberFormat="1" applyFont="1" applyFill="1" applyBorder="1" applyAlignment="1" applyProtection="1">
      <alignment horizontal="center" vertical="center"/>
      <protection locked="0"/>
    </xf>
    <xf numFmtId="1" fontId="157" fillId="8" borderId="53" xfId="2" applyNumberFormat="1" applyFont="1" applyFill="1" applyBorder="1" applyAlignment="1" applyProtection="1">
      <alignment horizontal="center" vertical="center"/>
      <protection locked="0"/>
    </xf>
    <xf numFmtId="1" fontId="157" fillId="8" borderId="70" xfId="2" applyNumberFormat="1" applyFont="1" applyFill="1" applyBorder="1" applyAlignment="1" applyProtection="1">
      <alignment horizontal="center" vertical="center"/>
      <protection locked="0"/>
    </xf>
    <xf numFmtId="0" fontId="161" fillId="5" borderId="47" xfId="0" applyFont="1" applyFill="1" applyBorder="1" applyAlignment="1" applyProtection="1">
      <alignment horizontal="left" vertical="top" wrapText="1"/>
    </xf>
    <xf numFmtId="0" fontId="160" fillId="5" borderId="59" xfId="0" applyFont="1" applyFill="1" applyBorder="1" applyAlignment="1" applyProtection="1">
      <alignment horizontal="center" vertical="center"/>
    </xf>
    <xf numFmtId="0" fontId="160" fillId="5" borderId="60" xfId="0" applyFont="1" applyFill="1" applyBorder="1" applyAlignment="1" applyProtection="1">
      <alignment horizontal="center" vertical="center"/>
    </xf>
    <xf numFmtId="1" fontId="157" fillId="8" borderId="71" xfId="2" applyNumberFormat="1" applyFont="1" applyFill="1" applyBorder="1" applyAlignment="1" applyProtection="1">
      <alignment horizontal="center" vertical="center"/>
      <protection locked="0"/>
    </xf>
    <xf numFmtId="1" fontId="157" fillId="8" borderId="72" xfId="2" applyNumberFormat="1" applyFont="1" applyFill="1" applyBorder="1" applyAlignment="1" applyProtection="1">
      <alignment horizontal="center" vertical="center"/>
      <protection locked="0"/>
    </xf>
    <xf numFmtId="0" fontId="174" fillId="5" borderId="0" xfId="0" applyFont="1" applyFill="1" applyBorder="1" applyAlignment="1" applyProtection="1">
      <alignment horizontal="center" vertical="center"/>
    </xf>
    <xf numFmtId="9" fontId="96" fillId="5" borderId="6" xfId="0" applyNumberFormat="1" applyFont="1" applyFill="1" applyBorder="1" applyAlignment="1">
      <alignment horizontal="center" vertical="center" wrapText="1" readingOrder="1"/>
    </xf>
    <xf numFmtId="9" fontId="96" fillId="5" borderId="7" xfId="0" applyNumberFormat="1" applyFont="1" applyFill="1" applyBorder="1" applyAlignment="1">
      <alignment horizontal="center" vertical="center" wrapText="1" readingOrder="1"/>
    </xf>
    <xf numFmtId="9" fontId="96" fillId="5" borderId="21" xfId="0" applyNumberFormat="1" applyFont="1" applyFill="1" applyBorder="1" applyAlignment="1">
      <alignment horizontal="center" vertical="center" wrapText="1" readingOrder="1"/>
    </xf>
    <xf numFmtId="9" fontId="96" fillId="5" borderId="19" xfId="0" applyNumberFormat="1" applyFont="1" applyFill="1" applyBorder="1" applyAlignment="1">
      <alignment horizontal="center" vertical="center" wrapText="1" readingOrder="1"/>
    </xf>
    <xf numFmtId="9" fontId="96" fillId="5" borderId="13" xfId="0" applyNumberFormat="1" applyFont="1" applyFill="1" applyBorder="1" applyAlignment="1">
      <alignment horizontal="center" vertical="center" wrapText="1" readingOrder="1"/>
    </xf>
    <xf numFmtId="0" fontId="34" fillId="5" borderId="0" xfId="0" applyFont="1" applyFill="1" applyBorder="1" applyAlignment="1" applyProtection="1">
      <alignment horizontal="center"/>
    </xf>
    <xf numFmtId="0" fontId="25" fillId="5" borderId="0" xfId="0" applyFont="1" applyFill="1" applyBorder="1" applyAlignment="1" applyProtection="1">
      <alignment horizontal="center"/>
    </xf>
    <xf numFmtId="0" fontId="4" fillId="5" borderId="0" xfId="0" applyFont="1" applyFill="1" applyBorder="1" applyAlignment="1">
      <alignment horizontal="center" wrapText="1"/>
    </xf>
    <xf numFmtId="0" fontId="4" fillId="5" borderId="1" xfId="0" applyFont="1" applyFill="1" applyBorder="1" applyAlignment="1">
      <alignment horizontal="center" wrapText="1"/>
    </xf>
    <xf numFmtId="9" fontId="96" fillId="5" borderId="2" xfId="0" applyNumberFormat="1" applyFont="1" applyFill="1" applyBorder="1" applyAlignment="1">
      <alignment horizontal="center" vertical="center" wrapText="1" readingOrder="1"/>
    </xf>
    <xf numFmtId="0" fontId="32" fillId="5" borderId="0" xfId="0" applyFont="1" applyFill="1" applyBorder="1" applyAlignment="1">
      <alignment horizontal="center"/>
    </xf>
    <xf numFmtId="0" fontId="133" fillId="5" borderId="51" xfId="0" applyFont="1" applyFill="1" applyBorder="1" applyAlignment="1" applyProtection="1">
      <alignment horizontal="right" vertical="center" wrapText="1"/>
    </xf>
    <xf numFmtId="0" fontId="15" fillId="8" borderId="6" xfId="0" applyFont="1" applyFill="1" applyBorder="1" applyAlignment="1" applyProtection="1">
      <alignment horizontal="center" wrapText="1"/>
      <protection locked="0"/>
    </xf>
    <xf numFmtId="0" fontId="15" fillId="8" borderId="7" xfId="0" applyFont="1" applyFill="1" applyBorder="1" applyAlignment="1" applyProtection="1">
      <alignment horizontal="center" wrapText="1"/>
      <protection locked="0"/>
    </xf>
    <xf numFmtId="0" fontId="95" fillId="0" borderId="5" xfId="0" applyFont="1" applyFill="1" applyBorder="1" applyAlignment="1">
      <alignment horizontal="left" vertical="center" wrapText="1" indent="1" readingOrder="1"/>
    </xf>
    <xf numFmtId="0" fontId="95" fillId="0" borderId="3" xfId="0" applyFont="1" applyFill="1" applyBorder="1" applyAlignment="1">
      <alignment horizontal="left" vertical="center" wrapText="1" indent="1" readingOrder="1"/>
    </xf>
    <xf numFmtId="0" fontId="95" fillId="0" borderId="21" xfId="0" applyFont="1" applyFill="1" applyBorder="1" applyAlignment="1">
      <alignment horizontal="left" vertical="center" wrapText="1" indent="1" readingOrder="1"/>
    </xf>
    <xf numFmtId="0" fontId="95" fillId="0" borderId="8" xfId="0" applyFont="1" applyFill="1" applyBorder="1" applyAlignment="1">
      <alignment horizontal="left" vertical="center" wrapText="1" indent="1" readingOrder="1"/>
    </xf>
    <xf numFmtId="0" fontId="95" fillId="0" borderId="1" xfId="0" applyFont="1" applyFill="1" applyBorder="1" applyAlignment="1">
      <alignment horizontal="left" vertical="center" wrapText="1" indent="1" readingOrder="1"/>
    </xf>
    <xf numFmtId="0" fontId="95" fillId="0" borderId="13" xfId="0" applyFont="1" applyFill="1" applyBorder="1" applyAlignment="1">
      <alignment horizontal="left" vertical="center" wrapText="1" indent="1" readingOrder="1"/>
    </xf>
    <xf numFmtId="166" fontId="95" fillId="0" borderId="6" xfId="0" applyNumberFormat="1" applyFont="1" applyFill="1" applyBorder="1" applyAlignment="1">
      <alignment horizontal="center" vertical="center" wrapText="1" readingOrder="1"/>
    </xf>
    <xf numFmtId="166" fontId="95" fillId="0" borderId="7" xfId="0" applyNumberFormat="1" applyFont="1" applyFill="1" applyBorder="1" applyAlignment="1">
      <alignment horizontal="center" vertical="center" wrapText="1" readingOrder="1"/>
    </xf>
    <xf numFmtId="166" fontId="15" fillId="8" borderId="6" xfId="0" applyNumberFormat="1" applyFont="1" applyFill="1" applyBorder="1" applyAlignment="1" applyProtection="1">
      <alignment horizontal="center" vertical="center"/>
      <protection locked="0"/>
    </xf>
    <xf numFmtId="166" fontId="15" fillId="8" borderId="7" xfId="0" applyNumberFormat="1" applyFont="1" applyFill="1" applyBorder="1" applyAlignment="1" applyProtection="1">
      <alignment horizontal="center" vertical="center"/>
      <protection locked="0"/>
    </xf>
    <xf numFmtId="165" fontId="95" fillId="5" borderId="6" xfId="0" applyNumberFormat="1" applyFont="1" applyFill="1" applyBorder="1" applyAlignment="1">
      <alignment horizontal="center" vertical="center" wrapText="1"/>
    </xf>
    <xf numFmtId="165" fontId="95" fillId="5" borderId="7" xfId="0" applyNumberFormat="1" applyFont="1" applyFill="1" applyBorder="1" applyAlignment="1">
      <alignment horizontal="center" vertical="center" wrapText="1"/>
    </xf>
    <xf numFmtId="0" fontId="95" fillId="5" borderId="73" xfId="0" applyFont="1" applyFill="1" applyBorder="1" applyAlignment="1">
      <alignment horizontal="left" vertical="center" wrapText="1" indent="1" readingOrder="1"/>
    </xf>
    <xf numFmtId="0" fontId="95" fillId="5" borderId="74" xfId="0" applyFont="1" applyFill="1" applyBorder="1" applyAlignment="1">
      <alignment horizontal="left" vertical="center" wrapText="1" indent="1" readingOrder="1"/>
    </xf>
    <xf numFmtId="49" fontId="152" fillId="5" borderId="0" xfId="0" applyNumberFormat="1" applyFont="1" applyFill="1" applyBorder="1" applyAlignment="1">
      <alignment horizontal="center" wrapText="1"/>
    </xf>
    <xf numFmtId="0" fontId="4" fillId="15" borderId="27" xfId="0" applyNumberFormat="1" applyFont="1" applyFill="1" applyBorder="1" applyAlignment="1" applyProtection="1">
      <alignment horizontal="left" vertical="center" wrapText="1"/>
    </xf>
    <xf numFmtId="0" fontId="4" fillId="15" borderId="10" xfId="0" applyNumberFormat="1" applyFont="1" applyFill="1" applyBorder="1" applyAlignment="1" applyProtection="1">
      <alignment horizontal="left" vertical="center" wrapText="1"/>
    </xf>
    <xf numFmtId="0" fontId="4" fillId="8" borderId="11" xfId="0" applyNumberFormat="1" applyFont="1" applyFill="1" applyBorder="1" applyAlignment="1" applyProtection="1">
      <alignment horizontal="left" vertical="center" wrapText="1"/>
      <protection locked="0"/>
    </xf>
    <xf numFmtId="0" fontId="4" fillId="8" borderId="10" xfId="0" applyNumberFormat="1" applyFont="1" applyFill="1" applyBorder="1" applyAlignment="1" applyProtection="1">
      <alignment horizontal="left" vertical="center" wrapText="1"/>
      <protection locked="0"/>
    </xf>
    <xf numFmtId="0" fontId="4" fillId="8" borderId="28" xfId="0" applyNumberFormat="1" applyFont="1" applyFill="1" applyBorder="1" applyAlignment="1" applyProtection="1">
      <alignment horizontal="left" vertical="center" wrapText="1"/>
      <protection locked="0"/>
    </xf>
    <xf numFmtId="0" fontId="3" fillId="5" borderId="29" xfId="0" applyFont="1" applyFill="1" applyBorder="1" applyAlignment="1">
      <alignment horizontal="center"/>
    </xf>
    <xf numFmtId="0" fontId="4" fillId="15" borderId="24" xfId="0" applyNumberFormat="1" applyFont="1" applyFill="1" applyBorder="1" applyAlignment="1" applyProtection="1">
      <alignment horizontal="left" vertical="center" wrapText="1"/>
    </xf>
    <xf numFmtId="0" fontId="4" fillId="15" borderId="25" xfId="0" applyNumberFormat="1" applyFont="1" applyFill="1" applyBorder="1" applyAlignment="1" applyProtection="1">
      <alignment horizontal="left" vertical="center" wrapText="1"/>
    </xf>
    <xf numFmtId="0" fontId="4" fillId="15" borderId="30" xfId="0" applyNumberFormat="1" applyFont="1" applyFill="1" applyBorder="1" applyAlignment="1" applyProtection="1">
      <alignment horizontal="left" vertical="center" wrapText="1"/>
    </xf>
    <xf numFmtId="0" fontId="4" fillId="15" borderId="14" xfId="0" applyNumberFormat="1" applyFont="1" applyFill="1" applyBorder="1" applyAlignment="1" applyProtection="1">
      <alignment horizontal="left" vertical="center" wrapText="1"/>
    </xf>
    <xf numFmtId="0" fontId="4" fillId="8" borderId="31" xfId="0" applyNumberFormat="1" applyFont="1" applyFill="1" applyBorder="1" applyAlignment="1" applyProtection="1">
      <alignment horizontal="left" vertical="center" wrapText="1"/>
      <protection locked="0"/>
    </xf>
    <xf numFmtId="0" fontId="4" fillId="8" borderId="14" xfId="0" applyNumberFormat="1" applyFont="1" applyFill="1" applyBorder="1" applyAlignment="1" applyProtection="1">
      <alignment horizontal="left" vertical="center" wrapText="1"/>
      <protection locked="0"/>
    </xf>
    <xf numFmtId="0" fontId="4" fillId="8" borderId="32" xfId="0" applyNumberFormat="1" applyFont="1" applyFill="1" applyBorder="1" applyAlignment="1" applyProtection="1">
      <alignment horizontal="left" vertical="center" wrapText="1"/>
      <protection locked="0"/>
    </xf>
    <xf numFmtId="0" fontId="166" fillId="14" borderId="14" xfId="0" applyFont="1" applyFill="1" applyBorder="1" applyAlignment="1" applyProtection="1">
      <alignment horizontal="center" wrapText="1"/>
    </xf>
    <xf numFmtId="0" fontId="3" fillId="8" borderId="22" xfId="0" applyFont="1" applyFill="1" applyBorder="1" applyAlignment="1" applyProtection="1">
      <alignment horizontal="left" vertical="center" wrapText="1"/>
      <protection locked="0"/>
    </xf>
    <xf numFmtId="0" fontId="3" fillId="8" borderId="2" xfId="0" applyFont="1" applyFill="1" applyBorder="1" applyAlignment="1" applyProtection="1">
      <alignment horizontal="left" vertical="center" wrapText="1"/>
      <protection locked="0"/>
    </xf>
    <xf numFmtId="0" fontId="3" fillId="8" borderId="23" xfId="0" applyFont="1" applyFill="1" applyBorder="1" applyAlignment="1" applyProtection="1">
      <alignment horizontal="left" vertical="center" wrapText="1"/>
      <protection locked="0"/>
    </xf>
    <xf numFmtId="0" fontId="4" fillId="5" borderId="1" xfId="0" applyFont="1" applyFill="1" applyBorder="1" applyAlignment="1">
      <alignment horizontal="center"/>
    </xf>
    <xf numFmtId="0" fontId="3" fillId="5" borderId="1" xfId="0" applyFont="1" applyFill="1" applyBorder="1" applyAlignment="1">
      <alignment horizontal="center"/>
    </xf>
    <xf numFmtId="1" fontId="3" fillId="0" borderId="2" xfId="0" applyNumberFormat="1" applyFont="1" applyBorder="1" applyAlignment="1">
      <alignment horizontal="center"/>
    </xf>
    <xf numFmtId="0" fontId="4" fillId="5" borderId="0" xfId="0" applyFont="1" applyFill="1" applyBorder="1" applyAlignment="1">
      <alignment horizontal="center"/>
    </xf>
    <xf numFmtId="0" fontId="4" fillId="5" borderId="1" xfId="0" applyFont="1" applyFill="1" applyBorder="1" applyAlignment="1">
      <alignment horizontal="left" indent="1"/>
    </xf>
    <xf numFmtId="0" fontId="21" fillId="5" borderId="0" xfId="0" applyFont="1" applyFill="1" applyBorder="1" applyAlignment="1">
      <alignment horizontal="left" wrapText="1"/>
    </xf>
    <xf numFmtId="0" fontId="4" fillId="8" borderId="1" xfId="0" applyNumberFormat="1" applyFont="1" applyFill="1" applyBorder="1" applyAlignment="1" applyProtection="1">
      <alignment horizontal="center"/>
      <protection locked="0"/>
    </xf>
    <xf numFmtId="0" fontId="4" fillId="5" borderId="0" xfId="0" applyFont="1" applyFill="1" applyBorder="1" applyAlignment="1">
      <alignment horizontal="left" indent="1"/>
    </xf>
    <xf numFmtId="0" fontId="3" fillId="8" borderId="33" xfId="0" applyFont="1" applyFill="1" applyBorder="1" applyAlignment="1" applyProtection="1">
      <alignment horizontal="left" vertical="center" wrapText="1"/>
      <protection locked="0"/>
    </xf>
    <xf numFmtId="0" fontId="3" fillId="8" borderId="34" xfId="0" applyFont="1" applyFill="1" applyBorder="1" applyAlignment="1" applyProtection="1">
      <alignment horizontal="left" vertical="center" wrapText="1"/>
      <protection locked="0"/>
    </xf>
    <xf numFmtId="0" fontId="3" fillId="8" borderId="35" xfId="0" applyFont="1" applyFill="1" applyBorder="1" applyAlignment="1" applyProtection="1">
      <alignment horizontal="left" vertical="center" wrapText="1"/>
      <protection locked="0"/>
    </xf>
    <xf numFmtId="0" fontId="36" fillId="5" borderId="0" xfId="0" applyFont="1" applyFill="1" applyBorder="1" applyAlignment="1">
      <alignment horizontal="center" wrapText="1"/>
    </xf>
    <xf numFmtId="0" fontId="36" fillId="5" borderId="1" xfId="0" applyFont="1" applyFill="1" applyBorder="1" applyAlignment="1">
      <alignment horizontal="center" wrapText="1"/>
    </xf>
    <xf numFmtId="0" fontId="4" fillId="8" borderId="36" xfId="0" applyNumberFormat="1" applyFont="1" applyFill="1" applyBorder="1" applyAlignment="1" applyProtection="1">
      <alignment horizontal="left" vertical="center" wrapText="1"/>
      <protection locked="0"/>
    </xf>
    <xf numFmtId="0" fontId="4" fillId="8" borderId="25" xfId="0" applyNumberFormat="1" applyFont="1" applyFill="1" applyBorder="1" applyAlignment="1" applyProtection="1">
      <alignment horizontal="left" vertical="center" wrapText="1"/>
      <protection locked="0"/>
    </xf>
    <xf numFmtId="0" fontId="4" fillId="8" borderId="26" xfId="0" applyNumberFormat="1" applyFont="1" applyFill="1" applyBorder="1" applyAlignment="1" applyProtection="1">
      <alignment horizontal="left" vertical="center" wrapText="1"/>
      <protection locked="0"/>
    </xf>
    <xf numFmtId="0" fontId="4" fillId="8" borderId="22" xfId="0" applyFont="1" applyFill="1" applyBorder="1" applyAlignment="1" applyProtection="1">
      <alignment horizontal="left" vertical="center" wrapText="1"/>
      <protection locked="0"/>
    </xf>
    <xf numFmtId="0" fontId="166" fillId="14" borderId="0" xfId="0" applyFont="1" applyFill="1" applyAlignment="1">
      <alignment horizontal="center" vertical="center"/>
    </xf>
    <xf numFmtId="0" fontId="4" fillId="8" borderId="24" xfId="0" applyFont="1" applyFill="1" applyBorder="1" applyAlignment="1" applyProtection="1">
      <alignment horizontal="left" vertical="center" wrapText="1"/>
      <protection locked="0"/>
    </xf>
    <xf numFmtId="0" fontId="4" fillId="8" borderId="25" xfId="0" applyFont="1" applyFill="1" applyBorder="1" applyAlignment="1" applyProtection="1">
      <alignment horizontal="left" vertical="center" wrapText="1"/>
      <protection locked="0"/>
    </xf>
    <xf numFmtId="0" fontId="4" fillId="8" borderId="26" xfId="0" applyFont="1" applyFill="1" applyBorder="1" applyAlignment="1" applyProtection="1">
      <alignment horizontal="left" vertical="center" wrapText="1"/>
      <protection locked="0"/>
    </xf>
    <xf numFmtId="0" fontId="36" fillId="5" borderId="0"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4" fillId="8" borderId="10" xfId="0" applyNumberFormat="1" applyFont="1" applyFill="1" applyBorder="1" applyAlignment="1" applyProtection="1">
      <alignment horizontal="left"/>
      <protection locked="0"/>
    </xf>
    <xf numFmtId="0" fontId="4" fillId="3" borderId="10" xfId="0" applyFont="1" applyFill="1" applyBorder="1" applyAlignment="1" applyProtection="1">
      <alignment horizontal="center"/>
      <protection locked="0"/>
    </xf>
    <xf numFmtId="0" fontId="4" fillId="5" borderId="0" xfId="0" applyFont="1" applyFill="1" applyAlignment="1">
      <alignment horizontal="right"/>
    </xf>
    <xf numFmtId="0" fontId="4" fillId="5" borderId="0" xfId="0" applyFont="1" applyFill="1" applyAlignment="1">
      <alignment horizontal="left" indent="4"/>
    </xf>
    <xf numFmtId="49" fontId="36" fillId="8" borderId="10" xfId="0" applyNumberFormat="1" applyFont="1" applyFill="1" applyBorder="1" applyAlignment="1" applyProtection="1">
      <alignment horizontal="left"/>
      <protection locked="0"/>
    </xf>
    <xf numFmtId="0" fontId="4" fillId="5" borderId="0" xfId="0" applyNumberFormat="1" applyFont="1" applyFill="1" applyAlignment="1">
      <alignment horizontal="left" indent="4"/>
    </xf>
    <xf numFmtId="0" fontId="32" fillId="5" borderId="0" xfId="0" applyNumberFormat="1" applyFont="1" applyFill="1" applyBorder="1" applyAlignment="1">
      <alignment horizontal="left" indent="4"/>
    </xf>
    <xf numFmtId="0" fontId="4" fillId="5" borderId="0" xfId="0" applyNumberFormat="1" applyFont="1" applyFill="1" applyBorder="1" applyAlignment="1">
      <alignment horizontal="left" indent="4"/>
    </xf>
    <xf numFmtId="0" fontId="25" fillId="5" borderId="0" xfId="0" applyFont="1" applyFill="1" applyBorder="1" applyAlignment="1" applyProtection="1">
      <alignment horizontal="center" vertical="center"/>
    </xf>
    <xf numFmtId="0" fontId="32" fillId="8" borderId="1" xfId="0" applyNumberFormat="1" applyFont="1" applyFill="1" applyBorder="1" applyAlignment="1" applyProtection="1">
      <alignment horizontal="left"/>
      <protection locked="0"/>
    </xf>
    <xf numFmtId="0" fontId="4" fillId="8" borderId="1" xfId="0" applyNumberFormat="1" applyFont="1" applyFill="1" applyBorder="1" applyAlignment="1" applyProtection="1">
      <alignment horizontal="left"/>
      <protection locked="0"/>
    </xf>
    <xf numFmtId="0" fontId="140" fillId="0" borderId="0" xfId="0" applyFont="1" applyAlignment="1" applyProtection="1">
      <alignment horizontal="center" vertical="center" wrapText="1"/>
    </xf>
    <xf numFmtId="0" fontId="15" fillId="0" borderId="10" xfId="0" applyFont="1" applyBorder="1" applyAlignment="1" applyProtection="1">
      <alignment horizontal="left"/>
    </xf>
    <xf numFmtId="0" fontId="15" fillId="0" borderId="12" xfId="0" applyFont="1" applyBorder="1" applyAlignment="1" applyProtection="1">
      <alignment horizontal="left"/>
    </xf>
    <xf numFmtId="49" fontId="15" fillId="3" borderId="11" xfId="0" applyNumberFormat="1" applyFont="1" applyFill="1" applyBorder="1" applyAlignment="1" applyProtection="1">
      <alignment horizontal="left"/>
      <protection locked="0"/>
    </xf>
    <xf numFmtId="49" fontId="15" fillId="3" borderId="10" xfId="0" applyNumberFormat="1" applyFont="1" applyFill="1" applyBorder="1" applyAlignment="1" applyProtection="1">
      <alignment horizontal="left"/>
      <protection locked="0"/>
    </xf>
    <xf numFmtId="49" fontId="15" fillId="3" borderId="12" xfId="0" applyNumberFormat="1" applyFont="1" applyFill="1" applyBorder="1" applyAlignment="1" applyProtection="1">
      <alignment horizontal="left"/>
      <protection locked="0"/>
    </xf>
    <xf numFmtId="6" fontId="15" fillId="8" borderId="1" xfId="0" applyNumberFormat="1" applyFont="1" applyFill="1" applyBorder="1" applyAlignment="1" applyProtection="1">
      <alignment horizontal="left"/>
      <protection locked="0"/>
    </xf>
    <xf numFmtId="0" fontId="167" fillId="0" borderId="0" xfId="0" applyFont="1" applyAlignment="1" applyProtection="1">
      <alignment horizontal="right"/>
    </xf>
    <xf numFmtId="0" fontId="64" fillId="16" borderId="0" xfId="0" applyFont="1" applyFill="1" applyBorder="1" applyAlignment="1" applyProtection="1">
      <alignment horizontal="center" wrapText="1"/>
    </xf>
    <xf numFmtId="0" fontId="64" fillId="16" borderId="1" xfId="0" applyFont="1" applyFill="1" applyBorder="1" applyAlignment="1" applyProtection="1">
      <alignment horizontal="center" wrapText="1"/>
    </xf>
    <xf numFmtId="0" fontId="37" fillId="0" borderId="0" xfId="0" applyFont="1" applyAlignment="1" applyProtection="1">
      <alignment horizontal="left" shrinkToFit="1"/>
    </xf>
    <xf numFmtId="0" fontId="98" fillId="3" borderId="1" xfId="0" applyFont="1" applyFill="1" applyBorder="1" applyAlignment="1" applyProtection="1">
      <alignment horizontal="left"/>
      <protection locked="0"/>
    </xf>
    <xf numFmtId="0" fontId="15" fillId="13" borderId="0" xfId="0" applyFont="1" applyFill="1" applyBorder="1" applyAlignment="1" applyProtection="1">
      <alignment horizontal="center" shrinkToFit="1"/>
    </xf>
    <xf numFmtId="0" fontId="21" fillId="0" borderId="0" xfId="0" applyFont="1" applyFill="1" applyBorder="1" applyAlignment="1" applyProtection="1">
      <alignment horizontal="center" vertical="center" shrinkToFit="1"/>
    </xf>
    <xf numFmtId="6" fontId="12" fillId="17" borderId="8" xfId="0" applyNumberFormat="1" applyFont="1" applyFill="1" applyBorder="1" applyAlignment="1" applyProtection="1">
      <alignment horizontal="center" vertical="center"/>
    </xf>
    <xf numFmtId="6" fontId="12" fillId="17" borderId="13" xfId="0" applyNumberFormat="1" applyFont="1" applyFill="1" applyBorder="1" applyAlignment="1" applyProtection="1">
      <alignment horizontal="center" vertical="center"/>
    </xf>
    <xf numFmtId="0" fontId="15" fillId="8" borderId="11" xfId="0" applyFont="1" applyFill="1" applyBorder="1" applyAlignment="1" applyProtection="1">
      <alignment wrapText="1"/>
      <protection locked="0"/>
    </xf>
    <xf numFmtId="0" fontId="15" fillId="8" borderId="12" xfId="0" applyFont="1" applyFill="1" applyBorder="1" applyAlignment="1" applyProtection="1">
      <alignment wrapText="1"/>
      <protection locked="0"/>
    </xf>
    <xf numFmtId="0" fontId="15" fillId="0" borderId="19" xfId="0" applyFont="1" applyBorder="1" applyAlignment="1" applyProtection="1">
      <alignment horizontal="center" vertical="center" wrapText="1"/>
    </xf>
    <xf numFmtId="0" fontId="15" fillId="0" borderId="13" xfId="0" applyFont="1" applyBorder="1" applyAlignment="1" applyProtection="1">
      <alignment horizontal="center" vertical="center" wrapText="1"/>
    </xf>
    <xf numFmtId="0" fontId="15" fillId="8" borderId="1" xfId="0" applyFont="1" applyFill="1" applyBorder="1" applyAlignment="1" applyProtection="1">
      <alignment horizontal="left"/>
      <protection locked="0"/>
    </xf>
    <xf numFmtId="0" fontId="67" fillId="0" borderId="0" xfId="0" applyFont="1" applyBorder="1" applyAlignment="1" applyProtection="1">
      <alignment horizontal="left" vertical="center"/>
    </xf>
    <xf numFmtId="0" fontId="67" fillId="0" borderId="19" xfId="0" applyFont="1" applyBorder="1" applyAlignment="1" applyProtection="1">
      <alignment horizontal="left" vertical="center"/>
    </xf>
    <xf numFmtId="0" fontId="67" fillId="0" borderId="1" xfId="0" applyFont="1" applyBorder="1" applyAlignment="1" applyProtection="1">
      <alignment horizontal="left" vertical="center"/>
    </xf>
    <xf numFmtId="0" fontId="67" fillId="0" borderId="13" xfId="0" applyFont="1" applyBorder="1" applyAlignment="1" applyProtection="1">
      <alignment horizontal="left" vertical="center"/>
    </xf>
    <xf numFmtId="0" fontId="15" fillId="0" borderId="6" xfId="0" applyFont="1" applyBorder="1" applyAlignment="1" applyProtection="1">
      <alignment horizontal="center" vertical="center" wrapText="1"/>
    </xf>
    <xf numFmtId="0" fontId="15" fillId="0" borderId="4"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21" fillId="0" borderId="2" xfId="0" applyFont="1" applyFill="1" applyBorder="1" applyAlignment="1" applyProtection="1">
      <alignment horizontal="center" vertical="center" wrapText="1"/>
    </xf>
    <xf numFmtId="0" fontId="21" fillId="0" borderId="11" xfId="0" applyFont="1" applyFill="1" applyBorder="1" applyAlignment="1" applyProtection="1">
      <alignment horizontal="center" vertical="center" wrapText="1"/>
    </xf>
    <xf numFmtId="0" fontId="15" fillId="0" borderId="10" xfId="0" applyFont="1" applyFill="1" applyBorder="1" applyAlignment="1" applyProtection="1">
      <alignment horizontal="left"/>
    </xf>
    <xf numFmtId="0" fontId="15" fillId="0" borderId="12" xfId="0" applyFont="1" applyFill="1" applyBorder="1" applyAlignment="1" applyProtection="1">
      <alignment horizontal="left"/>
    </xf>
    <xf numFmtId="0" fontId="4" fillId="3" borderId="5" xfId="0" applyNumberFormat="1" applyFont="1" applyFill="1" applyBorder="1" applyAlignment="1" applyProtection="1">
      <alignment horizontal="left" vertical="center" wrapText="1"/>
      <protection locked="0"/>
    </xf>
    <xf numFmtId="0" fontId="4" fillId="3" borderId="21" xfId="0" applyNumberFormat="1" applyFont="1" applyFill="1" applyBorder="1" applyAlignment="1" applyProtection="1">
      <alignment horizontal="left" vertical="center" wrapText="1"/>
      <protection locked="0"/>
    </xf>
    <xf numFmtId="0" fontId="4" fillId="3" borderId="9" xfId="0" applyNumberFormat="1" applyFont="1" applyFill="1" applyBorder="1" applyAlignment="1" applyProtection="1">
      <alignment horizontal="left" vertical="center" wrapText="1"/>
      <protection locked="0"/>
    </xf>
    <xf numFmtId="0" fontId="4" fillId="3" borderId="19" xfId="0" applyNumberFormat="1" applyFont="1" applyFill="1" applyBorder="1" applyAlignment="1" applyProtection="1">
      <alignment horizontal="left" vertical="center" wrapText="1"/>
      <protection locked="0"/>
    </xf>
    <xf numFmtId="0" fontId="4" fillId="3" borderId="8" xfId="0" applyNumberFormat="1" applyFont="1" applyFill="1" applyBorder="1" applyAlignment="1" applyProtection="1">
      <alignment horizontal="left" vertical="center" wrapText="1"/>
      <protection locked="0"/>
    </xf>
    <xf numFmtId="0" fontId="4" fillId="3" borderId="13" xfId="0" applyNumberFormat="1" applyFont="1" applyFill="1" applyBorder="1" applyAlignment="1" applyProtection="1">
      <alignment horizontal="left" vertical="center" wrapText="1"/>
      <protection locked="0"/>
    </xf>
    <xf numFmtId="0" fontId="5" fillId="0" borderId="0" xfId="0" applyFont="1" applyAlignment="1" applyProtection="1">
      <alignment horizontal="left"/>
    </xf>
    <xf numFmtId="6" fontId="12" fillId="17" borderId="5" xfId="0" applyNumberFormat="1" applyFont="1" applyFill="1" applyBorder="1" applyAlignment="1" applyProtection="1">
      <alignment horizontal="center"/>
    </xf>
    <xf numFmtId="6" fontId="12" fillId="17" borderId="21" xfId="0" applyNumberFormat="1" applyFont="1" applyFill="1" applyBorder="1" applyAlignment="1" applyProtection="1">
      <alignment horizontal="center"/>
    </xf>
    <xf numFmtId="0" fontId="59" fillId="2" borderId="0" xfId="0" applyNumberFormat="1" applyFont="1" applyFill="1" applyBorder="1" applyAlignment="1">
      <alignment horizontal="center"/>
    </xf>
    <xf numFmtId="0" fontId="9" fillId="0" borderId="0" xfId="0" applyFont="1" applyAlignment="1" applyProtection="1">
      <alignment horizontal="right"/>
    </xf>
    <xf numFmtId="0" fontId="32" fillId="0" borderId="0" xfId="0" applyFont="1" applyAlignment="1" applyProtection="1">
      <alignment horizontal="center" wrapText="1"/>
    </xf>
    <xf numFmtId="0" fontId="32" fillId="0" borderId="1" xfId="0" applyFont="1" applyBorder="1" applyAlignment="1" applyProtection="1">
      <alignment horizontal="center" wrapText="1"/>
    </xf>
    <xf numFmtId="165" fontId="15" fillId="0" borderId="9" xfId="0" applyNumberFormat="1" applyFont="1" applyBorder="1" applyAlignment="1" applyProtection="1">
      <alignment horizontal="center" shrinkToFit="1"/>
    </xf>
    <xf numFmtId="165" fontId="15" fillId="0" borderId="0" xfId="0" applyNumberFormat="1" applyFont="1" applyAlignment="1" applyProtection="1">
      <alignment horizontal="center" shrinkToFit="1"/>
    </xf>
    <xf numFmtId="0" fontId="168" fillId="5" borderId="0" xfId="0" applyFont="1" applyFill="1" applyAlignment="1" applyProtection="1">
      <alignment horizontal="center" vertical="center"/>
    </xf>
    <xf numFmtId="0" fontId="4" fillId="0" borderId="0"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9" fillId="0" borderId="3" xfId="0" applyFont="1" applyBorder="1" applyAlignment="1" applyProtection="1">
      <alignment horizontal="right"/>
    </xf>
    <xf numFmtId="0" fontId="32" fillId="0" borderId="0" xfId="0" applyFont="1" applyBorder="1" applyAlignment="1" applyProtection="1">
      <alignment horizontal="center" shrinkToFit="1"/>
    </xf>
    <xf numFmtId="0" fontId="32" fillId="0" borderId="1" xfId="0" applyFont="1" applyBorder="1" applyAlignment="1" applyProtection="1">
      <alignment horizontal="center" shrinkToFit="1"/>
    </xf>
    <xf numFmtId="6" fontId="21" fillId="5" borderId="1" xfId="0" applyNumberFormat="1" applyFont="1" applyFill="1" applyBorder="1" applyAlignment="1" applyProtection="1">
      <alignment horizontal="center"/>
    </xf>
    <xf numFmtId="0" fontId="21" fillId="0" borderId="2"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45" fillId="0" borderId="6" xfId="0" applyFont="1" applyBorder="1" applyAlignment="1" applyProtection="1">
      <alignment horizontal="center"/>
    </xf>
    <xf numFmtId="0" fontId="15" fillId="0" borderId="0" xfId="0" applyFont="1" applyBorder="1" applyAlignment="1" applyProtection="1">
      <alignment horizontal="center" wrapText="1"/>
    </xf>
    <xf numFmtId="0" fontId="45" fillId="0" borderId="6" xfId="0" applyFont="1" applyBorder="1" applyAlignment="1" applyProtection="1">
      <alignment horizontal="center" vertical="center" wrapText="1"/>
    </xf>
    <xf numFmtId="0" fontId="134" fillId="0" borderId="0" xfId="0" applyFont="1" applyBorder="1" applyAlignment="1" applyProtection="1">
      <alignment horizontal="center" wrapText="1"/>
    </xf>
    <xf numFmtId="0" fontId="169" fillId="0" borderId="0" xfId="0" applyFont="1" applyBorder="1" applyAlignment="1" applyProtection="1">
      <alignment horizontal="center"/>
    </xf>
    <xf numFmtId="0" fontId="21" fillId="0" borderId="0" xfId="0" applyFont="1" applyFill="1" applyBorder="1" applyAlignment="1" applyProtection="1">
      <alignment horizontal="center" vertical="center" wrapText="1"/>
    </xf>
    <xf numFmtId="0" fontId="21" fillId="0" borderId="3" xfId="0" applyFont="1" applyBorder="1" applyAlignment="1">
      <alignment horizontal="right" indent="1"/>
    </xf>
    <xf numFmtId="0" fontId="37" fillId="5" borderId="0" xfId="0" applyFont="1" applyFill="1" applyBorder="1" applyAlignment="1" applyProtection="1">
      <alignment horizontal="left" wrapText="1"/>
    </xf>
    <xf numFmtId="166" fontId="15" fillId="3" borderId="10" xfId="0" applyNumberFormat="1" applyFont="1" applyFill="1" applyBorder="1" applyAlignment="1" applyProtection="1">
      <alignment horizontal="left"/>
      <protection locked="0"/>
    </xf>
    <xf numFmtId="166" fontId="15" fillId="3" borderId="12" xfId="0" applyNumberFormat="1" applyFont="1" applyFill="1" applyBorder="1" applyAlignment="1" applyProtection="1">
      <alignment horizontal="left"/>
      <protection locked="0"/>
    </xf>
    <xf numFmtId="0" fontId="15" fillId="8" borderId="1" xfId="0" applyFont="1" applyFill="1" applyBorder="1" applyAlignment="1" applyProtection="1">
      <protection locked="0"/>
    </xf>
    <xf numFmtId="0" fontId="21" fillId="5" borderId="0" xfId="0" applyFont="1" applyFill="1" applyBorder="1" applyAlignment="1" applyProtection="1">
      <alignment horizontal="right" wrapText="1"/>
    </xf>
    <xf numFmtId="166" fontId="15" fillId="3" borderId="0" xfId="0" applyNumberFormat="1" applyFont="1" applyFill="1" applyAlignment="1" applyProtection="1">
      <alignment horizontal="left"/>
      <protection locked="0"/>
    </xf>
    <xf numFmtId="0" fontId="15" fillId="8" borderId="1" xfId="0" applyFont="1" applyFill="1" applyBorder="1" applyAlignment="1" applyProtection="1">
      <alignment horizontal="center"/>
      <protection locked="0"/>
    </xf>
    <xf numFmtId="0" fontId="15" fillId="0" borderId="0" xfId="0" applyFont="1" applyAlignment="1" applyProtection="1">
      <alignment horizontal="right"/>
    </xf>
    <xf numFmtId="0" fontId="37" fillId="5" borderId="0" xfId="0" applyFont="1" applyFill="1" applyBorder="1" applyAlignment="1" applyProtection="1">
      <alignment horizontal="center"/>
    </xf>
    <xf numFmtId="0" fontId="37" fillId="5" borderId="3" xfId="0" applyFont="1" applyFill="1" applyBorder="1" applyAlignment="1" applyProtection="1">
      <alignment horizontal="center"/>
    </xf>
    <xf numFmtId="0" fontId="15" fillId="0" borderId="3" xfId="0" applyFont="1" applyBorder="1" applyAlignment="1">
      <alignment horizontal="right"/>
    </xf>
    <xf numFmtId="0" fontId="170" fillId="0" borderId="0" xfId="0" applyFont="1" applyBorder="1" applyAlignment="1" applyProtection="1">
      <alignment horizontal="center" vertical="center" wrapText="1"/>
    </xf>
    <xf numFmtId="0" fontId="171" fillId="0" borderId="0" xfId="0" applyFont="1"/>
    <xf numFmtId="0" fontId="171" fillId="0" borderId="1" xfId="0" applyFont="1" applyBorder="1"/>
    <xf numFmtId="0" fontId="25" fillId="0" borderId="0" xfId="0" applyFont="1" applyAlignment="1" applyProtection="1">
      <alignment horizontal="center"/>
    </xf>
    <xf numFmtId="0" fontId="40" fillId="0" borderId="0" xfId="0" applyFont="1" applyAlignment="1">
      <alignment horizontal="center"/>
    </xf>
    <xf numFmtId="0" fontId="15" fillId="0" borderId="0" xfId="0" applyFont="1" applyAlignment="1" applyProtection="1">
      <alignment horizontal="left" indent="3"/>
    </xf>
    <xf numFmtId="0" fontId="45" fillId="0" borderId="0" xfId="0" applyFont="1" applyBorder="1" applyAlignment="1" applyProtection="1">
      <alignment horizontal="center" vertical="top"/>
    </xf>
    <xf numFmtId="0" fontId="45" fillId="0" borderId="1" xfId="0" applyFont="1" applyBorder="1" applyAlignment="1" applyProtection="1">
      <alignment horizontal="center" vertical="top"/>
    </xf>
    <xf numFmtId="0" fontId="45" fillId="0" borderId="0" xfId="0" applyFont="1" applyBorder="1" applyAlignment="1" applyProtection="1">
      <alignment horizontal="center"/>
    </xf>
    <xf numFmtId="0" fontId="15" fillId="8" borderId="1" xfId="0" applyFont="1" applyFill="1" applyBorder="1" applyAlignment="1" applyProtection="1">
      <alignment horizontal="center" wrapText="1"/>
      <protection locked="0"/>
    </xf>
    <xf numFmtId="0" fontId="104" fillId="0" borderId="0" xfId="0" applyFont="1" applyAlignment="1">
      <alignment horizontal="right"/>
    </xf>
    <xf numFmtId="0" fontId="35" fillId="5" borderId="0" xfId="0" applyFont="1" applyFill="1" applyAlignment="1">
      <alignment horizontal="center"/>
    </xf>
    <xf numFmtId="0" fontId="21" fillId="0" borderId="0" xfId="0" applyFont="1" applyAlignment="1">
      <alignment horizontal="center"/>
    </xf>
    <xf numFmtId="0" fontId="15" fillId="0" borderId="1" xfId="0" applyFont="1" applyBorder="1" applyAlignment="1">
      <alignment horizontal="right" wrapText="1"/>
    </xf>
    <xf numFmtId="0" fontId="15" fillId="0" borderId="0" xfId="0" applyFont="1" applyBorder="1" applyAlignment="1">
      <alignment horizontal="right"/>
    </xf>
    <xf numFmtId="0" fontId="15" fillId="0" borderId="0" xfId="0" applyFont="1" applyBorder="1" applyAlignment="1">
      <alignment horizontal="right" vertical="top" wrapText="1"/>
    </xf>
    <xf numFmtId="0" fontId="15" fillId="0" borderId="0" xfId="0" applyFont="1" applyBorder="1" applyAlignment="1">
      <alignment horizontal="right" vertical="top"/>
    </xf>
    <xf numFmtId="0" fontId="21" fillId="0" borderId="0" xfId="0" applyFont="1" applyAlignment="1" applyProtection="1">
      <alignment horizontal="left" wrapText="1"/>
    </xf>
    <xf numFmtId="0" fontId="12" fillId="0" borderId="1" xfId="0" applyFont="1" applyBorder="1" applyAlignment="1" applyProtection="1">
      <alignment horizontal="center"/>
    </xf>
    <xf numFmtId="0" fontId="15" fillId="0" borderId="3"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25" fillId="0" borderId="0" xfId="0" applyFont="1" applyBorder="1" applyAlignment="1" applyProtection="1">
      <alignment horizontal="center"/>
    </xf>
    <xf numFmtId="0" fontId="21" fillId="0" borderId="0" xfId="0" applyFont="1" applyBorder="1" applyAlignment="1" applyProtection="1">
      <alignment horizontal="left"/>
    </xf>
    <xf numFmtId="6" fontId="143" fillId="12" borderId="0" xfId="0" applyNumberFormat="1" applyFont="1" applyFill="1" applyAlignment="1" applyProtection="1">
      <alignment horizontal="right" indent="1"/>
    </xf>
    <xf numFmtId="0" fontId="103" fillId="0" borderId="1" xfId="0" applyFont="1" applyBorder="1" applyAlignment="1" applyProtection="1">
      <alignment horizontal="center"/>
    </xf>
    <xf numFmtId="0" fontId="43" fillId="5" borderId="0" xfId="0" applyFont="1" applyFill="1" applyBorder="1" applyAlignment="1" applyProtection="1">
      <alignment horizontal="center" vertical="center"/>
    </xf>
    <xf numFmtId="0" fontId="37" fillId="5" borderId="19" xfId="0" applyFont="1" applyFill="1" applyBorder="1" applyAlignment="1" applyProtection="1">
      <alignment horizontal="center"/>
    </xf>
    <xf numFmtId="166" fontId="15" fillId="5" borderId="0" xfId="0" applyNumberFormat="1" applyFont="1" applyFill="1" applyBorder="1" applyAlignment="1" applyProtection="1">
      <alignment horizontal="center"/>
    </xf>
    <xf numFmtId="0" fontId="4" fillId="0" borderId="0" xfId="0" applyFont="1" applyFill="1" applyBorder="1" applyAlignment="1" applyProtection="1">
      <alignment horizontal="left" vertical="center" wrapText="1"/>
    </xf>
    <xf numFmtId="0" fontId="43" fillId="5" borderId="0" xfId="0" applyFont="1" applyFill="1" applyBorder="1" applyAlignment="1" applyProtection="1">
      <alignment horizontal="right" vertical="center"/>
    </xf>
    <xf numFmtId="37" fontId="112" fillId="0" borderId="0" xfId="0" applyNumberFormat="1" applyFont="1" applyFill="1" applyBorder="1" applyAlignment="1" applyProtection="1">
      <alignment horizontal="left" wrapText="1"/>
    </xf>
    <xf numFmtId="166" fontId="63" fillId="0" borderId="0" xfId="0" applyNumberFormat="1" applyFont="1" applyFill="1" applyBorder="1" applyAlignment="1" applyProtection="1">
      <alignment horizontal="center"/>
    </xf>
    <xf numFmtId="166" fontId="63" fillId="0" borderId="19" xfId="0" applyNumberFormat="1" applyFont="1" applyFill="1" applyBorder="1" applyAlignment="1" applyProtection="1">
      <alignment horizontal="center"/>
    </xf>
    <xf numFmtId="166" fontId="60" fillId="0" borderId="0" xfId="0" applyNumberFormat="1" applyFont="1" applyFill="1" applyBorder="1" applyAlignment="1" applyProtection="1">
      <alignment horizontal="center"/>
    </xf>
    <xf numFmtId="166" fontId="60" fillId="0" borderId="19" xfId="0" applyNumberFormat="1" applyFont="1" applyFill="1" applyBorder="1" applyAlignment="1" applyProtection="1">
      <alignment horizontal="center"/>
    </xf>
    <xf numFmtId="0" fontId="140" fillId="0" borderId="0" xfId="0" applyFont="1" applyBorder="1" applyAlignment="1" applyProtection="1">
      <alignment horizontal="center" wrapText="1"/>
    </xf>
    <xf numFmtId="37" fontId="43" fillId="5" borderId="0" xfId="0" applyNumberFormat="1" applyFont="1" applyFill="1" applyBorder="1" applyAlignment="1" applyProtection="1">
      <alignment horizontal="center"/>
    </xf>
    <xf numFmtId="37" fontId="15" fillId="5" borderId="19" xfId="0" applyNumberFormat="1" applyFont="1" applyFill="1" applyBorder="1" applyAlignment="1" applyProtection="1">
      <alignment horizontal="center"/>
    </xf>
    <xf numFmtId="5" fontId="21" fillId="0" borderId="0" xfId="0" applyNumberFormat="1" applyFont="1" applyBorder="1" applyAlignment="1" applyProtection="1">
      <alignment horizontal="center"/>
    </xf>
    <xf numFmtId="5" fontId="21" fillId="0" borderId="19" xfId="0" applyNumberFormat="1" applyFont="1" applyBorder="1" applyAlignment="1" applyProtection="1">
      <alignment horizontal="center"/>
    </xf>
    <xf numFmtId="0" fontId="111" fillId="5" borderId="47" xfId="0" applyFont="1" applyFill="1" applyBorder="1" applyAlignment="1" applyProtection="1">
      <alignment horizontal="left"/>
    </xf>
    <xf numFmtId="0" fontId="15" fillId="8" borderId="11" xfId="0" applyFont="1" applyFill="1" applyBorder="1" applyAlignment="1" applyProtection="1">
      <alignment horizontal="left" wrapText="1"/>
      <protection locked="0"/>
    </xf>
    <xf numFmtId="0" fontId="15" fillId="8" borderId="10" xfId="0" applyFont="1" applyFill="1" applyBorder="1" applyAlignment="1" applyProtection="1">
      <alignment horizontal="left" wrapText="1"/>
      <protection locked="0"/>
    </xf>
    <xf numFmtId="0" fontId="15" fillId="8" borderId="12" xfId="0" applyFont="1" applyFill="1" applyBorder="1" applyAlignment="1" applyProtection="1">
      <alignment horizontal="left" wrapText="1"/>
      <protection locked="0"/>
    </xf>
    <xf numFmtId="0" fontId="162" fillId="5" borderId="0" xfId="0" applyFont="1" applyFill="1" applyBorder="1" applyAlignment="1" applyProtection="1">
      <alignment horizontal="left"/>
    </xf>
    <xf numFmtId="0" fontId="9" fillId="5" borderId="1" xfId="0" applyFont="1" applyFill="1" applyBorder="1" applyAlignment="1" applyProtection="1">
      <alignment horizontal="left"/>
    </xf>
    <xf numFmtId="0" fontId="172" fillId="5" borderId="1" xfId="0" applyFont="1" applyFill="1" applyBorder="1" applyAlignment="1" applyProtection="1">
      <alignment horizontal="left"/>
    </xf>
    <xf numFmtId="0" fontId="37" fillId="0" borderId="0" xfId="0" applyFont="1" applyAlignment="1">
      <alignment horizontal="left"/>
    </xf>
    <xf numFmtId="0" fontId="37" fillId="0" borderId="1" xfId="0" applyFont="1" applyBorder="1" applyAlignment="1">
      <alignment horizontal="left" wrapText="1"/>
    </xf>
    <xf numFmtId="0" fontId="21" fillId="0" borderId="1" xfId="5" applyFont="1" applyBorder="1" applyAlignment="1">
      <alignment horizontal="center"/>
    </xf>
    <xf numFmtId="0" fontId="4" fillId="0" borderId="0" xfId="5" applyFont="1" applyBorder="1" applyAlignment="1">
      <alignment horizontal="left" wrapText="1"/>
    </xf>
    <xf numFmtId="0" fontId="94" fillId="0" borderId="0" xfId="4" applyFont="1" applyAlignment="1">
      <alignment horizontal="left" wrapText="1"/>
    </xf>
    <xf numFmtId="0" fontId="94" fillId="0" borderId="0" xfId="4" applyFont="1" applyBorder="1" applyAlignment="1">
      <alignment horizontal="left" wrapText="1"/>
    </xf>
    <xf numFmtId="0" fontId="108" fillId="18" borderId="37" xfId="5" applyFont="1" applyFill="1" applyBorder="1" applyAlignment="1">
      <alignment horizontal="center" vertical="center" wrapText="1"/>
    </xf>
    <xf numFmtId="0" fontId="94" fillId="19" borderId="38" xfId="4" applyFont="1" applyFill="1" applyBorder="1" applyAlignment="1">
      <alignment vertical="center" wrapText="1"/>
    </xf>
    <xf numFmtId="0" fontId="108" fillId="18" borderId="37" xfId="5" applyFont="1" applyFill="1" applyBorder="1" applyAlignment="1">
      <alignment horizontal="center" wrapText="1"/>
    </xf>
    <xf numFmtId="0" fontId="94" fillId="19" borderId="38" xfId="4" applyFont="1" applyFill="1" applyBorder="1" applyAlignment="1">
      <alignment horizontal="center"/>
    </xf>
    <xf numFmtId="0" fontId="108" fillId="18" borderId="39" xfId="5" applyFont="1" applyFill="1" applyBorder="1" applyAlignment="1">
      <alignment horizontal="center" vertical="center" wrapText="1"/>
    </xf>
    <xf numFmtId="0" fontId="94" fillId="19" borderId="40" xfId="4" applyFont="1" applyFill="1" applyBorder="1" applyAlignment="1">
      <alignment horizontal="center" vertical="center" wrapText="1"/>
    </xf>
    <xf numFmtId="0" fontId="108" fillId="18" borderId="41" xfId="5" applyFont="1" applyFill="1" applyBorder="1" applyAlignment="1">
      <alignment horizontal="center" vertical="center" wrapText="1"/>
    </xf>
    <xf numFmtId="0" fontId="94" fillId="19" borderId="42" xfId="4" applyFont="1" applyFill="1" applyBorder="1" applyAlignment="1">
      <alignment vertical="center" wrapText="1"/>
    </xf>
    <xf numFmtId="0" fontId="108" fillId="18" borderId="43" xfId="5" applyFont="1" applyFill="1" applyBorder="1" applyAlignment="1" applyProtection="1">
      <alignment horizontal="center" vertical="center" wrapText="1"/>
      <protection locked="0"/>
    </xf>
    <xf numFmtId="0" fontId="94" fillId="19" borderId="44" xfId="4" applyFont="1" applyFill="1" applyBorder="1" applyAlignment="1">
      <alignment vertical="center" wrapText="1"/>
    </xf>
    <xf numFmtId="0" fontId="108" fillId="18" borderId="37" xfId="5" applyFont="1" applyFill="1" applyBorder="1" applyAlignment="1" applyProtection="1">
      <alignment horizontal="center" vertical="center" wrapText="1"/>
      <protection locked="0"/>
    </xf>
    <xf numFmtId="0" fontId="94" fillId="19" borderId="38" xfId="4" applyFont="1" applyFill="1" applyBorder="1" applyAlignment="1">
      <alignment horizontal="center" vertical="center" wrapText="1"/>
    </xf>
    <xf numFmtId="0" fontId="108" fillId="18" borderId="41" xfId="5" applyFont="1" applyFill="1" applyBorder="1" applyAlignment="1" applyProtection="1">
      <alignment horizontal="center" vertical="center" wrapText="1"/>
      <protection locked="0"/>
    </xf>
    <xf numFmtId="0" fontId="108" fillId="18" borderId="42" xfId="5" applyFont="1" applyFill="1" applyBorder="1" applyAlignment="1" applyProtection="1">
      <alignment horizontal="center" vertical="center" wrapText="1"/>
      <protection locked="0"/>
    </xf>
    <xf numFmtId="0" fontId="187" fillId="0" borderId="0" xfId="242" applyFont="1" applyAlignment="1" applyProtection="1">
      <alignment horizontal="left" vertical="top" wrapText="1"/>
    </xf>
    <xf numFmtId="0" fontId="187" fillId="0" borderId="0" xfId="0" applyFont="1" applyAlignment="1" applyProtection="1">
      <alignment horizontal="left" vertical="top" wrapText="1"/>
    </xf>
    <xf numFmtId="0" fontId="187" fillId="0" borderId="0" xfId="242" applyFont="1" applyBorder="1" applyAlignment="1" applyProtection="1">
      <alignment horizontal="left" wrapText="1"/>
    </xf>
    <xf numFmtId="0" fontId="187" fillId="0" borderId="0" xfId="242" applyFont="1" applyFill="1" applyBorder="1" applyAlignment="1" applyProtection="1">
      <alignment horizontal="left" wrapText="1"/>
    </xf>
    <xf numFmtId="0" fontId="187" fillId="36" borderId="11" xfId="242" applyFont="1" applyFill="1" applyBorder="1" applyAlignment="1" applyProtection="1">
      <alignment horizontal="center"/>
      <protection locked="0"/>
    </xf>
    <xf numFmtId="0" fontId="187" fillId="36" borderId="10" xfId="242" applyFont="1" applyFill="1" applyBorder="1" applyAlignment="1" applyProtection="1">
      <alignment horizontal="center"/>
      <protection locked="0"/>
    </xf>
    <xf numFmtId="0" fontId="187" fillId="36" borderId="12" xfId="242" applyFont="1" applyFill="1" applyBorder="1" applyAlignment="1" applyProtection="1">
      <alignment horizontal="center"/>
      <protection locked="0"/>
    </xf>
    <xf numFmtId="0" fontId="187" fillId="0" borderId="0" xfId="242" applyFont="1" applyAlignment="1">
      <alignment horizontal="left" vertical="top" wrapText="1"/>
    </xf>
    <xf numFmtId="0" fontId="187" fillId="0" borderId="0" xfId="242" applyFont="1" applyBorder="1" applyAlignment="1" applyProtection="1">
      <alignment horizontal="left" vertical="top" wrapText="1"/>
    </xf>
    <xf numFmtId="0" fontId="187" fillId="0" borderId="0" xfId="242" applyFont="1" applyBorder="1" applyAlignment="1" applyProtection="1">
      <alignment horizontal="left" vertical="top" wrapText="1" shrinkToFit="1"/>
    </xf>
    <xf numFmtId="0" fontId="187" fillId="36" borderId="6" xfId="242" applyFont="1" applyFill="1" applyBorder="1" applyAlignment="1" applyProtection="1">
      <alignment horizontal="center"/>
      <protection locked="0"/>
    </xf>
    <xf numFmtId="0" fontId="187" fillId="36" borderId="7" xfId="242" applyFont="1" applyFill="1" applyBorder="1" applyAlignment="1" applyProtection="1">
      <alignment horizontal="center"/>
      <protection locked="0"/>
    </xf>
    <xf numFmtId="0" fontId="187" fillId="0" borderId="0" xfId="242" applyFont="1" applyAlignment="1">
      <alignment horizontal="left"/>
    </xf>
    <xf numFmtId="0" fontId="187" fillId="37" borderId="6" xfId="242" applyFont="1" applyFill="1" applyBorder="1" applyAlignment="1" applyProtection="1">
      <alignment horizontal="center"/>
    </xf>
    <xf numFmtId="0" fontId="187" fillId="37" borderId="7" xfId="242" applyFont="1" applyFill="1" applyBorder="1" applyAlignment="1" applyProtection="1">
      <alignment horizontal="center"/>
    </xf>
    <xf numFmtId="0" fontId="180" fillId="0" borderId="0" xfId="242" applyFont="1" applyBorder="1" applyAlignment="1" applyProtection="1">
      <alignment horizontal="left" vertical="top" wrapText="1"/>
    </xf>
    <xf numFmtId="0" fontId="184" fillId="0" borderId="84" xfId="242" applyFont="1" applyBorder="1" applyAlignment="1" applyProtection="1">
      <alignment horizontal="center"/>
    </xf>
    <xf numFmtId="0" fontId="184" fillId="0" borderId="0" xfId="242" applyFont="1" applyBorder="1" applyAlignment="1" applyProtection="1">
      <alignment horizontal="center"/>
    </xf>
    <xf numFmtId="0" fontId="181" fillId="0" borderId="0" xfId="242" applyFont="1" applyAlignment="1" applyProtection="1">
      <alignment horizontal="left" vertical="top" wrapText="1"/>
    </xf>
    <xf numFmtId="0" fontId="180" fillId="0" borderId="0" xfId="242" applyFont="1" applyAlignment="1" applyProtection="1">
      <alignment horizontal="left" vertical="top" wrapText="1"/>
    </xf>
    <xf numFmtId="0" fontId="187" fillId="0" borderId="0" xfId="242" applyFont="1" applyAlignment="1" applyProtection="1">
      <alignment vertical="top" wrapText="1"/>
    </xf>
    <xf numFmtId="0" fontId="0" fillId="0" borderId="0" xfId="0"/>
    <xf numFmtId="0" fontId="0" fillId="0" borderId="19" xfId="0" applyBorder="1"/>
    <xf numFmtId="0" fontId="190" fillId="0" borderId="0" xfId="242" applyFont="1" applyBorder="1" applyAlignment="1" applyProtection="1">
      <alignment horizontal="left" wrapText="1"/>
    </xf>
    <xf numFmtId="0" fontId="187" fillId="0" borderId="3" xfId="242" applyFont="1" applyBorder="1" applyAlignment="1" applyProtection="1">
      <alignment horizontal="left" wrapText="1"/>
    </xf>
    <xf numFmtId="0" fontId="0" fillId="0" borderId="0" xfId="0" applyAlignment="1">
      <alignment horizontal="left" wrapText="1"/>
    </xf>
  </cellXfs>
  <cellStyles count="310">
    <cellStyle name="20% - Accent1 2" xfId="11"/>
    <cellStyle name="20% - Accent1 2 2" xfId="116"/>
    <cellStyle name="20% - Accent1 3" xfId="117"/>
    <cellStyle name="20% - Accent1 4" xfId="10"/>
    <cellStyle name="20% - Accent2 2" xfId="13"/>
    <cellStyle name="20% - Accent2 2 2" xfId="118"/>
    <cellStyle name="20% - Accent2 3" xfId="119"/>
    <cellStyle name="20% - Accent2 4" xfId="12"/>
    <cellStyle name="20% - Accent3 2" xfId="15"/>
    <cellStyle name="20% - Accent3 2 2" xfId="120"/>
    <cellStyle name="20% - Accent3 3" xfId="121"/>
    <cellStyle name="20% - Accent3 4" xfId="14"/>
    <cellStyle name="20% - Accent4 2" xfId="17"/>
    <cellStyle name="20% - Accent4 2 2" xfId="122"/>
    <cellStyle name="20% - Accent4 3" xfId="123"/>
    <cellStyle name="20% - Accent4 4" xfId="16"/>
    <cellStyle name="20% - Accent5 2" xfId="19"/>
    <cellStyle name="20% - Accent5 2 2" xfId="124"/>
    <cellStyle name="20% - Accent5 3" xfId="125"/>
    <cellStyle name="20% - Accent5 4" xfId="18"/>
    <cellStyle name="20% - Accent6 2" xfId="21"/>
    <cellStyle name="20% - Accent6 2 2" xfId="126"/>
    <cellStyle name="20% - Accent6 3" xfId="127"/>
    <cellStyle name="20% - Accent6 4" xfId="20"/>
    <cellStyle name="40% - Accent1 2" xfId="23"/>
    <cellStyle name="40% - Accent1 2 2" xfId="128"/>
    <cellStyle name="40% - Accent1 3" xfId="129"/>
    <cellStyle name="40% - Accent1 4" xfId="22"/>
    <cellStyle name="40% - Accent2 2" xfId="25"/>
    <cellStyle name="40% - Accent2 2 2" xfId="130"/>
    <cellStyle name="40% - Accent2 3" xfId="131"/>
    <cellStyle name="40% - Accent2 4" xfId="24"/>
    <cellStyle name="40% - Accent3 2" xfId="27"/>
    <cellStyle name="40% - Accent3 2 2" xfId="132"/>
    <cellStyle name="40% - Accent3 3" xfId="133"/>
    <cellStyle name="40% - Accent3 4" xfId="26"/>
    <cellStyle name="40% - Accent4 2" xfId="29"/>
    <cellStyle name="40% - Accent4 2 2" xfId="134"/>
    <cellStyle name="40% - Accent4 3" xfId="135"/>
    <cellStyle name="40% - Accent4 4" xfId="28"/>
    <cellStyle name="40% - Accent5 2" xfId="31"/>
    <cellStyle name="40% - Accent5 2 2" xfId="136"/>
    <cellStyle name="40% - Accent5 3" xfId="137"/>
    <cellStyle name="40% - Accent5 4" xfId="30"/>
    <cellStyle name="40% - Accent6 2" xfId="33"/>
    <cellStyle name="40% - Accent6 2 2" xfId="138"/>
    <cellStyle name="40% - Accent6 3" xfId="139"/>
    <cellStyle name="40% - Accent6 4" xfId="32"/>
    <cellStyle name="60% - Accent1 2" xfId="35"/>
    <cellStyle name="60% - Accent1 3" xfId="140"/>
    <cellStyle name="60% - Accent1 4" xfId="34"/>
    <cellStyle name="60% - Accent2 2" xfId="37"/>
    <cellStyle name="60% - Accent2 3" xfId="141"/>
    <cellStyle name="60% - Accent2 4" xfId="36"/>
    <cellStyle name="60% - Accent3 2" xfId="39"/>
    <cellStyle name="60% - Accent3 3" xfId="142"/>
    <cellStyle name="60% - Accent3 4" xfId="38"/>
    <cellStyle name="60% - Accent4 2" xfId="41"/>
    <cellStyle name="60% - Accent4 3" xfId="143"/>
    <cellStyle name="60% - Accent4 4" xfId="40"/>
    <cellStyle name="60% - Accent5 2" xfId="43"/>
    <cellStyle name="60% - Accent5 3" xfId="144"/>
    <cellStyle name="60% - Accent5 4" xfId="42"/>
    <cellStyle name="60% - Accent6 2" xfId="45"/>
    <cellStyle name="60% - Accent6 3" xfId="145"/>
    <cellStyle name="60% - Accent6 4" xfId="44"/>
    <cellStyle name="Accent1 2" xfId="47"/>
    <cellStyle name="Accent1 3" xfId="146"/>
    <cellStyle name="Accent1 4" xfId="46"/>
    <cellStyle name="Accent2 2" xfId="49"/>
    <cellStyle name="Accent2 3" xfId="147"/>
    <cellStyle name="Accent2 4" xfId="48"/>
    <cellStyle name="Accent3 2" xfId="51"/>
    <cellStyle name="Accent3 3" xfId="148"/>
    <cellStyle name="Accent3 4" xfId="50"/>
    <cellStyle name="Accent4 2" xfId="53"/>
    <cellStyle name="Accent4 3" xfId="149"/>
    <cellStyle name="Accent4 4" xfId="52"/>
    <cellStyle name="Accent5 2" xfId="55"/>
    <cellStyle name="Accent5 3" xfId="150"/>
    <cellStyle name="Accent5 4" xfId="54"/>
    <cellStyle name="Accent6 2" xfId="57"/>
    <cellStyle name="Accent6 3" xfId="151"/>
    <cellStyle name="Accent6 4" xfId="56"/>
    <cellStyle name="Bad 2" xfId="59"/>
    <cellStyle name="Bad 3" xfId="152"/>
    <cellStyle name="Bad 4" xfId="58"/>
    <cellStyle name="Calculation 2" xfId="61"/>
    <cellStyle name="Calculation 3" xfId="153"/>
    <cellStyle name="Calculation 4" xfId="60"/>
    <cellStyle name="Check Cell 2" xfId="63"/>
    <cellStyle name="Check Cell 3" xfId="154"/>
    <cellStyle name="Check Cell 4" xfId="62"/>
    <cellStyle name="Comma" xfId="1" builtinId="3"/>
    <cellStyle name="Comma 10" xfId="155"/>
    <cellStyle name="Comma 10 2" xfId="156"/>
    <cellStyle name="Comma 11" xfId="157"/>
    <cellStyle name="Comma 12" xfId="158"/>
    <cellStyle name="Comma 13" xfId="64"/>
    <cellStyle name="Comma 2" xfId="65"/>
    <cellStyle name="Comma 2 2" xfId="160"/>
    <cellStyle name="Comma 2 3" xfId="159"/>
    <cellStyle name="Comma 2 4" xfId="108"/>
    <cellStyle name="Comma 3" xfId="161"/>
    <cellStyle name="Comma 3 2" xfId="162"/>
    <cellStyle name="Comma 3 3" xfId="163"/>
    <cellStyle name="Comma 3 3 2" xfId="164"/>
    <cellStyle name="Comma 4" xfId="165"/>
    <cellStyle name="Comma 4 2" xfId="298"/>
    <cellStyle name="Comma 4 3" xfId="304"/>
    <cellStyle name="Comma 5" xfId="166"/>
    <cellStyle name="Comma 5 2" xfId="167"/>
    <cellStyle name="Comma 5 3" xfId="168"/>
    <cellStyle name="Comma 6" xfId="169"/>
    <cellStyle name="Comma 7" xfId="170"/>
    <cellStyle name="Comma 7 2" xfId="171"/>
    <cellStyle name="Comma 8" xfId="172"/>
    <cellStyle name="Comma 8 2" xfId="173"/>
    <cellStyle name="Comma 9" xfId="174"/>
    <cellStyle name="Comma 9 2" xfId="175"/>
    <cellStyle name="Comma 9 3" xfId="176"/>
    <cellStyle name="Currency" xfId="2" builtinId="4"/>
    <cellStyle name="Currency 10" xfId="177"/>
    <cellStyle name="Currency 10 2" xfId="178"/>
    <cellStyle name="Currency 11" xfId="179"/>
    <cellStyle name="Currency 11 2" xfId="180"/>
    <cellStyle name="Currency 12" xfId="181"/>
    <cellStyle name="Currency 13" xfId="182"/>
    <cellStyle name="Currency 14" xfId="183"/>
    <cellStyle name="Currency 14 2" xfId="184"/>
    <cellStyle name="Currency 2" xfId="3"/>
    <cellStyle name="Currency 2 2" xfId="185"/>
    <cellStyle name="Currency 2 3" xfId="186"/>
    <cellStyle name="Currency 3" xfId="66"/>
    <cellStyle name="Currency 3 2" xfId="188"/>
    <cellStyle name="Currency 3 3" xfId="187"/>
    <cellStyle name="Currency 3 4" xfId="109"/>
    <cellStyle name="Currency 4" xfId="189"/>
    <cellStyle name="Currency 4 2" xfId="190"/>
    <cellStyle name="Currency 4 3" xfId="191"/>
    <cellStyle name="Currency 4 3 2" xfId="305"/>
    <cellStyle name="Currency 5" xfId="192"/>
    <cellStyle name="Currency 5 2" xfId="193"/>
    <cellStyle name="Currency 5 3" xfId="194"/>
    <cellStyle name="Currency 5 4" xfId="195"/>
    <cellStyle name="Currency 5 5" xfId="306"/>
    <cellStyle name="Currency 6" xfId="196"/>
    <cellStyle name="Currency 7" xfId="197"/>
    <cellStyle name="Currency 7 2" xfId="198"/>
    <cellStyle name="Currency 8" xfId="199"/>
    <cellStyle name="Currency 8 2" xfId="200"/>
    <cellStyle name="Currency 9" xfId="201"/>
    <cellStyle name="Currency 9 2" xfId="202"/>
    <cellStyle name="Currency 9 3" xfId="203"/>
    <cellStyle name="Dollar 00." xfId="67"/>
    <cellStyle name="Dollar 00. 10" xfId="204"/>
    <cellStyle name="Dollar 00. 10 2" xfId="205"/>
    <cellStyle name="Dollar 00. 11" xfId="206"/>
    <cellStyle name="Dollar 00. 12" xfId="207"/>
    <cellStyle name="Dollar 00. 13" xfId="208"/>
    <cellStyle name="Dollar 00. 13 2" xfId="209"/>
    <cellStyle name="Dollar 00. 2" xfId="210"/>
    <cellStyle name="Dollar 00. 3" xfId="211"/>
    <cellStyle name="Dollar 00. 4" xfId="212"/>
    <cellStyle name="Dollar 00. 4 2" xfId="213"/>
    <cellStyle name="Dollar 00. 4 3" xfId="214"/>
    <cellStyle name="Dollar 00. 5" xfId="215"/>
    <cellStyle name="Dollar 00. 6" xfId="216"/>
    <cellStyle name="Dollar 00. 6 2" xfId="217"/>
    <cellStyle name="Dollar 00. 7" xfId="218"/>
    <cellStyle name="Dollar 00. 7 2" xfId="219"/>
    <cellStyle name="Dollar 00. 8" xfId="220"/>
    <cellStyle name="Dollar 00. 8 2" xfId="221"/>
    <cellStyle name="Dollar 00. 8 3" xfId="222"/>
    <cellStyle name="Dollar 00. 9" xfId="223"/>
    <cellStyle name="Dollar 00. 9 2" xfId="224"/>
    <cellStyle name="Explanatory Text 2" xfId="69"/>
    <cellStyle name="Explanatory Text 3" xfId="225"/>
    <cellStyle name="Explanatory Text 4" xfId="68"/>
    <cellStyle name="General" xfId="70"/>
    <cellStyle name="Good 2" xfId="72"/>
    <cellStyle name="Good 3" xfId="226"/>
    <cellStyle name="Good 4" xfId="71"/>
    <cellStyle name="Heading 1 2" xfId="74"/>
    <cellStyle name="Heading 1 3" xfId="227"/>
    <cellStyle name="Heading 1 4" xfId="73"/>
    <cellStyle name="Heading 2 2" xfId="76"/>
    <cellStyle name="Heading 2 3" xfId="228"/>
    <cellStyle name="Heading 2 4" xfId="75"/>
    <cellStyle name="Heading 3 2" xfId="78"/>
    <cellStyle name="Heading 3 3" xfId="229"/>
    <cellStyle name="Heading 3 4" xfId="77"/>
    <cellStyle name="Heading 4 2" xfId="80"/>
    <cellStyle name="Heading 4 3" xfId="230"/>
    <cellStyle name="Heading 4 4" xfId="79"/>
    <cellStyle name="HUD" xfId="81"/>
    <cellStyle name="HUD 2" xfId="231"/>
    <cellStyle name="HUD 2 2" xfId="232"/>
    <cellStyle name="HUD 2 3" xfId="233"/>
    <cellStyle name="HUD 3" xfId="234"/>
    <cellStyle name="HUD 3 2" xfId="235"/>
    <cellStyle name="HUD 3 3" xfId="236"/>
    <cellStyle name="Hyperlink 2" xfId="299"/>
    <cellStyle name="Input 2" xfId="83"/>
    <cellStyle name="Input 3" xfId="237"/>
    <cellStyle name="Input 4" xfId="82"/>
    <cellStyle name="Linked Cell 2" xfId="85"/>
    <cellStyle name="Linked Cell 3" xfId="238"/>
    <cellStyle name="Linked Cell 4" xfId="84"/>
    <cellStyle name="NACC" xfId="86"/>
    <cellStyle name="Neutral 2" xfId="88"/>
    <cellStyle name="Neutral 3" xfId="239"/>
    <cellStyle name="Neutral 4" xfId="87"/>
    <cellStyle name="Normal" xfId="0" builtinId="0"/>
    <cellStyle name="Normal 2" xfId="4"/>
    <cellStyle name="Normal 2 2" xfId="5"/>
    <cellStyle name="Normal 2 2 2" xfId="242"/>
    <cellStyle name="Normal 2 2 3" xfId="241"/>
    <cellStyle name="Normal 2 2 4" xfId="111"/>
    <cellStyle name="Normal 2 2 5" xfId="90"/>
    <cellStyle name="Normal 2 2 6" xfId="302"/>
    <cellStyle name="Normal 2 3" xfId="243"/>
    <cellStyle name="Normal 2 4" xfId="244"/>
    <cellStyle name="Normal 2 5" xfId="240"/>
    <cellStyle name="Normal 2 6" xfId="110"/>
    <cellStyle name="Normal 2 7" xfId="89"/>
    <cellStyle name="Normal 2 8" xfId="301"/>
    <cellStyle name="Normal 3" xfId="6"/>
    <cellStyle name="Normal 3 2" xfId="92"/>
    <cellStyle name="Normal 3 2 2" xfId="246"/>
    <cellStyle name="Normal 3 2 3" xfId="245"/>
    <cellStyle name="Normal 3 2 4" xfId="112"/>
    <cellStyle name="Normal 3 3" xfId="247"/>
    <cellStyle name="Normal 3 3 2" xfId="248"/>
    <cellStyle name="Normal 3 4" xfId="249"/>
    <cellStyle name="Normal 3 5" xfId="250"/>
    <cellStyle name="Normal 3 6" xfId="91"/>
    <cellStyle name="Normal 4" xfId="93"/>
    <cellStyle name="Normal 4 2" xfId="252"/>
    <cellStyle name="Normal 4 2 2" xfId="253"/>
    <cellStyle name="Normal 4 2 2 2" xfId="307"/>
    <cellStyle name="Normal 4 3" xfId="254"/>
    <cellStyle name="Normal 4 4" xfId="251"/>
    <cellStyle name="Normal 4 5" xfId="113"/>
    <cellStyle name="Normal 5" xfId="94"/>
    <cellStyle name="Normal 5 2" xfId="255"/>
    <cellStyle name="Normal 6" xfId="256"/>
    <cellStyle name="Normal 6 2" xfId="257"/>
    <cellStyle name="Normal 7" xfId="258"/>
    <cellStyle name="Normal 7 2" xfId="308"/>
    <cellStyle name="Normal 8" xfId="107"/>
    <cellStyle name="Normal 9" xfId="9"/>
    <cellStyle name="Normal 9 2" xfId="303"/>
    <cellStyle name="Note 2" xfId="96"/>
    <cellStyle name="Note 2 2" xfId="260"/>
    <cellStyle name="Note 2 3" xfId="259"/>
    <cellStyle name="Note 2 4" xfId="114"/>
    <cellStyle name="Note 3" xfId="261"/>
    <cellStyle name="Note 4" xfId="300"/>
    <cellStyle name="Note 5" xfId="95"/>
    <cellStyle name="Output 2" xfId="98"/>
    <cellStyle name="Output 3" xfId="262"/>
    <cellStyle name="Output 4" xfId="97"/>
    <cellStyle name="Percent" xfId="7" builtinId="5"/>
    <cellStyle name="Percent 10" xfId="263"/>
    <cellStyle name="Percent 10 2" xfId="264"/>
    <cellStyle name="Percent 11" xfId="265"/>
    <cellStyle name="Percent 11 2" xfId="266"/>
    <cellStyle name="Percent 12" xfId="267"/>
    <cellStyle name="Percent 13" xfId="268"/>
    <cellStyle name="Percent 14" xfId="269"/>
    <cellStyle name="Percent 14 2" xfId="270"/>
    <cellStyle name="Percent 2" xfId="8"/>
    <cellStyle name="Percent 2 2" xfId="271"/>
    <cellStyle name="Percent 2 3" xfId="272"/>
    <cellStyle name="Percent 3" xfId="99"/>
    <cellStyle name="Percent 3 2" xfId="274"/>
    <cellStyle name="Percent 3 3" xfId="273"/>
    <cellStyle name="Percent 3 4" xfId="115"/>
    <cellStyle name="Percent 4" xfId="275"/>
    <cellStyle name="Percent 4 2" xfId="276"/>
    <cellStyle name="Percent 4 3" xfId="277"/>
    <cellStyle name="Percent 4 3 2" xfId="309"/>
    <cellStyle name="Percent 5" xfId="278"/>
    <cellStyle name="Percent 5 2" xfId="279"/>
    <cellStyle name="Percent 5 3" xfId="280"/>
    <cellStyle name="Percent 6" xfId="281"/>
    <cellStyle name="Percent 7" xfId="282"/>
    <cellStyle name="Percent 7 2" xfId="283"/>
    <cellStyle name="Percent 8" xfId="284"/>
    <cellStyle name="Percent 8 2" xfId="285"/>
    <cellStyle name="Percent 9" xfId="286"/>
    <cellStyle name="Percent 9 2" xfId="287"/>
    <cellStyle name="Percent 9 3" xfId="288"/>
    <cellStyle name="Shaded Line" xfId="100"/>
    <cellStyle name="Shaded Line 2" xfId="289"/>
    <cellStyle name="Shaded Line 2 2" xfId="290"/>
    <cellStyle name="Shaded Line 2 3" xfId="291"/>
    <cellStyle name="Shaded Line 3" xfId="292"/>
    <cellStyle name="Shaded Line 3 2" xfId="293"/>
    <cellStyle name="Shaded Line 3 3" xfId="294"/>
    <cellStyle name="Title 2" xfId="102"/>
    <cellStyle name="Title 3" xfId="295"/>
    <cellStyle name="Title 4" xfId="101"/>
    <cellStyle name="Total 2" xfId="104"/>
    <cellStyle name="Total 3" xfId="296"/>
    <cellStyle name="Total 4" xfId="103"/>
    <cellStyle name="Warning Text 2" xfId="106"/>
    <cellStyle name="Warning Text 3" xfId="297"/>
    <cellStyle name="Warning Text 4" xfId="105"/>
  </cellStyles>
  <dxfs count="35">
    <dxf>
      <fill>
        <patternFill>
          <bgColor theme="1" tint="0.14996795556505021"/>
        </patternFill>
      </fill>
    </dxf>
    <dxf>
      <font>
        <b/>
        <i val="0"/>
        <condense val="0"/>
        <extend val="0"/>
        <color indexed="12"/>
      </font>
    </dxf>
    <dxf>
      <font>
        <b/>
        <i val="0"/>
        <condense val="0"/>
        <extend val="0"/>
        <color indexed="9"/>
      </font>
      <fill>
        <patternFill>
          <bgColor indexed="9"/>
        </patternFill>
      </fill>
    </dxf>
    <dxf>
      <font>
        <condense val="0"/>
        <extend val="0"/>
        <color indexed="9"/>
      </font>
    </dxf>
    <dxf>
      <font>
        <b/>
        <i val="0"/>
        <condense val="0"/>
        <extend val="0"/>
        <color indexed="10"/>
      </font>
    </dxf>
    <dxf>
      <fill>
        <patternFill patternType="darkUp">
          <bgColor indexed="65"/>
        </patternFill>
      </fill>
    </dxf>
    <dxf>
      <font>
        <b/>
        <i val="0"/>
        <condense val="0"/>
        <extend val="0"/>
        <color indexed="12"/>
      </font>
    </dxf>
    <dxf>
      <fill>
        <patternFill>
          <bgColor theme="1"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lightGray">
          <bgColor theme="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ont>
        <b/>
        <i val="0"/>
        <condense val="0"/>
        <extend val="0"/>
        <color indexed="10"/>
      </font>
    </dxf>
    <dxf>
      <font>
        <b/>
        <i val="0"/>
        <condense val="0"/>
        <extend val="0"/>
        <color indexed="10"/>
      </font>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patternType="darkUp">
          <bgColor indexed="65"/>
        </patternFill>
      </fill>
    </dxf>
    <dxf>
      <fill>
        <patternFill patternType="darkUp">
          <bgColor indexed="65"/>
        </patternFill>
      </fill>
    </dxf>
    <dxf>
      <fill>
        <patternFill>
          <bgColor theme="1" tint="0.14996795556505021"/>
        </patternFill>
      </fill>
    </dxf>
    <dxf>
      <fill>
        <patternFill>
          <bgColor theme="1" tint="0.14996795556505021"/>
        </patternFill>
      </fill>
    </dxf>
    <dxf>
      <fill>
        <patternFill>
          <bgColor theme="1" tint="0.14996795556505021"/>
        </patternFill>
      </fill>
    </dxf>
    <dxf>
      <font>
        <b/>
        <i val="0"/>
        <condense val="0"/>
        <extend val="0"/>
        <color indexed="10"/>
      </font>
    </dxf>
    <dxf>
      <font>
        <b/>
        <i val="0"/>
        <condense val="0"/>
        <extend val="0"/>
        <color indexed="10"/>
      </font>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133350</xdr:colOff>
      <xdr:row>13</xdr:row>
      <xdr:rowOff>57150</xdr:rowOff>
    </xdr:from>
    <xdr:to>
      <xdr:col>7</xdr:col>
      <xdr:colOff>847725</xdr:colOff>
      <xdr:row>30</xdr:row>
      <xdr:rowOff>114300</xdr:rowOff>
    </xdr:to>
    <xdr:sp macro="" textlink="">
      <xdr:nvSpPr>
        <xdr:cNvPr id="2" name="TextBox 1"/>
        <xdr:cNvSpPr txBox="1"/>
      </xdr:nvSpPr>
      <xdr:spPr>
        <a:xfrm>
          <a:off x="133350" y="4143375"/>
          <a:ext cx="6048375" cy="3695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en-US" sz="1100" b="0" i="0" baseline="0">
              <a:solidFill>
                <a:schemeClr val="dk1"/>
              </a:solidFill>
              <a:latin typeface="+mn-lt"/>
              <a:ea typeface="+mn-ea"/>
              <a:cs typeface="+mn-cs"/>
            </a:rPr>
            <a:t>Project narrative (required)- please include a description of the project and any unique attributes.</a:t>
          </a:r>
          <a:endParaRPr lang="en-US"/>
        </a:p>
        <a:p>
          <a:endParaRPr lang="en-US" sz="1100"/>
        </a:p>
      </xdr:txBody>
    </xdr:sp>
    <xdr:clientData/>
  </xdr:twoCellAnchor>
  <xdr:oneCellAnchor>
    <xdr:from>
      <xdr:col>2</xdr:col>
      <xdr:colOff>435886</xdr:colOff>
      <xdr:row>5</xdr:row>
      <xdr:rowOff>249230</xdr:rowOff>
    </xdr:from>
    <xdr:ext cx="1814279" cy="4974503"/>
    <xdr:sp macro="" textlink="">
      <xdr:nvSpPr>
        <xdr:cNvPr id="3" name="Rectangle 2"/>
        <xdr:cNvSpPr/>
      </xdr:nvSpPr>
      <xdr:spPr>
        <a:xfrm rot="17975363">
          <a:off x="379774" y="3171501"/>
          <a:ext cx="4974503" cy="1814279"/>
        </a:xfrm>
        <a:prstGeom prst="rect">
          <a:avLst/>
        </a:prstGeom>
        <a:noFill/>
        <a:ln>
          <a:noFill/>
        </a:ln>
      </xdr:spPr>
      <xdr:txBody>
        <a:bodyPr wrap="none" lIns="91440" tIns="45720" rIns="91440" bIns="45720">
          <a:spAutoFit/>
        </a:bodyPr>
        <a:lstStyle/>
        <a:p>
          <a:pPr algn="ctr"/>
          <a:r>
            <a:rPr lang="en-US" sz="11000" b="1" cap="none" spc="0">
              <a:ln w="12700">
                <a:solidFill>
                  <a:schemeClr val="tx2">
                    <a:satMod val="155000"/>
                    <a:alpha val="65000"/>
                  </a:schemeClr>
                </a:solidFill>
                <a:prstDash val="solid"/>
              </a:ln>
              <a:noFill/>
              <a:effectLst>
                <a:outerShdw blurRad="41275" dist="20320" dir="1800000" algn="tl" rotWithShape="0">
                  <a:srgbClr val="000000">
                    <a:alpha val="40000"/>
                  </a:srgbClr>
                </a:outerShdw>
              </a:effectLst>
            </a:rPr>
            <a:t>SAMPLE</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xdr:col>
      <xdr:colOff>4444999</xdr:colOff>
      <xdr:row>6</xdr:row>
      <xdr:rowOff>21166</xdr:rowOff>
    </xdr:from>
    <xdr:ext cx="1814279" cy="4974503"/>
    <xdr:sp macro="" textlink="">
      <xdr:nvSpPr>
        <xdr:cNvPr id="2" name="Rectangle 1"/>
        <xdr:cNvSpPr/>
      </xdr:nvSpPr>
      <xdr:spPr>
        <a:xfrm rot="17975363">
          <a:off x="2949554" y="3072361"/>
          <a:ext cx="4974503" cy="1814279"/>
        </a:xfrm>
        <a:prstGeom prst="rect">
          <a:avLst/>
        </a:prstGeom>
        <a:noFill/>
        <a:ln>
          <a:noFill/>
        </a:ln>
      </xdr:spPr>
      <xdr:txBody>
        <a:bodyPr wrap="none" lIns="91440" tIns="45720" rIns="91440" bIns="45720">
          <a:spAutoFit/>
        </a:bodyPr>
        <a:lstStyle/>
        <a:p>
          <a:pPr algn="ctr"/>
          <a:r>
            <a:rPr lang="en-US" sz="11000" b="1" cap="none" spc="0">
              <a:ln w="12700">
                <a:solidFill>
                  <a:schemeClr val="tx2">
                    <a:satMod val="155000"/>
                    <a:alpha val="65000"/>
                  </a:schemeClr>
                </a:solidFill>
                <a:prstDash val="solid"/>
              </a:ln>
              <a:noFill/>
              <a:effectLst>
                <a:outerShdw blurRad="41275" dist="20320" dir="1800000" algn="tl" rotWithShape="0">
                  <a:srgbClr val="000000">
                    <a:alpha val="40000"/>
                  </a:srgbClr>
                </a:outerShdw>
              </a:effectLst>
            </a:rPr>
            <a:t>SAMPLE</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1957917</xdr:colOff>
      <xdr:row>5</xdr:row>
      <xdr:rowOff>179915</xdr:rowOff>
    </xdr:from>
    <xdr:ext cx="1814279" cy="4974503"/>
    <xdr:sp macro="" textlink="">
      <xdr:nvSpPr>
        <xdr:cNvPr id="2" name="Rectangle 1"/>
        <xdr:cNvSpPr/>
      </xdr:nvSpPr>
      <xdr:spPr>
        <a:xfrm rot="17975363">
          <a:off x="473055" y="2924194"/>
          <a:ext cx="4974503" cy="1814279"/>
        </a:xfrm>
        <a:prstGeom prst="rect">
          <a:avLst/>
        </a:prstGeom>
        <a:noFill/>
        <a:ln>
          <a:noFill/>
        </a:ln>
      </xdr:spPr>
      <xdr:txBody>
        <a:bodyPr wrap="none" lIns="91440" tIns="45720" rIns="91440" bIns="45720">
          <a:spAutoFit/>
        </a:bodyPr>
        <a:lstStyle/>
        <a:p>
          <a:pPr algn="ctr"/>
          <a:r>
            <a:rPr lang="en-US" sz="11000" b="1" cap="none" spc="0">
              <a:ln w="12700">
                <a:solidFill>
                  <a:schemeClr val="tx2">
                    <a:satMod val="155000"/>
                    <a:alpha val="65000"/>
                  </a:schemeClr>
                </a:solidFill>
                <a:prstDash val="solid"/>
              </a:ln>
              <a:noFill/>
              <a:effectLst>
                <a:outerShdw blurRad="41275" dist="20320" dir="1800000" algn="tl" rotWithShape="0">
                  <a:srgbClr val="000000">
                    <a:alpha val="40000"/>
                  </a:srgbClr>
                </a:outerShdw>
              </a:effectLst>
            </a:rPr>
            <a:t>SAMPLE</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7</xdr:col>
      <xdr:colOff>153760</xdr:colOff>
      <xdr:row>10</xdr:row>
      <xdr:rowOff>115661</xdr:rowOff>
    </xdr:from>
    <xdr:ext cx="1814279" cy="4974503"/>
    <xdr:sp macro="" textlink="">
      <xdr:nvSpPr>
        <xdr:cNvPr id="2" name="Rectangle 1"/>
        <xdr:cNvSpPr/>
      </xdr:nvSpPr>
      <xdr:spPr>
        <a:xfrm rot="17975363">
          <a:off x="886862" y="3491916"/>
          <a:ext cx="4974503" cy="1814279"/>
        </a:xfrm>
        <a:prstGeom prst="rect">
          <a:avLst/>
        </a:prstGeom>
        <a:noFill/>
        <a:ln>
          <a:noFill/>
        </a:ln>
      </xdr:spPr>
      <xdr:txBody>
        <a:bodyPr wrap="none" lIns="91440" tIns="45720" rIns="91440" bIns="45720">
          <a:spAutoFit/>
        </a:bodyPr>
        <a:lstStyle/>
        <a:p>
          <a:pPr algn="ctr"/>
          <a:r>
            <a:rPr lang="en-US" sz="11000" b="1" cap="none" spc="0">
              <a:ln w="12700">
                <a:solidFill>
                  <a:schemeClr val="tx2">
                    <a:satMod val="155000"/>
                    <a:alpha val="65000"/>
                  </a:schemeClr>
                </a:solidFill>
                <a:prstDash val="solid"/>
              </a:ln>
              <a:noFill/>
              <a:effectLst>
                <a:outerShdw blurRad="41275" dist="20320" dir="1800000" algn="tl" rotWithShape="0">
                  <a:srgbClr val="000000">
                    <a:alpha val="40000"/>
                  </a:srgbClr>
                </a:outerShdw>
              </a:effectLst>
            </a:rPr>
            <a:t>SAMPLE</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2057401</xdr:colOff>
      <xdr:row>7</xdr:row>
      <xdr:rowOff>111124</xdr:rowOff>
    </xdr:from>
    <xdr:ext cx="1814279" cy="4974503"/>
    <xdr:sp macro="" textlink="">
      <xdr:nvSpPr>
        <xdr:cNvPr id="2" name="Rectangle 1"/>
        <xdr:cNvSpPr/>
      </xdr:nvSpPr>
      <xdr:spPr>
        <a:xfrm rot="17975363">
          <a:off x="1191664" y="3532736"/>
          <a:ext cx="4974503" cy="1814279"/>
        </a:xfrm>
        <a:prstGeom prst="rect">
          <a:avLst/>
        </a:prstGeom>
        <a:noFill/>
        <a:ln>
          <a:noFill/>
        </a:ln>
      </xdr:spPr>
      <xdr:txBody>
        <a:bodyPr wrap="none" lIns="91440" tIns="45720" rIns="91440" bIns="45720">
          <a:spAutoFit/>
        </a:bodyPr>
        <a:lstStyle/>
        <a:p>
          <a:pPr algn="ctr"/>
          <a:r>
            <a:rPr lang="en-US" sz="11000" b="1" cap="none" spc="0">
              <a:ln w="12700">
                <a:solidFill>
                  <a:schemeClr val="tx2">
                    <a:satMod val="155000"/>
                    <a:alpha val="65000"/>
                  </a:schemeClr>
                </a:solidFill>
                <a:prstDash val="solid"/>
              </a:ln>
              <a:noFill/>
              <a:effectLst>
                <a:outerShdw blurRad="41275" dist="20320" dir="1800000" algn="tl" rotWithShape="0">
                  <a:srgbClr val="000000">
                    <a:alpha val="40000"/>
                  </a:srgbClr>
                </a:outerShdw>
              </a:effectLst>
            </a:rPr>
            <a:t>SAMPLE</a:t>
          </a:r>
        </a:p>
      </xdr:txBody>
    </xdr:sp>
    <xdr:clientData/>
  </xdr:oneCellAnchor>
  <xdr:oneCellAnchor>
    <xdr:from>
      <xdr:col>2</xdr:col>
      <xdr:colOff>2143126</xdr:colOff>
      <xdr:row>36</xdr:row>
      <xdr:rowOff>79375</xdr:rowOff>
    </xdr:from>
    <xdr:ext cx="1814279" cy="4974503"/>
    <xdr:sp macro="" textlink="">
      <xdr:nvSpPr>
        <xdr:cNvPr id="3" name="Rectangle 2"/>
        <xdr:cNvSpPr/>
      </xdr:nvSpPr>
      <xdr:spPr>
        <a:xfrm rot="17975363">
          <a:off x="1277389" y="12724362"/>
          <a:ext cx="4974503" cy="1814279"/>
        </a:xfrm>
        <a:prstGeom prst="rect">
          <a:avLst/>
        </a:prstGeom>
        <a:noFill/>
        <a:ln>
          <a:noFill/>
        </a:ln>
      </xdr:spPr>
      <xdr:txBody>
        <a:bodyPr wrap="none" lIns="91440" tIns="45720" rIns="91440" bIns="45720">
          <a:spAutoFit/>
        </a:bodyPr>
        <a:lstStyle/>
        <a:p>
          <a:pPr algn="ctr"/>
          <a:r>
            <a:rPr lang="en-US" sz="11000" b="1" cap="none" spc="0">
              <a:ln w="12700">
                <a:solidFill>
                  <a:schemeClr val="tx2">
                    <a:satMod val="155000"/>
                    <a:alpha val="65000"/>
                  </a:schemeClr>
                </a:solidFill>
                <a:prstDash val="solid"/>
              </a:ln>
              <a:noFill/>
              <a:effectLst>
                <a:outerShdw blurRad="41275" dist="20320" dir="1800000" algn="tl" rotWithShape="0">
                  <a:srgbClr val="000000">
                    <a:alpha val="40000"/>
                  </a:srgbClr>
                </a:outerShdw>
              </a:effectLst>
            </a:rPr>
            <a:t>SAMPLE</a:t>
          </a:r>
        </a:p>
      </xdr:txBody>
    </xdr:sp>
    <xdr:clientData/>
  </xdr:oneCellAnchor>
  <xdr:oneCellAnchor>
    <xdr:from>
      <xdr:col>2</xdr:col>
      <xdr:colOff>1841500</xdr:colOff>
      <xdr:row>58</xdr:row>
      <xdr:rowOff>47626</xdr:rowOff>
    </xdr:from>
    <xdr:ext cx="1814279" cy="4974503"/>
    <xdr:sp macro="" textlink="">
      <xdr:nvSpPr>
        <xdr:cNvPr id="4" name="Rectangle 3"/>
        <xdr:cNvSpPr/>
      </xdr:nvSpPr>
      <xdr:spPr>
        <a:xfrm rot="17975363">
          <a:off x="975763" y="21757238"/>
          <a:ext cx="4974503" cy="1814279"/>
        </a:xfrm>
        <a:prstGeom prst="rect">
          <a:avLst/>
        </a:prstGeom>
        <a:noFill/>
        <a:ln>
          <a:noFill/>
        </a:ln>
      </xdr:spPr>
      <xdr:txBody>
        <a:bodyPr wrap="none" lIns="91440" tIns="45720" rIns="91440" bIns="45720">
          <a:spAutoFit/>
        </a:bodyPr>
        <a:lstStyle/>
        <a:p>
          <a:pPr algn="ctr"/>
          <a:r>
            <a:rPr lang="en-US" sz="11000" b="1" cap="none" spc="0">
              <a:ln w="12700">
                <a:solidFill>
                  <a:schemeClr val="tx2">
                    <a:satMod val="155000"/>
                    <a:alpha val="65000"/>
                  </a:schemeClr>
                </a:solidFill>
                <a:prstDash val="solid"/>
              </a:ln>
              <a:noFill/>
              <a:effectLst>
                <a:outerShdw blurRad="41275" dist="20320" dir="1800000" algn="tl" rotWithShape="0">
                  <a:srgbClr val="000000">
                    <a:alpha val="40000"/>
                  </a:srgbClr>
                </a:outerShdw>
              </a:effectLst>
            </a:rPr>
            <a:t>SAMPLE</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21167</xdr:colOff>
      <xdr:row>7</xdr:row>
      <xdr:rowOff>190499</xdr:rowOff>
    </xdr:from>
    <xdr:ext cx="1814279" cy="4974503"/>
    <xdr:sp macro="" textlink="">
      <xdr:nvSpPr>
        <xdr:cNvPr id="2" name="Rectangle 1"/>
        <xdr:cNvSpPr/>
      </xdr:nvSpPr>
      <xdr:spPr>
        <a:xfrm rot="17975363">
          <a:off x="3351722" y="3538028"/>
          <a:ext cx="4974503" cy="1814279"/>
        </a:xfrm>
        <a:prstGeom prst="rect">
          <a:avLst/>
        </a:prstGeom>
        <a:noFill/>
        <a:ln>
          <a:noFill/>
        </a:ln>
      </xdr:spPr>
      <xdr:txBody>
        <a:bodyPr wrap="none" lIns="91440" tIns="45720" rIns="91440" bIns="45720">
          <a:spAutoFit/>
        </a:bodyPr>
        <a:lstStyle/>
        <a:p>
          <a:pPr algn="ctr"/>
          <a:r>
            <a:rPr lang="en-US" sz="11000" b="1" cap="none" spc="0">
              <a:ln w="12700">
                <a:solidFill>
                  <a:schemeClr val="tx2">
                    <a:satMod val="155000"/>
                    <a:alpha val="65000"/>
                  </a:schemeClr>
                </a:solidFill>
                <a:prstDash val="solid"/>
              </a:ln>
              <a:noFill/>
              <a:effectLst>
                <a:outerShdw blurRad="41275" dist="20320" dir="1800000" algn="tl" rotWithShape="0">
                  <a:srgbClr val="000000">
                    <a:alpha val="40000"/>
                  </a:srgbClr>
                </a:outerShdw>
              </a:effectLst>
            </a:rPr>
            <a:t>SAMPLE</a:t>
          </a:r>
        </a:p>
      </xdr:txBody>
    </xdr:sp>
    <xdr:clientData/>
  </xdr:oneCellAnchor>
  <xdr:oneCellAnchor>
    <xdr:from>
      <xdr:col>6</xdr:col>
      <xdr:colOff>5290</xdr:colOff>
      <xdr:row>36</xdr:row>
      <xdr:rowOff>164041</xdr:rowOff>
    </xdr:from>
    <xdr:ext cx="1814279" cy="4974503"/>
    <xdr:sp macro="" textlink="">
      <xdr:nvSpPr>
        <xdr:cNvPr id="3" name="Rectangle 2"/>
        <xdr:cNvSpPr/>
      </xdr:nvSpPr>
      <xdr:spPr>
        <a:xfrm rot="17975363">
          <a:off x="3362303" y="11158028"/>
          <a:ext cx="4974503" cy="1814279"/>
        </a:xfrm>
        <a:prstGeom prst="rect">
          <a:avLst/>
        </a:prstGeom>
        <a:noFill/>
        <a:ln>
          <a:noFill/>
        </a:ln>
      </xdr:spPr>
      <xdr:txBody>
        <a:bodyPr wrap="none" lIns="91440" tIns="45720" rIns="91440" bIns="45720">
          <a:spAutoFit/>
        </a:bodyPr>
        <a:lstStyle/>
        <a:p>
          <a:pPr algn="ctr"/>
          <a:r>
            <a:rPr lang="en-US" sz="11000" b="1" cap="none" spc="0">
              <a:ln w="12700">
                <a:solidFill>
                  <a:schemeClr val="tx2">
                    <a:satMod val="155000"/>
                    <a:alpha val="65000"/>
                  </a:schemeClr>
                </a:solidFill>
                <a:prstDash val="solid"/>
              </a:ln>
              <a:noFill/>
              <a:effectLst>
                <a:outerShdw blurRad="41275" dist="20320" dir="1800000" algn="tl" rotWithShape="0">
                  <a:srgbClr val="000000">
                    <a:alpha val="40000"/>
                  </a:srgbClr>
                </a:outerShdw>
              </a:effectLst>
            </a:rPr>
            <a:t>SAMPLE</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28574</xdr:colOff>
      <xdr:row>19</xdr:row>
      <xdr:rowOff>38100</xdr:rowOff>
    </xdr:from>
    <xdr:ext cx="1814279" cy="4974503"/>
    <xdr:sp macro="" textlink="">
      <xdr:nvSpPr>
        <xdr:cNvPr id="2" name="Rectangle 1"/>
        <xdr:cNvSpPr/>
      </xdr:nvSpPr>
      <xdr:spPr>
        <a:xfrm rot="17975363">
          <a:off x="1458362" y="5466312"/>
          <a:ext cx="4974503" cy="1814279"/>
        </a:xfrm>
        <a:prstGeom prst="rect">
          <a:avLst/>
        </a:prstGeom>
        <a:noFill/>
        <a:ln>
          <a:noFill/>
        </a:ln>
      </xdr:spPr>
      <xdr:txBody>
        <a:bodyPr wrap="none" lIns="91440" tIns="45720" rIns="91440" bIns="45720">
          <a:spAutoFit/>
        </a:bodyPr>
        <a:lstStyle/>
        <a:p>
          <a:pPr algn="ctr"/>
          <a:r>
            <a:rPr lang="en-US" sz="11000" b="1" cap="none" spc="0">
              <a:ln w="12700">
                <a:solidFill>
                  <a:schemeClr val="tx2">
                    <a:satMod val="155000"/>
                    <a:alpha val="65000"/>
                  </a:schemeClr>
                </a:solidFill>
                <a:prstDash val="solid"/>
              </a:ln>
              <a:noFill/>
              <a:effectLst>
                <a:outerShdw blurRad="41275" dist="20320" dir="1800000" algn="tl" rotWithShape="0">
                  <a:srgbClr val="000000">
                    <a:alpha val="40000"/>
                  </a:srgbClr>
                </a:outerShdw>
              </a:effectLst>
            </a:rPr>
            <a:t>SAMPLE</a:t>
          </a:r>
        </a:p>
      </xdr:txBody>
    </xdr:sp>
    <xdr:clientData/>
  </xdr:oneCellAnchor>
  <xdr:oneCellAnchor>
    <xdr:from>
      <xdr:col>3</xdr:col>
      <xdr:colOff>357189</xdr:colOff>
      <xdr:row>77</xdr:row>
      <xdr:rowOff>238123</xdr:rowOff>
    </xdr:from>
    <xdr:ext cx="1814279" cy="4974503"/>
    <xdr:sp macro="" textlink="">
      <xdr:nvSpPr>
        <xdr:cNvPr id="3" name="Rectangle 2"/>
        <xdr:cNvSpPr/>
      </xdr:nvSpPr>
      <xdr:spPr>
        <a:xfrm rot="17975363">
          <a:off x="824952" y="17463048"/>
          <a:ext cx="4974503" cy="1814279"/>
        </a:xfrm>
        <a:prstGeom prst="rect">
          <a:avLst/>
        </a:prstGeom>
        <a:noFill/>
        <a:ln>
          <a:noFill/>
        </a:ln>
      </xdr:spPr>
      <xdr:txBody>
        <a:bodyPr wrap="none" lIns="91440" tIns="45720" rIns="91440" bIns="45720">
          <a:spAutoFit/>
        </a:bodyPr>
        <a:lstStyle/>
        <a:p>
          <a:pPr algn="ctr"/>
          <a:r>
            <a:rPr lang="en-US" sz="11000" b="1" cap="none" spc="0">
              <a:ln w="12700">
                <a:solidFill>
                  <a:schemeClr val="tx2">
                    <a:satMod val="155000"/>
                    <a:alpha val="65000"/>
                  </a:schemeClr>
                </a:solidFill>
                <a:prstDash val="solid"/>
              </a:ln>
              <a:noFill/>
              <a:effectLst>
                <a:outerShdw blurRad="41275" dist="20320" dir="1800000" algn="tl" rotWithShape="0">
                  <a:srgbClr val="000000">
                    <a:alpha val="40000"/>
                  </a:srgbClr>
                </a:outerShdw>
              </a:effectLst>
            </a:rPr>
            <a:t>SAMPLE</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4</xdr:col>
      <xdr:colOff>849311</xdr:colOff>
      <xdr:row>30</xdr:row>
      <xdr:rowOff>116416</xdr:rowOff>
    </xdr:from>
    <xdr:ext cx="1814279" cy="4974503"/>
    <xdr:sp macro="" textlink="">
      <xdr:nvSpPr>
        <xdr:cNvPr id="2" name="Rectangle 1"/>
        <xdr:cNvSpPr/>
      </xdr:nvSpPr>
      <xdr:spPr>
        <a:xfrm rot="17975363">
          <a:off x="4507949" y="7935403"/>
          <a:ext cx="4974503" cy="1814279"/>
        </a:xfrm>
        <a:prstGeom prst="rect">
          <a:avLst/>
        </a:prstGeom>
        <a:noFill/>
        <a:ln>
          <a:noFill/>
        </a:ln>
      </xdr:spPr>
      <xdr:txBody>
        <a:bodyPr wrap="none" lIns="91440" tIns="45720" rIns="91440" bIns="45720">
          <a:spAutoFit/>
        </a:bodyPr>
        <a:lstStyle/>
        <a:p>
          <a:pPr algn="ctr"/>
          <a:r>
            <a:rPr lang="en-US" sz="11000" b="1" cap="none" spc="0">
              <a:ln w="12700">
                <a:solidFill>
                  <a:schemeClr val="tx2">
                    <a:satMod val="155000"/>
                    <a:alpha val="65000"/>
                  </a:schemeClr>
                </a:solidFill>
                <a:prstDash val="solid"/>
              </a:ln>
              <a:noFill/>
              <a:effectLst>
                <a:outerShdw blurRad="41275" dist="20320" dir="1800000" algn="tl" rotWithShape="0">
                  <a:srgbClr val="000000">
                    <a:alpha val="40000"/>
                  </a:srgbClr>
                </a:outerShdw>
              </a:effectLst>
            </a:rPr>
            <a:t>SAMPLE</a:t>
          </a:r>
        </a:p>
      </xdr:txBody>
    </xdr:sp>
    <xdr:clientData/>
  </xdr:oneCellAnchor>
  <xdr:oneCellAnchor>
    <xdr:from>
      <xdr:col>4</xdr:col>
      <xdr:colOff>857250</xdr:colOff>
      <xdr:row>131</xdr:row>
      <xdr:rowOff>142875</xdr:rowOff>
    </xdr:from>
    <xdr:ext cx="1814279" cy="4974503"/>
    <xdr:sp macro="" textlink="">
      <xdr:nvSpPr>
        <xdr:cNvPr id="3" name="Rectangle 2"/>
        <xdr:cNvSpPr/>
      </xdr:nvSpPr>
      <xdr:spPr>
        <a:xfrm rot="17975363">
          <a:off x="4515888" y="29131175"/>
          <a:ext cx="4974503" cy="1814279"/>
        </a:xfrm>
        <a:prstGeom prst="rect">
          <a:avLst/>
        </a:prstGeom>
        <a:noFill/>
        <a:ln>
          <a:noFill/>
        </a:ln>
      </xdr:spPr>
      <xdr:txBody>
        <a:bodyPr wrap="none" lIns="91440" tIns="45720" rIns="91440" bIns="45720">
          <a:spAutoFit/>
        </a:bodyPr>
        <a:lstStyle/>
        <a:p>
          <a:pPr algn="ctr"/>
          <a:r>
            <a:rPr lang="en-US" sz="11000" b="1" cap="none" spc="0">
              <a:ln w="12700">
                <a:solidFill>
                  <a:schemeClr val="tx2">
                    <a:satMod val="155000"/>
                    <a:alpha val="65000"/>
                  </a:schemeClr>
                </a:solidFill>
                <a:prstDash val="solid"/>
              </a:ln>
              <a:noFill/>
              <a:effectLst>
                <a:outerShdw blurRad="41275" dist="20320" dir="1800000" algn="tl" rotWithShape="0">
                  <a:srgbClr val="000000">
                    <a:alpha val="40000"/>
                  </a:srgbClr>
                </a:outerShdw>
              </a:effectLst>
            </a:rPr>
            <a:t>SAMPLE</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xdr:col>
      <xdr:colOff>1140354</xdr:colOff>
      <xdr:row>28</xdr:row>
      <xdr:rowOff>201084</xdr:rowOff>
    </xdr:from>
    <xdr:ext cx="1814279" cy="4974503"/>
    <xdr:sp macro="" textlink="">
      <xdr:nvSpPr>
        <xdr:cNvPr id="2" name="Rectangle 1"/>
        <xdr:cNvSpPr/>
      </xdr:nvSpPr>
      <xdr:spPr>
        <a:xfrm rot="17975363">
          <a:off x="3655992" y="7996259"/>
          <a:ext cx="4974503" cy="1814279"/>
        </a:xfrm>
        <a:prstGeom prst="rect">
          <a:avLst/>
        </a:prstGeom>
        <a:noFill/>
        <a:ln>
          <a:noFill/>
        </a:ln>
      </xdr:spPr>
      <xdr:txBody>
        <a:bodyPr wrap="none" lIns="91440" tIns="45720" rIns="91440" bIns="45720">
          <a:spAutoFit/>
        </a:bodyPr>
        <a:lstStyle/>
        <a:p>
          <a:pPr algn="ctr"/>
          <a:r>
            <a:rPr lang="en-US" sz="11000" b="1" cap="none" spc="0">
              <a:ln w="12700">
                <a:solidFill>
                  <a:schemeClr val="tx2">
                    <a:satMod val="155000"/>
                    <a:alpha val="65000"/>
                  </a:schemeClr>
                </a:solidFill>
                <a:prstDash val="solid"/>
              </a:ln>
              <a:noFill/>
              <a:effectLst>
                <a:outerShdw blurRad="41275" dist="20320" dir="1800000" algn="tl" rotWithShape="0">
                  <a:srgbClr val="000000">
                    <a:alpha val="40000"/>
                  </a:srgbClr>
                </a:outerShdw>
              </a:effectLst>
            </a:rPr>
            <a:t>SAMPLE</a:t>
          </a:r>
        </a:p>
      </xdr:txBody>
    </xdr:sp>
    <xdr:clientData/>
  </xdr:oneCellAnchor>
  <xdr:oneCellAnchor>
    <xdr:from>
      <xdr:col>4</xdr:col>
      <xdr:colOff>142875</xdr:colOff>
      <xdr:row>92</xdr:row>
      <xdr:rowOff>190500</xdr:rowOff>
    </xdr:from>
    <xdr:ext cx="1814279" cy="4974503"/>
    <xdr:sp macro="" textlink="">
      <xdr:nvSpPr>
        <xdr:cNvPr id="3" name="Rectangle 2"/>
        <xdr:cNvSpPr/>
      </xdr:nvSpPr>
      <xdr:spPr>
        <a:xfrm rot="17975363">
          <a:off x="3801513" y="21392112"/>
          <a:ext cx="4974503" cy="1814279"/>
        </a:xfrm>
        <a:prstGeom prst="rect">
          <a:avLst/>
        </a:prstGeom>
        <a:noFill/>
        <a:ln>
          <a:noFill/>
        </a:ln>
      </xdr:spPr>
      <xdr:txBody>
        <a:bodyPr wrap="none" lIns="91440" tIns="45720" rIns="91440" bIns="45720">
          <a:spAutoFit/>
        </a:bodyPr>
        <a:lstStyle/>
        <a:p>
          <a:pPr algn="ctr"/>
          <a:r>
            <a:rPr lang="en-US" sz="11000" b="1" cap="none" spc="0">
              <a:ln w="12700">
                <a:solidFill>
                  <a:schemeClr val="tx2">
                    <a:satMod val="155000"/>
                    <a:alpha val="65000"/>
                  </a:schemeClr>
                </a:solidFill>
                <a:prstDash val="solid"/>
              </a:ln>
              <a:noFill/>
              <a:effectLst>
                <a:outerShdw blurRad="41275" dist="20320" dir="1800000" algn="tl" rotWithShape="0">
                  <a:srgbClr val="000000">
                    <a:alpha val="40000"/>
                  </a:srgbClr>
                </a:outerShdw>
              </a:effectLst>
            </a:rPr>
            <a:t>SAMPLE</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4</xdr:col>
      <xdr:colOff>365125</xdr:colOff>
      <xdr:row>8</xdr:row>
      <xdr:rowOff>127001</xdr:rowOff>
    </xdr:from>
    <xdr:ext cx="1814279" cy="4974503"/>
    <xdr:sp macro="" textlink="">
      <xdr:nvSpPr>
        <xdr:cNvPr id="2" name="Rectangle 1"/>
        <xdr:cNvSpPr/>
      </xdr:nvSpPr>
      <xdr:spPr>
        <a:xfrm rot="17975363">
          <a:off x="3309388" y="3373988"/>
          <a:ext cx="4974503" cy="1814279"/>
        </a:xfrm>
        <a:prstGeom prst="rect">
          <a:avLst/>
        </a:prstGeom>
        <a:noFill/>
        <a:ln>
          <a:noFill/>
        </a:ln>
      </xdr:spPr>
      <xdr:txBody>
        <a:bodyPr wrap="none" lIns="91440" tIns="45720" rIns="91440" bIns="45720">
          <a:spAutoFit/>
        </a:bodyPr>
        <a:lstStyle/>
        <a:p>
          <a:pPr algn="ctr"/>
          <a:r>
            <a:rPr lang="en-US" sz="11000" b="1" cap="none" spc="0">
              <a:ln w="12700">
                <a:solidFill>
                  <a:schemeClr val="tx2">
                    <a:satMod val="155000"/>
                    <a:alpha val="65000"/>
                  </a:schemeClr>
                </a:solidFill>
                <a:prstDash val="solid"/>
              </a:ln>
              <a:noFill/>
              <a:effectLst>
                <a:outerShdw blurRad="41275" dist="20320" dir="1800000" algn="tl" rotWithShape="0">
                  <a:srgbClr val="000000">
                    <a:alpha val="40000"/>
                  </a:srgbClr>
                </a:outerShdw>
              </a:effectLst>
            </a:rPr>
            <a:t>SAMPLE</a:t>
          </a:r>
        </a:p>
      </xdr:txBody>
    </xdr:sp>
    <xdr:clientData/>
  </xdr:oneCellAnchor>
  <xdr:oneCellAnchor>
    <xdr:from>
      <xdr:col>4</xdr:col>
      <xdr:colOff>381000</xdr:colOff>
      <xdr:row>48</xdr:row>
      <xdr:rowOff>0</xdr:rowOff>
    </xdr:from>
    <xdr:ext cx="1814279" cy="4974503"/>
    <xdr:sp macro="" textlink="">
      <xdr:nvSpPr>
        <xdr:cNvPr id="3" name="Rectangle 2"/>
        <xdr:cNvSpPr/>
      </xdr:nvSpPr>
      <xdr:spPr>
        <a:xfrm rot="17975363">
          <a:off x="3341138" y="11676612"/>
          <a:ext cx="4974503" cy="1814279"/>
        </a:xfrm>
        <a:prstGeom prst="rect">
          <a:avLst/>
        </a:prstGeom>
        <a:noFill/>
        <a:ln>
          <a:noFill/>
        </a:ln>
      </xdr:spPr>
      <xdr:txBody>
        <a:bodyPr wrap="none" lIns="91440" tIns="45720" rIns="91440" bIns="45720">
          <a:spAutoFit/>
        </a:bodyPr>
        <a:lstStyle/>
        <a:p>
          <a:pPr algn="ctr"/>
          <a:r>
            <a:rPr lang="en-US" sz="11000" b="1" cap="none" spc="0">
              <a:ln w="12700">
                <a:solidFill>
                  <a:schemeClr val="tx2">
                    <a:satMod val="155000"/>
                    <a:alpha val="65000"/>
                  </a:schemeClr>
                </a:solidFill>
                <a:prstDash val="solid"/>
              </a:ln>
              <a:noFill/>
              <a:effectLst>
                <a:outerShdw blurRad="41275" dist="20320" dir="1800000" algn="tl" rotWithShape="0">
                  <a:srgbClr val="000000">
                    <a:alpha val="40000"/>
                  </a:srgbClr>
                </a:outerShdw>
              </a:effectLst>
            </a:rPr>
            <a:t>SAMPLE</a:t>
          </a:r>
        </a:p>
      </xdr:txBody>
    </xdr:sp>
    <xdr:clientData/>
  </xdr:oneCellAnchor>
  <xdr:oneCellAnchor>
    <xdr:from>
      <xdr:col>3</xdr:col>
      <xdr:colOff>1619250</xdr:colOff>
      <xdr:row>87</xdr:row>
      <xdr:rowOff>127001</xdr:rowOff>
    </xdr:from>
    <xdr:ext cx="1814279" cy="4974503"/>
    <xdr:sp macro="" textlink="">
      <xdr:nvSpPr>
        <xdr:cNvPr id="4" name="Rectangle 3"/>
        <xdr:cNvSpPr/>
      </xdr:nvSpPr>
      <xdr:spPr>
        <a:xfrm rot="17975363">
          <a:off x="2864888" y="21138113"/>
          <a:ext cx="4974503" cy="1814279"/>
        </a:xfrm>
        <a:prstGeom prst="rect">
          <a:avLst/>
        </a:prstGeom>
        <a:noFill/>
        <a:ln>
          <a:noFill/>
        </a:ln>
      </xdr:spPr>
      <xdr:txBody>
        <a:bodyPr wrap="none" lIns="91440" tIns="45720" rIns="91440" bIns="45720">
          <a:spAutoFit/>
        </a:bodyPr>
        <a:lstStyle/>
        <a:p>
          <a:pPr algn="ctr"/>
          <a:r>
            <a:rPr lang="en-US" sz="11000" b="1" cap="none" spc="0">
              <a:ln w="12700">
                <a:solidFill>
                  <a:schemeClr val="tx2">
                    <a:satMod val="155000"/>
                    <a:alpha val="65000"/>
                  </a:schemeClr>
                </a:solidFill>
                <a:prstDash val="solid"/>
              </a:ln>
              <a:noFill/>
              <a:effectLst>
                <a:outerShdw blurRad="41275" dist="20320" dir="1800000" algn="tl" rotWithShape="0">
                  <a:srgbClr val="000000">
                    <a:alpha val="40000"/>
                  </a:srgbClr>
                </a:outerShdw>
              </a:effectLst>
            </a:rPr>
            <a:t>SAMPLE</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2689226</xdr:colOff>
      <xdr:row>13</xdr:row>
      <xdr:rowOff>174624</xdr:rowOff>
    </xdr:from>
    <xdr:ext cx="1814279" cy="4974503"/>
    <xdr:sp macro="" textlink="">
      <xdr:nvSpPr>
        <xdr:cNvPr id="2" name="Rectangle 1"/>
        <xdr:cNvSpPr/>
      </xdr:nvSpPr>
      <xdr:spPr>
        <a:xfrm rot="17975363">
          <a:off x="1363114" y="4278861"/>
          <a:ext cx="4974503" cy="1814279"/>
        </a:xfrm>
        <a:prstGeom prst="rect">
          <a:avLst/>
        </a:prstGeom>
        <a:noFill/>
        <a:ln>
          <a:noFill/>
        </a:ln>
      </xdr:spPr>
      <xdr:txBody>
        <a:bodyPr wrap="none" lIns="91440" tIns="45720" rIns="91440" bIns="45720">
          <a:spAutoFit/>
        </a:bodyPr>
        <a:lstStyle/>
        <a:p>
          <a:pPr algn="ctr"/>
          <a:r>
            <a:rPr lang="en-US" sz="11000" b="1" cap="none" spc="0">
              <a:ln w="12700">
                <a:solidFill>
                  <a:schemeClr val="tx2">
                    <a:satMod val="155000"/>
                    <a:alpha val="65000"/>
                  </a:schemeClr>
                </a:solidFill>
                <a:prstDash val="solid"/>
              </a:ln>
              <a:noFill/>
              <a:effectLst>
                <a:outerShdw blurRad="41275" dist="20320" dir="1800000" algn="tl" rotWithShape="0">
                  <a:srgbClr val="000000">
                    <a:alpha val="40000"/>
                  </a:srgbClr>
                </a:outerShdw>
              </a:effectLst>
            </a:rPr>
            <a:t>SAMPLE</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6</xdr:col>
      <xdr:colOff>463020</xdr:colOff>
      <xdr:row>20</xdr:row>
      <xdr:rowOff>68790</xdr:rowOff>
    </xdr:from>
    <xdr:ext cx="1814279" cy="4974503"/>
    <xdr:sp macro="" textlink="">
      <xdr:nvSpPr>
        <xdr:cNvPr id="2" name="Rectangle 1"/>
        <xdr:cNvSpPr/>
      </xdr:nvSpPr>
      <xdr:spPr>
        <a:xfrm rot="17975363">
          <a:off x="4050221" y="5577965"/>
          <a:ext cx="4974503" cy="1814279"/>
        </a:xfrm>
        <a:prstGeom prst="rect">
          <a:avLst/>
        </a:prstGeom>
        <a:noFill/>
        <a:ln>
          <a:noFill/>
        </a:ln>
      </xdr:spPr>
      <xdr:txBody>
        <a:bodyPr wrap="none" lIns="91440" tIns="45720" rIns="91440" bIns="45720">
          <a:spAutoFit/>
        </a:bodyPr>
        <a:lstStyle/>
        <a:p>
          <a:pPr algn="ctr"/>
          <a:r>
            <a:rPr lang="en-US" sz="11000" b="1" cap="none" spc="0">
              <a:ln w="12700">
                <a:solidFill>
                  <a:schemeClr val="tx2">
                    <a:satMod val="155000"/>
                    <a:alpha val="65000"/>
                  </a:schemeClr>
                </a:solidFill>
                <a:prstDash val="solid"/>
              </a:ln>
              <a:noFill/>
              <a:effectLst>
                <a:outerShdw blurRad="41275" dist="20320" dir="1800000" algn="tl" rotWithShape="0">
                  <a:srgbClr val="000000">
                    <a:alpha val="40000"/>
                  </a:srgbClr>
                </a:outerShdw>
              </a:effectLst>
            </a:rPr>
            <a:t>SAMPLE</a:t>
          </a:r>
        </a:p>
      </xdr:txBody>
    </xdr:sp>
    <xdr:clientData/>
  </xdr:oneCellAnchor>
  <xdr:oneCellAnchor>
    <xdr:from>
      <xdr:col>16</xdr:col>
      <xdr:colOff>976312</xdr:colOff>
      <xdr:row>19</xdr:row>
      <xdr:rowOff>23812</xdr:rowOff>
    </xdr:from>
    <xdr:ext cx="1814279" cy="4974503"/>
    <xdr:sp macro="" textlink="">
      <xdr:nvSpPr>
        <xdr:cNvPr id="3" name="Rectangle 2"/>
        <xdr:cNvSpPr/>
      </xdr:nvSpPr>
      <xdr:spPr>
        <a:xfrm rot="17975363">
          <a:off x="13850388" y="5342487"/>
          <a:ext cx="4974503" cy="1814279"/>
        </a:xfrm>
        <a:prstGeom prst="rect">
          <a:avLst/>
        </a:prstGeom>
        <a:noFill/>
        <a:ln>
          <a:noFill/>
        </a:ln>
      </xdr:spPr>
      <xdr:txBody>
        <a:bodyPr wrap="none" lIns="91440" tIns="45720" rIns="91440" bIns="45720">
          <a:spAutoFit/>
        </a:bodyPr>
        <a:lstStyle/>
        <a:p>
          <a:pPr algn="ctr"/>
          <a:r>
            <a:rPr lang="en-US" sz="11000" b="1" cap="none" spc="0">
              <a:ln w="12700">
                <a:solidFill>
                  <a:schemeClr val="tx2">
                    <a:satMod val="155000"/>
                    <a:alpha val="65000"/>
                  </a:schemeClr>
                </a:solidFill>
                <a:prstDash val="solid"/>
              </a:ln>
              <a:noFill/>
              <a:effectLst>
                <a:outerShdw blurRad="41275" dist="20320" dir="1800000" algn="tl" rotWithShape="0">
                  <a:srgbClr val="000000">
                    <a:alpha val="40000"/>
                  </a:srgbClr>
                </a:outerShdw>
              </a:effectLst>
            </a:rPr>
            <a:t>SAMPLE</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lhc.la.gov/assets/HOME/2016HOMEAMECMode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ver"/>
      <sheetName val="Primary Input"/>
      <sheetName val="Secondary Input"/>
      <sheetName val="Threshold Requirements"/>
      <sheetName val="Rental Income"/>
      <sheetName val="Rehab Construction"/>
      <sheetName val="Reserve Needs"/>
      <sheetName val="Reserve 20 Yr Schedule"/>
      <sheetName val="Syndication"/>
      <sheetName val="Loan Information"/>
      <sheetName val="Sources&amp;Uses"/>
      <sheetName val="Financing Cert"/>
      <sheetName val="Amortization"/>
      <sheetName val="Pro Forma Calculation"/>
      <sheetName val="Pro Forma"/>
      <sheetName val="Building Information"/>
      <sheetName val="Basis Calculation"/>
      <sheetName val="Project Schedule"/>
      <sheetName val="Development Team"/>
      <sheetName val="Selection Criteria"/>
      <sheetName val="Auditor"/>
      <sheetName val="Checklist"/>
      <sheetName val="Certification"/>
      <sheetName val="Appendix 1"/>
      <sheetName val="Appendix 2"/>
      <sheetName val="Appendix 3"/>
      <sheetName val="Appendix 4"/>
      <sheetName val="Appendix 11"/>
      <sheetName val="Appendix 13"/>
      <sheetName val="Appendix 33"/>
      <sheetName val="Appendix 40"/>
      <sheetName val="Appendix 41"/>
      <sheetName val="Appendix 42"/>
      <sheetName val="DemandCert"/>
      <sheetName val="CEO Notification"/>
      <sheetName val="Developer Experience"/>
      <sheetName val="Management Experience"/>
      <sheetName val="5020"/>
      <sheetName val="4060"/>
    </sheetNames>
    <sheetDataSet>
      <sheetData sheetId="0"/>
      <sheetData sheetId="1">
        <row r="9">
          <cell r="E9"/>
        </row>
        <row r="21">
          <cell r="J21">
            <v>0</v>
          </cell>
        </row>
      </sheetData>
      <sheetData sheetId="2">
        <row r="10">
          <cell r="E10"/>
        </row>
      </sheetData>
      <sheetData sheetId="3"/>
      <sheetData sheetId="4"/>
      <sheetData sheetId="5"/>
      <sheetData sheetId="6"/>
      <sheetData sheetId="7"/>
      <sheetData sheetId="8"/>
      <sheetData sheetId="9"/>
      <sheetData sheetId="10">
        <row r="31">
          <cell r="F31">
            <v>0</v>
          </cell>
        </row>
        <row r="32">
          <cell r="F32">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codeName="Sheet11"/>
  <dimension ref="A2:H20"/>
  <sheetViews>
    <sheetView showGridLines="0" tabSelected="1" zoomScale="110" zoomScaleNormal="110" workbookViewId="0">
      <selection activeCell="K10" sqref="K10"/>
    </sheetView>
  </sheetViews>
  <sheetFormatPr defaultRowHeight="15"/>
  <cols>
    <col min="1" max="7" width="8.88671875" style="66"/>
    <col min="8" max="8" width="12.109375" style="66" customWidth="1"/>
    <col min="9" max="16384" width="8.88671875" style="66"/>
  </cols>
  <sheetData>
    <row r="2" spans="1:8" ht="20.25">
      <c r="A2" s="96"/>
      <c r="B2" s="96"/>
      <c r="C2" s="96"/>
      <c r="D2" s="96"/>
      <c r="E2" s="96"/>
      <c r="F2" s="96"/>
      <c r="G2" s="96"/>
      <c r="H2" s="96"/>
    </row>
    <row r="3" spans="1:8" ht="20.25">
      <c r="A3" s="96"/>
      <c r="B3" s="96"/>
      <c r="C3" s="96"/>
      <c r="D3" s="96"/>
      <c r="E3" s="96"/>
      <c r="F3" s="96"/>
      <c r="G3" s="96"/>
      <c r="H3" s="96"/>
    </row>
    <row r="4" spans="1:8" ht="23.25">
      <c r="A4" s="1448" t="s">
        <v>814</v>
      </c>
      <c r="B4" s="1449"/>
      <c r="C4" s="1449"/>
      <c r="D4" s="1449"/>
      <c r="E4" s="1449"/>
      <c r="F4" s="1449"/>
      <c r="G4" s="1449"/>
      <c r="H4" s="1449"/>
    </row>
    <row r="5" spans="1:8" ht="26.65" customHeight="1" thickBot="1">
      <c r="A5" s="1452" t="s">
        <v>816</v>
      </c>
      <c r="B5" s="1453"/>
      <c r="C5" s="1453"/>
      <c r="D5" s="1453"/>
      <c r="E5" s="1453"/>
      <c r="F5" s="1453"/>
      <c r="G5" s="1453"/>
      <c r="H5" s="1453"/>
    </row>
    <row r="6" spans="1:8" ht="22.9" customHeight="1" thickTop="1">
      <c r="A6" s="97"/>
      <c r="B6" s="98"/>
      <c r="C6" s="98"/>
      <c r="D6" s="98"/>
      <c r="E6" s="98"/>
      <c r="F6" s="98"/>
      <c r="G6" s="98"/>
      <c r="H6" s="98"/>
    </row>
    <row r="7" spans="1:8" s="99" customFormat="1" ht="20.25">
      <c r="A7" s="1450" t="s">
        <v>242</v>
      </c>
      <c r="B7" s="1450"/>
      <c r="C7" s="1450"/>
      <c r="D7" s="1450"/>
      <c r="E7" s="1450"/>
      <c r="F7" s="1450"/>
      <c r="G7" s="1450"/>
      <c r="H7" s="1450"/>
    </row>
    <row r="8" spans="1:8" s="99" customFormat="1" ht="57.4" customHeight="1">
      <c r="A8" s="1454"/>
      <c r="B8" s="1455"/>
      <c r="C8" s="1455"/>
      <c r="D8" s="1455"/>
      <c r="E8" s="1455"/>
      <c r="F8" s="1455"/>
      <c r="G8" s="1455"/>
      <c r="H8" s="1455"/>
    </row>
    <row r="9" spans="1:8" ht="20.25">
      <c r="A9" s="1456" t="s">
        <v>751</v>
      </c>
      <c r="B9" s="1456"/>
      <c r="C9" s="1456"/>
      <c r="D9" s="1456"/>
      <c r="E9" s="1457"/>
      <c r="F9" s="1457"/>
      <c r="G9" s="1457"/>
      <c r="H9" s="1457"/>
    </row>
    <row r="10" spans="1:8" ht="21.4" customHeight="1">
      <c r="A10" s="96"/>
      <c r="B10" s="96"/>
      <c r="C10" s="96"/>
      <c r="D10" s="96"/>
      <c r="E10" s="96"/>
      <c r="F10" s="96"/>
      <c r="G10" s="96"/>
      <c r="H10" s="96"/>
    </row>
    <row r="11" spans="1:8" ht="20.25">
      <c r="A11" s="1450" t="s">
        <v>241</v>
      </c>
      <c r="B11" s="1450"/>
      <c r="C11" s="1450"/>
      <c r="D11" s="1450"/>
      <c r="E11" s="1450"/>
      <c r="F11" s="1450"/>
      <c r="G11" s="1450"/>
      <c r="H11" s="1450"/>
    </row>
    <row r="12" spans="1:8" ht="47.65" customHeight="1">
      <c r="A12" s="1454"/>
      <c r="B12" s="1455"/>
      <c r="C12" s="1455"/>
      <c r="D12" s="1455"/>
      <c r="E12" s="1455"/>
      <c r="F12" s="1455"/>
      <c r="G12" s="1455"/>
      <c r="H12" s="1455"/>
    </row>
    <row r="13" spans="1:8" s="68" customFormat="1" ht="8.65" customHeight="1">
      <c r="A13" s="100"/>
      <c r="B13" s="100"/>
      <c r="C13" s="100"/>
      <c r="D13" s="100"/>
      <c r="E13" s="100"/>
      <c r="F13" s="100"/>
      <c r="G13" s="100"/>
      <c r="H13" s="100"/>
    </row>
    <row r="14" spans="1:8" s="68" customFormat="1">
      <c r="A14" s="1451"/>
      <c r="B14" s="1451"/>
      <c r="C14" s="1451"/>
      <c r="D14" s="1451"/>
      <c r="E14" s="1451"/>
      <c r="F14" s="1451"/>
      <c r="G14" s="1451"/>
      <c r="H14" s="1451"/>
    </row>
    <row r="15" spans="1:8" s="68" customFormat="1" ht="20.25">
      <c r="A15" s="100"/>
      <c r="B15" s="100"/>
      <c r="C15" s="100"/>
      <c r="D15" s="100"/>
      <c r="E15" s="100"/>
      <c r="F15" s="100"/>
      <c r="G15" s="100"/>
      <c r="H15" s="100"/>
    </row>
    <row r="16" spans="1:8" ht="20.25">
      <c r="A16" s="96"/>
      <c r="B16" s="96"/>
      <c r="C16" s="96"/>
      <c r="D16" s="96"/>
      <c r="E16" s="96"/>
      <c r="F16" s="96"/>
      <c r="G16" s="96"/>
      <c r="H16" s="96"/>
    </row>
    <row r="17" spans="1:8" ht="20.25">
      <c r="A17" s="96"/>
      <c r="B17" s="96"/>
      <c r="C17" s="96"/>
      <c r="D17" s="96"/>
      <c r="E17" s="96"/>
      <c r="F17" s="96"/>
      <c r="G17" s="96"/>
      <c r="H17" s="96"/>
    </row>
    <row r="18" spans="1:8" ht="20.25">
      <c r="A18" s="96"/>
      <c r="B18" s="96"/>
      <c r="C18" s="96"/>
      <c r="D18" s="96"/>
      <c r="E18" s="96"/>
      <c r="F18" s="96"/>
      <c r="G18" s="96"/>
      <c r="H18" s="96"/>
    </row>
    <row r="19" spans="1:8" ht="20.25">
      <c r="A19" s="96"/>
      <c r="B19" s="96"/>
      <c r="C19" s="96"/>
      <c r="D19" s="96"/>
      <c r="E19" s="96"/>
      <c r="F19" s="96"/>
      <c r="G19" s="96"/>
      <c r="H19" s="96"/>
    </row>
    <row r="20" spans="1:8" ht="20.25">
      <c r="A20" s="96"/>
      <c r="B20" s="96"/>
      <c r="C20" s="96"/>
      <c r="D20" s="96"/>
      <c r="E20" s="96"/>
      <c r="F20" s="96"/>
      <c r="G20" s="96"/>
      <c r="H20" s="96"/>
    </row>
  </sheetData>
  <sheetProtection password="DE4A" sheet="1" objects="1" scenarios="1"/>
  <mergeCells count="9">
    <mergeCell ref="A4:H4"/>
    <mergeCell ref="A11:H11"/>
    <mergeCell ref="A14:H14"/>
    <mergeCell ref="A7:H7"/>
    <mergeCell ref="A5:H5"/>
    <mergeCell ref="A8:H8"/>
    <mergeCell ref="A12:H12"/>
    <mergeCell ref="A9:D9"/>
    <mergeCell ref="E9:H9"/>
  </mergeCells>
  <phoneticPr fontId="28" type="noConversion"/>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codeName="Sheet8">
    <pageSetUpPr fitToPage="1"/>
  </sheetPr>
  <dimension ref="A1:AZ412"/>
  <sheetViews>
    <sheetView showGridLines="0" zoomScale="90" zoomScaleNormal="90" workbookViewId="0">
      <selection activeCell="F10" sqref="F10"/>
    </sheetView>
  </sheetViews>
  <sheetFormatPr defaultRowHeight="15"/>
  <cols>
    <col min="1" max="1" width="1" style="177" customWidth="1"/>
    <col min="2" max="2" width="55.88671875" style="29" bestFit="1" customWidth="1"/>
    <col min="3" max="3" width="11.21875" style="29" customWidth="1"/>
    <col min="4" max="4" width="7.44140625" style="29" customWidth="1"/>
    <col min="5" max="5" width="39.33203125" style="177" bestFit="1" customWidth="1"/>
    <col min="6" max="6" width="13" style="177" customWidth="1"/>
    <col min="7" max="7" width="42.88671875" style="177" bestFit="1" customWidth="1"/>
    <col min="8" max="8" width="9" style="177" bestFit="1" customWidth="1"/>
    <col min="9" max="52" width="8.88671875" style="177"/>
    <col min="53" max="16384" width="8.88671875" style="29"/>
  </cols>
  <sheetData>
    <row r="1" spans="1:52" ht="23.25">
      <c r="B1" s="1519">
        <f>'9)Compliance Checks'!B1</f>
        <v>0</v>
      </c>
      <c r="C1" s="1519"/>
      <c r="D1" s="1519"/>
      <c r="E1" s="1519"/>
      <c r="F1" s="1519"/>
      <c r="H1" s="178"/>
    </row>
    <row r="2" spans="1:52" ht="23.25">
      <c r="B2" s="1519" t="s">
        <v>144</v>
      </c>
      <c r="C2" s="1519"/>
      <c r="D2" s="1519"/>
      <c r="E2" s="1519"/>
      <c r="F2" s="1519"/>
      <c r="H2" s="178"/>
    </row>
    <row r="3" spans="1:52" s="133" customFormat="1" ht="24" customHeight="1">
      <c r="B3" s="162"/>
      <c r="C3" s="162"/>
      <c r="D3" s="162"/>
      <c r="E3" s="162"/>
      <c r="F3" s="162"/>
      <c r="G3" s="403"/>
    </row>
    <row r="4" spans="1:52" s="137" customFormat="1" ht="15" customHeight="1">
      <c r="B4" s="692" t="s">
        <v>468</v>
      </c>
      <c r="C4" s="215"/>
      <c r="D4" s="215"/>
      <c r="E4" s="1714" t="s">
        <v>161</v>
      </c>
      <c r="F4" s="1714"/>
      <c r="G4" s="405"/>
    </row>
    <row r="5" spans="1:52" s="136" customFormat="1" ht="15" customHeight="1">
      <c r="A5" s="137"/>
      <c r="B5" s="791" t="s">
        <v>142</v>
      </c>
      <c r="C5" s="792">
        <f>C24</f>
        <v>0</v>
      </c>
      <c r="D5" s="215"/>
      <c r="E5" s="791" t="s">
        <v>163</v>
      </c>
      <c r="F5" s="40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row>
    <row r="6" spans="1:52" s="136" customFormat="1" ht="15" customHeight="1">
      <c r="A6" s="137"/>
      <c r="B6" s="215" t="s">
        <v>143</v>
      </c>
      <c r="C6" s="793">
        <f>Units</f>
        <v>0</v>
      </c>
      <c r="D6" s="215"/>
      <c r="E6" s="794" t="s">
        <v>165</v>
      </c>
      <c r="F6" s="795">
        <f>'3)Sources &amp; Uses'!H187</f>
        <v>0</v>
      </c>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row>
    <row r="7" spans="1:52" s="136" customFormat="1" ht="15" customHeight="1">
      <c r="A7" s="137"/>
      <c r="B7" s="794" t="s">
        <v>138</v>
      </c>
      <c r="C7" s="907" t="str">
        <f>IF(C6=0,"0",C5/C6)</f>
        <v>0</v>
      </c>
      <c r="D7" s="215"/>
      <c r="E7" s="796" t="s">
        <v>171</v>
      </c>
      <c r="F7" s="797">
        <f>MIN(F5,F6)</f>
        <v>0</v>
      </c>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7"/>
      <c r="AU7" s="137"/>
      <c r="AV7" s="137"/>
      <c r="AW7" s="137"/>
      <c r="AX7" s="137"/>
      <c r="AY7" s="137"/>
      <c r="AZ7" s="137"/>
    </row>
    <row r="8" spans="1:52" s="136" customFormat="1" ht="15" customHeight="1">
      <c r="A8" s="137"/>
      <c r="B8" s="215" t="s">
        <v>467</v>
      </c>
      <c r="C8" s="798">
        <f>'5)Income'!I78+'5)Income'!D80+'5)Income'!D81</f>
        <v>0</v>
      </c>
      <c r="D8" s="111"/>
      <c r="E8" s="505"/>
      <c r="F8" s="505"/>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7"/>
      <c r="AU8" s="137"/>
      <c r="AV8" s="137"/>
      <c r="AW8" s="137"/>
      <c r="AX8" s="137"/>
      <c r="AY8" s="137"/>
      <c r="AZ8" s="137"/>
    </row>
    <row r="9" spans="1:52" s="136" customFormat="1" ht="15" customHeight="1">
      <c r="A9" s="137"/>
      <c r="B9" s="215" t="s">
        <v>145</v>
      </c>
      <c r="C9" s="799">
        <f>TotalSqFt</f>
        <v>0</v>
      </c>
      <c r="D9" s="215"/>
      <c r="E9" s="1715" t="s">
        <v>166</v>
      </c>
      <c r="F9" s="1715"/>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7"/>
      <c r="AU9" s="137"/>
      <c r="AV9" s="137"/>
      <c r="AW9" s="137"/>
      <c r="AX9" s="137"/>
      <c r="AY9" s="137"/>
      <c r="AZ9" s="137"/>
    </row>
    <row r="10" spans="1:52" s="136" customFormat="1" ht="15" customHeight="1">
      <c r="A10" s="137"/>
      <c r="B10" s="794" t="s">
        <v>138</v>
      </c>
      <c r="C10" s="908">
        <f>IF(C9=0,0,C8/C9)</f>
        <v>0</v>
      </c>
      <c r="D10" s="215"/>
      <c r="E10" s="800" t="s">
        <v>163</v>
      </c>
      <c r="F10" s="511">
        <v>22</v>
      </c>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row>
    <row r="11" spans="1:52" s="136" customFormat="1" ht="15" customHeight="1">
      <c r="A11" s="137"/>
      <c r="B11" s="215"/>
      <c r="C11" s="510"/>
      <c r="D11" s="215"/>
      <c r="E11" s="801" t="s">
        <v>165</v>
      </c>
      <c r="F11" s="802">
        <f>'3)Sources &amp; Uses'!G187</f>
        <v>0</v>
      </c>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row>
    <row r="12" spans="1:52" s="136" customFormat="1" ht="15" customHeight="1">
      <c r="A12" s="137"/>
      <c r="B12" s="692" t="s">
        <v>134</v>
      </c>
      <c r="C12" s="215"/>
      <c r="D12" s="215"/>
      <c r="E12" s="796" t="s">
        <v>170</v>
      </c>
      <c r="F12" s="797">
        <f>MIN(F10,F11)</f>
        <v>0</v>
      </c>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row>
    <row r="13" spans="1:52" s="136" customFormat="1" ht="15" customHeight="1">
      <c r="A13" s="137"/>
      <c r="B13" s="791" t="s">
        <v>162</v>
      </c>
      <c r="C13" s="406">
        <f>'3)Sources &amp; Uses'!E173</f>
        <v>0</v>
      </c>
      <c r="D13" s="215"/>
      <c r="E13" s="215"/>
      <c r="F13" s="21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row>
    <row r="14" spans="1:52" s="136" customFormat="1" ht="15" customHeight="1">
      <c r="A14" s="137"/>
      <c r="B14" s="215" t="s">
        <v>135</v>
      </c>
      <c r="C14" s="217">
        <f>SUM('3)Sources &amp; Uses'!F11:F23)+SUM('3)Sources &amp; Uses'!F29:F39)</f>
        <v>0</v>
      </c>
      <c r="D14" s="215"/>
      <c r="E14" s="1714" t="s">
        <v>169</v>
      </c>
      <c r="F14" s="1714"/>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row>
    <row r="15" spans="1:52" s="136" customFormat="1" ht="15" customHeight="1">
      <c r="A15" s="137"/>
      <c r="B15" s="215" t="s">
        <v>136</v>
      </c>
      <c r="C15" s="217">
        <f>+C13-C14</f>
        <v>0</v>
      </c>
      <c r="D15" s="215"/>
      <c r="E15" s="215" t="s">
        <v>164</v>
      </c>
      <c r="F15" s="804">
        <f>C19</f>
        <v>0</v>
      </c>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37"/>
      <c r="AV15" s="137"/>
      <c r="AW15" s="137"/>
      <c r="AX15" s="137"/>
      <c r="AY15" s="137"/>
      <c r="AZ15" s="137"/>
    </row>
    <row r="16" spans="1:52" s="136" customFormat="1" ht="15" customHeight="1">
      <c r="A16" s="137"/>
      <c r="B16" s="215" t="s">
        <v>338</v>
      </c>
      <c r="C16" s="803">
        <f>'3)Sources &amp; Uses'!J41</f>
        <v>0</v>
      </c>
      <c r="D16" s="215"/>
      <c r="E16" s="215" t="s">
        <v>165</v>
      </c>
      <c r="F16" s="804">
        <f>F7+F12</f>
        <v>0</v>
      </c>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V16" s="137"/>
      <c r="AW16" s="137"/>
      <c r="AX16" s="137"/>
      <c r="AY16" s="137"/>
      <c r="AZ16" s="137"/>
    </row>
    <row r="17" spans="1:52" s="136" customFormat="1" ht="15" customHeight="1">
      <c r="A17" s="137"/>
      <c r="B17" s="136" t="s">
        <v>469</v>
      </c>
      <c r="C17" s="840">
        <v>0.99990000000000001</v>
      </c>
      <c r="D17" s="215"/>
      <c r="E17" s="794" t="s">
        <v>139</v>
      </c>
      <c r="F17" s="805">
        <f>+C25</f>
        <v>0</v>
      </c>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V17" s="137"/>
      <c r="AW17" s="137"/>
      <c r="AX17" s="137"/>
      <c r="AY17" s="137"/>
      <c r="AZ17" s="137"/>
    </row>
    <row r="18" spans="1:52" s="136" customFormat="1" ht="15" customHeight="1">
      <c r="A18" s="137"/>
      <c r="B18" s="215" t="s">
        <v>137</v>
      </c>
      <c r="C18" s="217">
        <f>IFERROR(C15/C16,0)/C17</f>
        <v>0</v>
      </c>
      <c r="D18" s="215"/>
      <c r="E18" s="1082" t="s">
        <v>634</v>
      </c>
      <c r="F18" s="806">
        <f>MIN(F15:F17)</f>
        <v>0</v>
      </c>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row>
    <row r="19" spans="1:52" s="136" customFormat="1" ht="15" customHeight="1">
      <c r="A19" s="137"/>
      <c r="B19" s="807" t="s">
        <v>140</v>
      </c>
      <c r="C19" s="808">
        <f>C18/10</f>
        <v>0</v>
      </c>
      <c r="D19" s="215"/>
      <c r="E19" s="512" t="s">
        <v>546</v>
      </c>
      <c r="F19" s="513"/>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row>
    <row r="20" spans="1:52" s="136" customFormat="1" ht="15" customHeight="1">
      <c r="A20" s="137"/>
      <c r="B20" s="215"/>
      <c r="C20" s="215"/>
      <c r="D20" s="215"/>
      <c r="E20" s="809"/>
      <c r="F20" s="215"/>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row>
    <row r="21" spans="1:52" s="136" customFormat="1" ht="15" customHeight="1">
      <c r="A21" s="137"/>
      <c r="B21" s="692" t="s">
        <v>139</v>
      </c>
      <c r="C21" s="215"/>
      <c r="D21" s="215"/>
      <c r="E21" s="810"/>
      <c r="F21" s="215"/>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7"/>
    </row>
    <row r="22" spans="1:52" s="136" customFormat="1" ht="15" customHeight="1">
      <c r="A22" s="137"/>
      <c r="B22" s="791" t="s">
        <v>550</v>
      </c>
      <c r="C22" s="407"/>
      <c r="D22" s="215"/>
      <c r="E22" s="812"/>
      <c r="F22" s="215"/>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7"/>
    </row>
    <row r="23" spans="1:52" s="136" customFormat="1" ht="15" customHeight="1">
      <c r="A23" s="137"/>
      <c r="B23" s="811" t="s">
        <v>551</v>
      </c>
      <c r="C23" s="217"/>
      <c r="D23" s="215"/>
      <c r="E23" s="812"/>
      <c r="F23" s="215"/>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row>
    <row r="24" spans="1:52" s="136" customFormat="1" ht="15" customHeight="1">
      <c r="A24" s="137"/>
      <c r="B24" s="794" t="s">
        <v>141</v>
      </c>
      <c r="C24" s="813">
        <f>'5)Income'!I77</f>
        <v>0</v>
      </c>
      <c r="D24" s="215"/>
      <c r="E24" s="215"/>
      <c r="F24" s="215"/>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row>
    <row r="25" spans="1:52" s="136" customFormat="1" ht="15" customHeight="1">
      <c r="A25" s="137"/>
      <c r="B25" s="210" t="s">
        <v>470</v>
      </c>
      <c r="C25" s="814">
        <f>C22*C24</f>
        <v>0</v>
      </c>
      <c r="D25" s="215"/>
      <c r="E25" s="809"/>
      <c r="F25" s="215"/>
      <c r="G25" s="404"/>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row>
    <row r="26" spans="1:52" s="136" customFormat="1">
      <c r="A26" s="137"/>
      <c r="B26" s="1713"/>
      <c r="C26" s="1713"/>
      <c r="D26" s="215"/>
      <c r="E26" s="809"/>
      <c r="F26" s="215"/>
      <c r="G26" s="404"/>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row>
    <row r="27" spans="1:52" s="136" customFormat="1" ht="15.75">
      <c r="A27" s="137"/>
      <c r="B27" s="692"/>
      <c r="C27" s="217"/>
      <c r="D27" s="215"/>
      <c r="E27" s="809"/>
      <c r="F27" s="215"/>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row>
    <row r="28" spans="1:52" s="136" customFormat="1" ht="14.25">
      <c r="A28" s="137"/>
      <c r="B28" s="900"/>
      <c r="C28" s="217"/>
      <c r="D28" s="215"/>
      <c r="E28" s="809"/>
      <c r="F28" s="215"/>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37"/>
    </row>
    <row r="29" spans="1:52" s="136" customFormat="1" ht="14.25">
      <c r="A29" s="137"/>
      <c r="B29" s="215"/>
      <c r="C29" s="888"/>
      <c r="D29" s="215"/>
      <c r="E29" s="809"/>
      <c r="F29" s="215"/>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row>
    <row r="30" spans="1:52" s="136" customFormat="1" ht="14.25">
      <c r="A30" s="137"/>
      <c r="B30" s="215"/>
      <c r="C30" s="217"/>
      <c r="D30" s="215"/>
      <c r="E30" s="809"/>
      <c r="F30" s="215"/>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row>
    <row r="31" spans="1:52" s="136" customFormat="1" ht="14.25">
      <c r="A31" s="137"/>
      <c r="B31" s="215"/>
      <c r="C31" s="899"/>
      <c r="D31" s="215"/>
      <c r="E31" s="215"/>
      <c r="F31" s="215"/>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c r="AY31" s="137"/>
      <c r="AZ31" s="137"/>
    </row>
    <row r="32" spans="1:52" s="136" customFormat="1" ht="14.25">
      <c r="A32" s="137"/>
      <c r="B32" s="215"/>
      <c r="C32" s="799"/>
      <c r="D32" s="215"/>
      <c r="E32" s="215"/>
      <c r="F32" s="215"/>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row>
    <row r="33" spans="1:52" s="136" customFormat="1" ht="14.25">
      <c r="A33" s="137"/>
      <c r="B33" s="215"/>
      <c r="C33" s="815"/>
      <c r="D33" s="215"/>
      <c r="E33" s="215"/>
      <c r="F33" s="215"/>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row>
    <row r="34" spans="1:52" s="136" customFormat="1">
      <c r="A34" s="137"/>
      <c r="B34" s="505"/>
      <c r="C34" s="797"/>
      <c r="D34" s="215"/>
      <c r="E34" s="215"/>
      <c r="F34" s="215"/>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row>
    <row r="35" spans="1:52" s="136" customFormat="1" ht="14.25">
      <c r="A35" s="137"/>
      <c r="B35" s="811"/>
      <c r="C35" s="816"/>
      <c r="D35" s="817"/>
      <c r="E35" s="215"/>
      <c r="F35" s="215"/>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row>
    <row r="36" spans="1:52" s="136" customFormat="1" ht="14.25">
      <c r="A36" s="137"/>
      <c r="B36" s="809"/>
      <c r="C36" s="215"/>
      <c r="D36" s="215"/>
      <c r="E36" s="215"/>
      <c r="F36" s="215"/>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row>
    <row r="37" spans="1:52" s="136" customFormat="1">
      <c r="A37" s="137"/>
      <c r="B37" s="210"/>
      <c r="C37" s="814"/>
      <c r="D37" s="210"/>
      <c r="E37" s="215"/>
      <c r="F37" s="215"/>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row>
    <row r="38" spans="1:52" s="136" customFormat="1" ht="14.25">
      <c r="A38" s="137"/>
      <c r="B38" s="215"/>
      <c r="C38" s="215"/>
      <c r="D38" s="215"/>
      <c r="E38" s="215"/>
      <c r="F38" s="215"/>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row>
    <row r="39" spans="1:52" s="136" customFormat="1" ht="14.25">
      <c r="A39" s="137"/>
      <c r="B39" s="818">
        <f>'2)Summary'!H16</f>
        <v>0</v>
      </c>
      <c r="C39" s="215"/>
      <c r="D39" s="215"/>
      <c r="E39" s="215"/>
      <c r="F39" s="215"/>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row>
    <row r="40" spans="1:52" s="136" customFormat="1">
      <c r="A40" s="137"/>
      <c r="B40" s="210"/>
      <c r="C40" s="215"/>
      <c r="D40" s="215"/>
      <c r="E40" s="215"/>
      <c r="F40" s="215"/>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37"/>
      <c r="AY40" s="137"/>
      <c r="AZ40" s="137"/>
    </row>
    <row r="41" spans="1:52" s="136" customFormat="1">
      <c r="A41" s="137"/>
      <c r="B41" s="215"/>
      <c r="C41" s="215"/>
      <c r="D41" s="210"/>
      <c r="E41" s="215"/>
      <c r="F41" s="215"/>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c r="AP41" s="137"/>
      <c r="AQ41" s="137"/>
      <c r="AR41" s="137"/>
      <c r="AS41" s="137"/>
      <c r="AT41" s="137"/>
      <c r="AU41" s="137"/>
      <c r="AV41" s="137"/>
      <c r="AW41" s="137"/>
      <c r="AX41" s="137"/>
      <c r="AY41" s="137"/>
      <c r="AZ41" s="137"/>
    </row>
    <row r="42" spans="1:52" s="136" customFormat="1" ht="14.25">
      <c r="A42" s="137"/>
      <c r="B42" s="215"/>
      <c r="C42" s="215"/>
      <c r="D42" s="215"/>
      <c r="E42" s="215"/>
      <c r="F42" s="215"/>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7"/>
      <c r="AZ42" s="137"/>
    </row>
    <row r="43" spans="1:52" s="134" customFormat="1" ht="14.25">
      <c r="A43" s="133"/>
      <c r="B43" s="215"/>
      <c r="C43" s="819"/>
      <c r="D43" s="215"/>
      <c r="E43" s="215"/>
      <c r="F43" s="215"/>
      <c r="G43" s="137"/>
      <c r="H43" s="137"/>
      <c r="I43" s="137"/>
      <c r="J43" s="137"/>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row>
    <row r="44" spans="1:52" s="134" customFormat="1" ht="14.25">
      <c r="A44" s="133"/>
      <c r="B44" s="215"/>
      <c r="C44" s="820"/>
      <c r="D44" s="215"/>
      <c r="E44" s="215"/>
      <c r="F44" s="215"/>
      <c r="G44" s="137"/>
      <c r="H44" s="137"/>
      <c r="I44" s="137"/>
      <c r="J44" s="137"/>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row>
    <row r="45" spans="1:52" s="134" customFormat="1" ht="14.25">
      <c r="A45" s="133"/>
      <c r="B45" s="215"/>
      <c r="C45" s="215"/>
      <c r="D45" s="215"/>
      <c r="E45" s="215"/>
      <c r="F45" s="215"/>
      <c r="G45" s="137"/>
      <c r="H45" s="137"/>
      <c r="I45" s="137"/>
      <c r="J45" s="137"/>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row>
    <row r="46" spans="1:52" s="134" customFormat="1">
      <c r="A46" s="133"/>
      <c r="B46" s="821"/>
      <c r="C46" s="821"/>
      <c r="D46" s="215"/>
      <c r="E46" s="215"/>
      <c r="F46" s="215"/>
      <c r="G46" s="137"/>
      <c r="H46" s="137"/>
      <c r="I46" s="137"/>
      <c r="J46" s="137"/>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row>
    <row r="47" spans="1:52" s="134" customFormat="1">
      <c r="A47" s="133"/>
      <c r="B47" s="821"/>
      <c r="C47" s="821"/>
      <c r="D47" s="215"/>
      <c r="E47" s="215"/>
      <c r="F47" s="215"/>
      <c r="G47" s="137"/>
      <c r="H47" s="137"/>
      <c r="I47" s="137"/>
      <c r="J47" s="137"/>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row>
    <row r="48" spans="1:52">
      <c r="B48" s="821"/>
      <c r="C48" s="822"/>
      <c r="D48" s="821"/>
      <c r="E48" s="215"/>
      <c r="F48" s="215"/>
      <c r="G48" s="179"/>
      <c r="H48" s="179"/>
      <c r="I48" s="179"/>
      <c r="J48" s="179"/>
    </row>
    <row r="49" spans="2:10">
      <c r="B49" s="179"/>
      <c r="C49" s="179"/>
      <c r="D49" s="179"/>
      <c r="E49" s="179"/>
      <c r="F49" s="179"/>
      <c r="G49" s="179"/>
      <c r="H49" s="179"/>
      <c r="I49" s="179"/>
      <c r="J49" s="179"/>
    </row>
    <row r="50" spans="2:10">
      <c r="B50" s="179"/>
      <c r="C50" s="179"/>
      <c r="D50" s="179"/>
      <c r="E50" s="179"/>
      <c r="F50" s="179"/>
      <c r="G50" s="179"/>
      <c r="H50" s="179"/>
      <c r="I50" s="179"/>
      <c r="J50" s="179"/>
    </row>
    <row r="51" spans="2:10">
      <c r="B51" s="179"/>
      <c r="C51" s="179"/>
      <c r="D51" s="179"/>
      <c r="E51" s="179"/>
      <c r="F51" s="179"/>
      <c r="G51" s="179"/>
      <c r="H51" s="179"/>
      <c r="I51" s="179"/>
      <c r="J51" s="179"/>
    </row>
    <row r="52" spans="2:10">
      <c r="B52" s="179"/>
      <c r="C52" s="179"/>
      <c r="D52" s="179"/>
      <c r="E52" s="179"/>
      <c r="F52" s="179"/>
      <c r="G52" s="179"/>
      <c r="H52" s="179"/>
      <c r="I52" s="179"/>
      <c r="J52" s="179"/>
    </row>
    <row r="53" spans="2:10">
      <c r="B53" s="179"/>
      <c r="C53" s="179"/>
      <c r="D53" s="179"/>
      <c r="E53" s="179"/>
      <c r="F53" s="179"/>
      <c r="G53" s="179"/>
      <c r="H53" s="179"/>
      <c r="I53" s="179"/>
      <c r="J53" s="179"/>
    </row>
    <row r="54" spans="2:10">
      <c r="B54" s="179"/>
      <c r="C54" s="179"/>
      <c r="D54" s="179"/>
      <c r="G54" s="179"/>
      <c r="H54" s="179"/>
      <c r="I54" s="179"/>
      <c r="J54" s="179"/>
    </row>
    <row r="55" spans="2:10">
      <c r="B55" s="179"/>
      <c r="C55" s="179"/>
      <c r="D55" s="179"/>
      <c r="G55" s="179"/>
      <c r="H55" s="179"/>
      <c r="I55" s="179"/>
      <c r="J55" s="179"/>
    </row>
    <row r="56" spans="2:10">
      <c r="B56" s="177"/>
      <c r="C56" s="177"/>
      <c r="D56" s="179"/>
      <c r="G56" s="179"/>
      <c r="H56" s="179"/>
      <c r="I56" s="179"/>
      <c r="J56" s="179"/>
    </row>
    <row r="57" spans="2:10">
      <c r="B57" s="177"/>
      <c r="C57" s="177"/>
      <c r="D57" s="179"/>
      <c r="G57" s="179"/>
      <c r="H57" s="179"/>
      <c r="I57" s="179"/>
      <c r="J57" s="179"/>
    </row>
    <row r="58" spans="2:10">
      <c r="B58" s="177"/>
      <c r="C58" s="177"/>
      <c r="D58" s="179"/>
      <c r="G58" s="179"/>
      <c r="H58" s="179"/>
      <c r="I58" s="179"/>
      <c r="J58" s="179"/>
    </row>
    <row r="59" spans="2:10">
      <c r="B59" s="177"/>
      <c r="C59" s="177"/>
      <c r="D59" s="179"/>
      <c r="G59" s="179"/>
      <c r="H59" s="179"/>
      <c r="I59" s="179"/>
      <c r="J59" s="179"/>
    </row>
    <row r="60" spans="2:10">
      <c r="B60" s="177"/>
      <c r="C60" s="177"/>
      <c r="D60" s="177"/>
    </row>
    <row r="61" spans="2:10" s="177" customFormat="1"/>
    <row r="62" spans="2:10" s="177" customFormat="1"/>
    <row r="63" spans="2:10" s="177" customFormat="1"/>
    <row r="64" spans="2:10" s="177" customFormat="1"/>
    <row r="65" s="177" customFormat="1"/>
    <row r="66" s="177" customFormat="1"/>
    <row r="67" s="177" customFormat="1"/>
    <row r="68" s="177" customFormat="1"/>
    <row r="69" s="177" customFormat="1"/>
    <row r="70" s="177" customFormat="1"/>
    <row r="71" s="177" customFormat="1"/>
    <row r="72" s="177" customFormat="1"/>
    <row r="73" s="177" customFormat="1"/>
    <row r="74" s="177" customFormat="1"/>
    <row r="75" s="177" customFormat="1"/>
    <row r="76" s="177" customFormat="1"/>
    <row r="77" s="177" customFormat="1"/>
    <row r="78" s="177" customFormat="1"/>
    <row r="79" s="177" customFormat="1"/>
    <row r="80" s="177" customFormat="1"/>
    <row r="81" s="177" customFormat="1"/>
    <row r="82" s="177" customFormat="1"/>
    <row r="83" s="177" customFormat="1"/>
    <row r="84" s="177" customFormat="1"/>
    <row r="85" s="177" customFormat="1"/>
    <row r="86" s="177" customFormat="1"/>
    <row r="87" s="177" customFormat="1"/>
    <row r="88" s="177" customFormat="1"/>
    <row r="89" s="177" customFormat="1"/>
    <row r="90" s="177" customFormat="1"/>
    <row r="91" s="177" customFormat="1"/>
    <row r="92" s="177" customFormat="1"/>
    <row r="93" s="177" customFormat="1"/>
    <row r="94" s="177" customFormat="1"/>
    <row r="95" s="177" customFormat="1"/>
    <row r="96" s="177" customFormat="1"/>
    <row r="97" s="177" customFormat="1"/>
    <row r="98" s="177" customFormat="1"/>
    <row r="99" s="177" customFormat="1"/>
    <row r="100" s="177" customFormat="1"/>
    <row r="101" s="177" customFormat="1"/>
    <row r="102" s="177" customFormat="1"/>
    <row r="103" s="177" customFormat="1"/>
    <row r="104" s="177" customFormat="1"/>
    <row r="105" s="177" customFormat="1"/>
    <row r="106" s="177" customFormat="1"/>
    <row r="107" s="177" customFormat="1"/>
    <row r="108" s="177" customFormat="1"/>
    <row r="109" s="177" customFormat="1"/>
    <row r="110" s="177" customFormat="1"/>
    <row r="111" s="177" customFormat="1"/>
    <row r="112" s="177" customFormat="1"/>
    <row r="113" s="177" customFormat="1"/>
    <row r="114" s="177" customFormat="1"/>
    <row r="115" s="177" customFormat="1"/>
    <row r="116" s="177" customFormat="1"/>
    <row r="117" s="177" customFormat="1"/>
    <row r="118" s="177" customFormat="1"/>
    <row r="119" s="177" customFormat="1"/>
    <row r="120" s="177" customFormat="1"/>
    <row r="121" s="177" customFormat="1"/>
    <row r="122" s="177" customFormat="1"/>
    <row r="123" s="177" customFormat="1"/>
    <row r="124" s="177" customFormat="1"/>
    <row r="125" s="177" customFormat="1"/>
    <row r="126" s="177" customFormat="1"/>
    <row r="127" s="177" customFormat="1"/>
    <row r="128" s="177" customFormat="1"/>
    <row r="129" s="177" customFormat="1"/>
    <row r="130" s="177" customFormat="1"/>
    <row r="131" s="177" customFormat="1"/>
    <row r="132" s="177" customFormat="1"/>
    <row r="133" s="177" customFormat="1"/>
    <row r="134" s="177" customFormat="1"/>
    <row r="135" s="177" customFormat="1"/>
    <row r="136" s="177" customFormat="1"/>
    <row r="137" s="177" customFormat="1"/>
    <row r="138" s="177" customFormat="1"/>
    <row r="139" s="177" customFormat="1"/>
    <row r="140" s="177" customFormat="1"/>
    <row r="141" s="177" customFormat="1"/>
    <row r="142" s="177" customFormat="1"/>
    <row r="143" s="177" customFormat="1"/>
    <row r="144" s="177" customFormat="1"/>
    <row r="145" s="177" customFormat="1"/>
    <row r="146" s="177" customFormat="1"/>
    <row r="147" s="177" customFormat="1"/>
    <row r="148" s="177" customFormat="1"/>
    <row r="149" s="177" customFormat="1"/>
    <row r="150" s="177" customFormat="1"/>
    <row r="151" s="177" customFormat="1"/>
    <row r="152" s="177" customFormat="1"/>
    <row r="153" s="177" customFormat="1"/>
    <row r="154" s="177" customFormat="1"/>
    <row r="155" s="177" customFormat="1"/>
    <row r="156" s="177" customFormat="1"/>
    <row r="157" s="177" customFormat="1"/>
    <row r="158" s="177" customFormat="1"/>
    <row r="159" s="177" customFormat="1"/>
    <row r="160" s="177" customFormat="1"/>
    <row r="161" s="177" customFormat="1"/>
    <row r="162" s="177" customFormat="1"/>
    <row r="163" s="177" customFormat="1"/>
    <row r="164" s="177" customFormat="1"/>
    <row r="165" s="177" customFormat="1"/>
    <row r="166" s="177" customFormat="1"/>
    <row r="167" s="177" customFormat="1"/>
    <row r="168" s="177" customFormat="1"/>
    <row r="169" s="177" customFormat="1"/>
    <row r="170" s="177" customFormat="1"/>
    <row r="171" s="177" customFormat="1"/>
    <row r="172" s="177" customFormat="1"/>
    <row r="173" s="177" customFormat="1"/>
    <row r="174" s="177" customFormat="1"/>
    <row r="175" s="177" customFormat="1"/>
    <row r="176" s="177" customFormat="1"/>
    <row r="177" s="177" customFormat="1"/>
    <row r="178" s="177" customFormat="1"/>
    <row r="179" s="177" customFormat="1"/>
    <row r="180" s="177" customFormat="1"/>
    <row r="181" s="177" customFormat="1"/>
    <row r="182" s="177" customFormat="1"/>
    <row r="183" s="177" customFormat="1"/>
    <row r="184" s="177" customFormat="1"/>
    <row r="185" s="177" customFormat="1"/>
    <row r="186" s="177" customFormat="1"/>
    <row r="187" s="177" customFormat="1"/>
    <row r="188" s="177" customFormat="1"/>
    <row r="189" s="177" customFormat="1"/>
    <row r="190" s="177" customFormat="1"/>
    <row r="191" s="177" customFormat="1"/>
    <row r="192" s="177" customFormat="1"/>
    <row r="193" s="177" customFormat="1"/>
    <row r="194" s="177" customFormat="1"/>
    <row r="195" s="177" customFormat="1"/>
    <row r="196" s="177" customFormat="1"/>
    <row r="197" s="177" customFormat="1"/>
    <row r="198" s="177" customFormat="1"/>
    <row r="199" s="177" customFormat="1"/>
    <row r="200" s="177" customFormat="1"/>
    <row r="201" s="177" customFormat="1"/>
    <row r="202" s="177" customFormat="1"/>
    <row r="203" s="177" customFormat="1"/>
    <row r="204" s="177" customFormat="1"/>
    <row r="205" s="177" customFormat="1"/>
    <row r="206" s="177" customFormat="1"/>
    <row r="207" s="177" customFormat="1"/>
    <row r="208" s="177" customFormat="1"/>
    <row r="209" s="177" customFormat="1"/>
    <row r="210" s="177" customFormat="1"/>
    <row r="211" s="177" customFormat="1"/>
    <row r="212" s="177" customFormat="1"/>
    <row r="213" s="177" customFormat="1"/>
    <row r="214" s="177" customFormat="1"/>
    <row r="215" s="177" customFormat="1"/>
    <row r="216" s="177" customFormat="1"/>
    <row r="217" s="177" customFormat="1"/>
    <row r="218" s="177" customFormat="1"/>
    <row r="219" s="177" customFormat="1"/>
    <row r="220" s="177" customFormat="1"/>
    <row r="221" s="177" customFormat="1"/>
    <row r="222" s="177" customFormat="1"/>
    <row r="223" s="177" customFormat="1"/>
    <row r="224" s="177" customFormat="1"/>
    <row r="225" s="177" customFormat="1"/>
    <row r="226" s="177" customFormat="1"/>
    <row r="227" s="177" customFormat="1"/>
    <row r="228" s="177" customFormat="1"/>
    <row r="229" s="177" customFormat="1"/>
    <row r="230" s="177" customFormat="1"/>
    <row r="231" s="177" customFormat="1"/>
    <row r="232" s="177" customFormat="1"/>
    <row r="233" s="177" customFormat="1"/>
    <row r="234" s="177" customFormat="1"/>
    <row r="235" s="177" customFormat="1"/>
    <row r="236" s="177" customFormat="1"/>
    <row r="237" s="177" customFormat="1"/>
    <row r="238" s="177" customFormat="1"/>
    <row r="239" s="177" customFormat="1"/>
    <row r="240" s="177" customFormat="1"/>
    <row r="241" s="177" customFormat="1"/>
    <row r="242" s="177" customFormat="1"/>
    <row r="243" s="177" customFormat="1"/>
    <row r="244" s="177" customFormat="1"/>
    <row r="245" s="177" customFormat="1"/>
    <row r="246" s="177" customFormat="1"/>
    <row r="247" s="177" customFormat="1"/>
    <row r="248" s="177" customFormat="1"/>
    <row r="249" s="177" customFormat="1"/>
    <row r="250" s="177" customFormat="1"/>
    <row r="251" s="177" customFormat="1"/>
    <row r="252" s="177" customFormat="1"/>
    <row r="253" s="177" customFormat="1"/>
    <row r="254" s="177" customFormat="1"/>
    <row r="255" s="177" customFormat="1"/>
    <row r="256" s="177" customFormat="1"/>
    <row r="257" s="177" customFormat="1"/>
    <row r="258" s="177" customFormat="1"/>
    <row r="259" s="177" customFormat="1"/>
    <row r="260" s="177" customFormat="1"/>
    <row r="261" s="177" customFormat="1"/>
    <row r="262" s="177" customFormat="1"/>
    <row r="263" s="177" customFormat="1"/>
    <row r="264" s="177" customFormat="1"/>
    <row r="265" s="177" customFormat="1"/>
    <row r="266" s="177" customFormat="1"/>
    <row r="267" s="177" customFormat="1"/>
    <row r="268" s="177" customFormat="1"/>
    <row r="269" s="177" customFormat="1"/>
    <row r="270" s="177" customFormat="1"/>
    <row r="271" s="177" customFormat="1"/>
    <row r="272" s="177" customFormat="1"/>
    <row r="273" s="177" customFormat="1"/>
    <row r="274" s="177" customFormat="1"/>
    <row r="275" s="177" customFormat="1"/>
    <row r="276" s="177" customFormat="1"/>
    <row r="277" s="177" customFormat="1"/>
    <row r="278" s="177" customFormat="1"/>
    <row r="279" s="177" customFormat="1"/>
    <row r="280" s="177" customFormat="1"/>
    <row r="281" s="177" customFormat="1"/>
    <row r="282" s="177" customFormat="1"/>
    <row r="283" s="177" customFormat="1"/>
    <row r="284" s="177" customFormat="1"/>
    <row r="285" s="177" customFormat="1"/>
    <row r="286" s="177" customFormat="1"/>
    <row r="287" s="177" customFormat="1"/>
    <row r="288" s="177" customFormat="1"/>
    <row r="289" s="177" customFormat="1"/>
    <row r="290" s="177" customFormat="1"/>
    <row r="291" s="177" customFormat="1"/>
    <row r="292" s="177" customFormat="1"/>
    <row r="293" s="177" customFormat="1"/>
    <row r="294" s="177" customFormat="1"/>
    <row r="295" s="177" customFormat="1"/>
    <row r="296" s="177" customFormat="1"/>
    <row r="297" s="177" customFormat="1"/>
    <row r="298" s="177" customFormat="1"/>
    <row r="299" s="177" customFormat="1"/>
    <row r="300" s="177" customFormat="1"/>
    <row r="301" s="177" customFormat="1"/>
    <row r="302" s="177" customFormat="1"/>
    <row r="303" s="177" customFormat="1"/>
    <row r="304" s="177" customFormat="1"/>
    <row r="305" s="177" customFormat="1"/>
    <row r="306" s="177" customFormat="1"/>
    <row r="307" s="177" customFormat="1"/>
    <row r="308" s="177" customFormat="1"/>
    <row r="309" s="177" customFormat="1"/>
    <row r="310" s="177" customFormat="1"/>
    <row r="311" s="177" customFormat="1"/>
    <row r="312" s="177" customFormat="1"/>
    <row r="313" s="177" customFormat="1"/>
    <row r="314" s="177" customFormat="1"/>
    <row r="315" s="177" customFormat="1"/>
    <row r="316" s="177" customFormat="1"/>
    <row r="317" s="177" customFormat="1"/>
    <row r="318" s="177" customFormat="1"/>
    <row r="319" s="177" customFormat="1"/>
    <row r="320" s="177" customFormat="1"/>
    <row r="321" s="177" customFormat="1"/>
    <row r="322" s="177" customFormat="1"/>
    <row r="323" s="177" customFormat="1"/>
    <row r="324" s="177" customFormat="1"/>
    <row r="325" s="177" customFormat="1"/>
    <row r="326" s="177" customFormat="1"/>
    <row r="327" s="177" customFormat="1"/>
    <row r="328" s="177" customFormat="1"/>
    <row r="329" s="177" customFormat="1"/>
    <row r="330" s="177" customFormat="1"/>
    <row r="331" s="177" customFormat="1"/>
    <row r="332" s="177" customFormat="1"/>
    <row r="333" s="177" customFormat="1"/>
    <row r="334" s="177" customFormat="1"/>
    <row r="335" s="177" customFormat="1"/>
    <row r="336" s="177" customFormat="1"/>
    <row r="337" s="177" customFormat="1"/>
    <row r="338" s="177" customFormat="1"/>
    <row r="339" s="177" customFormat="1"/>
    <row r="340" s="177" customFormat="1"/>
    <row r="341" s="177" customFormat="1"/>
    <row r="342" s="177" customFormat="1"/>
    <row r="343" s="177" customFormat="1"/>
    <row r="344" s="177" customFormat="1"/>
    <row r="345" s="177" customFormat="1"/>
    <row r="346" s="177" customFormat="1"/>
    <row r="347" s="177" customFormat="1"/>
    <row r="348" s="177" customFormat="1"/>
    <row r="349" s="177" customFormat="1"/>
    <row r="350" s="177" customFormat="1"/>
    <row r="351" s="177" customFormat="1"/>
    <row r="352" s="177" customFormat="1"/>
    <row r="353" s="177" customFormat="1"/>
    <row r="354" s="177" customFormat="1"/>
    <row r="355" s="177" customFormat="1"/>
    <row r="356" s="177" customFormat="1"/>
    <row r="357" s="177" customFormat="1"/>
    <row r="358" s="177" customFormat="1"/>
    <row r="359" s="177" customFormat="1"/>
    <row r="360" s="177" customFormat="1"/>
    <row r="361" s="177" customFormat="1"/>
    <row r="362" s="177" customFormat="1"/>
    <row r="363" s="177" customFormat="1"/>
    <row r="364" s="177" customFormat="1"/>
    <row r="365" s="177" customFormat="1"/>
    <row r="366" s="177" customFormat="1"/>
    <row r="367" s="177" customFormat="1"/>
    <row r="368" s="177" customFormat="1"/>
    <row r="369" s="177" customFormat="1"/>
    <row r="370" s="177" customFormat="1"/>
    <row r="371" s="177" customFormat="1"/>
    <row r="372" s="177" customFormat="1"/>
    <row r="373" s="177" customFormat="1"/>
    <row r="374" s="177" customFormat="1"/>
    <row r="375" s="177" customFormat="1"/>
    <row r="376" s="177" customFormat="1"/>
    <row r="377" s="177" customFormat="1"/>
    <row r="378" s="177" customFormat="1"/>
    <row r="379" s="177" customFormat="1"/>
    <row r="380" s="177" customFormat="1"/>
    <row r="381" s="177" customFormat="1"/>
    <row r="382" s="177" customFormat="1"/>
    <row r="383" s="177" customFormat="1"/>
    <row r="384" s="177" customFormat="1"/>
    <row r="385" s="177" customFormat="1"/>
    <row r="386" s="177" customFormat="1"/>
    <row r="387" s="177" customFormat="1"/>
    <row r="388" s="177" customFormat="1"/>
    <row r="389" s="177" customFormat="1"/>
    <row r="390" s="177" customFormat="1"/>
    <row r="391" s="177" customFormat="1"/>
    <row r="392" s="177" customFormat="1"/>
    <row r="393" s="177" customFormat="1"/>
    <row r="394" s="177" customFormat="1"/>
    <row r="395" s="177" customFormat="1"/>
    <row r="396" s="177" customFormat="1"/>
    <row r="397" s="177" customFormat="1"/>
    <row r="398" s="177" customFormat="1"/>
    <row r="399" s="177" customFormat="1"/>
    <row r="400" s="177" customFormat="1"/>
    <row r="401" spans="2:3" s="177" customFormat="1"/>
    <row r="402" spans="2:3" s="177" customFormat="1"/>
    <row r="403" spans="2:3" s="177" customFormat="1"/>
    <row r="404" spans="2:3" s="177" customFormat="1"/>
    <row r="405" spans="2:3" s="177" customFormat="1"/>
    <row r="406" spans="2:3" s="177" customFormat="1"/>
    <row r="407" spans="2:3" s="177" customFormat="1"/>
    <row r="408" spans="2:3" s="177" customFormat="1"/>
    <row r="409" spans="2:3" s="177" customFormat="1"/>
    <row r="410" spans="2:3" s="177" customFormat="1"/>
    <row r="411" spans="2:3" s="177" customFormat="1">
      <c r="B411" s="29"/>
      <c r="C411" s="29"/>
    </row>
    <row r="412" spans="2:3" s="177" customFormat="1">
      <c r="B412" s="29"/>
      <c r="C412" s="29"/>
    </row>
  </sheetData>
  <sheetProtection password="DE4A" sheet="1" objects="1" scenarios="1"/>
  <mergeCells count="6">
    <mergeCell ref="B26:C26"/>
    <mergeCell ref="E14:F14"/>
    <mergeCell ref="B1:F1"/>
    <mergeCell ref="B2:F2"/>
    <mergeCell ref="E4:F4"/>
    <mergeCell ref="E9:F9"/>
  </mergeCells>
  <phoneticPr fontId="0" type="noConversion"/>
  <conditionalFormatting sqref="D3:F34 C18:C25 C27:C35 B3:C16 B18:B35">
    <cfRule type="expression" dxfId="7" priority="1" stopIfTrue="1">
      <formula>$B$39="No"</formula>
    </cfRule>
  </conditionalFormatting>
  <dataValidations count="1">
    <dataValidation type="list" allowBlank="1" showInputMessage="1" showErrorMessage="1" sqref="C22">
      <formula1>"$12000, $13500, $15600, $17550"</formula1>
    </dataValidation>
  </dataValidations>
  <pageMargins left="0.75" right="0.75" top="1" bottom="1" header="0.5" footer="0.5"/>
  <pageSetup scale="78" orientation="landscape" r:id="rId1"/>
  <headerFooter alignWithMargins="0">
    <oddFooter>&amp;L&amp;10&amp;F
&amp;A&amp;R&amp;10Page &amp;P
&amp;D</oddFooter>
  </headerFooter>
  <ignoredErrors>
    <ignoredError sqref="C16" unlockedFormula="1"/>
  </ignoredErrors>
  <drawing r:id="rId2"/>
</worksheet>
</file>

<file path=xl/worksheets/sheet11.xml><?xml version="1.0" encoding="utf-8"?>
<worksheet xmlns="http://schemas.openxmlformats.org/spreadsheetml/2006/main" xmlns:r="http://schemas.openxmlformats.org/officeDocument/2006/relationships">
  <sheetPr codeName="Sheet1">
    <pageSetUpPr fitToPage="1"/>
  </sheetPr>
  <dimension ref="B1:BH94"/>
  <sheetViews>
    <sheetView showGridLines="0" zoomScale="90" zoomScaleNormal="90" workbookViewId="0">
      <selection activeCell="H16" sqref="H16"/>
    </sheetView>
  </sheetViews>
  <sheetFormatPr defaultRowHeight="15"/>
  <cols>
    <col min="1" max="1" width="1.109375" customWidth="1"/>
    <col min="2" max="2" width="29.44140625" customWidth="1"/>
    <col min="3" max="3" width="16.21875" customWidth="1"/>
    <col min="4" max="5" width="17.33203125" customWidth="1"/>
    <col min="6" max="6" width="25.88671875" customWidth="1"/>
    <col min="7" max="7" width="27.6640625" style="69" customWidth="1"/>
    <col min="8" max="8" width="2.77734375" customWidth="1"/>
  </cols>
  <sheetData>
    <row r="1" spans="2:60" ht="23.25">
      <c r="B1" s="1519">
        <f>'1)UnderwritingCriteria'!B1</f>
        <v>0</v>
      </c>
      <c r="C1" s="1519"/>
      <c r="D1" s="1519"/>
      <c r="E1" s="1519"/>
      <c r="F1" s="498"/>
    </row>
    <row r="2" spans="2:60" s="70" customFormat="1" ht="23.25">
      <c r="B2" s="1519" t="s">
        <v>199</v>
      </c>
      <c r="C2" s="1519"/>
      <c r="D2" s="1519"/>
      <c r="E2" s="1519"/>
      <c r="F2" s="499"/>
      <c r="G2" s="101"/>
      <c r="H2" s="81"/>
      <c r="I2" s="81"/>
      <c r="J2" s="81"/>
      <c r="K2" s="81"/>
      <c r="T2" s="76" t="s">
        <v>755</v>
      </c>
    </row>
    <row r="4" spans="2:60" s="82" customFormat="1" ht="15" customHeight="1">
      <c r="B4" s="692" t="s">
        <v>306</v>
      </c>
      <c r="C4" s="226"/>
      <c r="D4" s="226"/>
      <c r="E4" s="226"/>
      <c r="F4" s="226"/>
      <c r="G4" s="71"/>
      <c r="H4" s="71"/>
      <c r="I4" s="71"/>
      <c r="BC4" s="209"/>
      <c r="BD4" s="209"/>
      <c r="BE4" s="209"/>
      <c r="BF4" s="209"/>
    </row>
    <row r="5" spans="2:60" s="219" customFormat="1" ht="15" customHeight="1">
      <c r="B5" s="811" t="s">
        <v>457</v>
      </c>
      <c r="C5" s="220"/>
      <c r="D5" s="220"/>
      <c r="E5" s="220"/>
      <c r="F5" s="220"/>
      <c r="G5" s="220"/>
      <c r="H5" s="220"/>
      <c r="I5" s="220"/>
      <c r="BC5" s="321"/>
      <c r="BD5" s="321"/>
      <c r="BE5" s="321"/>
      <c r="BF5" s="321"/>
      <c r="BG5" s="321"/>
      <c r="BH5" s="321"/>
    </row>
    <row r="6" spans="2:60" s="224" customFormat="1" ht="15" customHeight="1">
      <c r="B6" s="224" t="s">
        <v>310</v>
      </c>
      <c r="C6" s="232" t="s">
        <v>307</v>
      </c>
      <c r="D6" s="225" t="s">
        <v>309</v>
      </c>
      <c r="E6" s="226"/>
      <c r="F6" s="226"/>
      <c r="G6" s="226"/>
      <c r="H6" s="226"/>
      <c r="I6" s="226"/>
      <c r="K6" s="67"/>
      <c r="BC6" s="317"/>
      <c r="BD6" s="317"/>
      <c r="BE6" s="317"/>
      <c r="BF6" s="317"/>
      <c r="BG6" s="317"/>
      <c r="BH6" s="317"/>
    </row>
    <row r="7" spans="2:60" s="82" customFormat="1" ht="15" customHeight="1">
      <c r="B7" s="237" t="s">
        <v>81</v>
      </c>
      <c r="C7" s="228">
        <f>'5)Income'!D32</f>
        <v>0</v>
      </c>
      <c r="D7" s="227" t="e">
        <f>'5)Income'!E32</f>
        <v>#DIV/0!</v>
      </c>
      <c r="E7" s="637" t="s">
        <v>308</v>
      </c>
      <c r="F7" s="71"/>
      <c r="H7" s="71"/>
      <c r="I7" s="71"/>
      <c r="K7" s="66"/>
      <c r="BC7" s="209"/>
      <c r="BD7" s="209"/>
      <c r="BE7" s="209"/>
      <c r="BF7" s="209"/>
      <c r="BG7" s="209"/>
      <c r="BH7" s="209"/>
    </row>
    <row r="8" spans="2:60" s="82" customFormat="1" ht="15" hidden="1" customHeight="1">
      <c r="B8" s="322"/>
      <c r="C8" s="231"/>
      <c r="D8" s="230"/>
      <c r="E8" s="748"/>
      <c r="F8" s="501"/>
      <c r="G8" s="211"/>
      <c r="H8" s="71"/>
      <c r="I8" s="71"/>
      <c r="K8" s="66"/>
      <c r="BC8" s="209"/>
      <c r="BD8" s="209"/>
      <c r="BE8" s="209"/>
      <c r="BF8" s="209"/>
      <c r="BG8" s="209"/>
      <c r="BH8" s="209"/>
    </row>
    <row r="9" spans="2:60" s="82" customFormat="1">
      <c r="B9" s="1256" t="s">
        <v>1050</v>
      </c>
      <c r="C9" s="234">
        <f>'5)Income'!D34</f>
        <v>0</v>
      </c>
      <c r="D9" s="500" t="str">
        <f>'5)Income'!E34</f>
        <v/>
      </c>
      <c r="E9" s="502"/>
      <c r="F9" s="501"/>
      <c r="G9" s="212"/>
      <c r="K9" s="66"/>
      <c r="BC9" s="209"/>
      <c r="BD9" s="209"/>
      <c r="BE9" s="209"/>
      <c r="BF9" s="209"/>
      <c r="BG9" s="209"/>
      <c r="BH9" s="209"/>
    </row>
    <row r="10" spans="2:60">
      <c r="F10" s="30"/>
    </row>
    <row r="11" spans="2:60" s="82" customFormat="1" ht="15.75">
      <c r="B11" s="174" t="s">
        <v>284</v>
      </c>
      <c r="C11" s="235"/>
      <c r="D11" s="236"/>
      <c r="E11" s="224"/>
      <c r="F11" s="226"/>
      <c r="Q11" s="76"/>
    </row>
    <row r="12" spans="2:60" s="214" customFormat="1">
      <c r="B12" s="315" t="s">
        <v>87</v>
      </c>
      <c r="C12" s="229" t="s">
        <v>312</v>
      </c>
      <c r="D12" s="225" t="s">
        <v>87</v>
      </c>
      <c r="E12" s="225" t="s">
        <v>88</v>
      </c>
      <c r="F12" s="226"/>
      <c r="P12" s="316"/>
    </row>
    <row r="13" spans="2:60" s="215" customFormat="1" ht="14.25">
      <c r="B13" s="237" t="s">
        <v>311</v>
      </c>
      <c r="C13" s="634">
        <v>0.05</v>
      </c>
      <c r="D13" s="318">
        <f>C13*SUM('3)Sources &amp; Uses'!F11:F13)</f>
        <v>0</v>
      </c>
      <c r="E13" s="318">
        <f>SUMIF('3)Sources &amp; Uses'!B21:B40,"HOME Match",'3)Sources &amp; Uses'!F21:F40)</f>
        <v>0</v>
      </c>
      <c r="F13" s="669" t="str">
        <f>IF(D13=0,"",IF((E13&gt;=D13),"Sufficient HOME Match","INSUFFICIENT HOME Match"))</f>
        <v/>
      </c>
      <c r="O13" s="216"/>
    </row>
    <row r="14" spans="2:60" s="215" customFormat="1" ht="14.25">
      <c r="B14" s="1256" t="s">
        <v>1051</v>
      </c>
      <c r="C14" s="635">
        <v>0.05</v>
      </c>
      <c r="D14" s="319">
        <f>C14*SUM('3)Sources &amp; Uses'!F14:F16)</f>
        <v>0</v>
      </c>
      <c r="E14" s="1257">
        <f>SUMIF('3)Sources &amp; Uses'!B21:B40,"NHTF Match",'3)Sources &amp; Uses'!F21:F40)</f>
        <v>0</v>
      </c>
      <c r="F14" s="669" t="str">
        <f>IF('3)Sources &amp; Uses'!F43=0,"",(IF(D14=0,"",(IF((E14&gt;=D14),"Sufficient Other LHC Match",IF(E15&gt;=D15,"Sufficient Other LHC Match","INSUFFICIENT Other LHC match"))))))</f>
        <v/>
      </c>
      <c r="O14" s="216"/>
    </row>
    <row r="15" spans="2:60" s="210" customFormat="1">
      <c r="B15" s="646" t="s">
        <v>230</v>
      </c>
      <c r="C15" s="647"/>
      <c r="D15" s="320">
        <f>SUM(D13:D14)</f>
        <v>0</v>
      </c>
      <c r="E15" s="320">
        <f>SUM(E13:E14)</f>
        <v>0</v>
      </c>
      <c r="F15" s="238"/>
      <c r="O15" s="218"/>
    </row>
    <row r="16" spans="2:60" s="136" customFormat="1" ht="19.5" customHeight="1">
      <c r="B16" s="693" t="s">
        <v>315</v>
      </c>
      <c r="C16" s="288"/>
      <c r="D16" s="288"/>
      <c r="E16" s="288"/>
      <c r="F16" s="223"/>
    </row>
    <row r="17" spans="2:8" s="136" customFormat="1" ht="25.9" customHeight="1">
      <c r="B17" s="265" t="s">
        <v>70</v>
      </c>
      <c r="C17" s="265" t="s">
        <v>71</v>
      </c>
      <c r="D17" s="1438" t="s">
        <v>1049</v>
      </c>
      <c r="E17" s="265" t="s">
        <v>78</v>
      </c>
      <c r="F17" s="223"/>
    </row>
    <row r="18" spans="2:8" s="136" customFormat="1" ht="14.25">
      <c r="B18" s="285" t="s">
        <v>72</v>
      </c>
      <c r="C18" s="286">
        <f>'2)Summary'!C29</f>
        <v>0</v>
      </c>
      <c r="D18" s="857"/>
      <c r="E18" s="287">
        <f>C18*D18</f>
        <v>0</v>
      </c>
      <c r="F18" s="223"/>
    </row>
    <row r="19" spans="2:8" s="136" customFormat="1" ht="14.25">
      <c r="B19" s="288" t="s">
        <v>73</v>
      </c>
      <c r="C19" s="289">
        <f>'2)Summary'!D29</f>
        <v>0</v>
      </c>
      <c r="D19" s="858"/>
      <c r="E19" s="290">
        <f>C19*D19</f>
        <v>0</v>
      </c>
      <c r="F19" s="223"/>
    </row>
    <row r="20" spans="2:8" s="136" customFormat="1" ht="14.25">
      <c r="B20" s="288" t="s">
        <v>74</v>
      </c>
      <c r="C20" s="289">
        <f>'2)Summary'!E29</f>
        <v>0</v>
      </c>
      <c r="D20" s="859"/>
      <c r="E20" s="290">
        <f>C20*D20</f>
        <v>0</v>
      </c>
      <c r="F20" s="223"/>
    </row>
    <row r="21" spans="2:8" s="136" customFormat="1" ht="14.25">
      <c r="B21" s="288" t="s">
        <v>75</v>
      </c>
      <c r="C21" s="289">
        <f>'2)Summary'!F29</f>
        <v>0</v>
      </c>
      <c r="D21" s="860"/>
      <c r="E21" s="290">
        <f>C21*D21</f>
        <v>0</v>
      </c>
      <c r="F21" s="223"/>
    </row>
    <row r="22" spans="2:8" s="136" customFormat="1" ht="14.25">
      <c r="B22" s="291" t="s">
        <v>76</v>
      </c>
      <c r="C22" s="292">
        <f>'2)Summary'!G29</f>
        <v>0</v>
      </c>
      <c r="D22" s="861"/>
      <c r="E22" s="293">
        <f>C22*D22</f>
        <v>0</v>
      </c>
      <c r="F22" s="223"/>
    </row>
    <row r="23" spans="2:8" s="136" customFormat="1" ht="14.25">
      <c r="B23" s="127"/>
      <c r="C23" s="127"/>
      <c r="D23" s="294" t="s">
        <v>291</v>
      </c>
      <c r="E23" s="295">
        <f>SUM(E18:E22)</f>
        <v>0</v>
      </c>
      <c r="F23" s="223"/>
    </row>
    <row r="24" spans="2:8" s="136" customFormat="1" ht="14.25">
      <c r="B24" s="239"/>
      <c r="C24" s="239"/>
      <c r="D24" s="281" t="s">
        <v>204</v>
      </c>
      <c r="E24" s="282">
        <f>'3)Sources &amp; Uses'!E173-'4)CSF or Commercial Space Uses'!TDC</f>
        <v>0</v>
      </c>
      <c r="F24" s="223"/>
    </row>
    <row r="25" spans="2:8" s="136" customFormat="1" ht="14.25">
      <c r="B25" s="239"/>
      <c r="C25" s="239"/>
      <c r="D25" s="281" t="s">
        <v>205</v>
      </c>
      <c r="E25" s="282" t="e">
        <f>E24/Units</f>
        <v>#DIV/0!</v>
      </c>
      <c r="F25" s="296"/>
    </row>
    <row r="26" spans="2:8" s="169" customFormat="1">
      <c r="B26" s="297"/>
      <c r="D26" s="645" t="s">
        <v>290</v>
      </c>
      <c r="E26" s="284" t="str">
        <f>IF(E24&lt;=E23,"Yes","NO")</f>
        <v>Yes</v>
      </c>
      <c r="F26" s="296"/>
    </row>
    <row r="27" spans="2:8" s="136" customFormat="1" ht="14.25">
      <c r="B27" s="239"/>
      <c r="C27" s="239"/>
      <c r="D27" s="281" t="s">
        <v>293</v>
      </c>
      <c r="E27" s="298" t="str">
        <f>IFERROR(E24/E23,"n/a")</f>
        <v>n/a</v>
      </c>
      <c r="F27" s="221"/>
    </row>
    <row r="28" spans="2:8" s="136" customFormat="1" ht="15.75">
      <c r="B28" s="694"/>
      <c r="C28" s="299"/>
      <c r="D28" s="299"/>
      <c r="E28" s="299"/>
      <c r="F28" s="239"/>
      <c r="G28" s="164"/>
      <c r="H28" s="744">
        <f>'2)Summary'!I13</f>
        <v>0</v>
      </c>
    </row>
    <row r="29" spans="2:8" s="136" customFormat="1" ht="14.25" customHeight="1">
      <c r="B29" s="1717"/>
      <c r="C29" s="1717"/>
      <c r="D29" s="1717"/>
      <c r="E29" s="638"/>
      <c r="F29" s="299"/>
      <c r="G29" s="164"/>
    </row>
    <row r="30" spans="2:8" s="136" customFormat="1" ht="14.25">
      <c r="B30" s="306"/>
      <c r="C30" s="309"/>
      <c r="D30" s="823"/>
      <c r="E30" s="239"/>
      <c r="F30" s="223"/>
    </row>
    <row r="31" spans="2:8" s="136" customFormat="1" ht="14.25">
      <c r="B31" s="300"/>
      <c r="C31" s="138"/>
      <c r="D31" s="301"/>
      <c r="E31" s="239"/>
      <c r="F31" s="223"/>
    </row>
    <row r="32" spans="2:8" s="136" customFormat="1" ht="14.25">
      <c r="B32" s="300"/>
      <c r="D32" s="278"/>
      <c r="E32" s="239"/>
      <c r="F32" s="223"/>
    </row>
    <row r="33" spans="2:24" s="136" customFormat="1" ht="14.25">
      <c r="B33" s="302"/>
      <c r="D33" s="284"/>
      <c r="E33" s="239"/>
      <c r="F33" s="223"/>
    </row>
    <row r="34" spans="2:24" s="136" customFormat="1" ht="14.25">
      <c r="B34" s="307"/>
      <c r="C34" s="310"/>
      <c r="D34" s="308"/>
      <c r="E34" s="239"/>
      <c r="F34" s="239"/>
    </row>
    <row r="35" spans="2:24" s="136" customFormat="1" ht="8.65" customHeight="1">
      <c r="B35" s="300"/>
      <c r="D35" s="695"/>
      <c r="E35" s="239"/>
      <c r="F35" s="239"/>
    </row>
    <row r="36" spans="2:24" ht="17.649999999999999" customHeight="1">
      <c r="B36" s="174" t="s">
        <v>271</v>
      </c>
      <c r="C36" s="109"/>
      <c r="D36" s="56"/>
      <c r="E36" s="56"/>
      <c r="F36" s="56"/>
    </row>
    <row r="37" spans="2:24" s="150" customFormat="1" ht="14.25">
      <c r="B37" s="240" t="s">
        <v>285</v>
      </c>
      <c r="C37" s="241"/>
      <c r="D37" s="242">
        <f>'3)Sources &amp; Uses'!F11+'3)Sources &amp; Uses'!F12+'3)Sources &amp; Uses'!F13</f>
        <v>0</v>
      </c>
      <c r="E37" s="241"/>
      <c r="F37" s="243"/>
      <c r="G37" s="151"/>
    </row>
    <row r="38" spans="2:24" s="150" customFormat="1" ht="14.25">
      <c r="B38" s="244" t="s">
        <v>286</v>
      </c>
      <c r="C38" s="60"/>
      <c r="D38" s="245" t="e">
        <f>D37/TDC</f>
        <v>#DIV/0!</v>
      </c>
      <c r="E38" s="246"/>
      <c r="F38" s="247"/>
      <c r="G38" s="151"/>
    </row>
    <row r="39" spans="2:24" s="150" customFormat="1" ht="14.25">
      <c r="B39" s="248" t="s">
        <v>222</v>
      </c>
      <c r="C39" s="249"/>
      <c r="D39" s="250">
        <f>Units</f>
        <v>0</v>
      </c>
      <c r="E39" s="251"/>
      <c r="F39" s="243"/>
      <c r="G39" s="151"/>
    </row>
    <row r="40" spans="2:24" s="150" customFormat="1" ht="30.75" customHeight="1">
      <c r="B40" s="312" t="s">
        <v>280</v>
      </c>
      <c r="C40" s="60"/>
      <c r="D40" s="313" t="s">
        <v>281</v>
      </c>
      <c r="E40" s="314" t="s">
        <v>383</v>
      </c>
      <c r="F40" s="243"/>
      <c r="G40" s="151"/>
    </row>
    <row r="41" spans="2:24" s="152" customFormat="1" ht="14.25">
      <c r="B41" s="252" t="s">
        <v>282</v>
      </c>
      <c r="C41" s="253"/>
      <c r="D41" s="254" t="e">
        <f>ROUNDUP(D38*Units,0)</f>
        <v>#DIV/0!</v>
      </c>
      <c r="E41" s="712"/>
      <c r="F41" s="253"/>
      <c r="G41" s="153"/>
      <c r="Q41" s="154"/>
      <c r="R41" s="154"/>
      <c r="S41" s="155" t="e">
        <f>IF(#REF!&lt;15000,"5 years",IF(#REF!&lt;=40000,"10 years", IF(#REF!&gt;40000,"15 years")))</f>
        <v>#REF!</v>
      </c>
      <c r="T41" s="156" t="s">
        <v>272</v>
      </c>
      <c r="U41" s="157" t="e">
        <v>#REF!</v>
      </c>
      <c r="V41" s="158" t="s">
        <v>273</v>
      </c>
      <c r="W41" s="159"/>
      <c r="X41" s="150"/>
    </row>
    <row r="42" spans="2:24" s="152" customFormat="1" ht="14.25">
      <c r="B42" s="252" t="s">
        <v>274</v>
      </c>
      <c r="C42" s="253"/>
      <c r="D42" s="254" t="e">
        <f>ROUNDUP(IF(D41&gt;=5,D41*0.2,0),0)</f>
        <v>#DIV/0!</v>
      </c>
      <c r="E42" s="713"/>
      <c r="F42" s="253"/>
      <c r="G42" s="153"/>
      <c r="Q42" s="154"/>
      <c r="R42" s="154"/>
      <c r="S42" s="155"/>
      <c r="T42" s="156"/>
      <c r="U42" s="157"/>
      <c r="V42" s="158"/>
      <c r="W42" s="159"/>
      <c r="X42" s="150"/>
    </row>
    <row r="43" spans="2:24" s="150" customFormat="1" ht="14.25">
      <c r="B43" s="244" t="s">
        <v>276</v>
      </c>
      <c r="C43" s="60"/>
      <c r="D43" s="65" t="e">
        <f>D37/D41</f>
        <v>#DIV/0!</v>
      </c>
      <c r="E43" s="255" t="e">
        <f>D37/E41</f>
        <v>#DIV/0!</v>
      </c>
      <c r="F43" s="243"/>
      <c r="G43" s="151"/>
    </row>
    <row r="44" spans="2:24" s="161" customFormat="1" ht="14.25">
      <c r="B44" s="640" t="s">
        <v>275</v>
      </c>
      <c r="C44" s="256"/>
      <c r="D44" s="257" t="e">
        <f>IF(D43&lt;15000,"5 years",IF(D43&lt;=40000,"10 years", IF(D43&gt;40000,"15 years")))</f>
        <v>#DIV/0!</v>
      </c>
      <c r="E44" s="257" t="e">
        <f>IF(E43&lt;15000,"5 years",IF(E43&lt;=40000,"10 years", IF(E43&gt;40000,"15 years")))</f>
        <v>#DIV/0!</v>
      </c>
      <c r="F44" s="258"/>
      <c r="G44" s="160"/>
      <c r="Q44" s="154"/>
      <c r="R44" s="154"/>
      <c r="S44" s="154"/>
      <c r="T44" s="154"/>
      <c r="U44" s="154"/>
      <c r="V44" s="154"/>
      <c r="W44" s="154"/>
    </row>
    <row r="45" spans="2:24" s="161" customFormat="1" ht="14.25">
      <c r="B45" s="641"/>
      <c r="C45" s="259"/>
      <c r="D45" s="172" t="s">
        <v>272</v>
      </c>
      <c r="E45" s="172" t="s">
        <v>272</v>
      </c>
      <c r="F45" s="260"/>
      <c r="G45" s="160"/>
      <c r="Q45" s="154"/>
      <c r="R45" s="154"/>
      <c r="S45" s="154"/>
      <c r="T45" s="154"/>
      <c r="U45" s="154"/>
      <c r="V45" s="154"/>
      <c r="W45" s="154"/>
    </row>
    <row r="46" spans="2:24" s="150" customFormat="1" ht="15" customHeight="1">
      <c r="B46" s="641"/>
      <c r="C46" s="60"/>
      <c r="D46" s="261" t="e">
        <f>IF('2)Summary'!$I$11="New Construction","20 Years",D44)</f>
        <v>#DIV/0!</v>
      </c>
      <c r="E46" s="261" t="e">
        <f>IF('2)Summary'!$I$11="New Construction","20 Years",E44)</f>
        <v>#DIV/0!</v>
      </c>
      <c r="F46" s="60"/>
      <c r="G46" s="151"/>
      <c r="Q46" s="159"/>
      <c r="R46" s="159"/>
      <c r="S46" s="159"/>
      <c r="T46" s="159"/>
      <c r="U46" s="159"/>
      <c r="V46" s="159"/>
      <c r="W46" s="159"/>
    </row>
    <row r="47" spans="2:24" s="150" customFormat="1" ht="15" customHeight="1">
      <c r="B47" s="642"/>
      <c r="C47" s="249"/>
      <c r="D47" s="639"/>
      <c r="E47" s="639"/>
      <c r="F47" s="60"/>
      <c r="G47" s="151"/>
      <c r="Q47" s="159"/>
      <c r="R47" s="159"/>
      <c r="S47" s="159"/>
      <c r="T47" s="159"/>
      <c r="U47" s="159"/>
      <c r="V47" s="159"/>
      <c r="W47" s="159"/>
    </row>
    <row r="48" spans="2:24" s="134" customFormat="1" ht="18.75" customHeight="1">
      <c r="B48" s="109" t="s">
        <v>277</v>
      </c>
      <c r="C48" s="56"/>
      <c r="D48" s="56"/>
      <c r="E48" s="56"/>
      <c r="F48" s="167"/>
      <c r="G48" s="163"/>
    </row>
    <row r="49" spans="2:9" s="165" customFormat="1" ht="14.25" customHeight="1">
      <c r="B49" s="262" t="s">
        <v>278</v>
      </c>
      <c r="C49" s="263" t="s">
        <v>207</v>
      </c>
      <c r="D49" s="263" t="s">
        <v>279</v>
      </c>
      <c r="E49" s="263" t="s">
        <v>280</v>
      </c>
      <c r="F49" s="167"/>
      <c r="G49" s="167"/>
      <c r="H49" s="167"/>
      <c r="I49" s="167"/>
    </row>
    <row r="50" spans="2:9" s="134" customFormat="1" ht="14.25">
      <c r="B50" s="264" t="s">
        <v>72</v>
      </c>
      <c r="C50" s="265">
        <f>'2)Summary'!C29</f>
        <v>0</v>
      </c>
      <c r="D50" s="266" t="e">
        <f>$D$38</f>
        <v>#DIV/0!</v>
      </c>
      <c r="E50" s="267" t="e">
        <f>ROUNDUP(C50*D50,0)</f>
        <v>#DIV/0!</v>
      </c>
      <c r="F50" s="167"/>
    </row>
    <row r="51" spans="2:9" s="134" customFormat="1" ht="14.25">
      <c r="B51" s="264" t="s">
        <v>73</v>
      </c>
      <c r="C51" s="265">
        <f>'2)Summary'!D29</f>
        <v>0</v>
      </c>
      <c r="D51" s="266" t="e">
        <f>$D$38</f>
        <v>#DIV/0!</v>
      </c>
      <c r="E51" s="267" t="e">
        <f>ROUNDUP(C51*D51,0)</f>
        <v>#DIV/0!</v>
      </c>
      <c r="F51" s="167"/>
    </row>
    <row r="52" spans="2:9" s="134" customFormat="1" ht="14.25">
      <c r="B52" s="264" t="s">
        <v>74</v>
      </c>
      <c r="C52" s="265">
        <f>'2)Summary'!E29</f>
        <v>0</v>
      </c>
      <c r="D52" s="266" t="e">
        <f>$D$38</f>
        <v>#DIV/0!</v>
      </c>
      <c r="E52" s="267" t="e">
        <f>ROUNDUP(C52*D52,0)</f>
        <v>#DIV/0!</v>
      </c>
      <c r="F52" s="167"/>
    </row>
    <row r="53" spans="2:9" s="134" customFormat="1" ht="14.25">
      <c r="B53" s="264" t="s">
        <v>75</v>
      </c>
      <c r="C53" s="265">
        <f>'2)Summary'!F29</f>
        <v>0</v>
      </c>
      <c r="D53" s="266" t="e">
        <f>$D$38</f>
        <v>#DIV/0!</v>
      </c>
      <c r="E53" s="267" t="e">
        <f>ROUNDUP(C53*D53,0)</f>
        <v>#DIV/0!</v>
      </c>
      <c r="F53" s="167"/>
    </row>
    <row r="54" spans="2:9" s="134" customFormat="1" ht="14.25">
      <c r="B54" s="268" t="s">
        <v>76</v>
      </c>
      <c r="C54" s="269">
        <f>'2)Summary'!G29</f>
        <v>0</v>
      </c>
      <c r="D54" s="270" t="e">
        <f>$D$38</f>
        <v>#DIV/0!</v>
      </c>
      <c r="E54" s="271" t="e">
        <f>ROUNDUP(C54*D54,0)</f>
        <v>#DIV/0!</v>
      </c>
      <c r="F54" s="167"/>
    </row>
    <row r="55" spans="2:9" s="207" customFormat="1">
      <c r="B55" s="303" t="s">
        <v>189</v>
      </c>
      <c r="C55" s="304">
        <f>SUM(C50:C54)</f>
        <v>0</v>
      </c>
      <c r="D55" s="304"/>
      <c r="E55" s="305" t="e">
        <f>SUM(E50:E54)</f>
        <v>#DIV/0!</v>
      </c>
      <c r="F55" s="167"/>
    </row>
    <row r="56" spans="2:9" s="134" customFormat="1" ht="14.25">
      <c r="B56" s="109" t="s">
        <v>313</v>
      </c>
      <c r="C56" s="1716" t="s">
        <v>283</v>
      </c>
      <c r="D56" s="1716"/>
      <c r="E56" s="1716"/>
      <c r="F56" s="167"/>
    </row>
    <row r="57" spans="2:9" s="165" customFormat="1" ht="16.899999999999999" customHeight="1">
      <c r="B57" s="265" t="s">
        <v>70</v>
      </c>
      <c r="C57" s="272" t="s">
        <v>287</v>
      </c>
      <c r="D57" s="272" t="s">
        <v>288</v>
      </c>
      <c r="E57" s="272" t="s">
        <v>189</v>
      </c>
      <c r="F57" s="223"/>
      <c r="G57" s="168"/>
      <c r="H57" s="168"/>
      <c r="I57" s="168"/>
    </row>
    <row r="58" spans="2:9" s="134" customFormat="1" ht="14.25">
      <c r="B58" s="273" t="s">
        <v>72</v>
      </c>
      <c r="C58" s="632"/>
      <c r="D58" s="633"/>
      <c r="E58" s="273">
        <f t="shared" ref="E58:E63" si="0">SUM(C58:D58)</f>
        <v>0</v>
      </c>
      <c r="F58" s="274"/>
    </row>
    <row r="59" spans="2:9" s="134" customFormat="1" ht="14.25">
      <c r="B59" s="265" t="s">
        <v>73</v>
      </c>
      <c r="C59" s="632"/>
      <c r="D59" s="633"/>
      <c r="E59" s="265">
        <f t="shared" si="0"/>
        <v>0</v>
      </c>
      <c r="F59" s="274"/>
    </row>
    <row r="60" spans="2:9" s="134" customFormat="1" ht="14.25">
      <c r="B60" s="265" t="s">
        <v>74</v>
      </c>
      <c r="C60" s="632"/>
      <c r="D60" s="633"/>
      <c r="E60" s="265">
        <f t="shared" si="0"/>
        <v>0</v>
      </c>
      <c r="F60" s="274"/>
    </row>
    <row r="61" spans="2:9" s="134" customFormat="1" ht="14.25">
      <c r="B61" s="265" t="s">
        <v>75</v>
      </c>
      <c r="C61" s="632"/>
      <c r="D61" s="633"/>
      <c r="E61" s="265">
        <f t="shared" si="0"/>
        <v>0</v>
      </c>
      <c r="F61" s="274"/>
    </row>
    <row r="62" spans="2:9" s="134" customFormat="1" ht="14.25">
      <c r="B62" s="269" t="s">
        <v>76</v>
      </c>
      <c r="C62" s="632"/>
      <c r="D62" s="633"/>
      <c r="E62" s="269">
        <f t="shared" si="0"/>
        <v>0</v>
      </c>
      <c r="F62" s="275"/>
    </row>
    <row r="63" spans="2:9" s="207" customFormat="1">
      <c r="B63" s="303" t="s">
        <v>189</v>
      </c>
      <c r="C63" s="304">
        <f>SUM(C58:C62)</f>
        <v>0</v>
      </c>
      <c r="D63" s="304">
        <f>SUM(D58:D62)</f>
        <v>0</v>
      </c>
      <c r="E63" s="175">
        <f t="shared" si="0"/>
        <v>0</v>
      </c>
      <c r="F63" s="275"/>
    </row>
    <row r="64" spans="2:9" s="136" customFormat="1" ht="22.9" customHeight="1">
      <c r="B64" s="276" t="s">
        <v>504</v>
      </c>
      <c r="C64" s="175"/>
      <c r="D64" s="265" t="s">
        <v>463</v>
      </c>
      <c r="E64" s="265" t="s">
        <v>305</v>
      </c>
      <c r="F64" s="223"/>
    </row>
    <row r="65" spans="2:7" s="136" customFormat="1" ht="14.25">
      <c r="B65" s="265" t="s">
        <v>70</v>
      </c>
      <c r="C65" s="265" t="s">
        <v>292</v>
      </c>
      <c r="D65" s="265" t="s">
        <v>503</v>
      </c>
      <c r="E65" s="265" t="s">
        <v>82</v>
      </c>
      <c r="F65" s="648"/>
      <c r="G65" s="648"/>
    </row>
    <row r="66" spans="2:7" s="136" customFormat="1" ht="14.25">
      <c r="B66" s="273" t="s">
        <v>72</v>
      </c>
      <c r="C66" s="273">
        <f>C58+D58</f>
        <v>0</v>
      </c>
      <c r="D66" s="879"/>
      <c r="E66" s="277">
        <f>+C66*D66</f>
        <v>0</v>
      </c>
      <c r="F66" s="648"/>
      <c r="G66" s="648"/>
    </row>
    <row r="67" spans="2:7" s="136" customFormat="1" ht="14.25">
      <c r="B67" s="265" t="s">
        <v>73</v>
      </c>
      <c r="C67" s="265">
        <f>C59+D59</f>
        <v>0</v>
      </c>
      <c r="D67" s="879"/>
      <c r="E67" s="278">
        <f>+C67*D67</f>
        <v>0</v>
      </c>
      <c r="F67" s="648"/>
      <c r="G67" s="648"/>
    </row>
    <row r="68" spans="2:7" s="136" customFormat="1" ht="14.25">
      <c r="B68" s="265" t="s">
        <v>74</v>
      </c>
      <c r="C68" s="265">
        <f>+C60+D60</f>
        <v>0</v>
      </c>
      <c r="D68" s="879"/>
      <c r="E68" s="278">
        <f>+C68*D68</f>
        <v>0</v>
      </c>
      <c r="F68" s="223"/>
    </row>
    <row r="69" spans="2:7" s="136" customFormat="1" ht="14.25">
      <c r="B69" s="265" t="s">
        <v>75</v>
      </c>
      <c r="C69" s="265">
        <f>+C61+D61</f>
        <v>0</v>
      </c>
      <c r="D69" s="879"/>
      <c r="E69" s="278">
        <f>+C69*D69</f>
        <v>0</v>
      </c>
      <c r="F69" s="223"/>
    </row>
    <row r="70" spans="2:7" s="136" customFormat="1" ht="14.25">
      <c r="B70" s="269" t="s">
        <v>76</v>
      </c>
      <c r="C70" s="269">
        <f>C62+D62</f>
        <v>0</v>
      </c>
      <c r="D70" s="879"/>
      <c r="E70" s="279">
        <f>+C70*D70</f>
        <v>0</v>
      </c>
      <c r="F70" s="223"/>
    </row>
    <row r="71" spans="2:7" s="136" customFormat="1" ht="14.25">
      <c r="B71" s="239"/>
      <c r="C71" s="643" t="s">
        <v>289</v>
      </c>
      <c r="D71" s="644"/>
      <c r="E71" s="280">
        <f>SUM(E66:E70)</f>
        <v>0</v>
      </c>
      <c r="F71" s="223"/>
    </row>
    <row r="72" spans="2:7" s="136" customFormat="1" ht="14.25">
      <c r="B72" s="239"/>
      <c r="C72" s="281" t="s">
        <v>285</v>
      </c>
      <c r="D72" s="281"/>
      <c r="E72" s="282">
        <f>'3)Sources &amp; Uses'!$F$11+'3)Sources &amp; Uses'!$F$12+'3)Sources &amp; Uses'!$F$13</f>
        <v>0</v>
      </c>
      <c r="F72" s="239"/>
    </row>
    <row r="73" spans="2:7" s="136" customFormat="1" ht="14.25">
      <c r="B73" s="283"/>
      <c r="C73" s="645" t="s">
        <v>290</v>
      </c>
      <c r="D73" s="645"/>
      <c r="E73" s="284" t="str">
        <f>IF(E72&lt;=E71,"Yes","NO")</f>
        <v>Yes</v>
      </c>
      <c r="F73" s="239"/>
      <c r="G73" s="164"/>
    </row>
    <row r="74" spans="2:7" s="136" customFormat="1" ht="14.25">
      <c r="B74" s="239"/>
      <c r="C74" s="239"/>
      <c r="D74" s="239"/>
      <c r="E74" s="239"/>
      <c r="F74" s="239"/>
      <c r="G74" s="164"/>
    </row>
    <row r="75" spans="2:7" s="136" customFormat="1" ht="14.25">
      <c r="B75" s="283"/>
      <c r="C75" s="239"/>
      <c r="D75" s="239"/>
      <c r="E75" s="239"/>
      <c r="F75" s="239"/>
      <c r="G75" s="164"/>
    </row>
    <row r="76" spans="2:7" s="136" customFormat="1" ht="15.75">
      <c r="B76" s="898" t="s">
        <v>527</v>
      </c>
      <c r="C76" s="892"/>
      <c r="D76" s="889"/>
      <c r="E76" s="889"/>
      <c r="G76" s="164"/>
    </row>
    <row r="77" spans="2:7" s="136" customFormat="1" ht="14.25">
      <c r="B77" s="893" t="s">
        <v>528</v>
      </c>
      <c r="C77" s="894">
        <f>'4)CSF or Commercial Space Uses'!D120</f>
        <v>0</v>
      </c>
      <c r="D77" s="889"/>
      <c r="E77" s="889"/>
      <c r="G77" s="164"/>
    </row>
    <row r="78" spans="2:7" s="136" customFormat="1" ht="14.25">
      <c r="B78" s="895" t="s">
        <v>529</v>
      </c>
      <c r="C78" s="894">
        <f>'3)Sources &amp; Uses'!E181*MIN('8)Housing Credits'!C7,'8)Housing Credits'!C10)</f>
        <v>0</v>
      </c>
      <c r="D78" s="889"/>
      <c r="E78" s="889"/>
      <c r="G78" s="164"/>
    </row>
    <row r="79" spans="2:7" s="136" customFormat="1" ht="14.25">
      <c r="B79" s="895" t="s">
        <v>530</v>
      </c>
      <c r="C79" s="890" t="e">
        <f>C77/C78</f>
        <v>#DIV/0!</v>
      </c>
      <c r="D79" s="889"/>
      <c r="E79" s="889"/>
      <c r="G79" s="164"/>
    </row>
    <row r="80" spans="2:7" s="136" customFormat="1">
      <c r="B80" s="891" t="s">
        <v>290</v>
      </c>
      <c r="C80" s="896" t="e">
        <f>IF(C79&lt;=25%,"Yes","NO")</f>
        <v>#DIV/0!</v>
      </c>
      <c r="D80" s="889"/>
      <c r="E80" s="889"/>
      <c r="G80" s="164"/>
    </row>
    <row r="81" spans="2:7" s="136" customFormat="1" ht="14.25">
      <c r="B81" s="889"/>
      <c r="C81" s="889"/>
      <c r="D81" s="889"/>
      <c r="E81" s="889"/>
      <c r="G81" s="164"/>
    </row>
    <row r="82" spans="2:7" s="136" customFormat="1" ht="14.25">
      <c r="B82" s="897" t="s">
        <v>526</v>
      </c>
      <c r="C82" s="889"/>
      <c r="D82" s="889"/>
      <c r="E82" s="889"/>
      <c r="G82" s="164"/>
    </row>
    <row r="83" spans="2:7" s="136" customFormat="1" ht="14.25">
      <c r="B83" s="897" t="s">
        <v>597</v>
      </c>
      <c r="C83" s="889"/>
      <c r="D83" s="889"/>
      <c r="E83" s="889"/>
      <c r="G83" s="164"/>
    </row>
    <row r="84" spans="2:7" s="136" customFormat="1" ht="14.25">
      <c r="G84" s="164"/>
    </row>
    <row r="85" spans="2:7" s="136" customFormat="1" ht="14.25">
      <c r="G85" s="164"/>
    </row>
    <row r="86" spans="2:7" s="134" customFormat="1" ht="14.25">
      <c r="G86" s="163"/>
    </row>
    <row r="87" spans="2:7" s="134" customFormat="1" ht="14.25">
      <c r="G87" s="163"/>
    </row>
    <row r="88" spans="2:7" s="134" customFormat="1" ht="14.25">
      <c r="G88" s="163"/>
    </row>
    <row r="89" spans="2:7" s="134" customFormat="1" ht="14.25">
      <c r="G89" s="163"/>
    </row>
    <row r="90" spans="2:7" s="134" customFormat="1" ht="14.25">
      <c r="G90" s="163"/>
    </row>
    <row r="91" spans="2:7" s="134" customFormat="1" ht="14.25">
      <c r="G91" s="163"/>
    </row>
    <row r="92" spans="2:7" s="134" customFormat="1" ht="14.25">
      <c r="G92" s="163"/>
    </row>
    <row r="93" spans="2:7" s="134" customFormat="1" ht="14.25">
      <c r="G93" s="163"/>
    </row>
    <row r="94" spans="2:7" s="134" customFormat="1">
      <c r="F94"/>
      <c r="G94" s="163"/>
    </row>
  </sheetData>
  <sheetProtection password="DE4A" sheet="1" objects="1" scenarios="1"/>
  <mergeCells count="4">
    <mergeCell ref="B1:E1"/>
    <mergeCell ref="B2:E2"/>
    <mergeCell ref="C56:E56"/>
    <mergeCell ref="B29:D29"/>
  </mergeCells>
  <phoneticPr fontId="0" type="noConversion"/>
  <conditionalFormatting sqref="B73">
    <cfRule type="expression" dxfId="6" priority="60" stopIfTrue="1">
      <formula>E72&lt;E71</formula>
    </cfRule>
  </conditionalFormatting>
  <conditionalFormatting sqref="B36:E73">
    <cfRule type="expression" dxfId="5" priority="2" stopIfTrue="1">
      <formula>$D$37&lt;=0</formula>
    </cfRule>
  </conditionalFormatting>
  <conditionalFormatting sqref="C76">
    <cfRule type="expression" dxfId="4" priority="82" stopIfTrue="1">
      <formula>D32&gt;D31</formula>
    </cfRule>
    <cfRule type="expression" dxfId="3" priority="83" stopIfTrue="1">
      <formula>D32&lt;=D31</formula>
    </cfRule>
  </conditionalFormatting>
  <conditionalFormatting sqref="B75">
    <cfRule type="expression" dxfId="2" priority="84" stopIfTrue="1">
      <formula>D32&gt;D31</formula>
    </cfRule>
    <cfRule type="expression" dxfId="1" priority="85" stopIfTrue="1">
      <formula>D32&lt;=D31</formula>
    </cfRule>
  </conditionalFormatting>
  <conditionalFormatting sqref="B28:E34">
    <cfRule type="expression" dxfId="0" priority="1" stopIfTrue="1">
      <formula>$H$28="No"</formula>
    </cfRule>
  </conditionalFormatting>
  <printOptions horizontalCentered="1"/>
  <pageMargins left="0.75" right="0.75" top="1" bottom="1" header="0.5" footer="0.5"/>
  <pageSetup scale="51" orientation="portrait" r:id="rId1"/>
  <headerFooter alignWithMargins="0">
    <oddFooter>&amp;L&amp;10&amp;F
&amp;A&amp;R&amp;10Page &amp;P
&amp;D</oddFooter>
  </headerFooter>
  <drawing r:id="rId2"/>
  <legacyDrawing r:id="rId3"/>
</worksheet>
</file>

<file path=xl/worksheets/sheet12.xml><?xml version="1.0" encoding="utf-8"?>
<worksheet xmlns="http://schemas.openxmlformats.org/spreadsheetml/2006/main" xmlns:r="http://schemas.openxmlformats.org/officeDocument/2006/relationships">
  <sheetPr codeName="Sheet12"/>
  <dimension ref="A2:O498"/>
  <sheetViews>
    <sheetView zoomScaleNormal="100" workbookViewId="0">
      <selection activeCell="C4" sqref="C4"/>
    </sheetView>
  </sheetViews>
  <sheetFormatPr defaultRowHeight="15"/>
  <cols>
    <col min="1" max="1" width="13.33203125" customWidth="1"/>
    <col min="2" max="2" width="10.5546875" hidden="1" customWidth="1"/>
    <col min="3" max="3" width="14.44140625" customWidth="1"/>
    <col min="4" max="4" width="9.77734375" customWidth="1"/>
    <col min="6" max="6" width="10.88671875" customWidth="1"/>
    <col min="8" max="8" width="10.6640625" customWidth="1"/>
    <col min="9" max="9" width="10.109375" customWidth="1"/>
    <col min="10" max="10" width="10.88671875" customWidth="1"/>
  </cols>
  <sheetData>
    <row r="2" spans="1:15" ht="15.75">
      <c r="A2" s="1718" t="s">
        <v>583</v>
      </c>
      <c r="B2" s="1718"/>
      <c r="C2" s="1718"/>
      <c r="D2" s="1718"/>
      <c r="E2" s="920"/>
      <c r="F2" s="920"/>
      <c r="G2" s="921"/>
      <c r="H2" s="921"/>
      <c r="I2" s="921"/>
      <c r="J2" s="921"/>
      <c r="K2" s="921"/>
      <c r="L2" s="921"/>
      <c r="M2" s="921"/>
      <c r="N2" s="921"/>
      <c r="O2" s="921"/>
    </row>
    <row r="3" spans="1:15">
      <c r="A3" s="56"/>
      <c r="B3" s="56"/>
      <c r="C3" s="56"/>
      <c r="D3" s="56"/>
      <c r="E3" s="56"/>
      <c r="F3" s="56"/>
      <c r="G3" s="56"/>
      <c r="H3" s="56"/>
      <c r="I3" s="56"/>
      <c r="J3" s="56"/>
      <c r="K3" s="56"/>
      <c r="L3" s="56"/>
      <c r="M3" s="56"/>
      <c r="N3" s="56"/>
      <c r="O3" s="56"/>
    </row>
    <row r="4" spans="1:15">
      <c r="A4" s="922" t="s">
        <v>424</v>
      </c>
      <c r="B4" s="923"/>
      <c r="C4" s="922">
        <f>Project</f>
        <v>0</v>
      </c>
      <c r="D4" s="919"/>
      <c r="E4" s="919"/>
      <c r="F4" s="919"/>
      <c r="G4" s="921"/>
      <c r="H4" s="921"/>
      <c r="I4" s="921"/>
      <c r="J4" s="921"/>
      <c r="K4" s="921"/>
      <c r="L4" s="921"/>
      <c r="M4" s="921"/>
      <c r="N4" s="921"/>
      <c r="O4" s="921"/>
    </row>
    <row r="5" spans="1:15">
      <c r="A5" s="922"/>
      <c r="B5" s="922"/>
      <c r="C5" s="922"/>
      <c r="D5" s="919"/>
      <c r="E5" s="919"/>
      <c r="F5" s="919"/>
      <c r="G5" s="921"/>
      <c r="H5" s="921"/>
      <c r="I5" s="921"/>
      <c r="J5" s="921"/>
      <c r="K5" s="921"/>
      <c r="L5" s="921"/>
      <c r="M5" s="921"/>
      <c r="N5" s="921"/>
      <c r="O5" s="921"/>
    </row>
    <row r="6" spans="1:15">
      <c r="A6" s="922" t="s">
        <v>558</v>
      </c>
      <c r="B6" s="919"/>
      <c r="C6" s="924">
        <f>'3)Sources &amp; Uses'!F18</f>
        <v>0</v>
      </c>
      <c r="D6" s="919"/>
      <c r="E6" s="919"/>
      <c r="F6" s="919"/>
      <c r="G6" s="921"/>
      <c r="H6" s="921"/>
      <c r="I6" s="921"/>
      <c r="J6" s="921"/>
      <c r="K6" s="921"/>
      <c r="L6" s="921"/>
      <c r="M6" s="921"/>
      <c r="N6" s="921"/>
      <c r="O6" s="921"/>
    </row>
    <row r="7" spans="1:15">
      <c r="A7" s="922" t="s">
        <v>559</v>
      </c>
      <c r="B7" s="919"/>
      <c r="C7" s="925">
        <f>'3)Sources &amp; Uses'!H18</f>
        <v>0</v>
      </c>
      <c r="D7" s="919"/>
      <c r="E7" s="919"/>
      <c r="F7" s="919"/>
      <c r="G7" s="921"/>
      <c r="H7" s="921"/>
      <c r="I7" s="921"/>
      <c r="J7" s="921"/>
      <c r="K7" s="921"/>
      <c r="L7" s="921"/>
      <c r="M7" s="921"/>
      <c r="N7" s="921"/>
      <c r="O7" s="921"/>
    </row>
    <row r="8" spans="1:15">
      <c r="A8" s="922" t="s">
        <v>560</v>
      </c>
      <c r="B8" s="919"/>
      <c r="C8" s="926">
        <f>'3)Sources &amp; Uses'!I18</f>
        <v>0</v>
      </c>
      <c r="D8" s="919"/>
      <c r="E8" s="919"/>
      <c r="F8" s="919"/>
      <c r="G8" s="921"/>
      <c r="H8" s="921"/>
      <c r="I8" s="921"/>
      <c r="J8" s="921"/>
      <c r="K8" s="921"/>
      <c r="L8" s="921"/>
      <c r="M8" s="921"/>
      <c r="N8" s="921"/>
      <c r="O8" s="921"/>
    </row>
    <row r="9" spans="1:15">
      <c r="A9" s="923" t="s">
        <v>561</v>
      </c>
      <c r="B9" s="919"/>
      <c r="C9" s="927" t="e">
        <f>(ROUND(PMT(C7/12,C8*12,-C6),2))</f>
        <v>#DIV/0!</v>
      </c>
      <c r="D9" s="919"/>
      <c r="E9" s="919"/>
      <c r="F9" s="919"/>
      <c r="G9" s="921"/>
      <c r="H9" s="921"/>
      <c r="I9" s="921"/>
      <c r="J9" s="921"/>
      <c r="K9" s="921"/>
      <c r="L9" s="921"/>
      <c r="M9" s="921"/>
      <c r="N9" s="921"/>
      <c r="O9" s="921"/>
    </row>
    <row r="10" spans="1:15">
      <c r="A10" s="923" t="s">
        <v>562</v>
      </c>
      <c r="B10" s="919"/>
      <c r="C10" s="927" t="e">
        <f>(C9*12)</f>
        <v>#DIV/0!</v>
      </c>
      <c r="D10" s="919"/>
      <c r="E10" s="919"/>
      <c r="F10" s="919"/>
      <c r="G10" s="921"/>
      <c r="H10" s="921"/>
      <c r="I10" s="921"/>
      <c r="J10" s="921"/>
      <c r="K10" s="921"/>
      <c r="L10" s="921"/>
      <c r="M10" s="921"/>
      <c r="N10" s="921"/>
      <c r="O10" s="921"/>
    </row>
    <row r="11" spans="1:15">
      <c r="A11" s="922"/>
      <c r="B11" s="919"/>
      <c r="C11" s="922"/>
      <c r="D11" s="919"/>
      <c r="E11" s="919"/>
      <c r="F11" s="919"/>
      <c r="G11" s="921"/>
      <c r="H11" s="921"/>
      <c r="I11" s="921"/>
      <c r="J11" s="921"/>
      <c r="K11" s="921"/>
      <c r="L11" s="921"/>
      <c r="M11" s="921"/>
      <c r="N11" s="921"/>
      <c r="O11" s="921"/>
    </row>
    <row r="12" spans="1:15">
      <c r="A12" s="922" t="s">
        <v>563</v>
      </c>
      <c r="B12" s="919"/>
      <c r="C12" s="928">
        <f>C6</f>
        <v>0</v>
      </c>
      <c r="D12" s="919"/>
      <c r="E12" s="919"/>
      <c r="F12" s="919"/>
      <c r="G12" s="921"/>
      <c r="H12" s="921"/>
      <c r="I12" s="921"/>
      <c r="J12" s="921"/>
      <c r="K12" s="921"/>
      <c r="L12" s="921"/>
      <c r="M12" s="921"/>
      <c r="N12" s="921"/>
      <c r="O12" s="921"/>
    </row>
    <row r="13" spans="1:15">
      <c r="A13" s="922" t="s">
        <v>564</v>
      </c>
      <c r="B13" s="919"/>
      <c r="C13" s="928" t="e">
        <f>H498</f>
        <v>#DIV/0!</v>
      </c>
      <c r="D13" s="919"/>
      <c r="E13" s="919"/>
      <c r="F13" s="919"/>
      <c r="G13" s="921"/>
      <c r="H13" s="921"/>
      <c r="I13" s="921"/>
      <c r="J13" s="921"/>
      <c r="K13" s="921"/>
      <c r="L13" s="921"/>
      <c r="M13" s="921"/>
      <c r="N13" s="921"/>
      <c r="O13" s="921"/>
    </row>
    <row r="14" spans="1:15">
      <c r="A14" s="922" t="s">
        <v>565</v>
      </c>
      <c r="B14" s="919"/>
      <c r="C14" s="928" t="e">
        <f>C12+C13</f>
        <v>#DIV/0!</v>
      </c>
      <c r="D14" s="919"/>
      <c r="E14" s="919"/>
      <c r="F14" s="919"/>
      <c r="G14" s="921"/>
      <c r="H14" s="921"/>
      <c r="I14" s="921"/>
      <c r="J14" s="921"/>
      <c r="K14" s="921"/>
      <c r="L14" s="921"/>
      <c r="M14" s="921"/>
      <c r="N14" s="921"/>
      <c r="O14" s="921"/>
    </row>
    <row r="15" spans="1:15">
      <c r="A15" s="918"/>
      <c r="B15" s="918"/>
      <c r="C15" s="919"/>
      <c r="D15" s="919"/>
      <c r="E15" s="919"/>
      <c r="F15" s="919"/>
      <c r="G15" s="921"/>
      <c r="H15" s="921"/>
      <c r="I15" s="921"/>
      <c r="J15" s="921"/>
      <c r="K15" s="929"/>
      <c r="L15" s="930"/>
      <c r="M15" s="930"/>
      <c r="N15" s="930"/>
      <c r="O15" s="930"/>
    </row>
    <row r="16" spans="1:15" ht="15.75" thickBot="1">
      <c r="A16" s="918"/>
      <c r="B16" s="918"/>
      <c r="C16" s="919"/>
      <c r="D16" s="919"/>
      <c r="E16" s="919"/>
      <c r="F16" s="919"/>
      <c r="G16" s="921"/>
      <c r="H16" s="921"/>
      <c r="I16" s="921"/>
      <c r="J16" s="921"/>
      <c r="K16" s="930"/>
      <c r="L16" s="930"/>
      <c r="M16" s="930"/>
      <c r="N16" s="930"/>
      <c r="O16" s="930"/>
    </row>
    <row r="17" spans="1:15" ht="15" customHeight="1">
      <c r="A17" s="1722" t="s">
        <v>566</v>
      </c>
      <c r="B17" s="1724" t="s">
        <v>567</v>
      </c>
      <c r="C17" s="1726" t="s">
        <v>568</v>
      </c>
      <c r="D17" s="1728" t="s">
        <v>3</v>
      </c>
      <c r="E17" s="1730" t="s">
        <v>569</v>
      </c>
      <c r="F17" s="1732" t="s">
        <v>570</v>
      </c>
      <c r="G17" s="1732" t="s">
        <v>571</v>
      </c>
      <c r="H17" s="1722" t="s">
        <v>572</v>
      </c>
      <c r="I17" s="1726" t="s">
        <v>573</v>
      </c>
      <c r="J17" s="1734" t="s">
        <v>574</v>
      </c>
      <c r="K17" s="1719" t="s">
        <v>584</v>
      </c>
      <c r="L17" s="1720"/>
      <c r="M17" s="1720"/>
      <c r="N17" s="1720"/>
      <c r="O17" s="1720"/>
    </row>
    <row r="18" spans="1:15" ht="25.15" customHeight="1" thickBot="1">
      <c r="A18" s="1723"/>
      <c r="B18" s="1725"/>
      <c r="C18" s="1727"/>
      <c r="D18" s="1729"/>
      <c r="E18" s="1731"/>
      <c r="F18" s="1723"/>
      <c r="G18" s="1723"/>
      <c r="H18" s="1733"/>
      <c r="I18" s="1727"/>
      <c r="J18" s="1735"/>
      <c r="K18" s="1721"/>
      <c r="L18" s="1720"/>
      <c r="M18" s="1720"/>
      <c r="N18" s="1720"/>
      <c r="O18" s="1720"/>
    </row>
    <row r="19" spans="1:15">
      <c r="A19" s="931">
        <v>1</v>
      </c>
      <c r="B19" s="932">
        <v>36465</v>
      </c>
      <c r="C19" s="933">
        <f>C6</f>
        <v>0</v>
      </c>
      <c r="D19" s="933">
        <f t="shared" ref="D19:D82" si="0">(C19*$C$7/12)</f>
        <v>0</v>
      </c>
      <c r="E19" s="933" t="e">
        <f t="shared" ref="E19:E82" si="1">($C$9-D19)</f>
        <v>#DIV/0!</v>
      </c>
      <c r="F19" s="933" t="e">
        <f t="shared" ref="F19:F82" si="2">(C19-E19)</f>
        <v>#DIV/0!</v>
      </c>
      <c r="G19" s="934">
        <f t="shared" ref="G19:G82" si="3">(C19*0.005/12)</f>
        <v>0</v>
      </c>
      <c r="H19" s="933">
        <f>D19</f>
        <v>0</v>
      </c>
      <c r="I19" s="933" t="e">
        <f>E19</f>
        <v>#DIV/0!</v>
      </c>
      <c r="J19" s="934" t="e">
        <f>D19+E19+G19</f>
        <v>#DIV/0!</v>
      </c>
      <c r="K19" s="935" t="str">
        <f>IF(ISERROR(SUM(C31:C42)/12*0.005),"n/a",SUM(C31:C42)/12*0.005)</f>
        <v>n/a</v>
      </c>
      <c r="L19" s="921"/>
      <c r="M19" s="921"/>
      <c r="N19" s="921"/>
      <c r="O19" s="921"/>
    </row>
    <row r="20" spans="1:15">
      <c r="A20" s="931">
        <v>2</v>
      </c>
      <c r="B20" s="932">
        <v>36495</v>
      </c>
      <c r="C20" s="933" t="e">
        <f t="shared" ref="C20:C83" si="4">(C19-E19)</f>
        <v>#DIV/0!</v>
      </c>
      <c r="D20" s="933" t="e">
        <f t="shared" si="0"/>
        <v>#DIV/0!</v>
      </c>
      <c r="E20" s="933" t="e">
        <f t="shared" si="1"/>
        <v>#DIV/0!</v>
      </c>
      <c r="F20" s="933" t="e">
        <f t="shared" si="2"/>
        <v>#DIV/0!</v>
      </c>
      <c r="G20" s="934" t="e">
        <f t="shared" si="3"/>
        <v>#DIV/0!</v>
      </c>
      <c r="H20" s="933" t="e">
        <f>H19+D20</f>
        <v>#DIV/0!</v>
      </c>
      <c r="I20" s="933" t="e">
        <f>I19+E20</f>
        <v>#DIV/0!</v>
      </c>
      <c r="J20" s="934" t="e">
        <f>D20+E20+G20</f>
        <v>#DIV/0!</v>
      </c>
      <c r="K20" s="935" t="str">
        <f>IF(ISERROR(SUM(C43:C54)/12*0.005),"n/a",SUM(C43:C54)/12*0.005)</f>
        <v>n/a</v>
      </c>
      <c r="L20" s="921"/>
      <c r="M20" s="921"/>
      <c r="N20" s="921"/>
      <c r="O20" s="921"/>
    </row>
    <row r="21" spans="1:15">
      <c r="A21" s="931">
        <v>3</v>
      </c>
      <c r="B21" s="932">
        <v>36526</v>
      </c>
      <c r="C21" s="933" t="e">
        <f t="shared" si="4"/>
        <v>#DIV/0!</v>
      </c>
      <c r="D21" s="933" t="e">
        <f t="shared" si="0"/>
        <v>#DIV/0!</v>
      </c>
      <c r="E21" s="933" t="e">
        <f t="shared" si="1"/>
        <v>#DIV/0!</v>
      </c>
      <c r="F21" s="933" t="e">
        <f t="shared" si="2"/>
        <v>#DIV/0!</v>
      </c>
      <c r="G21" s="934" t="e">
        <f t="shared" si="3"/>
        <v>#DIV/0!</v>
      </c>
      <c r="H21" s="933" t="e">
        <f t="shared" ref="H21:H84" si="5">H20+D21</f>
        <v>#DIV/0!</v>
      </c>
      <c r="I21" s="933" t="e">
        <f t="shared" ref="I21:I84" si="6">I20+E21</f>
        <v>#DIV/0!</v>
      </c>
      <c r="J21" s="934" t="e">
        <f t="shared" ref="J21:J84" si="7">D21+E21+G21</f>
        <v>#DIV/0!</v>
      </c>
      <c r="K21" s="935" t="str">
        <f>IF(ISERROR(SUM(C55:C66)/12*0.005),"n/a",SUM(C55:C66)/12*0.005)</f>
        <v>n/a</v>
      </c>
      <c r="L21" s="921"/>
      <c r="M21" s="921"/>
      <c r="N21" s="921"/>
      <c r="O21" s="921"/>
    </row>
    <row r="22" spans="1:15">
      <c r="A22" s="931">
        <v>4</v>
      </c>
      <c r="B22" s="932">
        <v>36557</v>
      </c>
      <c r="C22" s="933" t="e">
        <f t="shared" si="4"/>
        <v>#DIV/0!</v>
      </c>
      <c r="D22" s="933" t="e">
        <f t="shared" si="0"/>
        <v>#DIV/0!</v>
      </c>
      <c r="E22" s="933" t="e">
        <f t="shared" si="1"/>
        <v>#DIV/0!</v>
      </c>
      <c r="F22" s="933" t="e">
        <f t="shared" si="2"/>
        <v>#DIV/0!</v>
      </c>
      <c r="G22" s="934" t="e">
        <f t="shared" si="3"/>
        <v>#DIV/0!</v>
      </c>
      <c r="H22" s="933" t="e">
        <f t="shared" si="5"/>
        <v>#DIV/0!</v>
      </c>
      <c r="I22" s="933" t="e">
        <f t="shared" si="6"/>
        <v>#DIV/0!</v>
      </c>
      <c r="J22" s="934" t="e">
        <f t="shared" si="7"/>
        <v>#DIV/0!</v>
      </c>
      <c r="K22" s="935" t="str">
        <f>IF(ISERROR(SUM(C67:C78)/12*0.005),"n/a",SUM(C67:C78)/12*0.005)</f>
        <v>n/a</v>
      </c>
      <c r="L22" s="921"/>
      <c r="M22" s="921"/>
      <c r="N22" s="921"/>
      <c r="O22" s="921"/>
    </row>
    <row r="23" spans="1:15">
      <c r="A23" s="931">
        <v>5</v>
      </c>
      <c r="B23" s="932">
        <v>36586</v>
      </c>
      <c r="C23" s="933" t="e">
        <f t="shared" si="4"/>
        <v>#DIV/0!</v>
      </c>
      <c r="D23" s="933" t="e">
        <f t="shared" si="0"/>
        <v>#DIV/0!</v>
      </c>
      <c r="E23" s="933" t="e">
        <f t="shared" si="1"/>
        <v>#DIV/0!</v>
      </c>
      <c r="F23" s="933" t="e">
        <f t="shared" si="2"/>
        <v>#DIV/0!</v>
      </c>
      <c r="G23" s="934" t="e">
        <f t="shared" si="3"/>
        <v>#DIV/0!</v>
      </c>
      <c r="H23" s="933" t="e">
        <f t="shared" si="5"/>
        <v>#DIV/0!</v>
      </c>
      <c r="I23" s="933" t="e">
        <f t="shared" si="6"/>
        <v>#DIV/0!</v>
      </c>
      <c r="J23" s="934" t="e">
        <f t="shared" si="7"/>
        <v>#DIV/0!</v>
      </c>
      <c r="K23" s="935" t="str">
        <f>IF(ISERROR(SUM(C79:C90)/12*0.005),"n/a",SUM(C79:C90)/12*0.005)</f>
        <v>n/a</v>
      </c>
      <c r="L23" s="921"/>
      <c r="M23" s="921"/>
      <c r="N23" s="921"/>
      <c r="O23" s="921"/>
    </row>
    <row r="24" spans="1:15">
      <c r="A24" s="931">
        <v>6</v>
      </c>
      <c r="B24" s="932">
        <v>36617</v>
      </c>
      <c r="C24" s="933" t="e">
        <f t="shared" si="4"/>
        <v>#DIV/0!</v>
      </c>
      <c r="D24" s="933" t="e">
        <f t="shared" si="0"/>
        <v>#DIV/0!</v>
      </c>
      <c r="E24" s="933" t="e">
        <f t="shared" si="1"/>
        <v>#DIV/0!</v>
      </c>
      <c r="F24" s="933" t="e">
        <f t="shared" si="2"/>
        <v>#DIV/0!</v>
      </c>
      <c r="G24" s="934" t="e">
        <f t="shared" si="3"/>
        <v>#DIV/0!</v>
      </c>
      <c r="H24" s="933" t="e">
        <f t="shared" si="5"/>
        <v>#DIV/0!</v>
      </c>
      <c r="I24" s="933" t="e">
        <f t="shared" si="6"/>
        <v>#DIV/0!</v>
      </c>
      <c r="J24" s="934" t="e">
        <f t="shared" si="7"/>
        <v>#DIV/0!</v>
      </c>
      <c r="K24" s="935" t="str">
        <f>IF(ISERROR(SUM(C91:C102)/12*0.005),"n/a",SUM(C91:C102)/12*0.005)</f>
        <v>n/a</v>
      </c>
      <c r="L24" s="921"/>
      <c r="M24" s="921"/>
      <c r="N24" s="921"/>
      <c r="O24" s="921"/>
    </row>
    <row r="25" spans="1:15">
      <c r="A25" s="931">
        <v>7</v>
      </c>
      <c r="B25" s="932">
        <v>36647</v>
      </c>
      <c r="C25" s="933" t="e">
        <f t="shared" si="4"/>
        <v>#DIV/0!</v>
      </c>
      <c r="D25" s="933" t="e">
        <f t="shared" si="0"/>
        <v>#DIV/0!</v>
      </c>
      <c r="E25" s="933" t="e">
        <f t="shared" si="1"/>
        <v>#DIV/0!</v>
      </c>
      <c r="F25" s="933" t="e">
        <f t="shared" si="2"/>
        <v>#DIV/0!</v>
      </c>
      <c r="G25" s="934" t="e">
        <f t="shared" si="3"/>
        <v>#DIV/0!</v>
      </c>
      <c r="H25" s="933" t="e">
        <f t="shared" si="5"/>
        <v>#DIV/0!</v>
      </c>
      <c r="I25" s="933" t="e">
        <f t="shared" si="6"/>
        <v>#DIV/0!</v>
      </c>
      <c r="J25" s="934" t="e">
        <f t="shared" si="7"/>
        <v>#DIV/0!</v>
      </c>
      <c r="K25" s="935" t="str">
        <f>IF(ISERROR(SUM(C103:C114)/12*0.005),"n/a",SUM(C103:C114)/12*0.005)</f>
        <v>n/a</v>
      </c>
      <c r="L25" s="921"/>
      <c r="M25" s="921"/>
      <c r="N25" s="921"/>
      <c r="O25" s="921"/>
    </row>
    <row r="26" spans="1:15">
      <c r="A26" s="931">
        <v>8</v>
      </c>
      <c r="B26" s="932">
        <v>36678</v>
      </c>
      <c r="C26" s="933" t="e">
        <f t="shared" si="4"/>
        <v>#DIV/0!</v>
      </c>
      <c r="D26" s="933" t="e">
        <f t="shared" si="0"/>
        <v>#DIV/0!</v>
      </c>
      <c r="E26" s="933" t="e">
        <f t="shared" si="1"/>
        <v>#DIV/0!</v>
      </c>
      <c r="F26" s="933" t="e">
        <f t="shared" si="2"/>
        <v>#DIV/0!</v>
      </c>
      <c r="G26" s="934" t="e">
        <f t="shared" si="3"/>
        <v>#DIV/0!</v>
      </c>
      <c r="H26" s="933" t="e">
        <f t="shared" si="5"/>
        <v>#DIV/0!</v>
      </c>
      <c r="I26" s="933" t="e">
        <f t="shared" si="6"/>
        <v>#DIV/0!</v>
      </c>
      <c r="J26" s="934" t="e">
        <f t="shared" si="7"/>
        <v>#DIV/0!</v>
      </c>
      <c r="K26" s="935" t="str">
        <f>IF(ISERROR(SUM(C115:C126)/12*0.005),"n/a",SUM(C115:C126)/12*0.005)</f>
        <v>n/a</v>
      </c>
      <c r="L26" s="921"/>
      <c r="M26" s="921"/>
      <c r="N26" s="921"/>
      <c r="O26" s="921"/>
    </row>
    <row r="27" spans="1:15">
      <c r="A27" s="931">
        <v>9</v>
      </c>
      <c r="B27" s="932">
        <v>36708</v>
      </c>
      <c r="C27" s="933" t="e">
        <f t="shared" si="4"/>
        <v>#DIV/0!</v>
      </c>
      <c r="D27" s="933" t="e">
        <f t="shared" si="0"/>
        <v>#DIV/0!</v>
      </c>
      <c r="E27" s="933" t="e">
        <f t="shared" si="1"/>
        <v>#DIV/0!</v>
      </c>
      <c r="F27" s="933" t="e">
        <f t="shared" si="2"/>
        <v>#DIV/0!</v>
      </c>
      <c r="G27" s="934" t="e">
        <f t="shared" si="3"/>
        <v>#DIV/0!</v>
      </c>
      <c r="H27" s="933" t="e">
        <f t="shared" si="5"/>
        <v>#DIV/0!</v>
      </c>
      <c r="I27" s="933" t="e">
        <f t="shared" si="6"/>
        <v>#DIV/0!</v>
      </c>
      <c r="J27" s="934" t="e">
        <f t="shared" si="7"/>
        <v>#DIV/0!</v>
      </c>
      <c r="K27" s="935" t="str">
        <f>IF(ISERROR(SUM(C127:C138)/12*0.005),"n/a",SUM(C127:C138)/12*0.005)</f>
        <v>n/a</v>
      </c>
      <c r="L27" s="921"/>
      <c r="M27" s="921"/>
      <c r="N27" s="921"/>
      <c r="O27" s="921"/>
    </row>
    <row r="28" spans="1:15">
      <c r="A28" s="931">
        <v>10</v>
      </c>
      <c r="B28" s="932">
        <v>36739</v>
      </c>
      <c r="C28" s="933" t="e">
        <f t="shared" si="4"/>
        <v>#DIV/0!</v>
      </c>
      <c r="D28" s="933" t="e">
        <f t="shared" si="0"/>
        <v>#DIV/0!</v>
      </c>
      <c r="E28" s="933" t="e">
        <f t="shared" si="1"/>
        <v>#DIV/0!</v>
      </c>
      <c r="F28" s="933" t="e">
        <f t="shared" si="2"/>
        <v>#DIV/0!</v>
      </c>
      <c r="G28" s="934" t="e">
        <f t="shared" si="3"/>
        <v>#DIV/0!</v>
      </c>
      <c r="H28" s="933" t="e">
        <f t="shared" si="5"/>
        <v>#DIV/0!</v>
      </c>
      <c r="I28" s="933" t="e">
        <f t="shared" si="6"/>
        <v>#DIV/0!</v>
      </c>
      <c r="J28" s="934" t="e">
        <f t="shared" si="7"/>
        <v>#DIV/0!</v>
      </c>
      <c r="K28" s="935" t="str">
        <f>IF(ISERROR(SUM(C139:C150)/12*0.005),"n/a",SUM(C139:C150)/12*0.005)</f>
        <v>n/a</v>
      </c>
      <c r="L28" s="921"/>
      <c r="M28" s="921"/>
      <c r="N28" s="921"/>
      <c r="O28" s="921"/>
    </row>
    <row r="29" spans="1:15">
      <c r="A29" s="931">
        <v>11</v>
      </c>
      <c r="B29" s="932">
        <v>36770</v>
      </c>
      <c r="C29" s="933" t="e">
        <f t="shared" si="4"/>
        <v>#DIV/0!</v>
      </c>
      <c r="D29" s="933" t="e">
        <f t="shared" si="0"/>
        <v>#DIV/0!</v>
      </c>
      <c r="E29" s="933" t="e">
        <f t="shared" si="1"/>
        <v>#DIV/0!</v>
      </c>
      <c r="F29" s="933" t="e">
        <f t="shared" si="2"/>
        <v>#DIV/0!</v>
      </c>
      <c r="G29" s="934" t="e">
        <f t="shared" si="3"/>
        <v>#DIV/0!</v>
      </c>
      <c r="H29" s="933" t="e">
        <f t="shared" si="5"/>
        <v>#DIV/0!</v>
      </c>
      <c r="I29" s="933" t="e">
        <f t="shared" si="6"/>
        <v>#DIV/0!</v>
      </c>
      <c r="J29" s="934" t="e">
        <f t="shared" si="7"/>
        <v>#DIV/0!</v>
      </c>
      <c r="K29" s="935" t="str">
        <f>IF(ISERROR(SUM(C151:C162)/12*0.005),"n/a",SUM(C151:C162)/12*0.005)</f>
        <v>n/a</v>
      </c>
      <c r="L29" s="921"/>
      <c r="M29" s="921"/>
      <c r="N29" s="921"/>
      <c r="O29" s="921"/>
    </row>
    <row r="30" spans="1:15">
      <c r="A30" s="931">
        <v>12</v>
      </c>
      <c r="B30" s="932">
        <v>36800</v>
      </c>
      <c r="C30" s="933" t="e">
        <f t="shared" si="4"/>
        <v>#DIV/0!</v>
      </c>
      <c r="D30" s="933" t="e">
        <f t="shared" si="0"/>
        <v>#DIV/0!</v>
      </c>
      <c r="E30" s="933" t="e">
        <f t="shared" si="1"/>
        <v>#DIV/0!</v>
      </c>
      <c r="F30" s="933" t="e">
        <f t="shared" si="2"/>
        <v>#DIV/0!</v>
      </c>
      <c r="G30" s="934" t="e">
        <f t="shared" si="3"/>
        <v>#DIV/0!</v>
      </c>
      <c r="H30" s="933" t="e">
        <f t="shared" si="5"/>
        <v>#DIV/0!</v>
      </c>
      <c r="I30" s="933" t="e">
        <f t="shared" si="6"/>
        <v>#DIV/0!</v>
      </c>
      <c r="J30" s="934" t="e">
        <f t="shared" si="7"/>
        <v>#DIV/0!</v>
      </c>
      <c r="K30" s="935" t="str">
        <f>IF(ISERROR(SUM(C163:C174)/12*0.005),"n/a",SUM(C163:C174)/12*0.005)</f>
        <v>n/a</v>
      </c>
      <c r="L30" s="921"/>
      <c r="M30" s="921"/>
      <c r="N30" s="921"/>
      <c r="O30" s="921"/>
    </row>
    <row r="31" spans="1:15">
      <c r="A31" s="931">
        <v>13</v>
      </c>
      <c r="B31" s="932">
        <v>36831</v>
      </c>
      <c r="C31" s="933" t="e">
        <f t="shared" si="4"/>
        <v>#DIV/0!</v>
      </c>
      <c r="D31" s="933" t="e">
        <f t="shared" si="0"/>
        <v>#DIV/0!</v>
      </c>
      <c r="E31" s="933" t="e">
        <f t="shared" si="1"/>
        <v>#DIV/0!</v>
      </c>
      <c r="F31" s="933" t="e">
        <f t="shared" si="2"/>
        <v>#DIV/0!</v>
      </c>
      <c r="G31" s="934" t="e">
        <f t="shared" si="3"/>
        <v>#DIV/0!</v>
      </c>
      <c r="H31" s="933" t="e">
        <f t="shared" si="5"/>
        <v>#DIV/0!</v>
      </c>
      <c r="I31" s="933" t="e">
        <f t="shared" si="6"/>
        <v>#DIV/0!</v>
      </c>
      <c r="J31" s="934" t="e">
        <f t="shared" si="7"/>
        <v>#DIV/0!</v>
      </c>
      <c r="K31" s="935" t="str">
        <f>IF(ISERROR(SUM(C175:C186)/12*0.005),"n/a",SUM(C175:C186)/12*0.005)</f>
        <v>n/a</v>
      </c>
      <c r="L31" s="921"/>
      <c r="M31" s="921"/>
      <c r="N31" s="921"/>
      <c r="O31" s="921"/>
    </row>
    <row r="32" spans="1:15">
      <c r="A32" s="931">
        <v>14</v>
      </c>
      <c r="B32" s="932">
        <v>36861</v>
      </c>
      <c r="C32" s="933" t="e">
        <f t="shared" si="4"/>
        <v>#DIV/0!</v>
      </c>
      <c r="D32" s="933" t="e">
        <f t="shared" si="0"/>
        <v>#DIV/0!</v>
      </c>
      <c r="E32" s="933" t="e">
        <f t="shared" si="1"/>
        <v>#DIV/0!</v>
      </c>
      <c r="F32" s="933" t="e">
        <f t="shared" si="2"/>
        <v>#DIV/0!</v>
      </c>
      <c r="G32" s="934" t="e">
        <f t="shared" si="3"/>
        <v>#DIV/0!</v>
      </c>
      <c r="H32" s="933" t="e">
        <f t="shared" si="5"/>
        <v>#DIV/0!</v>
      </c>
      <c r="I32" s="933" t="e">
        <f t="shared" si="6"/>
        <v>#DIV/0!</v>
      </c>
      <c r="J32" s="934" t="e">
        <f t="shared" si="7"/>
        <v>#DIV/0!</v>
      </c>
      <c r="K32" s="935" t="str">
        <f>IF(ISERROR(SUM(C187:C198)/12*0.005),"n/a",SUM(C187:C198)/12*0.005)</f>
        <v>n/a</v>
      </c>
      <c r="L32" s="921"/>
      <c r="M32" s="921"/>
      <c r="N32" s="921"/>
      <c r="O32" s="921"/>
    </row>
    <row r="33" spans="1:15">
      <c r="A33" s="931">
        <v>15</v>
      </c>
      <c r="B33" s="932">
        <v>36892</v>
      </c>
      <c r="C33" s="933" t="e">
        <f t="shared" si="4"/>
        <v>#DIV/0!</v>
      </c>
      <c r="D33" s="933" t="e">
        <f t="shared" si="0"/>
        <v>#DIV/0!</v>
      </c>
      <c r="E33" s="933" t="e">
        <f t="shared" si="1"/>
        <v>#DIV/0!</v>
      </c>
      <c r="F33" s="933" t="e">
        <f t="shared" si="2"/>
        <v>#DIV/0!</v>
      </c>
      <c r="G33" s="934" t="e">
        <f t="shared" si="3"/>
        <v>#DIV/0!</v>
      </c>
      <c r="H33" s="933" t="e">
        <f t="shared" si="5"/>
        <v>#DIV/0!</v>
      </c>
      <c r="I33" s="933" t="e">
        <f t="shared" si="6"/>
        <v>#DIV/0!</v>
      </c>
      <c r="J33" s="934" t="e">
        <f t="shared" si="7"/>
        <v>#DIV/0!</v>
      </c>
      <c r="K33" s="935" t="str">
        <f>IF(ISERROR(SUM(C199:C210)/12*0.005),"n/a",SUM(C199:C210)/12*0.005)</f>
        <v>n/a</v>
      </c>
      <c r="L33" s="56"/>
      <c r="M33" s="56"/>
      <c r="N33" s="56"/>
      <c r="O33" s="56"/>
    </row>
    <row r="34" spans="1:15">
      <c r="A34" s="931">
        <v>16</v>
      </c>
      <c r="B34" s="932">
        <v>36923</v>
      </c>
      <c r="C34" s="933" t="e">
        <f t="shared" si="4"/>
        <v>#DIV/0!</v>
      </c>
      <c r="D34" s="933" t="e">
        <f t="shared" si="0"/>
        <v>#DIV/0!</v>
      </c>
      <c r="E34" s="933" t="e">
        <f t="shared" si="1"/>
        <v>#DIV/0!</v>
      </c>
      <c r="F34" s="933" t="e">
        <f t="shared" si="2"/>
        <v>#DIV/0!</v>
      </c>
      <c r="G34" s="934" t="e">
        <f t="shared" si="3"/>
        <v>#DIV/0!</v>
      </c>
      <c r="H34" s="933" t="e">
        <f t="shared" si="5"/>
        <v>#DIV/0!</v>
      </c>
      <c r="I34" s="933" t="e">
        <f t="shared" si="6"/>
        <v>#DIV/0!</v>
      </c>
      <c r="J34" s="934" t="e">
        <f t="shared" si="7"/>
        <v>#DIV/0!</v>
      </c>
      <c r="K34" s="935" t="str">
        <f>IF(ISERROR(SUM(C211:C222)/12*0.005),"n/a",SUM(C211:C222)/12*0.005)</f>
        <v>n/a</v>
      </c>
      <c r="L34" s="56"/>
      <c r="M34" s="56"/>
      <c r="N34" s="56"/>
      <c r="O34" s="56"/>
    </row>
    <row r="35" spans="1:15">
      <c r="A35" s="931">
        <v>17</v>
      </c>
      <c r="B35" s="932">
        <v>36951</v>
      </c>
      <c r="C35" s="933" t="e">
        <f t="shared" si="4"/>
        <v>#DIV/0!</v>
      </c>
      <c r="D35" s="933" t="e">
        <f t="shared" si="0"/>
        <v>#DIV/0!</v>
      </c>
      <c r="E35" s="933" t="e">
        <f t="shared" si="1"/>
        <v>#DIV/0!</v>
      </c>
      <c r="F35" s="933" t="e">
        <f t="shared" si="2"/>
        <v>#DIV/0!</v>
      </c>
      <c r="G35" s="934" t="e">
        <f t="shared" si="3"/>
        <v>#DIV/0!</v>
      </c>
      <c r="H35" s="933" t="e">
        <f t="shared" si="5"/>
        <v>#DIV/0!</v>
      </c>
      <c r="I35" s="933" t="e">
        <f t="shared" si="6"/>
        <v>#DIV/0!</v>
      </c>
      <c r="J35" s="934" t="e">
        <f t="shared" si="7"/>
        <v>#DIV/0!</v>
      </c>
      <c r="K35" s="935" t="str">
        <f>IF(ISERROR(SUM(C223:C234)/12*0.005),"n/a",SUM(C223:C234)/12*0.005)</f>
        <v>n/a</v>
      </c>
      <c r="L35" s="56"/>
      <c r="M35" s="56"/>
      <c r="N35" s="56"/>
      <c r="O35" s="56"/>
    </row>
    <row r="36" spans="1:15">
      <c r="A36" s="931">
        <v>18</v>
      </c>
      <c r="B36" s="932">
        <v>36982</v>
      </c>
      <c r="C36" s="933" t="e">
        <f t="shared" si="4"/>
        <v>#DIV/0!</v>
      </c>
      <c r="D36" s="933" t="e">
        <f t="shared" si="0"/>
        <v>#DIV/0!</v>
      </c>
      <c r="E36" s="933" t="e">
        <f t="shared" si="1"/>
        <v>#DIV/0!</v>
      </c>
      <c r="F36" s="933" t="e">
        <f t="shared" si="2"/>
        <v>#DIV/0!</v>
      </c>
      <c r="G36" s="934" t="e">
        <f t="shared" si="3"/>
        <v>#DIV/0!</v>
      </c>
      <c r="H36" s="933" t="e">
        <f t="shared" si="5"/>
        <v>#DIV/0!</v>
      </c>
      <c r="I36" s="933" t="e">
        <f t="shared" si="6"/>
        <v>#DIV/0!</v>
      </c>
      <c r="J36" s="934" t="e">
        <f t="shared" si="7"/>
        <v>#DIV/0!</v>
      </c>
      <c r="K36" s="935" t="str">
        <f>IF(ISERROR(SUM(C235:C246)/12*0.005),"n/a",SUM(C235:C246)/12*0.005)</f>
        <v>n/a</v>
      </c>
      <c r="L36" s="56"/>
      <c r="M36" s="56"/>
      <c r="N36" s="56"/>
      <c r="O36" s="56"/>
    </row>
    <row r="37" spans="1:15">
      <c r="A37" s="931">
        <v>19</v>
      </c>
      <c r="B37" s="932">
        <v>37012</v>
      </c>
      <c r="C37" s="933" t="e">
        <f t="shared" si="4"/>
        <v>#DIV/0!</v>
      </c>
      <c r="D37" s="933" t="e">
        <f t="shared" si="0"/>
        <v>#DIV/0!</v>
      </c>
      <c r="E37" s="933" t="e">
        <f t="shared" si="1"/>
        <v>#DIV/0!</v>
      </c>
      <c r="F37" s="933" t="e">
        <f t="shared" si="2"/>
        <v>#DIV/0!</v>
      </c>
      <c r="G37" s="934" t="e">
        <f t="shared" si="3"/>
        <v>#DIV/0!</v>
      </c>
      <c r="H37" s="933" t="e">
        <f t="shared" si="5"/>
        <v>#DIV/0!</v>
      </c>
      <c r="I37" s="933" t="e">
        <f t="shared" si="6"/>
        <v>#DIV/0!</v>
      </c>
      <c r="J37" s="934" t="e">
        <f t="shared" si="7"/>
        <v>#DIV/0!</v>
      </c>
      <c r="K37" s="935" t="str">
        <f>IF(ISERROR(SUM(C247:C258)/12*0.005),"n/a",SUM(C247:C258)/12*0.005)</f>
        <v>n/a</v>
      </c>
      <c r="L37" s="56"/>
      <c r="M37" s="56"/>
      <c r="N37" s="56"/>
      <c r="O37" s="56"/>
    </row>
    <row r="38" spans="1:15">
      <c r="A38" s="931">
        <v>20</v>
      </c>
      <c r="B38" s="932">
        <v>37043</v>
      </c>
      <c r="C38" s="933" t="e">
        <f t="shared" si="4"/>
        <v>#DIV/0!</v>
      </c>
      <c r="D38" s="933" t="e">
        <f t="shared" si="0"/>
        <v>#DIV/0!</v>
      </c>
      <c r="E38" s="933" t="e">
        <f t="shared" si="1"/>
        <v>#DIV/0!</v>
      </c>
      <c r="F38" s="933" t="e">
        <f t="shared" si="2"/>
        <v>#DIV/0!</v>
      </c>
      <c r="G38" s="934" t="e">
        <f t="shared" si="3"/>
        <v>#DIV/0!</v>
      </c>
      <c r="H38" s="933" t="e">
        <f t="shared" si="5"/>
        <v>#DIV/0!</v>
      </c>
      <c r="I38" s="933" t="e">
        <f t="shared" si="6"/>
        <v>#DIV/0!</v>
      </c>
      <c r="J38" s="934" t="e">
        <f t="shared" si="7"/>
        <v>#DIV/0!</v>
      </c>
      <c r="K38" s="935" t="str">
        <f>IF(ISERROR(SUM(C259:C270)/12*0.005),"n/a",SUM(C259:C270)/12*0.005)</f>
        <v>n/a</v>
      </c>
      <c r="L38" s="56"/>
      <c r="M38" s="56"/>
      <c r="N38" s="56"/>
      <c r="O38" s="56"/>
    </row>
    <row r="39" spans="1:15">
      <c r="A39" s="931">
        <v>21</v>
      </c>
      <c r="C39" s="933" t="e">
        <f t="shared" si="4"/>
        <v>#DIV/0!</v>
      </c>
      <c r="D39" s="933" t="e">
        <f t="shared" si="0"/>
        <v>#DIV/0!</v>
      </c>
      <c r="E39" s="933" t="e">
        <f t="shared" si="1"/>
        <v>#DIV/0!</v>
      </c>
      <c r="F39" s="933" t="e">
        <f t="shared" si="2"/>
        <v>#DIV/0!</v>
      </c>
      <c r="G39" s="934" t="e">
        <f t="shared" si="3"/>
        <v>#DIV/0!</v>
      </c>
      <c r="H39" s="933" t="e">
        <f t="shared" si="5"/>
        <v>#DIV/0!</v>
      </c>
      <c r="I39" s="933" t="e">
        <f t="shared" si="6"/>
        <v>#DIV/0!</v>
      </c>
      <c r="J39" s="934" t="e">
        <f t="shared" si="7"/>
        <v>#DIV/0!</v>
      </c>
      <c r="K39" s="935" t="str">
        <f>IF(ISERROR(SUM(C271:C282)/12*0.005),"n/a",SUM(C271:C282)/12*0.005)</f>
        <v>n/a</v>
      </c>
    </row>
    <row r="40" spans="1:15">
      <c r="A40" s="931">
        <v>22</v>
      </c>
      <c r="C40" s="933" t="e">
        <f t="shared" si="4"/>
        <v>#DIV/0!</v>
      </c>
      <c r="D40" s="933" t="e">
        <f t="shared" si="0"/>
        <v>#DIV/0!</v>
      </c>
      <c r="E40" s="933" t="e">
        <f t="shared" si="1"/>
        <v>#DIV/0!</v>
      </c>
      <c r="F40" s="933" t="e">
        <f t="shared" si="2"/>
        <v>#DIV/0!</v>
      </c>
      <c r="G40" s="934" t="e">
        <f t="shared" si="3"/>
        <v>#DIV/0!</v>
      </c>
      <c r="H40" s="933" t="e">
        <f t="shared" si="5"/>
        <v>#DIV/0!</v>
      </c>
      <c r="I40" s="933" t="e">
        <f t="shared" si="6"/>
        <v>#DIV/0!</v>
      </c>
      <c r="J40" s="934" t="e">
        <f t="shared" si="7"/>
        <v>#DIV/0!</v>
      </c>
      <c r="K40" s="935" t="str">
        <f>IF(ISERROR(SUM(C283:C294)/12*0.005),"n/a",SUM(C283:C294)/12*0.005)</f>
        <v>n/a</v>
      </c>
    </row>
    <row r="41" spans="1:15">
      <c r="A41" s="931">
        <v>23</v>
      </c>
      <c r="C41" s="933" t="e">
        <f t="shared" si="4"/>
        <v>#DIV/0!</v>
      </c>
      <c r="D41" s="933" t="e">
        <f t="shared" si="0"/>
        <v>#DIV/0!</v>
      </c>
      <c r="E41" s="933" t="e">
        <f t="shared" si="1"/>
        <v>#DIV/0!</v>
      </c>
      <c r="F41" s="933" t="e">
        <f t="shared" si="2"/>
        <v>#DIV/0!</v>
      </c>
      <c r="G41" s="934" t="e">
        <f t="shared" si="3"/>
        <v>#DIV/0!</v>
      </c>
      <c r="H41" s="933" t="e">
        <f t="shared" si="5"/>
        <v>#DIV/0!</v>
      </c>
      <c r="I41" s="933" t="e">
        <f t="shared" si="6"/>
        <v>#DIV/0!</v>
      </c>
      <c r="J41" s="934" t="e">
        <f t="shared" si="7"/>
        <v>#DIV/0!</v>
      </c>
      <c r="K41" s="935" t="str">
        <f>IF(ISERROR(SUM(C295:C306)/12*0.005),"n/a",SUM(C295:C306)/12*0.005)</f>
        <v>n/a</v>
      </c>
    </row>
    <row r="42" spans="1:15">
      <c r="A42" s="931">
        <v>24</v>
      </c>
      <c r="C42" s="933" t="e">
        <f t="shared" si="4"/>
        <v>#DIV/0!</v>
      </c>
      <c r="D42" s="933" t="e">
        <f t="shared" si="0"/>
        <v>#DIV/0!</v>
      </c>
      <c r="E42" s="933" t="e">
        <f t="shared" si="1"/>
        <v>#DIV/0!</v>
      </c>
      <c r="F42" s="933" t="e">
        <f t="shared" si="2"/>
        <v>#DIV/0!</v>
      </c>
      <c r="G42" s="934" t="e">
        <f t="shared" si="3"/>
        <v>#DIV/0!</v>
      </c>
      <c r="H42" s="933" t="e">
        <f t="shared" si="5"/>
        <v>#DIV/0!</v>
      </c>
      <c r="I42" s="933" t="e">
        <f t="shared" si="6"/>
        <v>#DIV/0!</v>
      </c>
      <c r="J42" s="934" t="e">
        <f t="shared" si="7"/>
        <v>#DIV/0!</v>
      </c>
      <c r="K42" s="935" t="str">
        <f>IF(ISERROR(SUM(C307:C318)/12*0.005),"n/a",SUM(C307:C318)/12*0.005)</f>
        <v>n/a</v>
      </c>
    </row>
    <row r="43" spans="1:15">
      <c r="A43" s="931">
        <v>25</v>
      </c>
      <c r="C43" s="933" t="e">
        <f t="shared" si="4"/>
        <v>#DIV/0!</v>
      </c>
      <c r="D43" s="933" t="e">
        <f t="shared" si="0"/>
        <v>#DIV/0!</v>
      </c>
      <c r="E43" s="933" t="e">
        <f t="shared" si="1"/>
        <v>#DIV/0!</v>
      </c>
      <c r="F43" s="933" t="e">
        <f t="shared" si="2"/>
        <v>#DIV/0!</v>
      </c>
      <c r="G43" s="934" t="e">
        <f t="shared" si="3"/>
        <v>#DIV/0!</v>
      </c>
      <c r="H43" s="933" t="e">
        <f t="shared" si="5"/>
        <v>#DIV/0!</v>
      </c>
      <c r="I43" s="933" t="e">
        <f t="shared" si="6"/>
        <v>#DIV/0!</v>
      </c>
      <c r="J43" s="934" t="e">
        <f t="shared" si="7"/>
        <v>#DIV/0!</v>
      </c>
      <c r="K43" s="935" t="str">
        <f>IF(ISERROR(SUM(C319:C330)/12*0.005),"n/a",SUM(C319:C330)/12*0.005)</f>
        <v>n/a</v>
      </c>
    </row>
    <row r="44" spans="1:15">
      <c r="A44" s="931">
        <v>26</v>
      </c>
      <c r="C44" s="933" t="e">
        <f t="shared" si="4"/>
        <v>#DIV/0!</v>
      </c>
      <c r="D44" s="933" t="e">
        <f t="shared" si="0"/>
        <v>#DIV/0!</v>
      </c>
      <c r="E44" s="933" t="e">
        <f t="shared" si="1"/>
        <v>#DIV/0!</v>
      </c>
      <c r="F44" s="933" t="e">
        <f t="shared" si="2"/>
        <v>#DIV/0!</v>
      </c>
      <c r="G44" s="934" t="e">
        <f t="shared" si="3"/>
        <v>#DIV/0!</v>
      </c>
      <c r="H44" s="933" t="e">
        <f t="shared" si="5"/>
        <v>#DIV/0!</v>
      </c>
      <c r="I44" s="933" t="e">
        <f t="shared" si="6"/>
        <v>#DIV/0!</v>
      </c>
      <c r="J44" s="934" t="e">
        <f t="shared" si="7"/>
        <v>#DIV/0!</v>
      </c>
      <c r="K44" s="935" t="str">
        <f>IF(ISERROR(SUM(C331:C342)/12*0.005),"n/a",SUM(C331:C342)/12*0.005)</f>
        <v>n/a</v>
      </c>
    </row>
    <row r="45" spans="1:15">
      <c r="A45" s="931">
        <v>27</v>
      </c>
      <c r="C45" s="933" t="e">
        <f t="shared" si="4"/>
        <v>#DIV/0!</v>
      </c>
      <c r="D45" s="933" t="e">
        <f t="shared" si="0"/>
        <v>#DIV/0!</v>
      </c>
      <c r="E45" s="933" t="e">
        <f t="shared" si="1"/>
        <v>#DIV/0!</v>
      </c>
      <c r="F45" s="933" t="e">
        <f t="shared" si="2"/>
        <v>#DIV/0!</v>
      </c>
      <c r="G45" s="934" t="e">
        <f t="shared" si="3"/>
        <v>#DIV/0!</v>
      </c>
      <c r="H45" s="933" t="e">
        <f t="shared" si="5"/>
        <v>#DIV/0!</v>
      </c>
      <c r="I45" s="933" t="e">
        <f t="shared" si="6"/>
        <v>#DIV/0!</v>
      </c>
      <c r="J45" s="934" t="e">
        <f t="shared" si="7"/>
        <v>#DIV/0!</v>
      </c>
      <c r="K45" s="935" t="str">
        <f>IF(ISERROR(SUM(C343:C354)/12*0.005),"n/a",SUM(C343:C354)/12*0.005)</f>
        <v>n/a</v>
      </c>
    </row>
    <row r="46" spans="1:15">
      <c r="A46" s="931">
        <v>28</v>
      </c>
      <c r="C46" s="933" t="e">
        <f t="shared" si="4"/>
        <v>#DIV/0!</v>
      </c>
      <c r="D46" s="933" t="e">
        <f t="shared" si="0"/>
        <v>#DIV/0!</v>
      </c>
      <c r="E46" s="933" t="e">
        <f t="shared" si="1"/>
        <v>#DIV/0!</v>
      </c>
      <c r="F46" s="933" t="e">
        <f t="shared" si="2"/>
        <v>#DIV/0!</v>
      </c>
      <c r="G46" s="934" t="e">
        <f t="shared" si="3"/>
        <v>#DIV/0!</v>
      </c>
      <c r="H46" s="933" t="e">
        <f t="shared" si="5"/>
        <v>#DIV/0!</v>
      </c>
      <c r="I46" s="933" t="e">
        <f t="shared" si="6"/>
        <v>#DIV/0!</v>
      </c>
      <c r="J46" s="934" t="e">
        <f t="shared" si="7"/>
        <v>#DIV/0!</v>
      </c>
      <c r="K46" s="935" t="str">
        <f>IF(ISERROR(SUM(C355:C366)/12*0.005),"n/a",SUM(C355:C366)/12*0.005)</f>
        <v>n/a</v>
      </c>
    </row>
    <row r="47" spans="1:15">
      <c r="A47" s="931">
        <v>29</v>
      </c>
      <c r="C47" s="933" t="e">
        <f t="shared" si="4"/>
        <v>#DIV/0!</v>
      </c>
      <c r="D47" s="933" t="e">
        <f t="shared" si="0"/>
        <v>#DIV/0!</v>
      </c>
      <c r="E47" s="933" t="e">
        <f t="shared" si="1"/>
        <v>#DIV/0!</v>
      </c>
      <c r="F47" s="933" t="e">
        <f t="shared" si="2"/>
        <v>#DIV/0!</v>
      </c>
      <c r="G47" s="934" t="e">
        <f t="shared" si="3"/>
        <v>#DIV/0!</v>
      </c>
      <c r="H47" s="933" t="e">
        <f t="shared" si="5"/>
        <v>#DIV/0!</v>
      </c>
      <c r="I47" s="933" t="e">
        <f t="shared" si="6"/>
        <v>#DIV/0!</v>
      </c>
      <c r="J47" s="934" t="e">
        <f t="shared" si="7"/>
        <v>#DIV/0!</v>
      </c>
      <c r="K47" s="935" t="str">
        <f>IF(ISERROR(SUM(C367:C378)/12*0.005),"n/a",SUM(C367:C378)/12*0.005)</f>
        <v>n/a</v>
      </c>
    </row>
    <row r="48" spans="1:15">
      <c r="A48" s="931">
        <v>30</v>
      </c>
      <c r="C48" s="933" t="e">
        <f t="shared" si="4"/>
        <v>#DIV/0!</v>
      </c>
      <c r="D48" s="933" t="e">
        <f t="shared" si="0"/>
        <v>#DIV/0!</v>
      </c>
      <c r="E48" s="933" t="e">
        <f t="shared" si="1"/>
        <v>#DIV/0!</v>
      </c>
      <c r="F48" s="933" t="e">
        <f t="shared" si="2"/>
        <v>#DIV/0!</v>
      </c>
      <c r="G48" s="934" t="e">
        <f t="shared" si="3"/>
        <v>#DIV/0!</v>
      </c>
      <c r="H48" s="933" t="e">
        <f t="shared" si="5"/>
        <v>#DIV/0!</v>
      </c>
      <c r="I48" s="933" t="e">
        <f t="shared" si="6"/>
        <v>#DIV/0!</v>
      </c>
      <c r="J48" s="934" t="e">
        <f t="shared" si="7"/>
        <v>#DIV/0!</v>
      </c>
      <c r="K48" s="935" t="str">
        <f>IF(ISERROR(SUM(C379:C390)/12*0.005),"n/a",SUM(C379:C390)/12*0.005)</f>
        <v>n/a</v>
      </c>
    </row>
    <row r="49" spans="1:11">
      <c r="A49" s="931">
        <v>31</v>
      </c>
      <c r="C49" s="933" t="e">
        <f t="shared" si="4"/>
        <v>#DIV/0!</v>
      </c>
      <c r="D49" s="933" t="e">
        <f t="shared" si="0"/>
        <v>#DIV/0!</v>
      </c>
      <c r="E49" s="933" t="e">
        <f t="shared" si="1"/>
        <v>#DIV/0!</v>
      </c>
      <c r="F49" s="933" t="e">
        <f t="shared" si="2"/>
        <v>#DIV/0!</v>
      </c>
      <c r="G49" s="934" t="e">
        <f t="shared" si="3"/>
        <v>#DIV/0!</v>
      </c>
      <c r="H49" s="933" t="e">
        <f t="shared" si="5"/>
        <v>#DIV/0!</v>
      </c>
      <c r="I49" s="933" t="e">
        <f t="shared" si="6"/>
        <v>#DIV/0!</v>
      </c>
      <c r="J49" s="934" t="e">
        <f t="shared" si="7"/>
        <v>#DIV/0!</v>
      </c>
      <c r="K49" s="935" t="str">
        <f>IF(ISERROR(SUM(C391:C402)/12*0.005),"n/a",SUM(C391:C402)/12*0.005)</f>
        <v>n/a</v>
      </c>
    </row>
    <row r="50" spans="1:11">
      <c r="A50" s="931">
        <v>32</v>
      </c>
      <c r="C50" s="933" t="e">
        <f t="shared" si="4"/>
        <v>#DIV/0!</v>
      </c>
      <c r="D50" s="933" t="e">
        <f t="shared" si="0"/>
        <v>#DIV/0!</v>
      </c>
      <c r="E50" s="933" t="e">
        <f t="shared" si="1"/>
        <v>#DIV/0!</v>
      </c>
      <c r="F50" s="933" t="e">
        <f t="shared" si="2"/>
        <v>#DIV/0!</v>
      </c>
      <c r="G50" s="934" t="e">
        <f t="shared" si="3"/>
        <v>#DIV/0!</v>
      </c>
      <c r="H50" s="933" t="e">
        <f t="shared" si="5"/>
        <v>#DIV/0!</v>
      </c>
      <c r="I50" s="933" t="e">
        <f t="shared" si="6"/>
        <v>#DIV/0!</v>
      </c>
      <c r="J50" s="934" t="e">
        <f t="shared" si="7"/>
        <v>#DIV/0!</v>
      </c>
      <c r="K50" s="935" t="str">
        <f>IF(ISERROR(SUM(C403:C414)/12*0.005),"n/a",SUM(C403:C414)/12*0.005)</f>
        <v>n/a</v>
      </c>
    </row>
    <row r="51" spans="1:11">
      <c r="A51" s="931">
        <v>33</v>
      </c>
      <c r="C51" s="933" t="e">
        <f t="shared" si="4"/>
        <v>#DIV/0!</v>
      </c>
      <c r="D51" s="933" t="e">
        <f t="shared" si="0"/>
        <v>#DIV/0!</v>
      </c>
      <c r="E51" s="933" t="e">
        <f t="shared" si="1"/>
        <v>#DIV/0!</v>
      </c>
      <c r="F51" s="933" t="e">
        <f t="shared" si="2"/>
        <v>#DIV/0!</v>
      </c>
      <c r="G51" s="934" t="e">
        <f t="shared" si="3"/>
        <v>#DIV/0!</v>
      </c>
      <c r="H51" s="933" t="e">
        <f t="shared" si="5"/>
        <v>#DIV/0!</v>
      </c>
      <c r="I51" s="933" t="e">
        <f t="shared" si="6"/>
        <v>#DIV/0!</v>
      </c>
      <c r="J51" s="934" t="e">
        <f t="shared" si="7"/>
        <v>#DIV/0!</v>
      </c>
      <c r="K51" s="935" t="str">
        <f>IF(ISERROR(SUM(C415:C426)/12*0.005),"n/a",SUM(C415:C426)/12*0.005)</f>
        <v>n/a</v>
      </c>
    </row>
    <row r="52" spans="1:11">
      <c r="A52" s="931">
        <v>34</v>
      </c>
      <c r="C52" s="933" t="e">
        <f t="shared" si="4"/>
        <v>#DIV/0!</v>
      </c>
      <c r="D52" s="933" t="e">
        <f t="shared" si="0"/>
        <v>#DIV/0!</v>
      </c>
      <c r="E52" s="933" t="e">
        <f t="shared" si="1"/>
        <v>#DIV/0!</v>
      </c>
      <c r="F52" s="933" t="e">
        <f t="shared" si="2"/>
        <v>#DIV/0!</v>
      </c>
      <c r="G52" s="934" t="e">
        <f t="shared" si="3"/>
        <v>#DIV/0!</v>
      </c>
      <c r="H52" s="933" t="e">
        <f t="shared" si="5"/>
        <v>#DIV/0!</v>
      </c>
      <c r="I52" s="933" t="e">
        <f t="shared" si="6"/>
        <v>#DIV/0!</v>
      </c>
      <c r="J52" s="934" t="e">
        <f t="shared" si="7"/>
        <v>#DIV/0!</v>
      </c>
      <c r="K52" s="935" t="str">
        <f>IF(ISERROR(SUM(C427:C438)/12*0.005),"n/a",SUM(C427:C438)/12*0.005)</f>
        <v>n/a</v>
      </c>
    </row>
    <row r="53" spans="1:11">
      <c r="A53" s="931">
        <v>35</v>
      </c>
      <c r="C53" s="933" t="e">
        <f t="shared" si="4"/>
        <v>#DIV/0!</v>
      </c>
      <c r="D53" s="933" t="e">
        <f t="shared" si="0"/>
        <v>#DIV/0!</v>
      </c>
      <c r="E53" s="933" t="e">
        <f t="shared" si="1"/>
        <v>#DIV/0!</v>
      </c>
      <c r="F53" s="933" t="e">
        <f t="shared" si="2"/>
        <v>#DIV/0!</v>
      </c>
      <c r="G53" s="934" t="e">
        <f t="shared" si="3"/>
        <v>#DIV/0!</v>
      </c>
      <c r="H53" s="933" t="e">
        <f t="shared" si="5"/>
        <v>#DIV/0!</v>
      </c>
      <c r="I53" s="933" t="e">
        <f t="shared" si="6"/>
        <v>#DIV/0!</v>
      </c>
      <c r="J53" s="934" t="e">
        <f t="shared" si="7"/>
        <v>#DIV/0!</v>
      </c>
      <c r="K53" s="935" t="str">
        <f>IF(ISERROR(SUM(C439:C450)/12*0.005),"n/a",SUM(C439:C450)/12*0.005)</f>
        <v>n/a</v>
      </c>
    </row>
    <row r="54" spans="1:11">
      <c r="A54" s="931">
        <v>36</v>
      </c>
      <c r="C54" s="933" t="e">
        <f t="shared" si="4"/>
        <v>#DIV/0!</v>
      </c>
      <c r="D54" s="933" t="e">
        <f t="shared" si="0"/>
        <v>#DIV/0!</v>
      </c>
      <c r="E54" s="933" t="e">
        <f t="shared" si="1"/>
        <v>#DIV/0!</v>
      </c>
      <c r="F54" s="933" t="e">
        <f t="shared" si="2"/>
        <v>#DIV/0!</v>
      </c>
      <c r="G54" s="934" t="e">
        <f t="shared" si="3"/>
        <v>#DIV/0!</v>
      </c>
      <c r="H54" s="933" t="e">
        <f t="shared" si="5"/>
        <v>#DIV/0!</v>
      </c>
      <c r="I54" s="933" t="e">
        <f t="shared" si="6"/>
        <v>#DIV/0!</v>
      </c>
      <c r="J54" s="934" t="e">
        <f t="shared" si="7"/>
        <v>#DIV/0!</v>
      </c>
      <c r="K54" s="935" t="str">
        <f>IF(ISERROR(SUM(C451:C462)/12*0.005),"n/a",SUM(C451:C462)/12*0.005)</f>
        <v>n/a</v>
      </c>
    </row>
    <row r="55" spans="1:11">
      <c r="A55" s="931">
        <v>37</v>
      </c>
      <c r="C55" s="933" t="e">
        <f t="shared" si="4"/>
        <v>#DIV/0!</v>
      </c>
      <c r="D55" s="933" t="e">
        <f t="shared" si="0"/>
        <v>#DIV/0!</v>
      </c>
      <c r="E55" s="933" t="e">
        <f t="shared" si="1"/>
        <v>#DIV/0!</v>
      </c>
      <c r="F55" s="933" t="e">
        <f t="shared" si="2"/>
        <v>#DIV/0!</v>
      </c>
      <c r="G55" s="934" t="e">
        <f t="shared" si="3"/>
        <v>#DIV/0!</v>
      </c>
      <c r="H55" s="933" t="e">
        <f t="shared" si="5"/>
        <v>#DIV/0!</v>
      </c>
      <c r="I55" s="933" t="e">
        <f t="shared" si="6"/>
        <v>#DIV/0!</v>
      </c>
      <c r="J55" s="934" t="e">
        <f t="shared" si="7"/>
        <v>#DIV/0!</v>
      </c>
      <c r="K55" s="935" t="str">
        <f>IF(ISERROR(SUM(C463:C474)/12*0.005),"n/a",SUM(C463:C474)/12*0.005)</f>
        <v>n/a</v>
      </c>
    </row>
    <row r="56" spans="1:11">
      <c r="A56" s="931">
        <v>38</v>
      </c>
      <c r="C56" s="933" t="e">
        <f t="shared" si="4"/>
        <v>#DIV/0!</v>
      </c>
      <c r="D56" s="933" t="e">
        <f t="shared" si="0"/>
        <v>#DIV/0!</v>
      </c>
      <c r="E56" s="933" t="e">
        <f t="shared" si="1"/>
        <v>#DIV/0!</v>
      </c>
      <c r="F56" s="933" t="e">
        <f t="shared" si="2"/>
        <v>#DIV/0!</v>
      </c>
      <c r="G56" s="934" t="e">
        <f t="shared" si="3"/>
        <v>#DIV/0!</v>
      </c>
      <c r="H56" s="933" t="e">
        <f t="shared" si="5"/>
        <v>#DIV/0!</v>
      </c>
      <c r="I56" s="933" t="e">
        <f t="shared" si="6"/>
        <v>#DIV/0!</v>
      </c>
      <c r="J56" s="934" t="e">
        <f t="shared" si="7"/>
        <v>#DIV/0!</v>
      </c>
      <c r="K56" s="935" t="str">
        <f>IF(ISERROR(SUM(C475:C486)/12*0.005),"n/a",SUM(C475:C486)/12*0.005)</f>
        <v>n/a</v>
      </c>
    </row>
    <row r="57" spans="1:11">
      <c r="A57" s="931">
        <v>39</v>
      </c>
      <c r="C57" s="933" t="e">
        <f t="shared" si="4"/>
        <v>#DIV/0!</v>
      </c>
      <c r="D57" s="933" t="e">
        <f t="shared" si="0"/>
        <v>#DIV/0!</v>
      </c>
      <c r="E57" s="933" t="e">
        <f t="shared" si="1"/>
        <v>#DIV/0!</v>
      </c>
      <c r="F57" s="933" t="e">
        <f t="shared" si="2"/>
        <v>#DIV/0!</v>
      </c>
      <c r="G57" s="934" t="e">
        <f t="shared" si="3"/>
        <v>#DIV/0!</v>
      </c>
      <c r="H57" s="933" t="e">
        <f t="shared" si="5"/>
        <v>#DIV/0!</v>
      </c>
      <c r="I57" s="933" t="e">
        <f t="shared" si="6"/>
        <v>#DIV/0!</v>
      </c>
      <c r="J57" s="934" t="e">
        <f t="shared" si="7"/>
        <v>#DIV/0!</v>
      </c>
      <c r="K57" s="935" t="str">
        <f>IF(ISERROR(SUM(C487:C498)/12*0.005),"n/a",SUM(C487:C498)/12*0.005)</f>
        <v>n/a</v>
      </c>
    </row>
    <row r="58" spans="1:11">
      <c r="A58" s="931">
        <v>40</v>
      </c>
      <c r="C58" s="933" t="e">
        <f t="shared" si="4"/>
        <v>#DIV/0!</v>
      </c>
      <c r="D58" s="933" t="e">
        <f t="shared" si="0"/>
        <v>#DIV/0!</v>
      </c>
      <c r="E58" s="933" t="e">
        <f t="shared" si="1"/>
        <v>#DIV/0!</v>
      </c>
      <c r="F58" s="933" t="e">
        <f t="shared" si="2"/>
        <v>#DIV/0!</v>
      </c>
      <c r="G58" s="934" t="e">
        <f t="shared" si="3"/>
        <v>#DIV/0!</v>
      </c>
      <c r="H58" s="933" t="e">
        <f t="shared" si="5"/>
        <v>#DIV/0!</v>
      </c>
      <c r="I58" s="933" t="e">
        <f t="shared" si="6"/>
        <v>#DIV/0!</v>
      </c>
      <c r="J58" s="934" t="e">
        <f t="shared" si="7"/>
        <v>#DIV/0!</v>
      </c>
      <c r="K58" s="935">
        <f>IF(ISERROR(SUM(C499:C510)/12*0.005),"n/a",SUM(C499:C510)/12*0.005)</f>
        <v>0</v>
      </c>
    </row>
    <row r="59" spans="1:11">
      <c r="A59" s="931">
        <v>41</v>
      </c>
      <c r="C59" s="933" t="e">
        <f t="shared" si="4"/>
        <v>#DIV/0!</v>
      </c>
      <c r="D59" s="933" t="e">
        <f t="shared" si="0"/>
        <v>#DIV/0!</v>
      </c>
      <c r="E59" s="933" t="e">
        <f t="shared" si="1"/>
        <v>#DIV/0!</v>
      </c>
      <c r="F59" s="933" t="e">
        <f t="shared" si="2"/>
        <v>#DIV/0!</v>
      </c>
      <c r="G59" s="934" t="e">
        <f t="shared" si="3"/>
        <v>#DIV/0!</v>
      </c>
      <c r="H59" s="933" t="e">
        <f t="shared" si="5"/>
        <v>#DIV/0!</v>
      </c>
      <c r="I59" s="933" t="e">
        <f t="shared" si="6"/>
        <v>#DIV/0!</v>
      </c>
      <c r="J59" s="934" t="e">
        <f t="shared" si="7"/>
        <v>#DIV/0!</v>
      </c>
      <c r="K59" s="935"/>
    </row>
    <row r="60" spans="1:11">
      <c r="A60" s="931">
        <v>42</v>
      </c>
      <c r="C60" s="933" t="e">
        <f t="shared" si="4"/>
        <v>#DIV/0!</v>
      </c>
      <c r="D60" s="933" t="e">
        <f t="shared" si="0"/>
        <v>#DIV/0!</v>
      </c>
      <c r="E60" s="933" t="e">
        <f t="shared" si="1"/>
        <v>#DIV/0!</v>
      </c>
      <c r="F60" s="933" t="e">
        <f t="shared" si="2"/>
        <v>#DIV/0!</v>
      </c>
      <c r="G60" s="934" t="e">
        <f t="shared" si="3"/>
        <v>#DIV/0!</v>
      </c>
      <c r="H60" s="933" t="e">
        <f t="shared" si="5"/>
        <v>#DIV/0!</v>
      </c>
      <c r="I60" s="933" t="e">
        <f t="shared" si="6"/>
        <v>#DIV/0!</v>
      </c>
      <c r="J60" s="934" t="e">
        <f t="shared" si="7"/>
        <v>#DIV/0!</v>
      </c>
      <c r="K60" s="935"/>
    </row>
    <row r="61" spans="1:11">
      <c r="A61" s="931">
        <v>43</v>
      </c>
      <c r="C61" s="933" t="e">
        <f t="shared" si="4"/>
        <v>#DIV/0!</v>
      </c>
      <c r="D61" s="933" t="e">
        <f t="shared" si="0"/>
        <v>#DIV/0!</v>
      </c>
      <c r="E61" s="933" t="e">
        <f t="shared" si="1"/>
        <v>#DIV/0!</v>
      </c>
      <c r="F61" s="933" t="e">
        <f t="shared" si="2"/>
        <v>#DIV/0!</v>
      </c>
      <c r="G61" s="934" t="e">
        <f t="shared" si="3"/>
        <v>#DIV/0!</v>
      </c>
      <c r="H61" s="933" t="e">
        <f t="shared" si="5"/>
        <v>#DIV/0!</v>
      </c>
      <c r="I61" s="933" t="e">
        <f t="shared" si="6"/>
        <v>#DIV/0!</v>
      </c>
      <c r="J61" s="934" t="e">
        <f t="shared" si="7"/>
        <v>#DIV/0!</v>
      </c>
      <c r="K61" s="935"/>
    </row>
    <row r="62" spans="1:11">
      <c r="A62" s="931">
        <v>44</v>
      </c>
      <c r="C62" s="933" t="e">
        <f t="shared" si="4"/>
        <v>#DIV/0!</v>
      </c>
      <c r="D62" s="933" t="e">
        <f t="shared" si="0"/>
        <v>#DIV/0!</v>
      </c>
      <c r="E62" s="933" t="e">
        <f t="shared" si="1"/>
        <v>#DIV/0!</v>
      </c>
      <c r="F62" s="933" t="e">
        <f t="shared" si="2"/>
        <v>#DIV/0!</v>
      </c>
      <c r="G62" s="934" t="e">
        <f t="shared" si="3"/>
        <v>#DIV/0!</v>
      </c>
      <c r="H62" s="933" t="e">
        <f t="shared" si="5"/>
        <v>#DIV/0!</v>
      </c>
      <c r="I62" s="933" t="e">
        <f t="shared" si="6"/>
        <v>#DIV/0!</v>
      </c>
      <c r="J62" s="934" t="e">
        <f t="shared" si="7"/>
        <v>#DIV/0!</v>
      </c>
      <c r="K62" s="935"/>
    </row>
    <row r="63" spans="1:11">
      <c r="A63" s="931">
        <v>45</v>
      </c>
      <c r="C63" s="933" t="e">
        <f t="shared" si="4"/>
        <v>#DIV/0!</v>
      </c>
      <c r="D63" s="933" t="e">
        <f t="shared" si="0"/>
        <v>#DIV/0!</v>
      </c>
      <c r="E63" s="933" t="e">
        <f t="shared" si="1"/>
        <v>#DIV/0!</v>
      </c>
      <c r="F63" s="933" t="e">
        <f t="shared" si="2"/>
        <v>#DIV/0!</v>
      </c>
      <c r="G63" s="934" t="e">
        <f t="shared" si="3"/>
        <v>#DIV/0!</v>
      </c>
      <c r="H63" s="933" t="e">
        <f t="shared" si="5"/>
        <v>#DIV/0!</v>
      </c>
      <c r="I63" s="933" t="e">
        <f t="shared" si="6"/>
        <v>#DIV/0!</v>
      </c>
      <c r="J63" s="934" t="e">
        <f t="shared" si="7"/>
        <v>#DIV/0!</v>
      </c>
      <c r="K63" s="935"/>
    </row>
    <row r="64" spans="1:11">
      <c r="A64" s="931">
        <v>46</v>
      </c>
      <c r="C64" s="933" t="e">
        <f t="shared" si="4"/>
        <v>#DIV/0!</v>
      </c>
      <c r="D64" s="933" t="e">
        <f t="shared" si="0"/>
        <v>#DIV/0!</v>
      </c>
      <c r="E64" s="933" t="e">
        <f t="shared" si="1"/>
        <v>#DIV/0!</v>
      </c>
      <c r="F64" s="933" t="e">
        <f t="shared" si="2"/>
        <v>#DIV/0!</v>
      </c>
      <c r="G64" s="934" t="e">
        <f t="shared" si="3"/>
        <v>#DIV/0!</v>
      </c>
      <c r="H64" s="933" t="e">
        <f t="shared" si="5"/>
        <v>#DIV/0!</v>
      </c>
      <c r="I64" s="933" t="e">
        <f t="shared" si="6"/>
        <v>#DIV/0!</v>
      </c>
      <c r="J64" s="934" t="e">
        <f t="shared" si="7"/>
        <v>#DIV/0!</v>
      </c>
      <c r="K64" s="935"/>
    </row>
    <row r="65" spans="1:10">
      <c r="A65" s="931">
        <v>47</v>
      </c>
      <c r="C65" s="933" t="e">
        <f t="shared" si="4"/>
        <v>#DIV/0!</v>
      </c>
      <c r="D65" s="933" t="e">
        <f t="shared" si="0"/>
        <v>#DIV/0!</v>
      </c>
      <c r="E65" s="933" t="e">
        <f t="shared" si="1"/>
        <v>#DIV/0!</v>
      </c>
      <c r="F65" s="933" t="e">
        <f t="shared" si="2"/>
        <v>#DIV/0!</v>
      </c>
      <c r="G65" s="934" t="e">
        <f t="shared" si="3"/>
        <v>#DIV/0!</v>
      </c>
      <c r="H65" s="933" t="e">
        <f t="shared" si="5"/>
        <v>#DIV/0!</v>
      </c>
      <c r="I65" s="933" t="e">
        <f t="shared" si="6"/>
        <v>#DIV/0!</v>
      </c>
      <c r="J65" s="934" t="e">
        <f t="shared" si="7"/>
        <v>#DIV/0!</v>
      </c>
    </row>
    <row r="66" spans="1:10">
      <c r="A66" s="931">
        <v>48</v>
      </c>
      <c r="C66" s="933" t="e">
        <f t="shared" si="4"/>
        <v>#DIV/0!</v>
      </c>
      <c r="D66" s="933" t="e">
        <f t="shared" si="0"/>
        <v>#DIV/0!</v>
      </c>
      <c r="E66" s="933" t="e">
        <f t="shared" si="1"/>
        <v>#DIV/0!</v>
      </c>
      <c r="F66" s="933" t="e">
        <f t="shared" si="2"/>
        <v>#DIV/0!</v>
      </c>
      <c r="G66" s="934" t="e">
        <f t="shared" si="3"/>
        <v>#DIV/0!</v>
      </c>
      <c r="H66" s="933" t="e">
        <f t="shared" si="5"/>
        <v>#DIV/0!</v>
      </c>
      <c r="I66" s="933" t="e">
        <f t="shared" si="6"/>
        <v>#DIV/0!</v>
      </c>
      <c r="J66" s="934" t="e">
        <f t="shared" si="7"/>
        <v>#DIV/0!</v>
      </c>
    </row>
    <row r="67" spans="1:10">
      <c r="A67" s="931">
        <v>49</v>
      </c>
      <c r="C67" s="933" t="e">
        <f t="shared" si="4"/>
        <v>#DIV/0!</v>
      </c>
      <c r="D67" s="933" t="e">
        <f t="shared" si="0"/>
        <v>#DIV/0!</v>
      </c>
      <c r="E67" s="933" t="e">
        <f t="shared" si="1"/>
        <v>#DIV/0!</v>
      </c>
      <c r="F67" s="933" t="e">
        <f t="shared" si="2"/>
        <v>#DIV/0!</v>
      </c>
      <c r="G67" s="934" t="e">
        <f t="shared" si="3"/>
        <v>#DIV/0!</v>
      </c>
      <c r="H67" s="933" t="e">
        <f t="shared" si="5"/>
        <v>#DIV/0!</v>
      </c>
      <c r="I67" s="933" t="e">
        <f t="shared" si="6"/>
        <v>#DIV/0!</v>
      </c>
      <c r="J67" s="934" t="e">
        <f t="shared" si="7"/>
        <v>#DIV/0!</v>
      </c>
    </row>
    <row r="68" spans="1:10">
      <c r="A68" s="931">
        <v>50</v>
      </c>
      <c r="C68" s="933" t="e">
        <f t="shared" si="4"/>
        <v>#DIV/0!</v>
      </c>
      <c r="D68" s="933" t="e">
        <f t="shared" si="0"/>
        <v>#DIV/0!</v>
      </c>
      <c r="E68" s="933" t="e">
        <f t="shared" si="1"/>
        <v>#DIV/0!</v>
      </c>
      <c r="F68" s="933" t="e">
        <f t="shared" si="2"/>
        <v>#DIV/0!</v>
      </c>
      <c r="G68" s="934" t="e">
        <f t="shared" si="3"/>
        <v>#DIV/0!</v>
      </c>
      <c r="H68" s="933" t="e">
        <f t="shared" si="5"/>
        <v>#DIV/0!</v>
      </c>
      <c r="I68" s="933" t="e">
        <f t="shared" si="6"/>
        <v>#DIV/0!</v>
      </c>
      <c r="J68" s="934" t="e">
        <f t="shared" si="7"/>
        <v>#DIV/0!</v>
      </c>
    </row>
    <row r="69" spans="1:10">
      <c r="A69" s="931">
        <v>51</v>
      </c>
      <c r="C69" s="933" t="e">
        <f t="shared" si="4"/>
        <v>#DIV/0!</v>
      </c>
      <c r="D69" s="933" t="e">
        <f t="shared" si="0"/>
        <v>#DIV/0!</v>
      </c>
      <c r="E69" s="933" t="e">
        <f t="shared" si="1"/>
        <v>#DIV/0!</v>
      </c>
      <c r="F69" s="933" t="e">
        <f t="shared" si="2"/>
        <v>#DIV/0!</v>
      </c>
      <c r="G69" s="934" t="e">
        <f t="shared" si="3"/>
        <v>#DIV/0!</v>
      </c>
      <c r="H69" s="933" t="e">
        <f t="shared" si="5"/>
        <v>#DIV/0!</v>
      </c>
      <c r="I69" s="933" t="e">
        <f t="shared" si="6"/>
        <v>#DIV/0!</v>
      </c>
      <c r="J69" s="934" t="e">
        <f t="shared" si="7"/>
        <v>#DIV/0!</v>
      </c>
    </row>
    <row r="70" spans="1:10">
      <c r="A70" s="931">
        <v>52</v>
      </c>
      <c r="C70" s="933" t="e">
        <f t="shared" si="4"/>
        <v>#DIV/0!</v>
      </c>
      <c r="D70" s="933" t="e">
        <f t="shared" si="0"/>
        <v>#DIV/0!</v>
      </c>
      <c r="E70" s="933" t="e">
        <f t="shared" si="1"/>
        <v>#DIV/0!</v>
      </c>
      <c r="F70" s="933" t="e">
        <f t="shared" si="2"/>
        <v>#DIV/0!</v>
      </c>
      <c r="G70" s="934" t="e">
        <f t="shared" si="3"/>
        <v>#DIV/0!</v>
      </c>
      <c r="H70" s="933" t="e">
        <f t="shared" si="5"/>
        <v>#DIV/0!</v>
      </c>
      <c r="I70" s="933" t="e">
        <f t="shared" si="6"/>
        <v>#DIV/0!</v>
      </c>
      <c r="J70" s="934" t="e">
        <f t="shared" si="7"/>
        <v>#DIV/0!</v>
      </c>
    </row>
    <row r="71" spans="1:10">
      <c r="A71" s="931">
        <v>53</v>
      </c>
      <c r="C71" s="933" t="e">
        <f t="shared" si="4"/>
        <v>#DIV/0!</v>
      </c>
      <c r="D71" s="933" t="e">
        <f t="shared" si="0"/>
        <v>#DIV/0!</v>
      </c>
      <c r="E71" s="933" t="e">
        <f t="shared" si="1"/>
        <v>#DIV/0!</v>
      </c>
      <c r="F71" s="933" t="e">
        <f t="shared" si="2"/>
        <v>#DIV/0!</v>
      </c>
      <c r="G71" s="934" t="e">
        <f t="shared" si="3"/>
        <v>#DIV/0!</v>
      </c>
      <c r="H71" s="933" t="e">
        <f t="shared" si="5"/>
        <v>#DIV/0!</v>
      </c>
      <c r="I71" s="933" t="e">
        <f t="shared" si="6"/>
        <v>#DIV/0!</v>
      </c>
      <c r="J71" s="934" t="e">
        <f t="shared" si="7"/>
        <v>#DIV/0!</v>
      </c>
    </row>
    <row r="72" spans="1:10">
      <c r="A72" s="931">
        <v>54</v>
      </c>
      <c r="C72" s="933" t="e">
        <f t="shared" si="4"/>
        <v>#DIV/0!</v>
      </c>
      <c r="D72" s="933" t="e">
        <f t="shared" si="0"/>
        <v>#DIV/0!</v>
      </c>
      <c r="E72" s="933" t="e">
        <f t="shared" si="1"/>
        <v>#DIV/0!</v>
      </c>
      <c r="F72" s="933" t="e">
        <f t="shared" si="2"/>
        <v>#DIV/0!</v>
      </c>
      <c r="G72" s="934" t="e">
        <f t="shared" si="3"/>
        <v>#DIV/0!</v>
      </c>
      <c r="H72" s="933" t="e">
        <f t="shared" si="5"/>
        <v>#DIV/0!</v>
      </c>
      <c r="I72" s="933" t="e">
        <f t="shared" si="6"/>
        <v>#DIV/0!</v>
      </c>
      <c r="J72" s="934" t="e">
        <f t="shared" si="7"/>
        <v>#DIV/0!</v>
      </c>
    </row>
    <row r="73" spans="1:10">
      <c r="A73" s="931">
        <v>55</v>
      </c>
      <c r="C73" s="933" t="e">
        <f t="shared" si="4"/>
        <v>#DIV/0!</v>
      </c>
      <c r="D73" s="933" t="e">
        <f t="shared" si="0"/>
        <v>#DIV/0!</v>
      </c>
      <c r="E73" s="933" t="e">
        <f t="shared" si="1"/>
        <v>#DIV/0!</v>
      </c>
      <c r="F73" s="933" t="e">
        <f t="shared" si="2"/>
        <v>#DIV/0!</v>
      </c>
      <c r="G73" s="934" t="e">
        <f t="shared" si="3"/>
        <v>#DIV/0!</v>
      </c>
      <c r="H73" s="933" t="e">
        <f t="shared" si="5"/>
        <v>#DIV/0!</v>
      </c>
      <c r="I73" s="933" t="e">
        <f t="shared" si="6"/>
        <v>#DIV/0!</v>
      </c>
      <c r="J73" s="934" t="e">
        <f t="shared" si="7"/>
        <v>#DIV/0!</v>
      </c>
    </row>
    <row r="74" spans="1:10">
      <c r="A74" s="931">
        <v>56</v>
      </c>
      <c r="C74" s="933" t="e">
        <f t="shared" si="4"/>
        <v>#DIV/0!</v>
      </c>
      <c r="D74" s="933" t="e">
        <f t="shared" si="0"/>
        <v>#DIV/0!</v>
      </c>
      <c r="E74" s="933" t="e">
        <f t="shared" si="1"/>
        <v>#DIV/0!</v>
      </c>
      <c r="F74" s="933" t="e">
        <f t="shared" si="2"/>
        <v>#DIV/0!</v>
      </c>
      <c r="G74" s="934" t="e">
        <f t="shared" si="3"/>
        <v>#DIV/0!</v>
      </c>
      <c r="H74" s="933" t="e">
        <f t="shared" si="5"/>
        <v>#DIV/0!</v>
      </c>
      <c r="I74" s="933" t="e">
        <f t="shared" si="6"/>
        <v>#DIV/0!</v>
      </c>
      <c r="J74" s="934" t="e">
        <f t="shared" si="7"/>
        <v>#DIV/0!</v>
      </c>
    </row>
    <row r="75" spans="1:10">
      <c r="A75" s="931">
        <v>57</v>
      </c>
      <c r="C75" s="933" t="e">
        <f t="shared" si="4"/>
        <v>#DIV/0!</v>
      </c>
      <c r="D75" s="933" t="e">
        <f t="shared" si="0"/>
        <v>#DIV/0!</v>
      </c>
      <c r="E75" s="933" t="e">
        <f t="shared" si="1"/>
        <v>#DIV/0!</v>
      </c>
      <c r="F75" s="933" t="e">
        <f t="shared" si="2"/>
        <v>#DIV/0!</v>
      </c>
      <c r="G75" s="934" t="e">
        <f t="shared" si="3"/>
        <v>#DIV/0!</v>
      </c>
      <c r="H75" s="933" t="e">
        <f t="shared" si="5"/>
        <v>#DIV/0!</v>
      </c>
      <c r="I75" s="933" t="e">
        <f t="shared" si="6"/>
        <v>#DIV/0!</v>
      </c>
      <c r="J75" s="934" t="e">
        <f t="shared" si="7"/>
        <v>#DIV/0!</v>
      </c>
    </row>
    <row r="76" spans="1:10">
      <c r="A76" s="931">
        <v>58</v>
      </c>
      <c r="C76" s="933" t="e">
        <f t="shared" si="4"/>
        <v>#DIV/0!</v>
      </c>
      <c r="D76" s="933" t="e">
        <f t="shared" si="0"/>
        <v>#DIV/0!</v>
      </c>
      <c r="E76" s="933" t="e">
        <f t="shared" si="1"/>
        <v>#DIV/0!</v>
      </c>
      <c r="F76" s="933" t="e">
        <f t="shared" si="2"/>
        <v>#DIV/0!</v>
      </c>
      <c r="G76" s="934" t="e">
        <f t="shared" si="3"/>
        <v>#DIV/0!</v>
      </c>
      <c r="H76" s="933" t="e">
        <f t="shared" si="5"/>
        <v>#DIV/0!</v>
      </c>
      <c r="I76" s="933" t="e">
        <f t="shared" si="6"/>
        <v>#DIV/0!</v>
      </c>
      <c r="J76" s="934" t="e">
        <f t="shared" si="7"/>
        <v>#DIV/0!</v>
      </c>
    </row>
    <row r="77" spans="1:10">
      <c r="A77" s="931">
        <v>59</v>
      </c>
      <c r="C77" s="933" t="e">
        <f t="shared" si="4"/>
        <v>#DIV/0!</v>
      </c>
      <c r="D77" s="933" t="e">
        <f t="shared" si="0"/>
        <v>#DIV/0!</v>
      </c>
      <c r="E77" s="933" t="e">
        <f t="shared" si="1"/>
        <v>#DIV/0!</v>
      </c>
      <c r="F77" s="933" t="e">
        <f t="shared" si="2"/>
        <v>#DIV/0!</v>
      </c>
      <c r="G77" s="934" t="e">
        <f t="shared" si="3"/>
        <v>#DIV/0!</v>
      </c>
      <c r="H77" s="933" t="e">
        <f t="shared" si="5"/>
        <v>#DIV/0!</v>
      </c>
      <c r="I77" s="933" t="e">
        <f t="shared" si="6"/>
        <v>#DIV/0!</v>
      </c>
      <c r="J77" s="934" t="e">
        <f t="shared" si="7"/>
        <v>#DIV/0!</v>
      </c>
    </row>
    <row r="78" spans="1:10">
      <c r="A78" s="931">
        <v>60</v>
      </c>
      <c r="C78" s="933" t="e">
        <f t="shared" si="4"/>
        <v>#DIV/0!</v>
      </c>
      <c r="D78" s="933" t="e">
        <f t="shared" si="0"/>
        <v>#DIV/0!</v>
      </c>
      <c r="E78" s="933" t="e">
        <f t="shared" si="1"/>
        <v>#DIV/0!</v>
      </c>
      <c r="F78" s="933" t="e">
        <f t="shared" si="2"/>
        <v>#DIV/0!</v>
      </c>
      <c r="G78" s="934" t="e">
        <f t="shared" si="3"/>
        <v>#DIV/0!</v>
      </c>
      <c r="H78" s="933" t="e">
        <f t="shared" si="5"/>
        <v>#DIV/0!</v>
      </c>
      <c r="I78" s="933" t="e">
        <f t="shared" si="6"/>
        <v>#DIV/0!</v>
      </c>
      <c r="J78" s="934" t="e">
        <f t="shared" si="7"/>
        <v>#DIV/0!</v>
      </c>
    </row>
    <row r="79" spans="1:10">
      <c r="A79" s="931">
        <v>61</v>
      </c>
      <c r="C79" s="933" t="e">
        <f t="shared" si="4"/>
        <v>#DIV/0!</v>
      </c>
      <c r="D79" s="933" t="e">
        <f t="shared" si="0"/>
        <v>#DIV/0!</v>
      </c>
      <c r="E79" s="933" t="e">
        <f t="shared" si="1"/>
        <v>#DIV/0!</v>
      </c>
      <c r="F79" s="933" t="e">
        <f t="shared" si="2"/>
        <v>#DIV/0!</v>
      </c>
      <c r="G79" s="934" t="e">
        <f t="shared" si="3"/>
        <v>#DIV/0!</v>
      </c>
      <c r="H79" s="933" t="e">
        <f t="shared" si="5"/>
        <v>#DIV/0!</v>
      </c>
      <c r="I79" s="933" t="e">
        <f t="shared" si="6"/>
        <v>#DIV/0!</v>
      </c>
      <c r="J79" s="934" t="e">
        <f t="shared" si="7"/>
        <v>#DIV/0!</v>
      </c>
    </row>
    <row r="80" spans="1:10">
      <c r="A80" s="931">
        <v>62</v>
      </c>
      <c r="C80" s="933" t="e">
        <f t="shared" si="4"/>
        <v>#DIV/0!</v>
      </c>
      <c r="D80" s="933" t="e">
        <f t="shared" si="0"/>
        <v>#DIV/0!</v>
      </c>
      <c r="E80" s="933" t="e">
        <f t="shared" si="1"/>
        <v>#DIV/0!</v>
      </c>
      <c r="F80" s="933" t="e">
        <f t="shared" si="2"/>
        <v>#DIV/0!</v>
      </c>
      <c r="G80" s="934" t="e">
        <f t="shared" si="3"/>
        <v>#DIV/0!</v>
      </c>
      <c r="H80" s="933" t="e">
        <f t="shared" si="5"/>
        <v>#DIV/0!</v>
      </c>
      <c r="I80" s="933" t="e">
        <f t="shared" si="6"/>
        <v>#DIV/0!</v>
      </c>
      <c r="J80" s="934" t="e">
        <f t="shared" si="7"/>
        <v>#DIV/0!</v>
      </c>
    </row>
    <row r="81" spans="1:10">
      <c r="A81" s="931">
        <v>63</v>
      </c>
      <c r="C81" s="933" t="e">
        <f t="shared" si="4"/>
        <v>#DIV/0!</v>
      </c>
      <c r="D81" s="933" t="e">
        <f t="shared" si="0"/>
        <v>#DIV/0!</v>
      </c>
      <c r="E81" s="933" t="e">
        <f t="shared" si="1"/>
        <v>#DIV/0!</v>
      </c>
      <c r="F81" s="933" t="e">
        <f t="shared" si="2"/>
        <v>#DIV/0!</v>
      </c>
      <c r="G81" s="934" t="e">
        <f t="shared" si="3"/>
        <v>#DIV/0!</v>
      </c>
      <c r="H81" s="933" t="e">
        <f t="shared" si="5"/>
        <v>#DIV/0!</v>
      </c>
      <c r="I81" s="933" t="e">
        <f t="shared" si="6"/>
        <v>#DIV/0!</v>
      </c>
      <c r="J81" s="934" t="e">
        <f t="shared" si="7"/>
        <v>#DIV/0!</v>
      </c>
    </row>
    <row r="82" spans="1:10">
      <c r="A82" s="931">
        <v>64</v>
      </c>
      <c r="C82" s="933" t="e">
        <f t="shared" si="4"/>
        <v>#DIV/0!</v>
      </c>
      <c r="D82" s="933" t="e">
        <f t="shared" si="0"/>
        <v>#DIV/0!</v>
      </c>
      <c r="E82" s="933" t="e">
        <f t="shared" si="1"/>
        <v>#DIV/0!</v>
      </c>
      <c r="F82" s="933" t="e">
        <f t="shared" si="2"/>
        <v>#DIV/0!</v>
      </c>
      <c r="G82" s="934" t="e">
        <f t="shared" si="3"/>
        <v>#DIV/0!</v>
      </c>
      <c r="H82" s="933" t="e">
        <f t="shared" si="5"/>
        <v>#DIV/0!</v>
      </c>
      <c r="I82" s="933" t="e">
        <f t="shared" si="6"/>
        <v>#DIV/0!</v>
      </c>
      <c r="J82" s="934" t="e">
        <f t="shared" si="7"/>
        <v>#DIV/0!</v>
      </c>
    </row>
    <row r="83" spans="1:10">
      <c r="A83" s="931">
        <v>65</v>
      </c>
      <c r="C83" s="933" t="e">
        <f t="shared" si="4"/>
        <v>#DIV/0!</v>
      </c>
      <c r="D83" s="933" t="e">
        <f t="shared" ref="D83:D146" si="8">(C83*$C$7/12)</f>
        <v>#DIV/0!</v>
      </c>
      <c r="E83" s="933" t="e">
        <f t="shared" ref="E83:E146" si="9">($C$9-D83)</f>
        <v>#DIV/0!</v>
      </c>
      <c r="F83" s="933" t="e">
        <f t="shared" ref="F83:F146" si="10">(C83-E83)</f>
        <v>#DIV/0!</v>
      </c>
      <c r="G83" s="934" t="e">
        <f t="shared" ref="G83:G146" si="11">(C83*0.005/12)</f>
        <v>#DIV/0!</v>
      </c>
      <c r="H83" s="933" t="e">
        <f t="shared" si="5"/>
        <v>#DIV/0!</v>
      </c>
      <c r="I83" s="933" t="e">
        <f t="shared" si="6"/>
        <v>#DIV/0!</v>
      </c>
      <c r="J83" s="934" t="e">
        <f t="shared" si="7"/>
        <v>#DIV/0!</v>
      </c>
    </row>
    <row r="84" spans="1:10">
      <c r="A84" s="931">
        <v>66</v>
      </c>
      <c r="C84" s="933" t="e">
        <f t="shared" ref="C84:C147" si="12">(C83-E83)</f>
        <v>#DIV/0!</v>
      </c>
      <c r="D84" s="933" t="e">
        <f t="shared" si="8"/>
        <v>#DIV/0!</v>
      </c>
      <c r="E84" s="933" t="e">
        <f t="shared" si="9"/>
        <v>#DIV/0!</v>
      </c>
      <c r="F84" s="933" t="e">
        <f t="shared" si="10"/>
        <v>#DIV/0!</v>
      </c>
      <c r="G84" s="934" t="e">
        <f t="shared" si="11"/>
        <v>#DIV/0!</v>
      </c>
      <c r="H84" s="933" t="e">
        <f t="shared" si="5"/>
        <v>#DIV/0!</v>
      </c>
      <c r="I84" s="933" t="e">
        <f t="shared" si="6"/>
        <v>#DIV/0!</v>
      </c>
      <c r="J84" s="934" t="e">
        <f t="shared" si="7"/>
        <v>#DIV/0!</v>
      </c>
    </row>
    <row r="85" spans="1:10">
      <c r="A85" s="931">
        <v>67</v>
      </c>
      <c r="C85" s="933" t="e">
        <f t="shared" si="12"/>
        <v>#DIV/0!</v>
      </c>
      <c r="D85" s="933" t="e">
        <f t="shared" si="8"/>
        <v>#DIV/0!</v>
      </c>
      <c r="E85" s="933" t="e">
        <f t="shared" si="9"/>
        <v>#DIV/0!</v>
      </c>
      <c r="F85" s="933" t="e">
        <f t="shared" si="10"/>
        <v>#DIV/0!</v>
      </c>
      <c r="G85" s="934" t="e">
        <f t="shared" si="11"/>
        <v>#DIV/0!</v>
      </c>
      <c r="H85" s="933" t="e">
        <f t="shared" ref="H85:H148" si="13">H84+D85</f>
        <v>#DIV/0!</v>
      </c>
      <c r="I85" s="933" t="e">
        <f t="shared" ref="I85:I148" si="14">I84+E85</f>
        <v>#DIV/0!</v>
      </c>
      <c r="J85" s="934" t="e">
        <f t="shared" ref="J85:J148" si="15">D85+E85+G85</f>
        <v>#DIV/0!</v>
      </c>
    </row>
    <row r="86" spans="1:10">
      <c r="A86" s="931">
        <v>68</v>
      </c>
      <c r="C86" s="933" t="e">
        <f t="shared" si="12"/>
        <v>#DIV/0!</v>
      </c>
      <c r="D86" s="933" t="e">
        <f t="shared" si="8"/>
        <v>#DIV/0!</v>
      </c>
      <c r="E86" s="933" t="e">
        <f t="shared" si="9"/>
        <v>#DIV/0!</v>
      </c>
      <c r="F86" s="933" t="e">
        <f t="shared" si="10"/>
        <v>#DIV/0!</v>
      </c>
      <c r="G86" s="934" t="e">
        <f t="shared" si="11"/>
        <v>#DIV/0!</v>
      </c>
      <c r="H86" s="933" t="e">
        <f t="shared" si="13"/>
        <v>#DIV/0!</v>
      </c>
      <c r="I86" s="933" t="e">
        <f t="shared" si="14"/>
        <v>#DIV/0!</v>
      </c>
      <c r="J86" s="934" t="e">
        <f t="shared" si="15"/>
        <v>#DIV/0!</v>
      </c>
    </row>
    <row r="87" spans="1:10">
      <c r="A87" s="931">
        <v>69</v>
      </c>
      <c r="C87" s="933" t="e">
        <f t="shared" si="12"/>
        <v>#DIV/0!</v>
      </c>
      <c r="D87" s="933" t="e">
        <f t="shared" si="8"/>
        <v>#DIV/0!</v>
      </c>
      <c r="E87" s="933" t="e">
        <f t="shared" si="9"/>
        <v>#DIV/0!</v>
      </c>
      <c r="F87" s="933" t="e">
        <f t="shared" si="10"/>
        <v>#DIV/0!</v>
      </c>
      <c r="G87" s="934" t="e">
        <f t="shared" si="11"/>
        <v>#DIV/0!</v>
      </c>
      <c r="H87" s="933" t="e">
        <f t="shared" si="13"/>
        <v>#DIV/0!</v>
      </c>
      <c r="I87" s="933" t="e">
        <f t="shared" si="14"/>
        <v>#DIV/0!</v>
      </c>
      <c r="J87" s="934" t="e">
        <f t="shared" si="15"/>
        <v>#DIV/0!</v>
      </c>
    </row>
    <row r="88" spans="1:10">
      <c r="A88" s="931">
        <v>70</v>
      </c>
      <c r="C88" s="933" t="e">
        <f t="shared" si="12"/>
        <v>#DIV/0!</v>
      </c>
      <c r="D88" s="933" t="e">
        <f t="shared" si="8"/>
        <v>#DIV/0!</v>
      </c>
      <c r="E88" s="933" t="e">
        <f t="shared" si="9"/>
        <v>#DIV/0!</v>
      </c>
      <c r="F88" s="933" t="e">
        <f t="shared" si="10"/>
        <v>#DIV/0!</v>
      </c>
      <c r="G88" s="934" t="e">
        <f t="shared" si="11"/>
        <v>#DIV/0!</v>
      </c>
      <c r="H88" s="933" t="e">
        <f t="shared" si="13"/>
        <v>#DIV/0!</v>
      </c>
      <c r="I88" s="933" t="e">
        <f t="shared" si="14"/>
        <v>#DIV/0!</v>
      </c>
      <c r="J88" s="934" t="e">
        <f t="shared" si="15"/>
        <v>#DIV/0!</v>
      </c>
    </row>
    <row r="89" spans="1:10">
      <c r="A89" s="931">
        <v>71</v>
      </c>
      <c r="C89" s="933" t="e">
        <f t="shared" si="12"/>
        <v>#DIV/0!</v>
      </c>
      <c r="D89" s="933" t="e">
        <f t="shared" si="8"/>
        <v>#DIV/0!</v>
      </c>
      <c r="E89" s="933" t="e">
        <f t="shared" si="9"/>
        <v>#DIV/0!</v>
      </c>
      <c r="F89" s="933" t="e">
        <f t="shared" si="10"/>
        <v>#DIV/0!</v>
      </c>
      <c r="G89" s="934" t="e">
        <f t="shared" si="11"/>
        <v>#DIV/0!</v>
      </c>
      <c r="H89" s="933" t="e">
        <f t="shared" si="13"/>
        <v>#DIV/0!</v>
      </c>
      <c r="I89" s="933" t="e">
        <f t="shared" si="14"/>
        <v>#DIV/0!</v>
      </c>
      <c r="J89" s="934" t="e">
        <f t="shared" si="15"/>
        <v>#DIV/0!</v>
      </c>
    </row>
    <row r="90" spans="1:10">
      <c r="A90" s="931">
        <v>72</v>
      </c>
      <c r="C90" s="933" t="e">
        <f t="shared" si="12"/>
        <v>#DIV/0!</v>
      </c>
      <c r="D90" s="933" t="e">
        <f t="shared" si="8"/>
        <v>#DIV/0!</v>
      </c>
      <c r="E90" s="933" t="e">
        <f t="shared" si="9"/>
        <v>#DIV/0!</v>
      </c>
      <c r="F90" s="933" t="e">
        <f t="shared" si="10"/>
        <v>#DIV/0!</v>
      </c>
      <c r="G90" s="934" t="e">
        <f t="shared" si="11"/>
        <v>#DIV/0!</v>
      </c>
      <c r="H90" s="933" t="e">
        <f t="shared" si="13"/>
        <v>#DIV/0!</v>
      </c>
      <c r="I90" s="933" t="e">
        <f t="shared" si="14"/>
        <v>#DIV/0!</v>
      </c>
      <c r="J90" s="934" t="e">
        <f t="shared" si="15"/>
        <v>#DIV/0!</v>
      </c>
    </row>
    <row r="91" spans="1:10">
      <c r="A91" s="931">
        <v>73</v>
      </c>
      <c r="C91" s="933" t="e">
        <f t="shared" si="12"/>
        <v>#DIV/0!</v>
      </c>
      <c r="D91" s="933" t="e">
        <f t="shared" si="8"/>
        <v>#DIV/0!</v>
      </c>
      <c r="E91" s="933" t="e">
        <f t="shared" si="9"/>
        <v>#DIV/0!</v>
      </c>
      <c r="F91" s="933" t="e">
        <f t="shared" si="10"/>
        <v>#DIV/0!</v>
      </c>
      <c r="G91" s="934" t="e">
        <f t="shared" si="11"/>
        <v>#DIV/0!</v>
      </c>
      <c r="H91" s="933" t="e">
        <f t="shared" si="13"/>
        <v>#DIV/0!</v>
      </c>
      <c r="I91" s="933" t="e">
        <f t="shared" si="14"/>
        <v>#DIV/0!</v>
      </c>
      <c r="J91" s="934" t="e">
        <f t="shared" si="15"/>
        <v>#DIV/0!</v>
      </c>
    </row>
    <row r="92" spans="1:10">
      <c r="A92" s="931">
        <v>74</v>
      </c>
      <c r="C92" s="933" t="e">
        <f t="shared" si="12"/>
        <v>#DIV/0!</v>
      </c>
      <c r="D92" s="933" t="e">
        <f t="shared" si="8"/>
        <v>#DIV/0!</v>
      </c>
      <c r="E92" s="933" t="e">
        <f t="shared" si="9"/>
        <v>#DIV/0!</v>
      </c>
      <c r="F92" s="933" t="e">
        <f t="shared" si="10"/>
        <v>#DIV/0!</v>
      </c>
      <c r="G92" s="934" t="e">
        <f t="shared" si="11"/>
        <v>#DIV/0!</v>
      </c>
      <c r="H92" s="933" t="e">
        <f t="shared" si="13"/>
        <v>#DIV/0!</v>
      </c>
      <c r="I92" s="933" t="e">
        <f t="shared" si="14"/>
        <v>#DIV/0!</v>
      </c>
      <c r="J92" s="934" t="e">
        <f t="shared" si="15"/>
        <v>#DIV/0!</v>
      </c>
    </row>
    <row r="93" spans="1:10">
      <c r="A93" s="931">
        <v>75</v>
      </c>
      <c r="C93" s="933" t="e">
        <f t="shared" si="12"/>
        <v>#DIV/0!</v>
      </c>
      <c r="D93" s="933" t="e">
        <f t="shared" si="8"/>
        <v>#DIV/0!</v>
      </c>
      <c r="E93" s="933" t="e">
        <f t="shared" si="9"/>
        <v>#DIV/0!</v>
      </c>
      <c r="F93" s="933" t="e">
        <f t="shared" si="10"/>
        <v>#DIV/0!</v>
      </c>
      <c r="G93" s="934" t="e">
        <f t="shared" si="11"/>
        <v>#DIV/0!</v>
      </c>
      <c r="H93" s="933" t="e">
        <f t="shared" si="13"/>
        <v>#DIV/0!</v>
      </c>
      <c r="I93" s="933" t="e">
        <f t="shared" si="14"/>
        <v>#DIV/0!</v>
      </c>
      <c r="J93" s="934" t="e">
        <f t="shared" si="15"/>
        <v>#DIV/0!</v>
      </c>
    </row>
    <row r="94" spans="1:10">
      <c r="A94" s="931">
        <v>76</v>
      </c>
      <c r="C94" s="933" t="e">
        <f t="shared" si="12"/>
        <v>#DIV/0!</v>
      </c>
      <c r="D94" s="933" t="e">
        <f t="shared" si="8"/>
        <v>#DIV/0!</v>
      </c>
      <c r="E94" s="933" t="e">
        <f t="shared" si="9"/>
        <v>#DIV/0!</v>
      </c>
      <c r="F94" s="933" t="e">
        <f t="shared" si="10"/>
        <v>#DIV/0!</v>
      </c>
      <c r="G94" s="934" t="e">
        <f t="shared" si="11"/>
        <v>#DIV/0!</v>
      </c>
      <c r="H94" s="933" t="e">
        <f t="shared" si="13"/>
        <v>#DIV/0!</v>
      </c>
      <c r="I94" s="933" t="e">
        <f t="shared" si="14"/>
        <v>#DIV/0!</v>
      </c>
      <c r="J94" s="934" t="e">
        <f t="shared" si="15"/>
        <v>#DIV/0!</v>
      </c>
    </row>
    <row r="95" spans="1:10">
      <c r="A95" s="931">
        <v>77</v>
      </c>
      <c r="C95" s="933" t="e">
        <f t="shared" si="12"/>
        <v>#DIV/0!</v>
      </c>
      <c r="D95" s="933" t="e">
        <f t="shared" si="8"/>
        <v>#DIV/0!</v>
      </c>
      <c r="E95" s="933" t="e">
        <f t="shared" si="9"/>
        <v>#DIV/0!</v>
      </c>
      <c r="F95" s="933" t="e">
        <f t="shared" si="10"/>
        <v>#DIV/0!</v>
      </c>
      <c r="G95" s="934" t="e">
        <f t="shared" si="11"/>
        <v>#DIV/0!</v>
      </c>
      <c r="H95" s="933" t="e">
        <f t="shared" si="13"/>
        <v>#DIV/0!</v>
      </c>
      <c r="I95" s="933" t="e">
        <f t="shared" si="14"/>
        <v>#DIV/0!</v>
      </c>
      <c r="J95" s="934" t="e">
        <f t="shared" si="15"/>
        <v>#DIV/0!</v>
      </c>
    </row>
    <row r="96" spans="1:10">
      <c r="A96" s="931">
        <v>78</v>
      </c>
      <c r="C96" s="933" t="e">
        <f t="shared" si="12"/>
        <v>#DIV/0!</v>
      </c>
      <c r="D96" s="933" t="e">
        <f t="shared" si="8"/>
        <v>#DIV/0!</v>
      </c>
      <c r="E96" s="933" t="e">
        <f t="shared" si="9"/>
        <v>#DIV/0!</v>
      </c>
      <c r="F96" s="933" t="e">
        <f t="shared" si="10"/>
        <v>#DIV/0!</v>
      </c>
      <c r="G96" s="934" t="e">
        <f t="shared" si="11"/>
        <v>#DIV/0!</v>
      </c>
      <c r="H96" s="933" t="e">
        <f t="shared" si="13"/>
        <v>#DIV/0!</v>
      </c>
      <c r="I96" s="933" t="e">
        <f t="shared" si="14"/>
        <v>#DIV/0!</v>
      </c>
      <c r="J96" s="934" t="e">
        <f t="shared" si="15"/>
        <v>#DIV/0!</v>
      </c>
    </row>
    <row r="97" spans="1:10">
      <c r="A97" s="931">
        <v>79</v>
      </c>
      <c r="C97" s="933" t="e">
        <f t="shared" si="12"/>
        <v>#DIV/0!</v>
      </c>
      <c r="D97" s="933" t="e">
        <f t="shared" si="8"/>
        <v>#DIV/0!</v>
      </c>
      <c r="E97" s="933" t="e">
        <f t="shared" si="9"/>
        <v>#DIV/0!</v>
      </c>
      <c r="F97" s="933" t="e">
        <f t="shared" si="10"/>
        <v>#DIV/0!</v>
      </c>
      <c r="G97" s="934" t="e">
        <f t="shared" si="11"/>
        <v>#DIV/0!</v>
      </c>
      <c r="H97" s="933" t="e">
        <f t="shared" si="13"/>
        <v>#DIV/0!</v>
      </c>
      <c r="I97" s="933" t="e">
        <f t="shared" si="14"/>
        <v>#DIV/0!</v>
      </c>
      <c r="J97" s="934" t="e">
        <f t="shared" si="15"/>
        <v>#DIV/0!</v>
      </c>
    </row>
    <row r="98" spans="1:10">
      <c r="A98" s="931">
        <v>80</v>
      </c>
      <c r="C98" s="933" t="e">
        <f t="shared" si="12"/>
        <v>#DIV/0!</v>
      </c>
      <c r="D98" s="933" t="e">
        <f t="shared" si="8"/>
        <v>#DIV/0!</v>
      </c>
      <c r="E98" s="933" t="e">
        <f t="shared" si="9"/>
        <v>#DIV/0!</v>
      </c>
      <c r="F98" s="933" t="e">
        <f t="shared" si="10"/>
        <v>#DIV/0!</v>
      </c>
      <c r="G98" s="934" t="e">
        <f t="shared" si="11"/>
        <v>#DIV/0!</v>
      </c>
      <c r="H98" s="933" t="e">
        <f t="shared" si="13"/>
        <v>#DIV/0!</v>
      </c>
      <c r="I98" s="933" t="e">
        <f t="shared" si="14"/>
        <v>#DIV/0!</v>
      </c>
      <c r="J98" s="934" t="e">
        <f t="shared" si="15"/>
        <v>#DIV/0!</v>
      </c>
    </row>
    <row r="99" spans="1:10">
      <c r="A99" s="931">
        <v>81</v>
      </c>
      <c r="C99" s="933" t="e">
        <f t="shared" si="12"/>
        <v>#DIV/0!</v>
      </c>
      <c r="D99" s="933" t="e">
        <f t="shared" si="8"/>
        <v>#DIV/0!</v>
      </c>
      <c r="E99" s="933" t="e">
        <f t="shared" si="9"/>
        <v>#DIV/0!</v>
      </c>
      <c r="F99" s="933" t="e">
        <f t="shared" si="10"/>
        <v>#DIV/0!</v>
      </c>
      <c r="G99" s="934" t="e">
        <f t="shared" si="11"/>
        <v>#DIV/0!</v>
      </c>
      <c r="H99" s="933" t="e">
        <f t="shared" si="13"/>
        <v>#DIV/0!</v>
      </c>
      <c r="I99" s="933" t="e">
        <f t="shared" si="14"/>
        <v>#DIV/0!</v>
      </c>
      <c r="J99" s="934" t="e">
        <f t="shared" si="15"/>
        <v>#DIV/0!</v>
      </c>
    </row>
    <row r="100" spans="1:10">
      <c r="A100" s="931">
        <v>82</v>
      </c>
      <c r="C100" s="933" t="e">
        <f t="shared" si="12"/>
        <v>#DIV/0!</v>
      </c>
      <c r="D100" s="933" t="e">
        <f t="shared" si="8"/>
        <v>#DIV/0!</v>
      </c>
      <c r="E100" s="933" t="e">
        <f t="shared" si="9"/>
        <v>#DIV/0!</v>
      </c>
      <c r="F100" s="933" t="e">
        <f t="shared" si="10"/>
        <v>#DIV/0!</v>
      </c>
      <c r="G100" s="934" t="e">
        <f t="shared" si="11"/>
        <v>#DIV/0!</v>
      </c>
      <c r="H100" s="933" t="e">
        <f t="shared" si="13"/>
        <v>#DIV/0!</v>
      </c>
      <c r="I100" s="933" t="e">
        <f t="shared" si="14"/>
        <v>#DIV/0!</v>
      </c>
      <c r="J100" s="934" t="e">
        <f t="shared" si="15"/>
        <v>#DIV/0!</v>
      </c>
    </row>
    <row r="101" spans="1:10">
      <c r="A101" s="931">
        <v>83</v>
      </c>
      <c r="C101" s="933" t="e">
        <f t="shared" si="12"/>
        <v>#DIV/0!</v>
      </c>
      <c r="D101" s="933" t="e">
        <f t="shared" si="8"/>
        <v>#DIV/0!</v>
      </c>
      <c r="E101" s="933" t="e">
        <f t="shared" si="9"/>
        <v>#DIV/0!</v>
      </c>
      <c r="F101" s="933" t="e">
        <f t="shared" si="10"/>
        <v>#DIV/0!</v>
      </c>
      <c r="G101" s="934" t="e">
        <f t="shared" si="11"/>
        <v>#DIV/0!</v>
      </c>
      <c r="H101" s="933" t="e">
        <f t="shared" si="13"/>
        <v>#DIV/0!</v>
      </c>
      <c r="I101" s="933" t="e">
        <f t="shared" si="14"/>
        <v>#DIV/0!</v>
      </c>
      <c r="J101" s="934" t="e">
        <f t="shared" si="15"/>
        <v>#DIV/0!</v>
      </c>
    </row>
    <row r="102" spans="1:10">
      <c r="A102" s="931">
        <v>84</v>
      </c>
      <c r="C102" s="933" t="e">
        <f t="shared" si="12"/>
        <v>#DIV/0!</v>
      </c>
      <c r="D102" s="933" t="e">
        <f t="shared" si="8"/>
        <v>#DIV/0!</v>
      </c>
      <c r="E102" s="933" t="e">
        <f t="shared" si="9"/>
        <v>#DIV/0!</v>
      </c>
      <c r="F102" s="933" t="e">
        <f t="shared" si="10"/>
        <v>#DIV/0!</v>
      </c>
      <c r="G102" s="934" t="e">
        <f t="shared" si="11"/>
        <v>#DIV/0!</v>
      </c>
      <c r="H102" s="933" t="e">
        <f t="shared" si="13"/>
        <v>#DIV/0!</v>
      </c>
      <c r="I102" s="933" t="e">
        <f t="shared" si="14"/>
        <v>#DIV/0!</v>
      </c>
      <c r="J102" s="934" t="e">
        <f t="shared" si="15"/>
        <v>#DIV/0!</v>
      </c>
    </row>
    <row r="103" spans="1:10">
      <c r="A103" s="931">
        <v>85</v>
      </c>
      <c r="C103" s="933" t="e">
        <f t="shared" si="12"/>
        <v>#DIV/0!</v>
      </c>
      <c r="D103" s="933" t="e">
        <f t="shared" si="8"/>
        <v>#DIV/0!</v>
      </c>
      <c r="E103" s="933" t="e">
        <f t="shared" si="9"/>
        <v>#DIV/0!</v>
      </c>
      <c r="F103" s="933" t="e">
        <f t="shared" si="10"/>
        <v>#DIV/0!</v>
      </c>
      <c r="G103" s="934" t="e">
        <f t="shared" si="11"/>
        <v>#DIV/0!</v>
      </c>
      <c r="H103" s="933" t="e">
        <f t="shared" si="13"/>
        <v>#DIV/0!</v>
      </c>
      <c r="I103" s="933" t="e">
        <f t="shared" si="14"/>
        <v>#DIV/0!</v>
      </c>
      <c r="J103" s="934" t="e">
        <f t="shared" si="15"/>
        <v>#DIV/0!</v>
      </c>
    </row>
    <row r="104" spans="1:10">
      <c r="A104" s="931">
        <v>86</v>
      </c>
      <c r="C104" s="933" t="e">
        <f t="shared" si="12"/>
        <v>#DIV/0!</v>
      </c>
      <c r="D104" s="933" t="e">
        <f t="shared" si="8"/>
        <v>#DIV/0!</v>
      </c>
      <c r="E104" s="933" t="e">
        <f t="shared" si="9"/>
        <v>#DIV/0!</v>
      </c>
      <c r="F104" s="933" t="e">
        <f t="shared" si="10"/>
        <v>#DIV/0!</v>
      </c>
      <c r="G104" s="934" t="e">
        <f t="shared" si="11"/>
        <v>#DIV/0!</v>
      </c>
      <c r="H104" s="933" t="e">
        <f t="shared" si="13"/>
        <v>#DIV/0!</v>
      </c>
      <c r="I104" s="933" t="e">
        <f t="shared" si="14"/>
        <v>#DIV/0!</v>
      </c>
      <c r="J104" s="934" t="e">
        <f t="shared" si="15"/>
        <v>#DIV/0!</v>
      </c>
    </row>
    <row r="105" spans="1:10">
      <c r="A105" s="931">
        <v>87</v>
      </c>
      <c r="C105" s="933" t="e">
        <f t="shared" si="12"/>
        <v>#DIV/0!</v>
      </c>
      <c r="D105" s="933" t="e">
        <f t="shared" si="8"/>
        <v>#DIV/0!</v>
      </c>
      <c r="E105" s="933" t="e">
        <f t="shared" si="9"/>
        <v>#DIV/0!</v>
      </c>
      <c r="F105" s="933" t="e">
        <f t="shared" si="10"/>
        <v>#DIV/0!</v>
      </c>
      <c r="G105" s="934" t="e">
        <f t="shared" si="11"/>
        <v>#DIV/0!</v>
      </c>
      <c r="H105" s="933" t="e">
        <f t="shared" si="13"/>
        <v>#DIV/0!</v>
      </c>
      <c r="I105" s="933" t="e">
        <f t="shared" si="14"/>
        <v>#DIV/0!</v>
      </c>
      <c r="J105" s="934" t="e">
        <f t="shared" si="15"/>
        <v>#DIV/0!</v>
      </c>
    </row>
    <row r="106" spans="1:10">
      <c r="A106" s="931">
        <v>88</v>
      </c>
      <c r="C106" s="933" t="e">
        <f t="shared" si="12"/>
        <v>#DIV/0!</v>
      </c>
      <c r="D106" s="933" t="e">
        <f t="shared" si="8"/>
        <v>#DIV/0!</v>
      </c>
      <c r="E106" s="933" t="e">
        <f t="shared" si="9"/>
        <v>#DIV/0!</v>
      </c>
      <c r="F106" s="933" t="e">
        <f t="shared" si="10"/>
        <v>#DIV/0!</v>
      </c>
      <c r="G106" s="934" t="e">
        <f t="shared" si="11"/>
        <v>#DIV/0!</v>
      </c>
      <c r="H106" s="933" t="e">
        <f t="shared" si="13"/>
        <v>#DIV/0!</v>
      </c>
      <c r="I106" s="933" t="e">
        <f t="shared" si="14"/>
        <v>#DIV/0!</v>
      </c>
      <c r="J106" s="934" t="e">
        <f t="shared" si="15"/>
        <v>#DIV/0!</v>
      </c>
    </row>
    <row r="107" spans="1:10">
      <c r="A107" s="931">
        <v>89</v>
      </c>
      <c r="C107" s="933" t="e">
        <f t="shared" si="12"/>
        <v>#DIV/0!</v>
      </c>
      <c r="D107" s="933" t="e">
        <f t="shared" si="8"/>
        <v>#DIV/0!</v>
      </c>
      <c r="E107" s="933" t="e">
        <f t="shared" si="9"/>
        <v>#DIV/0!</v>
      </c>
      <c r="F107" s="933" t="e">
        <f t="shared" si="10"/>
        <v>#DIV/0!</v>
      </c>
      <c r="G107" s="934" t="e">
        <f t="shared" si="11"/>
        <v>#DIV/0!</v>
      </c>
      <c r="H107" s="933" t="e">
        <f t="shared" si="13"/>
        <v>#DIV/0!</v>
      </c>
      <c r="I107" s="933" t="e">
        <f t="shared" si="14"/>
        <v>#DIV/0!</v>
      </c>
      <c r="J107" s="934" t="e">
        <f t="shared" si="15"/>
        <v>#DIV/0!</v>
      </c>
    </row>
    <row r="108" spans="1:10">
      <c r="A108" s="931">
        <v>90</v>
      </c>
      <c r="C108" s="933" t="e">
        <f t="shared" si="12"/>
        <v>#DIV/0!</v>
      </c>
      <c r="D108" s="933" t="e">
        <f t="shared" si="8"/>
        <v>#DIV/0!</v>
      </c>
      <c r="E108" s="933" t="e">
        <f t="shared" si="9"/>
        <v>#DIV/0!</v>
      </c>
      <c r="F108" s="933" t="e">
        <f t="shared" si="10"/>
        <v>#DIV/0!</v>
      </c>
      <c r="G108" s="934" t="e">
        <f t="shared" si="11"/>
        <v>#DIV/0!</v>
      </c>
      <c r="H108" s="933" t="e">
        <f t="shared" si="13"/>
        <v>#DIV/0!</v>
      </c>
      <c r="I108" s="933" t="e">
        <f t="shared" si="14"/>
        <v>#DIV/0!</v>
      </c>
      <c r="J108" s="934" t="e">
        <f t="shared" si="15"/>
        <v>#DIV/0!</v>
      </c>
    </row>
    <row r="109" spans="1:10">
      <c r="A109" s="931">
        <v>91</v>
      </c>
      <c r="C109" s="933" t="e">
        <f t="shared" si="12"/>
        <v>#DIV/0!</v>
      </c>
      <c r="D109" s="933" t="e">
        <f t="shared" si="8"/>
        <v>#DIV/0!</v>
      </c>
      <c r="E109" s="933" t="e">
        <f t="shared" si="9"/>
        <v>#DIV/0!</v>
      </c>
      <c r="F109" s="933" t="e">
        <f t="shared" si="10"/>
        <v>#DIV/0!</v>
      </c>
      <c r="G109" s="934" t="e">
        <f t="shared" si="11"/>
        <v>#DIV/0!</v>
      </c>
      <c r="H109" s="933" t="e">
        <f t="shared" si="13"/>
        <v>#DIV/0!</v>
      </c>
      <c r="I109" s="933" t="e">
        <f t="shared" si="14"/>
        <v>#DIV/0!</v>
      </c>
      <c r="J109" s="934" t="e">
        <f t="shared" si="15"/>
        <v>#DIV/0!</v>
      </c>
    </row>
    <row r="110" spans="1:10">
      <c r="A110" s="931">
        <v>92</v>
      </c>
      <c r="C110" s="933" t="e">
        <f t="shared" si="12"/>
        <v>#DIV/0!</v>
      </c>
      <c r="D110" s="933" t="e">
        <f t="shared" si="8"/>
        <v>#DIV/0!</v>
      </c>
      <c r="E110" s="933" t="e">
        <f t="shared" si="9"/>
        <v>#DIV/0!</v>
      </c>
      <c r="F110" s="933" t="e">
        <f t="shared" si="10"/>
        <v>#DIV/0!</v>
      </c>
      <c r="G110" s="934" t="e">
        <f t="shared" si="11"/>
        <v>#DIV/0!</v>
      </c>
      <c r="H110" s="933" t="e">
        <f t="shared" si="13"/>
        <v>#DIV/0!</v>
      </c>
      <c r="I110" s="933" t="e">
        <f t="shared" si="14"/>
        <v>#DIV/0!</v>
      </c>
      <c r="J110" s="934" t="e">
        <f t="shared" si="15"/>
        <v>#DIV/0!</v>
      </c>
    </row>
    <row r="111" spans="1:10">
      <c r="A111" s="931">
        <v>93</v>
      </c>
      <c r="C111" s="933" t="e">
        <f t="shared" si="12"/>
        <v>#DIV/0!</v>
      </c>
      <c r="D111" s="933" t="e">
        <f t="shared" si="8"/>
        <v>#DIV/0!</v>
      </c>
      <c r="E111" s="933" t="e">
        <f t="shared" si="9"/>
        <v>#DIV/0!</v>
      </c>
      <c r="F111" s="933" t="e">
        <f t="shared" si="10"/>
        <v>#DIV/0!</v>
      </c>
      <c r="G111" s="934" t="e">
        <f t="shared" si="11"/>
        <v>#DIV/0!</v>
      </c>
      <c r="H111" s="933" t="e">
        <f t="shared" si="13"/>
        <v>#DIV/0!</v>
      </c>
      <c r="I111" s="933" t="e">
        <f t="shared" si="14"/>
        <v>#DIV/0!</v>
      </c>
      <c r="J111" s="934" t="e">
        <f t="shared" si="15"/>
        <v>#DIV/0!</v>
      </c>
    </row>
    <row r="112" spans="1:10">
      <c r="A112" s="931">
        <v>94</v>
      </c>
      <c r="C112" s="933" t="e">
        <f t="shared" si="12"/>
        <v>#DIV/0!</v>
      </c>
      <c r="D112" s="933" t="e">
        <f t="shared" si="8"/>
        <v>#DIV/0!</v>
      </c>
      <c r="E112" s="933" t="e">
        <f t="shared" si="9"/>
        <v>#DIV/0!</v>
      </c>
      <c r="F112" s="933" t="e">
        <f t="shared" si="10"/>
        <v>#DIV/0!</v>
      </c>
      <c r="G112" s="934" t="e">
        <f t="shared" si="11"/>
        <v>#DIV/0!</v>
      </c>
      <c r="H112" s="933" t="e">
        <f t="shared" si="13"/>
        <v>#DIV/0!</v>
      </c>
      <c r="I112" s="933" t="e">
        <f t="shared" si="14"/>
        <v>#DIV/0!</v>
      </c>
      <c r="J112" s="934" t="e">
        <f t="shared" si="15"/>
        <v>#DIV/0!</v>
      </c>
    </row>
    <row r="113" spans="1:10">
      <c r="A113" s="931">
        <v>95</v>
      </c>
      <c r="C113" s="933" t="e">
        <f t="shared" si="12"/>
        <v>#DIV/0!</v>
      </c>
      <c r="D113" s="933" t="e">
        <f t="shared" si="8"/>
        <v>#DIV/0!</v>
      </c>
      <c r="E113" s="933" t="e">
        <f t="shared" si="9"/>
        <v>#DIV/0!</v>
      </c>
      <c r="F113" s="933" t="e">
        <f t="shared" si="10"/>
        <v>#DIV/0!</v>
      </c>
      <c r="G113" s="934" t="e">
        <f t="shared" si="11"/>
        <v>#DIV/0!</v>
      </c>
      <c r="H113" s="933" t="e">
        <f t="shared" si="13"/>
        <v>#DIV/0!</v>
      </c>
      <c r="I113" s="933" t="e">
        <f t="shared" si="14"/>
        <v>#DIV/0!</v>
      </c>
      <c r="J113" s="934" t="e">
        <f t="shared" si="15"/>
        <v>#DIV/0!</v>
      </c>
    </row>
    <row r="114" spans="1:10">
      <c r="A114" s="931">
        <v>96</v>
      </c>
      <c r="C114" s="933" t="e">
        <f t="shared" si="12"/>
        <v>#DIV/0!</v>
      </c>
      <c r="D114" s="933" t="e">
        <f t="shared" si="8"/>
        <v>#DIV/0!</v>
      </c>
      <c r="E114" s="933" t="e">
        <f t="shared" si="9"/>
        <v>#DIV/0!</v>
      </c>
      <c r="F114" s="933" t="e">
        <f t="shared" si="10"/>
        <v>#DIV/0!</v>
      </c>
      <c r="G114" s="934" t="e">
        <f t="shared" si="11"/>
        <v>#DIV/0!</v>
      </c>
      <c r="H114" s="933" t="e">
        <f t="shared" si="13"/>
        <v>#DIV/0!</v>
      </c>
      <c r="I114" s="933" t="e">
        <f t="shared" si="14"/>
        <v>#DIV/0!</v>
      </c>
      <c r="J114" s="934" t="e">
        <f t="shared" si="15"/>
        <v>#DIV/0!</v>
      </c>
    </row>
    <row r="115" spans="1:10">
      <c r="A115" s="931">
        <v>97</v>
      </c>
      <c r="C115" s="933" t="e">
        <f t="shared" si="12"/>
        <v>#DIV/0!</v>
      </c>
      <c r="D115" s="933" t="e">
        <f t="shared" si="8"/>
        <v>#DIV/0!</v>
      </c>
      <c r="E115" s="933" t="e">
        <f t="shared" si="9"/>
        <v>#DIV/0!</v>
      </c>
      <c r="F115" s="933" t="e">
        <f t="shared" si="10"/>
        <v>#DIV/0!</v>
      </c>
      <c r="G115" s="934" t="e">
        <f t="shared" si="11"/>
        <v>#DIV/0!</v>
      </c>
      <c r="H115" s="933" t="e">
        <f t="shared" si="13"/>
        <v>#DIV/0!</v>
      </c>
      <c r="I115" s="933" t="e">
        <f t="shared" si="14"/>
        <v>#DIV/0!</v>
      </c>
      <c r="J115" s="934" t="e">
        <f t="shared" si="15"/>
        <v>#DIV/0!</v>
      </c>
    </row>
    <row r="116" spans="1:10">
      <c r="A116" s="931">
        <v>98</v>
      </c>
      <c r="C116" s="933" t="e">
        <f t="shared" si="12"/>
        <v>#DIV/0!</v>
      </c>
      <c r="D116" s="933" t="e">
        <f t="shared" si="8"/>
        <v>#DIV/0!</v>
      </c>
      <c r="E116" s="933" t="e">
        <f t="shared" si="9"/>
        <v>#DIV/0!</v>
      </c>
      <c r="F116" s="933" t="e">
        <f t="shared" si="10"/>
        <v>#DIV/0!</v>
      </c>
      <c r="G116" s="934" t="e">
        <f t="shared" si="11"/>
        <v>#DIV/0!</v>
      </c>
      <c r="H116" s="933" t="e">
        <f t="shared" si="13"/>
        <v>#DIV/0!</v>
      </c>
      <c r="I116" s="933" t="e">
        <f t="shared" si="14"/>
        <v>#DIV/0!</v>
      </c>
      <c r="J116" s="934" t="e">
        <f t="shared" si="15"/>
        <v>#DIV/0!</v>
      </c>
    </row>
    <row r="117" spans="1:10">
      <c r="A117" s="931">
        <v>99</v>
      </c>
      <c r="C117" s="933" t="e">
        <f t="shared" si="12"/>
        <v>#DIV/0!</v>
      </c>
      <c r="D117" s="933" t="e">
        <f t="shared" si="8"/>
        <v>#DIV/0!</v>
      </c>
      <c r="E117" s="933" t="e">
        <f t="shared" si="9"/>
        <v>#DIV/0!</v>
      </c>
      <c r="F117" s="933" t="e">
        <f t="shared" si="10"/>
        <v>#DIV/0!</v>
      </c>
      <c r="G117" s="934" t="e">
        <f t="shared" si="11"/>
        <v>#DIV/0!</v>
      </c>
      <c r="H117" s="933" t="e">
        <f t="shared" si="13"/>
        <v>#DIV/0!</v>
      </c>
      <c r="I117" s="933" t="e">
        <f t="shared" si="14"/>
        <v>#DIV/0!</v>
      </c>
      <c r="J117" s="934" t="e">
        <f t="shared" si="15"/>
        <v>#DIV/0!</v>
      </c>
    </row>
    <row r="118" spans="1:10">
      <c r="A118" s="931">
        <v>100</v>
      </c>
      <c r="C118" s="933" t="e">
        <f t="shared" si="12"/>
        <v>#DIV/0!</v>
      </c>
      <c r="D118" s="933" t="e">
        <f t="shared" si="8"/>
        <v>#DIV/0!</v>
      </c>
      <c r="E118" s="933" t="e">
        <f t="shared" si="9"/>
        <v>#DIV/0!</v>
      </c>
      <c r="F118" s="933" t="e">
        <f t="shared" si="10"/>
        <v>#DIV/0!</v>
      </c>
      <c r="G118" s="934" t="e">
        <f t="shared" si="11"/>
        <v>#DIV/0!</v>
      </c>
      <c r="H118" s="933" t="e">
        <f t="shared" si="13"/>
        <v>#DIV/0!</v>
      </c>
      <c r="I118" s="933" t="e">
        <f t="shared" si="14"/>
        <v>#DIV/0!</v>
      </c>
      <c r="J118" s="934" t="e">
        <f t="shared" si="15"/>
        <v>#DIV/0!</v>
      </c>
    </row>
    <row r="119" spans="1:10">
      <c r="A119" s="931">
        <v>101</v>
      </c>
      <c r="C119" s="933" t="e">
        <f t="shared" si="12"/>
        <v>#DIV/0!</v>
      </c>
      <c r="D119" s="933" t="e">
        <f t="shared" si="8"/>
        <v>#DIV/0!</v>
      </c>
      <c r="E119" s="933" t="e">
        <f t="shared" si="9"/>
        <v>#DIV/0!</v>
      </c>
      <c r="F119" s="933" t="e">
        <f t="shared" si="10"/>
        <v>#DIV/0!</v>
      </c>
      <c r="G119" s="934" t="e">
        <f t="shared" si="11"/>
        <v>#DIV/0!</v>
      </c>
      <c r="H119" s="933" t="e">
        <f t="shared" si="13"/>
        <v>#DIV/0!</v>
      </c>
      <c r="I119" s="933" t="e">
        <f t="shared" si="14"/>
        <v>#DIV/0!</v>
      </c>
      <c r="J119" s="934" t="e">
        <f t="shared" si="15"/>
        <v>#DIV/0!</v>
      </c>
    </row>
    <row r="120" spans="1:10">
      <c r="A120" s="931">
        <v>102</v>
      </c>
      <c r="C120" s="933" t="e">
        <f t="shared" si="12"/>
        <v>#DIV/0!</v>
      </c>
      <c r="D120" s="933" t="e">
        <f t="shared" si="8"/>
        <v>#DIV/0!</v>
      </c>
      <c r="E120" s="933" t="e">
        <f t="shared" si="9"/>
        <v>#DIV/0!</v>
      </c>
      <c r="F120" s="933" t="e">
        <f t="shared" si="10"/>
        <v>#DIV/0!</v>
      </c>
      <c r="G120" s="934" t="e">
        <f t="shared" si="11"/>
        <v>#DIV/0!</v>
      </c>
      <c r="H120" s="933" t="e">
        <f t="shared" si="13"/>
        <v>#DIV/0!</v>
      </c>
      <c r="I120" s="933" t="e">
        <f t="shared" si="14"/>
        <v>#DIV/0!</v>
      </c>
      <c r="J120" s="934" t="e">
        <f t="shared" si="15"/>
        <v>#DIV/0!</v>
      </c>
    </row>
    <row r="121" spans="1:10">
      <c r="A121" s="931">
        <v>103</v>
      </c>
      <c r="C121" s="933" t="e">
        <f t="shared" si="12"/>
        <v>#DIV/0!</v>
      </c>
      <c r="D121" s="933" t="e">
        <f t="shared" si="8"/>
        <v>#DIV/0!</v>
      </c>
      <c r="E121" s="933" t="e">
        <f t="shared" si="9"/>
        <v>#DIV/0!</v>
      </c>
      <c r="F121" s="933" t="e">
        <f t="shared" si="10"/>
        <v>#DIV/0!</v>
      </c>
      <c r="G121" s="934" t="e">
        <f t="shared" si="11"/>
        <v>#DIV/0!</v>
      </c>
      <c r="H121" s="933" t="e">
        <f t="shared" si="13"/>
        <v>#DIV/0!</v>
      </c>
      <c r="I121" s="933" t="e">
        <f t="shared" si="14"/>
        <v>#DIV/0!</v>
      </c>
      <c r="J121" s="934" t="e">
        <f t="shared" si="15"/>
        <v>#DIV/0!</v>
      </c>
    </row>
    <row r="122" spans="1:10">
      <c r="A122" s="931">
        <v>104</v>
      </c>
      <c r="C122" s="933" t="e">
        <f t="shared" si="12"/>
        <v>#DIV/0!</v>
      </c>
      <c r="D122" s="933" t="e">
        <f t="shared" si="8"/>
        <v>#DIV/0!</v>
      </c>
      <c r="E122" s="933" t="e">
        <f t="shared" si="9"/>
        <v>#DIV/0!</v>
      </c>
      <c r="F122" s="933" t="e">
        <f t="shared" si="10"/>
        <v>#DIV/0!</v>
      </c>
      <c r="G122" s="934" t="e">
        <f t="shared" si="11"/>
        <v>#DIV/0!</v>
      </c>
      <c r="H122" s="933" t="e">
        <f t="shared" si="13"/>
        <v>#DIV/0!</v>
      </c>
      <c r="I122" s="933" t="e">
        <f t="shared" si="14"/>
        <v>#DIV/0!</v>
      </c>
      <c r="J122" s="934" t="e">
        <f t="shared" si="15"/>
        <v>#DIV/0!</v>
      </c>
    </row>
    <row r="123" spans="1:10">
      <c r="A123" s="931">
        <v>105</v>
      </c>
      <c r="C123" s="933" t="e">
        <f t="shared" si="12"/>
        <v>#DIV/0!</v>
      </c>
      <c r="D123" s="933" t="e">
        <f t="shared" si="8"/>
        <v>#DIV/0!</v>
      </c>
      <c r="E123" s="933" t="e">
        <f t="shared" si="9"/>
        <v>#DIV/0!</v>
      </c>
      <c r="F123" s="933" t="e">
        <f t="shared" si="10"/>
        <v>#DIV/0!</v>
      </c>
      <c r="G123" s="934" t="e">
        <f t="shared" si="11"/>
        <v>#DIV/0!</v>
      </c>
      <c r="H123" s="933" t="e">
        <f t="shared" si="13"/>
        <v>#DIV/0!</v>
      </c>
      <c r="I123" s="933" t="e">
        <f t="shared" si="14"/>
        <v>#DIV/0!</v>
      </c>
      <c r="J123" s="934" t="e">
        <f t="shared" si="15"/>
        <v>#DIV/0!</v>
      </c>
    </row>
    <row r="124" spans="1:10">
      <c r="A124" s="931">
        <v>106</v>
      </c>
      <c r="C124" s="933" t="e">
        <f t="shared" si="12"/>
        <v>#DIV/0!</v>
      </c>
      <c r="D124" s="933" t="e">
        <f t="shared" si="8"/>
        <v>#DIV/0!</v>
      </c>
      <c r="E124" s="933" t="e">
        <f t="shared" si="9"/>
        <v>#DIV/0!</v>
      </c>
      <c r="F124" s="933" t="e">
        <f t="shared" si="10"/>
        <v>#DIV/0!</v>
      </c>
      <c r="G124" s="934" t="e">
        <f t="shared" si="11"/>
        <v>#DIV/0!</v>
      </c>
      <c r="H124" s="933" t="e">
        <f t="shared" si="13"/>
        <v>#DIV/0!</v>
      </c>
      <c r="I124" s="933" t="e">
        <f t="shared" si="14"/>
        <v>#DIV/0!</v>
      </c>
      <c r="J124" s="934" t="e">
        <f t="shared" si="15"/>
        <v>#DIV/0!</v>
      </c>
    </row>
    <row r="125" spans="1:10">
      <c r="A125" s="931">
        <v>107</v>
      </c>
      <c r="C125" s="933" t="e">
        <f t="shared" si="12"/>
        <v>#DIV/0!</v>
      </c>
      <c r="D125" s="933" t="e">
        <f t="shared" si="8"/>
        <v>#DIV/0!</v>
      </c>
      <c r="E125" s="933" t="e">
        <f t="shared" si="9"/>
        <v>#DIV/0!</v>
      </c>
      <c r="F125" s="933" t="e">
        <f t="shared" si="10"/>
        <v>#DIV/0!</v>
      </c>
      <c r="G125" s="934" t="e">
        <f t="shared" si="11"/>
        <v>#DIV/0!</v>
      </c>
      <c r="H125" s="933" t="e">
        <f t="shared" si="13"/>
        <v>#DIV/0!</v>
      </c>
      <c r="I125" s="933" t="e">
        <f t="shared" si="14"/>
        <v>#DIV/0!</v>
      </c>
      <c r="J125" s="934" t="e">
        <f t="shared" si="15"/>
        <v>#DIV/0!</v>
      </c>
    </row>
    <row r="126" spans="1:10">
      <c r="A126" s="931">
        <v>108</v>
      </c>
      <c r="C126" s="933" t="e">
        <f t="shared" si="12"/>
        <v>#DIV/0!</v>
      </c>
      <c r="D126" s="933" t="e">
        <f t="shared" si="8"/>
        <v>#DIV/0!</v>
      </c>
      <c r="E126" s="933" t="e">
        <f t="shared" si="9"/>
        <v>#DIV/0!</v>
      </c>
      <c r="F126" s="933" t="e">
        <f t="shared" si="10"/>
        <v>#DIV/0!</v>
      </c>
      <c r="G126" s="934" t="e">
        <f t="shared" si="11"/>
        <v>#DIV/0!</v>
      </c>
      <c r="H126" s="933" t="e">
        <f t="shared" si="13"/>
        <v>#DIV/0!</v>
      </c>
      <c r="I126" s="933" t="e">
        <f t="shared" si="14"/>
        <v>#DIV/0!</v>
      </c>
      <c r="J126" s="934" t="e">
        <f t="shared" si="15"/>
        <v>#DIV/0!</v>
      </c>
    </row>
    <row r="127" spans="1:10">
      <c r="A127" s="931">
        <v>109</v>
      </c>
      <c r="C127" s="933" t="e">
        <f t="shared" si="12"/>
        <v>#DIV/0!</v>
      </c>
      <c r="D127" s="933" t="e">
        <f t="shared" si="8"/>
        <v>#DIV/0!</v>
      </c>
      <c r="E127" s="933" t="e">
        <f t="shared" si="9"/>
        <v>#DIV/0!</v>
      </c>
      <c r="F127" s="933" t="e">
        <f t="shared" si="10"/>
        <v>#DIV/0!</v>
      </c>
      <c r="G127" s="934" t="e">
        <f t="shared" si="11"/>
        <v>#DIV/0!</v>
      </c>
      <c r="H127" s="933" t="e">
        <f t="shared" si="13"/>
        <v>#DIV/0!</v>
      </c>
      <c r="I127" s="933" t="e">
        <f t="shared" si="14"/>
        <v>#DIV/0!</v>
      </c>
      <c r="J127" s="934" t="e">
        <f t="shared" si="15"/>
        <v>#DIV/0!</v>
      </c>
    </row>
    <row r="128" spans="1:10">
      <c r="A128" s="931">
        <v>110</v>
      </c>
      <c r="C128" s="933" t="e">
        <f t="shared" si="12"/>
        <v>#DIV/0!</v>
      </c>
      <c r="D128" s="933" t="e">
        <f t="shared" si="8"/>
        <v>#DIV/0!</v>
      </c>
      <c r="E128" s="933" t="e">
        <f t="shared" si="9"/>
        <v>#DIV/0!</v>
      </c>
      <c r="F128" s="933" t="e">
        <f t="shared" si="10"/>
        <v>#DIV/0!</v>
      </c>
      <c r="G128" s="934" t="e">
        <f t="shared" si="11"/>
        <v>#DIV/0!</v>
      </c>
      <c r="H128" s="933" t="e">
        <f t="shared" si="13"/>
        <v>#DIV/0!</v>
      </c>
      <c r="I128" s="933" t="e">
        <f t="shared" si="14"/>
        <v>#DIV/0!</v>
      </c>
      <c r="J128" s="934" t="e">
        <f t="shared" si="15"/>
        <v>#DIV/0!</v>
      </c>
    </row>
    <row r="129" spans="1:10">
      <c r="A129" s="931">
        <v>111</v>
      </c>
      <c r="C129" s="933" t="e">
        <f t="shared" si="12"/>
        <v>#DIV/0!</v>
      </c>
      <c r="D129" s="933" t="e">
        <f t="shared" si="8"/>
        <v>#DIV/0!</v>
      </c>
      <c r="E129" s="933" t="e">
        <f t="shared" si="9"/>
        <v>#DIV/0!</v>
      </c>
      <c r="F129" s="933" t="e">
        <f t="shared" si="10"/>
        <v>#DIV/0!</v>
      </c>
      <c r="G129" s="934" t="e">
        <f t="shared" si="11"/>
        <v>#DIV/0!</v>
      </c>
      <c r="H129" s="933" t="e">
        <f t="shared" si="13"/>
        <v>#DIV/0!</v>
      </c>
      <c r="I129" s="933" t="e">
        <f t="shared" si="14"/>
        <v>#DIV/0!</v>
      </c>
      <c r="J129" s="934" t="e">
        <f t="shared" si="15"/>
        <v>#DIV/0!</v>
      </c>
    </row>
    <row r="130" spans="1:10">
      <c r="A130" s="931">
        <v>112</v>
      </c>
      <c r="C130" s="933" t="e">
        <f t="shared" si="12"/>
        <v>#DIV/0!</v>
      </c>
      <c r="D130" s="933" t="e">
        <f t="shared" si="8"/>
        <v>#DIV/0!</v>
      </c>
      <c r="E130" s="933" t="e">
        <f t="shared" si="9"/>
        <v>#DIV/0!</v>
      </c>
      <c r="F130" s="933" t="e">
        <f t="shared" si="10"/>
        <v>#DIV/0!</v>
      </c>
      <c r="G130" s="934" t="e">
        <f t="shared" si="11"/>
        <v>#DIV/0!</v>
      </c>
      <c r="H130" s="933" t="e">
        <f t="shared" si="13"/>
        <v>#DIV/0!</v>
      </c>
      <c r="I130" s="933" t="e">
        <f t="shared" si="14"/>
        <v>#DIV/0!</v>
      </c>
      <c r="J130" s="934" t="e">
        <f t="shared" si="15"/>
        <v>#DIV/0!</v>
      </c>
    </row>
    <row r="131" spans="1:10">
      <c r="A131" s="931">
        <v>113</v>
      </c>
      <c r="C131" s="933" t="e">
        <f t="shared" si="12"/>
        <v>#DIV/0!</v>
      </c>
      <c r="D131" s="933" t="e">
        <f t="shared" si="8"/>
        <v>#DIV/0!</v>
      </c>
      <c r="E131" s="933" t="e">
        <f t="shared" si="9"/>
        <v>#DIV/0!</v>
      </c>
      <c r="F131" s="933" t="e">
        <f t="shared" si="10"/>
        <v>#DIV/0!</v>
      </c>
      <c r="G131" s="934" t="e">
        <f t="shared" si="11"/>
        <v>#DIV/0!</v>
      </c>
      <c r="H131" s="933" t="e">
        <f t="shared" si="13"/>
        <v>#DIV/0!</v>
      </c>
      <c r="I131" s="933" t="e">
        <f t="shared" si="14"/>
        <v>#DIV/0!</v>
      </c>
      <c r="J131" s="934" t="e">
        <f t="shared" si="15"/>
        <v>#DIV/0!</v>
      </c>
    </row>
    <row r="132" spans="1:10">
      <c r="A132" s="931">
        <v>114</v>
      </c>
      <c r="C132" s="933" t="e">
        <f t="shared" si="12"/>
        <v>#DIV/0!</v>
      </c>
      <c r="D132" s="933" t="e">
        <f t="shared" si="8"/>
        <v>#DIV/0!</v>
      </c>
      <c r="E132" s="933" t="e">
        <f t="shared" si="9"/>
        <v>#DIV/0!</v>
      </c>
      <c r="F132" s="933" t="e">
        <f t="shared" si="10"/>
        <v>#DIV/0!</v>
      </c>
      <c r="G132" s="934" t="e">
        <f t="shared" si="11"/>
        <v>#DIV/0!</v>
      </c>
      <c r="H132" s="933" t="e">
        <f t="shared" si="13"/>
        <v>#DIV/0!</v>
      </c>
      <c r="I132" s="933" t="e">
        <f t="shared" si="14"/>
        <v>#DIV/0!</v>
      </c>
      <c r="J132" s="934" t="e">
        <f t="shared" si="15"/>
        <v>#DIV/0!</v>
      </c>
    </row>
    <row r="133" spans="1:10">
      <c r="A133" s="931">
        <v>115</v>
      </c>
      <c r="C133" s="933" t="e">
        <f t="shared" si="12"/>
        <v>#DIV/0!</v>
      </c>
      <c r="D133" s="933" t="e">
        <f t="shared" si="8"/>
        <v>#DIV/0!</v>
      </c>
      <c r="E133" s="933" t="e">
        <f t="shared" si="9"/>
        <v>#DIV/0!</v>
      </c>
      <c r="F133" s="933" t="e">
        <f t="shared" si="10"/>
        <v>#DIV/0!</v>
      </c>
      <c r="G133" s="934" t="e">
        <f t="shared" si="11"/>
        <v>#DIV/0!</v>
      </c>
      <c r="H133" s="933" t="e">
        <f t="shared" si="13"/>
        <v>#DIV/0!</v>
      </c>
      <c r="I133" s="933" t="e">
        <f t="shared" si="14"/>
        <v>#DIV/0!</v>
      </c>
      <c r="J133" s="934" t="e">
        <f t="shared" si="15"/>
        <v>#DIV/0!</v>
      </c>
    </row>
    <row r="134" spans="1:10">
      <c r="A134" s="931">
        <v>116</v>
      </c>
      <c r="C134" s="933" t="e">
        <f t="shared" si="12"/>
        <v>#DIV/0!</v>
      </c>
      <c r="D134" s="933" t="e">
        <f t="shared" si="8"/>
        <v>#DIV/0!</v>
      </c>
      <c r="E134" s="933" t="e">
        <f t="shared" si="9"/>
        <v>#DIV/0!</v>
      </c>
      <c r="F134" s="933" t="e">
        <f t="shared" si="10"/>
        <v>#DIV/0!</v>
      </c>
      <c r="G134" s="934" t="e">
        <f t="shared" si="11"/>
        <v>#DIV/0!</v>
      </c>
      <c r="H134" s="933" t="e">
        <f t="shared" si="13"/>
        <v>#DIV/0!</v>
      </c>
      <c r="I134" s="933" t="e">
        <f t="shared" si="14"/>
        <v>#DIV/0!</v>
      </c>
      <c r="J134" s="934" t="e">
        <f t="shared" si="15"/>
        <v>#DIV/0!</v>
      </c>
    </row>
    <row r="135" spans="1:10">
      <c r="A135" s="931">
        <v>117</v>
      </c>
      <c r="C135" s="933" t="e">
        <f t="shared" si="12"/>
        <v>#DIV/0!</v>
      </c>
      <c r="D135" s="933" t="e">
        <f t="shared" si="8"/>
        <v>#DIV/0!</v>
      </c>
      <c r="E135" s="933" t="e">
        <f t="shared" si="9"/>
        <v>#DIV/0!</v>
      </c>
      <c r="F135" s="933" t="e">
        <f t="shared" si="10"/>
        <v>#DIV/0!</v>
      </c>
      <c r="G135" s="934" t="e">
        <f t="shared" si="11"/>
        <v>#DIV/0!</v>
      </c>
      <c r="H135" s="933" t="e">
        <f t="shared" si="13"/>
        <v>#DIV/0!</v>
      </c>
      <c r="I135" s="933" t="e">
        <f t="shared" si="14"/>
        <v>#DIV/0!</v>
      </c>
      <c r="J135" s="934" t="e">
        <f t="shared" si="15"/>
        <v>#DIV/0!</v>
      </c>
    </row>
    <row r="136" spans="1:10">
      <c r="A136" s="931">
        <v>118</v>
      </c>
      <c r="C136" s="933" t="e">
        <f t="shared" si="12"/>
        <v>#DIV/0!</v>
      </c>
      <c r="D136" s="933" t="e">
        <f t="shared" si="8"/>
        <v>#DIV/0!</v>
      </c>
      <c r="E136" s="933" t="e">
        <f t="shared" si="9"/>
        <v>#DIV/0!</v>
      </c>
      <c r="F136" s="933" t="e">
        <f t="shared" si="10"/>
        <v>#DIV/0!</v>
      </c>
      <c r="G136" s="934" t="e">
        <f t="shared" si="11"/>
        <v>#DIV/0!</v>
      </c>
      <c r="H136" s="933" t="e">
        <f t="shared" si="13"/>
        <v>#DIV/0!</v>
      </c>
      <c r="I136" s="933" t="e">
        <f t="shared" si="14"/>
        <v>#DIV/0!</v>
      </c>
      <c r="J136" s="934" t="e">
        <f t="shared" si="15"/>
        <v>#DIV/0!</v>
      </c>
    </row>
    <row r="137" spans="1:10">
      <c r="A137" s="931">
        <v>119</v>
      </c>
      <c r="C137" s="933" t="e">
        <f t="shared" si="12"/>
        <v>#DIV/0!</v>
      </c>
      <c r="D137" s="933" t="e">
        <f t="shared" si="8"/>
        <v>#DIV/0!</v>
      </c>
      <c r="E137" s="933" t="e">
        <f t="shared" si="9"/>
        <v>#DIV/0!</v>
      </c>
      <c r="F137" s="933" t="e">
        <f t="shared" si="10"/>
        <v>#DIV/0!</v>
      </c>
      <c r="G137" s="934" t="e">
        <f t="shared" si="11"/>
        <v>#DIV/0!</v>
      </c>
      <c r="H137" s="933" t="e">
        <f t="shared" si="13"/>
        <v>#DIV/0!</v>
      </c>
      <c r="I137" s="933" t="e">
        <f t="shared" si="14"/>
        <v>#DIV/0!</v>
      </c>
      <c r="J137" s="934" t="e">
        <f t="shared" si="15"/>
        <v>#DIV/0!</v>
      </c>
    </row>
    <row r="138" spans="1:10">
      <c r="A138" s="931">
        <v>120</v>
      </c>
      <c r="C138" s="933" t="e">
        <f t="shared" si="12"/>
        <v>#DIV/0!</v>
      </c>
      <c r="D138" s="933" t="e">
        <f t="shared" si="8"/>
        <v>#DIV/0!</v>
      </c>
      <c r="E138" s="933" t="e">
        <f t="shared" si="9"/>
        <v>#DIV/0!</v>
      </c>
      <c r="F138" s="933" t="e">
        <f t="shared" si="10"/>
        <v>#DIV/0!</v>
      </c>
      <c r="G138" s="934" t="e">
        <f t="shared" si="11"/>
        <v>#DIV/0!</v>
      </c>
      <c r="H138" s="933" t="e">
        <f t="shared" si="13"/>
        <v>#DIV/0!</v>
      </c>
      <c r="I138" s="933" t="e">
        <f t="shared" si="14"/>
        <v>#DIV/0!</v>
      </c>
      <c r="J138" s="934" t="e">
        <f t="shared" si="15"/>
        <v>#DIV/0!</v>
      </c>
    </row>
    <row r="139" spans="1:10">
      <c r="A139" s="931">
        <v>121</v>
      </c>
      <c r="C139" s="933" t="e">
        <f t="shared" si="12"/>
        <v>#DIV/0!</v>
      </c>
      <c r="D139" s="933" t="e">
        <f t="shared" si="8"/>
        <v>#DIV/0!</v>
      </c>
      <c r="E139" s="933" t="e">
        <f t="shared" si="9"/>
        <v>#DIV/0!</v>
      </c>
      <c r="F139" s="933" t="e">
        <f t="shared" si="10"/>
        <v>#DIV/0!</v>
      </c>
      <c r="G139" s="934" t="e">
        <f t="shared" si="11"/>
        <v>#DIV/0!</v>
      </c>
      <c r="H139" s="933" t="e">
        <f t="shared" si="13"/>
        <v>#DIV/0!</v>
      </c>
      <c r="I139" s="933" t="e">
        <f t="shared" si="14"/>
        <v>#DIV/0!</v>
      </c>
      <c r="J139" s="934" t="e">
        <f t="shared" si="15"/>
        <v>#DIV/0!</v>
      </c>
    </row>
    <row r="140" spans="1:10">
      <c r="A140" s="931">
        <v>122</v>
      </c>
      <c r="C140" s="933" t="e">
        <f t="shared" si="12"/>
        <v>#DIV/0!</v>
      </c>
      <c r="D140" s="933" t="e">
        <f t="shared" si="8"/>
        <v>#DIV/0!</v>
      </c>
      <c r="E140" s="933" t="e">
        <f t="shared" si="9"/>
        <v>#DIV/0!</v>
      </c>
      <c r="F140" s="933" t="e">
        <f t="shared" si="10"/>
        <v>#DIV/0!</v>
      </c>
      <c r="G140" s="934" t="e">
        <f t="shared" si="11"/>
        <v>#DIV/0!</v>
      </c>
      <c r="H140" s="933" t="e">
        <f t="shared" si="13"/>
        <v>#DIV/0!</v>
      </c>
      <c r="I140" s="933" t="e">
        <f t="shared" si="14"/>
        <v>#DIV/0!</v>
      </c>
      <c r="J140" s="934" t="e">
        <f t="shared" si="15"/>
        <v>#DIV/0!</v>
      </c>
    </row>
    <row r="141" spans="1:10">
      <c r="A141" s="931">
        <v>123</v>
      </c>
      <c r="C141" s="933" t="e">
        <f t="shared" si="12"/>
        <v>#DIV/0!</v>
      </c>
      <c r="D141" s="933" t="e">
        <f t="shared" si="8"/>
        <v>#DIV/0!</v>
      </c>
      <c r="E141" s="933" t="e">
        <f t="shared" si="9"/>
        <v>#DIV/0!</v>
      </c>
      <c r="F141" s="933" t="e">
        <f t="shared" si="10"/>
        <v>#DIV/0!</v>
      </c>
      <c r="G141" s="934" t="e">
        <f t="shared" si="11"/>
        <v>#DIV/0!</v>
      </c>
      <c r="H141" s="933" t="e">
        <f t="shared" si="13"/>
        <v>#DIV/0!</v>
      </c>
      <c r="I141" s="933" t="e">
        <f t="shared" si="14"/>
        <v>#DIV/0!</v>
      </c>
      <c r="J141" s="934" t="e">
        <f t="shared" si="15"/>
        <v>#DIV/0!</v>
      </c>
    </row>
    <row r="142" spans="1:10">
      <c r="A142" s="931">
        <v>124</v>
      </c>
      <c r="C142" s="933" t="e">
        <f t="shared" si="12"/>
        <v>#DIV/0!</v>
      </c>
      <c r="D142" s="933" t="e">
        <f t="shared" si="8"/>
        <v>#DIV/0!</v>
      </c>
      <c r="E142" s="933" t="e">
        <f t="shared" si="9"/>
        <v>#DIV/0!</v>
      </c>
      <c r="F142" s="933" t="e">
        <f t="shared" si="10"/>
        <v>#DIV/0!</v>
      </c>
      <c r="G142" s="934" t="e">
        <f t="shared" si="11"/>
        <v>#DIV/0!</v>
      </c>
      <c r="H142" s="933" t="e">
        <f t="shared" si="13"/>
        <v>#DIV/0!</v>
      </c>
      <c r="I142" s="933" t="e">
        <f t="shared" si="14"/>
        <v>#DIV/0!</v>
      </c>
      <c r="J142" s="934" t="e">
        <f t="shared" si="15"/>
        <v>#DIV/0!</v>
      </c>
    </row>
    <row r="143" spans="1:10">
      <c r="A143" s="931">
        <v>125</v>
      </c>
      <c r="C143" s="933" t="e">
        <f t="shared" si="12"/>
        <v>#DIV/0!</v>
      </c>
      <c r="D143" s="933" t="e">
        <f t="shared" si="8"/>
        <v>#DIV/0!</v>
      </c>
      <c r="E143" s="933" t="e">
        <f t="shared" si="9"/>
        <v>#DIV/0!</v>
      </c>
      <c r="F143" s="933" t="e">
        <f t="shared" si="10"/>
        <v>#DIV/0!</v>
      </c>
      <c r="G143" s="934" t="e">
        <f t="shared" si="11"/>
        <v>#DIV/0!</v>
      </c>
      <c r="H143" s="933" t="e">
        <f t="shared" si="13"/>
        <v>#DIV/0!</v>
      </c>
      <c r="I143" s="933" t="e">
        <f t="shared" si="14"/>
        <v>#DIV/0!</v>
      </c>
      <c r="J143" s="934" t="e">
        <f t="shared" si="15"/>
        <v>#DIV/0!</v>
      </c>
    </row>
    <row r="144" spans="1:10">
      <c r="A144" s="931">
        <v>126</v>
      </c>
      <c r="C144" s="933" t="e">
        <f t="shared" si="12"/>
        <v>#DIV/0!</v>
      </c>
      <c r="D144" s="933" t="e">
        <f t="shared" si="8"/>
        <v>#DIV/0!</v>
      </c>
      <c r="E144" s="933" t="e">
        <f t="shared" si="9"/>
        <v>#DIV/0!</v>
      </c>
      <c r="F144" s="933" t="e">
        <f t="shared" si="10"/>
        <v>#DIV/0!</v>
      </c>
      <c r="G144" s="934" t="e">
        <f t="shared" si="11"/>
        <v>#DIV/0!</v>
      </c>
      <c r="H144" s="933" t="e">
        <f t="shared" si="13"/>
        <v>#DIV/0!</v>
      </c>
      <c r="I144" s="933" t="e">
        <f t="shared" si="14"/>
        <v>#DIV/0!</v>
      </c>
      <c r="J144" s="934" t="e">
        <f t="shared" si="15"/>
        <v>#DIV/0!</v>
      </c>
    </row>
    <row r="145" spans="1:10">
      <c r="A145" s="931">
        <v>127</v>
      </c>
      <c r="C145" s="933" t="e">
        <f t="shared" si="12"/>
        <v>#DIV/0!</v>
      </c>
      <c r="D145" s="933" t="e">
        <f t="shared" si="8"/>
        <v>#DIV/0!</v>
      </c>
      <c r="E145" s="933" t="e">
        <f t="shared" si="9"/>
        <v>#DIV/0!</v>
      </c>
      <c r="F145" s="933" t="e">
        <f t="shared" si="10"/>
        <v>#DIV/0!</v>
      </c>
      <c r="G145" s="934" t="e">
        <f t="shared" si="11"/>
        <v>#DIV/0!</v>
      </c>
      <c r="H145" s="933" t="e">
        <f t="shared" si="13"/>
        <v>#DIV/0!</v>
      </c>
      <c r="I145" s="933" t="e">
        <f t="shared" si="14"/>
        <v>#DIV/0!</v>
      </c>
      <c r="J145" s="934" t="e">
        <f t="shared" si="15"/>
        <v>#DIV/0!</v>
      </c>
    </row>
    <row r="146" spans="1:10">
      <c r="A146" s="931">
        <v>128</v>
      </c>
      <c r="C146" s="933" t="e">
        <f t="shared" si="12"/>
        <v>#DIV/0!</v>
      </c>
      <c r="D146" s="933" t="e">
        <f t="shared" si="8"/>
        <v>#DIV/0!</v>
      </c>
      <c r="E146" s="933" t="e">
        <f t="shared" si="9"/>
        <v>#DIV/0!</v>
      </c>
      <c r="F146" s="933" t="e">
        <f t="shared" si="10"/>
        <v>#DIV/0!</v>
      </c>
      <c r="G146" s="934" t="e">
        <f t="shared" si="11"/>
        <v>#DIV/0!</v>
      </c>
      <c r="H146" s="933" t="e">
        <f t="shared" si="13"/>
        <v>#DIV/0!</v>
      </c>
      <c r="I146" s="933" t="e">
        <f t="shared" si="14"/>
        <v>#DIV/0!</v>
      </c>
      <c r="J146" s="934" t="e">
        <f t="shared" si="15"/>
        <v>#DIV/0!</v>
      </c>
    </row>
    <row r="147" spans="1:10">
      <c r="A147" s="931">
        <v>129</v>
      </c>
      <c r="C147" s="933" t="e">
        <f t="shared" si="12"/>
        <v>#DIV/0!</v>
      </c>
      <c r="D147" s="933" t="e">
        <f t="shared" ref="D147:D210" si="16">(C147*$C$7/12)</f>
        <v>#DIV/0!</v>
      </c>
      <c r="E147" s="933" t="e">
        <f t="shared" ref="E147:E210" si="17">($C$9-D147)</f>
        <v>#DIV/0!</v>
      </c>
      <c r="F147" s="933" t="e">
        <f t="shared" ref="F147:F210" si="18">(C147-E147)</f>
        <v>#DIV/0!</v>
      </c>
      <c r="G147" s="934" t="e">
        <f t="shared" ref="G147:G210" si="19">(C147*0.005/12)</f>
        <v>#DIV/0!</v>
      </c>
      <c r="H147" s="933" t="e">
        <f t="shared" si="13"/>
        <v>#DIV/0!</v>
      </c>
      <c r="I147" s="933" t="e">
        <f t="shared" si="14"/>
        <v>#DIV/0!</v>
      </c>
      <c r="J147" s="934" t="e">
        <f t="shared" si="15"/>
        <v>#DIV/0!</v>
      </c>
    </row>
    <row r="148" spans="1:10">
      <c r="A148" s="931">
        <v>130</v>
      </c>
      <c r="C148" s="933" t="e">
        <f t="shared" ref="C148:C211" si="20">(C147-E147)</f>
        <v>#DIV/0!</v>
      </c>
      <c r="D148" s="933" t="e">
        <f t="shared" si="16"/>
        <v>#DIV/0!</v>
      </c>
      <c r="E148" s="933" t="e">
        <f t="shared" si="17"/>
        <v>#DIV/0!</v>
      </c>
      <c r="F148" s="933" t="e">
        <f t="shared" si="18"/>
        <v>#DIV/0!</v>
      </c>
      <c r="G148" s="934" t="e">
        <f t="shared" si="19"/>
        <v>#DIV/0!</v>
      </c>
      <c r="H148" s="933" t="e">
        <f t="shared" si="13"/>
        <v>#DIV/0!</v>
      </c>
      <c r="I148" s="933" t="e">
        <f t="shared" si="14"/>
        <v>#DIV/0!</v>
      </c>
      <c r="J148" s="934" t="e">
        <f t="shared" si="15"/>
        <v>#DIV/0!</v>
      </c>
    </row>
    <row r="149" spans="1:10">
      <c r="A149" s="931">
        <v>131</v>
      </c>
      <c r="C149" s="933" t="e">
        <f t="shared" si="20"/>
        <v>#DIV/0!</v>
      </c>
      <c r="D149" s="933" t="e">
        <f t="shared" si="16"/>
        <v>#DIV/0!</v>
      </c>
      <c r="E149" s="933" t="e">
        <f t="shared" si="17"/>
        <v>#DIV/0!</v>
      </c>
      <c r="F149" s="933" t="e">
        <f t="shared" si="18"/>
        <v>#DIV/0!</v>
      </c>
      <c r="G149" s="934" t="e">
        <f t="shared" si="19"/>
        <v>#DIV/0!</v>
      </c>
      <c r="H149" s="933" t="e">
        <f t="shared" ref="H149:H212" si="21">H148+D149</f>
        <v>#DIV/0!</v>
      </c>
      <c r="I149" s="933" t="e">
        <f t="shared" ref="I149:I212" si="22">I148+E149</f>
        <v>#DIV/0!</v>
      </c>
      <c r="J149" s="934" t="e">
        <f t="shared" ref="J149:J212" si="23">D149+E149+G149</f>
        <v>#DIV/0!</v>
      </c>
    </row>
    <row r="150" spans="1:10">
      <c r="A150" s="931">
        <v>132</v>
      </c>
      <c r="C150" s="933" t="e">
        <f t="shared" si="20"/>
        <v>#DIV/0!</v>
      </c>
      <c r="D150" s="933" t="e">
        <f t="shared" si="16"/>
        <v>#DIV/0!</v>
      </c>
      <c r="E150" s="933" t="e">
        <f t="shared" si="17"/>
        <v>#DIV/0!</v>
      </c>
      <c r="F150" s="933" t="e">
        <f t="shared" si="18"/>
        <v>#DIV/0!</v>
      </c>
      <c r="G150" s="934" t="e">
        <f t="shared" si="19"/>
        <v>#DIV/0!</v>
      </c>
      <c r="H150" s="933" t="e">
        <f t="shared" si="21"/>
        <v>#DIV/0!</v>
      </c>
      <c r="I150" s="933" t="e">
        <f t="shared" si="22"/>
        <v>#DIV/0!</v>
      </c>
      <c r="J150" s="934" t="e">
        <f t="shared" si="23"/>
        <v>#DIV/0!</v>
      </c>
    </row>
    <row r="151" spans="1:10">
      <c r="A151" s="931">
        <v>133</v>
      </c>
      <c r="C151" s="933" t="e">
        <f t="shared" si="20"/>
        <v>#DIV/0!</v>
      </c>
      <c r="D151" s="933" t="e">
        <f t="shared" si="16"/>
        <v>#DIV/0!</v>
      </c>
      <c r="E151" s="933" t="e">
        <f t="shared" si="17"/>
        <v>#DIV/0!</v>
      </c>
      <c r="F151" s="933" t="e">
        <f t="shared" si="18"/>
        <v>#DIV/0!</v>
      </c>
      <c r="G151" s="934" t="e">
        <f t="shared" si="19"/>
        <v>#DIV/0!</v>
      </c>
      <c r="H151" s="933" t="e">
        <f t="shared" si="21"/>
        <v>#DIV/0!</v>
      </c>
      <c r="I151" s="933" t="e">
        <f t="shared" si="22"/>
        <v>#DIV/0!</v>
      </c>
      <c r="J151" s="934" t="e">
        <f t="shared" si="23"/>
        <v>#DIV/0!</v>
      </c>
    </row>
    <row r="152" spans="1:10">
      <c r="A152" s="931">
        <v>134</v>
      </c>
      <c r="C152" s="933" t="e">
        <f t="shared" si="20"/>
        <v>#DIV/0!</v>
      </c>
      <c r="D152" s="933" t="e">
        <f t="shared" si="16"/>
        <v>#DIV/0!</v>
      </c>
      <c r="E152" s="933" t="e">
        <f t="shared" si="17"/>
        <v>#DIV/0!</v>
      </c>
      <c r="F152" s="933" t="e">
        <f t="shared" si="18"/>
        <v>#DIV/0!</v>
      </c>
      <c r="G152" s="934" t="e">
        <f t="shared" si="19"/>
        <v>#DIV/0!</v>
      </c>
      <c r="H152" s="933" t="e">
        <f t="shared" si="21"/>
        <v>#DIV/0!</v>
      </c>
      <c r="I152" s="933" t="e">
        <f t="shared" si="22"/>
        <v>#DIV/0!</v>
      </c>
      <c r="J152" s="934" t="e">
        <f t="shared" si="23"/>
        <v>#DIV/0!</v>
      </c>
    </row>
    <row r="153" spans="1:10">
      <c r="A153" s="931">
        <v>135</v>
      </c>
      <c r="C153" s="933" t="e">
        <f t="shared" si="20"/>
        <v>#DIV/0!</v>
      </c>
      <c r="D153" s="933" t="e">
        <f t="shared" si="16"/>
        <v>#DIV/0!</v>
      </c>
      <c r="E153" s="933" t="e">
        <f t="shared" si="17"/>
        <v>#DIV/0!</v>
      </c>
      <c r="F153" s="933" t="e">
        <f t="shared" si="18"/>
        <v>#DIV/0!</v>
      </c>
      <c r="G153" s="934" t="e">
        <f t="shared" si="19"/>
        <v>#DIV/0!</v>
      </c>
      <c r="H153" s="933" t="e">
        <f t="shared" si="21"/>
        <v>#DIV/0!</v>
      </c>
      <c r="I153" s="933" t="e">
        <f t="shared" si="22"/>
        <v>#DIV/0!</v>
      </c>
      <c r="J153" s="934" t="e">
        <f t="shared" si="23"/>
        <v>#DIV/0!</v>
      </c>
    </row>
    <row r="154" spans="1:10">
      <c r="A154" s="931">
        <v>136</v>
      </c>
      <c r="C154" s="933" t="e">
        <f t="shared" si="20"/>
        <v>#DIV/0!</v>
      </c>
      <c r="D154" s="933" t="e">
        <f t="shared" si="16"/>
        <v>#DIV/0!</v>
      </c>
      <c r="E154" s="933" t="e">
        <f t="shared" si="17"/>
        <v>#DIV/0!</v>
      </c>
      <c r="F154" s="933" t="e">
        <f t="shared" si="18"/>
        <v>#DIV/0!</v>
      </c>
      <c r="G154" s="934" t="e">
        <f t="shared" si="19"/>
        <v>#DIV/0!</v>
      </c>
      <c r="H154" s="933" t="e">
        <f t="shared" si="21"/>
        <v>#DIV/0!</v>
      </c>
      <c r="I154" s="933" t="e">
        <f t="shared" si="22"/>
        <v>#DIV/0!</v>
      </c>
      <c r="J154" s="934" t="e">
        <f t="shared" si="23"/>
        <v>#DIV/0!</v>
      </c>
    </row>
    <row r="155" spans="1:10">
      <c r="A155" s="931">
        <v>137</v>
      </c>
      <c r="C155" s="933" t="e">
        <f t="shared" si="20"/>
        <v>#DIV/0!</v>
      </c>
      <c r="D155" s="933" t="e">
        <f t="shared" si="16"/>
        <v>#DIV/0!</v>
      </c>
      <c r="E155" s="933" t="e">
        <f t="shared" si="17"/>
        <v>#DIV/0!</v>
      </c>
      <c r="F155" s="933" t="e">
        <f t="shared" si="18"/>
        <v>#DIV/0!</v>
      </c>
      <c r="G155" s="934" t="e">
        <f t="shared" si="19"/>
        <v>#DIV/0!</v>
      </c>
      <c r="H155" s="933" t="e">
        <f t="shared" si="21"/>
        <v>#DIV/0!</v>
      </c>
      <c r="I155" s="933" t="e">
        <f t="shared" si="22"/>
        <v>#DIV/0!</v>
      </c>
      <c r="J155" s="934" t="e">
        <f t="shared" si="23"/>
        <v>#DIV/0!</v>
      </c>
    </row>
    <row r="156" spans="1:10">
      <c r="A156" s="931">
        <v>138</v>
      </c>
      <c r="C156" s="933" t="e">
        <f t="shared" si="20"/>
        <v>#DIV/0!</v>
      </c>
      <c r="D156" s="933" t="e">
        <f t="shared" si="16"/>
        <v>#DIV/0!</v>
      </c>
      <c r="E156" s="933" t="e">
        <f t="shared" si="17"/>
        <v>#DIV/0!</v>
      </c>
      <c r="F156" s="933" t="e">
        <f t="shared" si="18"/>
        <v>#DIV/0!</v>
      </c>
      <c r="G156" s="934" t="e">
        <f t="shared" si="19"/>
        <v>#DIV/0!</v>
      </c>
      <c r="H156" s="933" t="e">
        <f t="shared" si="21"/>
        <v>#DIV/0!</v>
      </c>
      <c r="I156" s="933" t="e">
        <f t="shared" si="22"/>
        <v>#DIV/0!</v>
      </c>
      <c r="J156" s="934" t="e">
        <f t="shared" si="23"/>
        <v>#DIV/0!</v>
      </c>
    </row>
    <row r="157" spans="1:10">
      <c r="A157" s="931">
        <v>139</v>
      </c>
      <c r="C157" s="933" t="e">
        <f t="shared" si="20"/>
        <v>#DIV/0!</v>
      </c>
      <c r="D157" s="933" t="e">
        <f t="shared" si="16"/>
        <v>#DIV/0!</v>
      </c>
      <c r="E157" s="933" t="e">
        <f t="shared" si="17"/>
        <v>#DIV/0!</v>
      </c>
      <c r="F157" s="933" t="e">
        <f t="shared" si="18"/>
        <v>#DIV/0!</v>
      </c>
      <c r="G157" s="934" t="e">
        <f t="shared" si="19"/>
        <v>#DIV/0!</v>
      </c>
      <c r="H157" s="933" t="e">
        <f t="shared" si="21"/>
        <v>#DIV/0!</v>
      </c>
      <c r="I157" s="933" t="e">
        <f t="shared" si="22"/>
        <v>#DIV/0!</v>
      </c>
      <c r="J157" s="934" t="e">
        <f t="shared" si="23"/>
        <v>#DIV/0!</v>
      </c>
    </row>
    <row r="158" spans="1:10">
      <c r="A158" s="931">
        <v>140</v>
      </c>
      <c r="C158" s="933" t="e">
        <f t="shared" si="20"/>
        <v>#DIV/0!</v>
      </c>
      <c r="D158" s="933" t="e">
        <f t="shared" si="16"/>
        <v>#DIV/0!</v>
      </c>
      <c r="E158" s="933" t="e">
        <f t="shared" si="17"/>
        <v>#DIV/0!</v>
      </c>
      <c r="F158" s="933" t="e">
        <f t="shared" si="18"/>
        <v>#DIV/0!</v>
      </c>
      <c r="G158" s="934" t="e">
        <f t="shared" si="19"/>
        <v>#DIV/0!</v>
      </c>
      <c r="H158" s="933" t="e">
        <f t="shared" si="21"/>
        <v>#DIV/0!</v>
      </c>
      <c r="I158" s="933" t="e">
        <f t="shared" si="22"/>
        <v>#DIV/0!</v>
      </c>
      <c r="J158" s="934" t="e">
        <f t="shared" si="23"/>
        <v>#DIV/0!</v>
      </c>
    </row>
    <row r="159" spans="1:10">
      <c r="A159" s="931">
        <v>141</v>
      </c>
      <c r="C159" s="933" t="e">
        <f t="shared" si="20"/>
        <v>#DIV/0!</v>
      </c>
      <c r="D159" s="933" t="e">
        <f t="shared" si="16"/>
        <v>#DIV/0!</v>
      </c>
      <c r="E159" s="933" t="e">
        <f t="shared" si="17"/>
        <v>#DIV/0!</v>
      </c>
      <c r="F159" s="933" t="e">
        <f t="shared" si="18"/>
        <v>#DIV/0!</v>
      </c>
      <c r="G159" s="934" t="e">
        <f t="shared" si="19"/>
        <v>#DIV/0!</v>
      </c>
      <c r="H159" s="933" t="e">
        <f t="shared" si="21"/>
        <v>#DIV/0!</v>
      </c>
      <c r="I159" s="933" t="e">
        <f t="shared" si="22"/>
        <v>#DIV/0!</v>
      </c>
      <c r="J159" s="934" t="e">
        <f t="shared" si="23"/>
        <v>#DIV/0!</v>
      </c>
    </row>
    <row r="160" spans="1:10">
      <c r="A160" s="931">
        <v>142</v>
      </c>
      <c r="C160" s="933" t="e">
        <f t="shared" si="20"/>
        <v>#DIV/0!</v>
      </c>
      <c r="D160" s="933" t="e">
        <f t="shared" si="16"/>
        <v>#DIV/0!</v>
      </c>
      <c r="E160" s="933" t="e">
        <f t="shared" si="17"/>
        <v>#DIV/0!</v>
      </c>
      <c r="F160" s="933" t="e">
        <f t="shared" si="18"/>
        <v>#DIV/0!</v>
      </c>
      <c r="G160" s="934" t="e">
        <f t="shared" si="19"/>
        <v>#DIV/0!</v>
      </c>
      <c r="H160" s="933" t="e">
        <f t="shared" si="21"/>
        <v>#DIV/0!</v>
      </c>
      <c r="I160" s="933" t="e">
        <f t="shared" si="22"/>
        <v>#DIV/0!</v>
      </c>
      <c r="J160" s="934" t="e">
        <f t="shared" si="23"/>
        <v>#DIV/0!</v>
      </c>
    </row>
    <row r="161" spans="1:10">
      <c r="A161" s="931">
        <v>143</v>
      </c>
      <c r="C161" s="933" t="e">
        <f t="shared" si="20"/>
        <v>#DIV/0!</v>
      </c>
      <c r="D161" s="933" t="e">
        <f t="shared" si="16"/>
        <v>#DIV/0!</v>
      </c>
      <c r="E161" s="933" t="e">
        <f t="shared" si="17"/>
        <v>#DIV/0!</v>
      </c>
      <c r="F161" s="933" t="e">
        <f t="shared" si="18"/>
        <v>#DIV/0!</v>
      </c>
      <c r="G161" s="934" t="e">
        <f t="shared" si="19"/>
        <v>#DIV/0!</v>
      </c>
      <c r="H161" s="933" t="e">
        <f t="shared" si="21"/>
        <v>#DIV/0!</v>
      </c>
      <c r="I161" s="933" t="e">
        <f t="shared" si="22"/>
        <v>#DIV/0!</v>
      </c>
      <c r="J161" s="934" t="e">
        <f t="shared" si="23"/>
        <v>#DIV/0!</v>
      </c>
    </row>
    <row r="162" spans="1:10">
      <c r="A162" s="931">
        <v>144</v>
      </c>
      <c r="C162" s="933" t="e">
        <f t="shared" si="20"/>
        <v>#DIV/0!</v>
      </c>
      <c r="D162" s="933" t="e">
        <f t="shared" si="16"/>
        <v>#DIV/0!</v>
      </c>
      <c r="E162" s="933" t="e">
        <f t="shared" si="17"/>
        <v>#DIV/0!</v>
      </c>
      <c r="F162" s="933" t="e">
        <f t="shared" si="18"/>
        <v>#DIV/0!</v>
      </c>
      <c r="G162" s="934" t="e">
        <f t="shared" si="19"/>
        <v>#DIV/0!</v>
      </c>
      <c r="H162" s="933" t="e">
        <f t="shared" si="21"/>
        <v>#DIV/0!</v>
      </c>
      <c r="I162" s="933" t="e">
        <f t="shared" si="22"/>
        <v>#DIV/0!</v>
      </c>
      <c r="J162" s="934" t="e">
        <f t="shared" si="23"/>
        <v>#DIV/0!</v>
      </c>
    </row>
    <row r="163" spans="1:10">
      <c r="A163" s="931">
        <v>145</v>
      </c>
      <c r="C163" s="933" t="e">
        <f t="shared" si="20"/>
        <v>#DIV/0!</v>
      </c>
      <c r="D163" s="933" t="e">
        <f t="shared" si="16"/>
        <v>#DIV/0!</v>
      </c>
      <c r="E163" s="933" t="e">
        <f t="shared" si="17"/>
        <v>#DIV/0!</v>
      </c>
      <c r="F163" s="933" t="e">
        <f t="shared" si="18"/>
        <v>#DIV/0!</v>
      </c>
      <c r="G163" s="934" t="e">
        <f t="shared" si="19"/>
        <v>#DIV/0!</v>
      </c>
      <c r="H163" s="933" t="e">
        <f t="shared" si="21"/>
        <v>#DIV/0!</v>
      </c>
      <c r="I163" s="933" t="e">
        <f t="shared" si="22"/>
        <v>#DIV/0!</v>
      </c>
      <c r="J163" s="934" t="e">
        <f t="shared" si="23"/>
        <v>#DIV/0!</v>
      </c>
    </row>
    <row r="164" spans="1:10">
      <c r="A164" s="931">
        <v>146</v>
      </c>
      <c r="C164" s="933" t="e">
        <f t="shared" si="20"/>
        <v>#DIV/0!</v>
      </c>
      <c r="D164" s="933" t="e">
        <f t="shared" si="16"/>
        <v>#DIV/0!</v>
      </c>
      <c r="E164" s="933" t="e">
        <f t="shared" si="17"/>
        <v>#DIV/0!</v>
      </c>
      <c r="F164" s="933" t="e">
        <f t="shared" si="18"/>
        <v>#DIV/0!</v>
      </c>
      <c r="G164" s="934" t="e">
        <f t="shared" si="19"/>
        <v>#DIV/0!</v>
      </c>
      <c r="H164" s="933" t="e">
        <f t="shared" si="21"/>
        <v>#DIV/0!</v>
      </c>
      <c r="I164" s="933" t="e">
        <f t="shared" si="22"/>
        <v>#DIV/0!</v>
      </c>
      <c r="J164" s="934" t="e">
        <f t="shared" si="23"/>
        <v>#DIV/0!</v>
      </c>
    </row>
    <row r="165" spans="1:10">
      <c r="A165" s="931">
        <v>147</v>
      </c>
      <c r="C165" s="933" t="e">
        <f t="shared" si="20"/>
        <v>#DIV/0!</v>
      </c>
      <c r="D165" s="933" t="e">
        <f t="shared" si="16"/>
        <v>#DIV/0!</v>
      </c>
      <c r="E165" s="933" t="e">
        <f t="shared" si="17"/>
        <v>#DIV/0!</v>
      </c>
      <c r="F165" s="933" t="e">
        <f t="shared" si="18"/>
        <v>#DIV/0!</v>
      </c>
      <c r="G165" s="934" t="e">
        <f t="shared" si="19"/>
        <v>#DIV/0!</v>
      </c>
      <c r="H165" s="933" t="e">
        <f t="shared" si="21"/>
        <v>#DIV/0!</v>
      </c>
      <c r="I165" s="933" t="e">
        <f t="shared" si="22"/>
        <v>#DIV/0!</v>
      </c>
      <c r="J165" s="934" t="e">
        <f t="shared" si="23"/>
        <v>#DIV/0!</v>
      </c>
    </row>
    <row r="166" spans="1:10">
      <c r="A166" s="931">
        <v>148</v>
      </c>
      <c r="C166" s="933" t="e">
        <f t="shared" si="20"/>
        <v>#DIV/0!</v>
      </c>
      <c r="D166" s="933" t="e">
        <f t="shared" si="16"/>
        <v>#DIV/0!</v>
      </c>
      <c r="E166" s="933" t="e">
        <f t="shared" si="17"/>
        <v>#DIV/0!</v>
      </c>
      <c r="F166" s="933" t="e">
        <f t="shared" si="18"/>
        <v>#DIV/0!</v>
      </c>
      <c r="G166" s="934" t="e">
        <f t="shared" si="19"/>
        <v>#DIV/0!</v>
      </c>
      <c r="H166" s="933" t="e">
        <f t="shared" si="21"/>
        <v>#DIV/0!</v>
      </c>
      <c r="I166" s="933" t="e">
        <f t="shared" si="22"/>
        <v>#DIV/0!</v>
      </c>
      <c r="J166" s="934" t="e">
        <f t="shared" si="23"/>
        <v>#DIV/0!</v>
      </c>
    </row>
    <row r="167" spans="1:10">
      <c r="A167" s="931">
        <v>149</v>
      </c>
      <c r="C167" s="933" t="e">
        <f t="shared" si="20"/>
        <v>#DIV/0!</v>
      </c>
      <c r="D167" s="933" t="e">
        <f t="shared" si="16"/>
        <v>#DIV/0!</v>
      </c>
      <c r="E167" s="933" t="e">
        <f t="shared" si="17"/>
        <v>#DIV/0!</v>
      </c>
      <c r="F167" s="933" t="e">
        <f t="shared" si="18"/>
        <v>#DIV/0!</v>
      </c>
      <c r="G167" s="934" t="e">
        <f t="shared" si="19"/>
        <v>#DIV/0!</v>
      </c>
      <c r="H167" s="933" t="e">
        <f t="shared" si="21"/>
        <v>#DIV/0!</v>
      </c>
      <c r="I167" s="933" t="e">
        <f t="shared" si="22"/>
        <v>#DIV/0!</v>
      </c>
      <c r="J167" s="934" t="e">
        <f t="shared" si="23"/>
        <v>#DIV/0!</v>
      </c>
    </row>
    <row r="168" spans="1:10">
      <c r="A168" s="931">
        <v>150</v>
      </c>
      <c r="C168" s="933" t="e">
        <f t="shared" si="20"/>
        <v>#DIV/0!</v>
      </c>
      <c r="D168" s="933" t="e">
        <f t="shared" si="16"/>
        <v>#DIV/0!</v>
      </c>
      <c r="E168" s="933" t="e">
        <f t="shared" si="17"/>
        <v>#DIV/0!</v>
      </c>
      <c r="F168" s="933" t="e">
        <f t="shared" si="18"/>
        <v>#DIV/0!</v>
      </c>
      <c r="G168" s="934" t="e">
        <f t="shared" si="19"/>
        <v>#DIV/0!</v>
      </c>
      <c r="H168" s="933" t="e">
        <f t="shared" si="21"/>
        <v>#DIV/0!</v>
      </c>
      <c r="I168" s="933" t="e">
        <f t="shared" si="22"/>
        <v>#DIV/0!</v>
      </c>
      <c r="J168" s="934" t="e">
        <f t="shared" si="23"/>
        <v>#DIV/0!</v>
      </c>
    </row>
    <row r="169" spans="1:10">
      <c r="A169" s="931">
        <v>151</v>
      </c>
      <c r="C169" s="933" t="e">
        <f t="shared" si="20"/>
        <v>#DIV/0!</v>
      </c>
      <c r="D169" s="933" t="e">
        <f t="shared" si="16"/>
        <v>#DIV/0!</v>
      </c>
      <c r="E169" s="933" t="e">
        <f t="shared" si="17"/>
        <v>#DIV/0!</v>
      </c>
      <c r="F169" s="933" t="e">
        <f t="shared" si="18"/>
        <v>#DIV/0!</v>
      </c>
      <c r="G169" s="934" t="e">
        <f t="shared" si="19"/>
        <v>#DIV/0!</v>
      </c>
      <c r="H169" s="933" t="e">
        <f t="shared" si="21"/>
        <v>#DIV/0!</v>
      </c>
      <c r="I169" s="933" t="e">
        <f t="shared" si="22"/>
        <v>#DIV/0!</v>
      </c>
      <c r="J169" s="934" t="e">
        <f t="shared" si="23"/>
        <v>#DIV/0!</v>
      </c>
    </row>
    <row r="170" spans="1:10">
      <c r="A170" s="931">
        <v>152</v>
      </c>
      <c r="C170" s="933" t="e">
        <f t="shared" si="20"/>
        <v>#DIV/0!</v>
      </c>
      <c r="D170" s="933" t="e">
        <f t="shared" si="16"/>
        <v>#DIV/0!</v>
      </c>
      <c r="E170" s="933" t="e">
        <f t="shared" si="17"/>
        <v>#DIV/0!</v>
      </c>
      <c r="F170" s="933" t="e">
        <f t="shared" si="18"/>
        <v>#DIV/0!</v>
      </c>
      <c r="G170" s="934" t="e">
        <f t="shared" si="19"/>
        <v>#DIV/0!</v>
      </c>
      <c r="H170" s="933" t="e">
        <f t="shared" si="21"/>
        <v>#DIV/0!</v>
      </c>
      <c r="I170" s="933" t="e">
        <f t="shared" si="22"/>
        <v>#DIV/0!</v>
      </c>
      <c r="J170" s="934" t="e">
        <f t="shared" si="23"/>
        <v>#DIV/0!</v>
      </c>
    </row>
    <row r="171" spans="1:10">
      <c r="A171" s="931">
        <v>153</v>
      </c>
      <c r="C171" s="933" t="e">
        <f t="shared" si="20"/>
        <v>#DIV/0!</v>
      </c>
      <c r="D171" s="933" t="e">
        <f t="shared" si="16"/>
        <v>#DIV/0!</v>
      </c>
      <c r="E171" s="933" t="e">
        <f t="shared" si="17"/>
        <v>#DIV/0!</v>
      </c>
      <c r="F171" s="933" t="e">
        <f t="shared" si="18"/>
        <v>#DIV/0!</v>
      </c>
      <c r="G171" s="934" t="e">
        <f t="shared" si="19"/>
        <v>#DIV/0!</v>
      </c>
      <c r="H171" s="933" t="e">
        <f t="shared" si="21"/>
        <v>#DIV/0!</v>
      </c>
      <c r="I171" s="933" t="e">
        <f t="shared" si="22"/>
        <v>#DIV/0!</v>
      </c>
      <c r="J171" s="934" t="e">
        <f t="shared" si="23"/>
        <v>#DIV/0!</v>
      </c>
    </row>
    <row r="172" spans="1:10">
      <c r="A172" s="931">
        <v>154</v>
      </c>
      <c r="C172" s="933" t="e">
        <f t="shared" si="20"/>
        <v>#DIV/0!</v>
      </c>
      <c r="D172" s="933" t="e">
        <f t="shared" si="16"/>
        <v>#DIV/0!</v>
      </c>
      <c r="E172" s="933" t="e">
        <f t="shared" si="17"/>
        <v>#DIV/0!</v>
      </c>
      <c r="F172" s="933" t="e">
        <f t="shared" si="18"/>
        <v>#DIV/0!</v>
      </c>
      <c r="G172" s="934" t="e">
        <f t="shared" si="19"/>
        <v>#DIV/0!</v>
      </c>
      <c r="H172" s="933" t="e">
        <f t="shared" si="21"/>
        <v>#DIV/0!</v>
      </c>
      <c r="I172" s="933" t="e">
        <f t="shared" si="22"/>
        <v>#DIV/0!</v>
      </c>
      <c r="J172" s="934" t="e">
        <f t="shared" si="23"/>
        <v>#DIV/0!</v>
      </c>
    </row>
    <row r="173" spans="1:10">
      <c r="A173" s="931">
        <v>155</v>
      </c>
      <c r="C173" s="933" t="e">
        <f t="shared" si="20"/>
        <v>#DIV/0!</v>
      </c>
      <c r="D173" s="933" t="e">
        <f t="shared" si="16"/>
        <v>#DIV/0!</v>
      </c>
      <c r="E173" s="933" t="e">
        <f t="shared" si="17"/>
        <v>#DIV/0!</v>
      </c>
      <c r="F173" s="933" t="e">
        <f t="shared" si="18"/>
        <v>#DIV/0!</v>
      </c>
      <c r="G173" s="934" t="e">
        <f t="shared" si="19"/>
        <v>#DIV/0!</v>
      </c>
      <c r="H173" s="933" t="e">
        <f t="shared" si="21"/>
        <v>#DIV/0!</v>
      </c>
      <c r="I173" s="933" t="e">
        <f t="shared" si="22"/>
        <v>#DIV/0!</v>
      </c>
      <c r="J173" s="934" t="e">
        <f t="shared" si="23"/>
        <v>#DIV/0!</v>
      </c>
    </row>
    <row r="174" spans="1:10">
      <c r="A174" s="931">
        <v>156</v>
      </c>
      <c r="C174" s="933" t="e">
        <f t="shared" si="20"/>
        <v>#DIV/0!</v>
      </c>
      <c r="D174" s="933" t="e">
        <f t="shared" si="16"/>
        <v>#DIV/0!</v>
      </c>
      <c r="E174" s="933" t="e">
        <f t="shared" si="17"/>
        <v>#DIV/0!</v>
      </c>
      <c r="F174" s="933" t="e">
        <f t="shared" si="18"/>
        <v>#DIV/0!</v>
      </c>
      <c r="G174" s="934" t="e">
        <f t="shared" si="19"/>
        <v>#DIV/0!</v>
      </c>
      <c r="H174" s="933" t="e">
        <f t="shared" si="21"/>
        <v>#DIV/0!</v>
      </c>
      <c r="I174" s="933" t="e">
        <f t="shared" si="22"/>
        <v>#DIV/0!</v>
      </c>
      <c r="J174" s="934" t="e">
        <f t="shared" si="23"/>
        <v>#DIV/0!</v>
      </c>
    </row>
    <row r="175" spans="1:10">
      <c r="A175" s="931">
        <v>157</v>
      </c>
      <c r="C175" s="933" t="e">
        <f t="shared" si="20"/>
        <v>#DIV/0!</v>
      </c>
      <c r="D175" s="933" t="e">
        <f t="shared" si="16"/>
        <v>#DIV/0!</v>
      </c>
      <c r="E175" s="933" t="e">
        <f t="shared" si="17"/>
        <v>#DIV/0!</v>
      </c>
      <c r="F175" s="933" t="e">
        <f t="shared" si="18"/>
        <v>#DIV/0!</v>
      </c>
      <c r="G175" s="934" t="e">
        <f t="shared" si="19"/>
        <v>#DIV/0!</v>
      </c>
      <c r="H175" s="933" t="e">
        <f t="shared" si="21"/>
        <v>#DIV/0!</v>
      </c>
      <c r="I175" s="933" t="e">
        <f t="shared" si="22"/>
        <v>#DIV/0!</v>
      </c>
      <c r="J175" s="934" t="e">
        <f t="shared" si="23"/>
        <v>#DIV/0!</v>
      </c>
    </row>
    <row r="176" spans="1:10">
      <c r="A176" s="931">
        <v>158</v>
      </c>
      <c r="C176" s="933" t="e">
        <f t="shared" si="20"/>
        <v>#DIV/0!</v>
      </c>
      <c r="D176" s="933" t="e">
        <f t="shared" si="16"/>
        <v>#DIV/0!</v>
      </c>
      <c r="E176" s="933" t="e">
        <f t="shared" si="17"/>
        <v>#DIV/0!</v>
      </c>
      <c r="F176" s="933" t="e">
        <f t="shared" si="18"/>
        <v>#DIV/0!</v>
      </c>
      <c r="G176" s="934" t="e">
        <f t="shared" si="19"/>
        <v>#DIV/0!</v>
      </c>
      <c r="H176" s="933" t="e">
        <f t="shared" si="21"/>
        <v>#DIV/0!</v>
      </c>
      <c r="I176" s="933" t="e">
        <f t="shared" si="22"/>
        <v>#DIV/0!</v>
      </c>
      <c r="J176" s="934" t="e">
        <f t="shared" si="23"/>
        <v>#DIV/0!</v>
      </c>
    </row>
    <row r="177" spans="1:10">
      <c r="A177" s="931">
        <v>159</v>
      </c>
      <c r="C177" s="933" t="e">
        <f t="shared" si="20"/>
        <v>#DIV/0!</v>
      </c>
      <c r="D177" s="933" t="e">
        <f t="shared" si="16"/>
        <v>#DIV/0!</v>
      </c>
      <c r="E177" s="933" t="e">
        <f t="shared" si="17"/>
        <v>#DIV/0!</v>
      </c>
      <c r="F177" s="933" t="e">
        <f t="shared" si="18"/>
        <v>#DIV/0!</v>
      </c>
      <c r="G177" s="934" t="e">
        <f t="shared" si="19"/>
        <v>#DIV/0!</v>
      </c>
      <c r="H177" s="933" t="e">
        <f t="shared" si="21"/>
        <v>#DIV/0!</v>
      </c>
      <c r="I177" s="933" t="e">
        <f t="shared" si="22"/>
        <v>#DIV/0!</v>
      </c>
      <c r="J177" s="934" t="e">
        <f t="shared" si="23"/>
        <v>#DIV/0!</v>
      </c>
    </row>
    <row r="178" spans="1:10">
      <c r="A178" s="931">
        <v>160</v>
      </c>
      <c r="C178" s="933" t="e">
        <f t="shared" si="20"/>
        <v>#DIV/0!</v>
      </c>
      <c r="D178" s="933" t="e">
        <f t="shared" si="16"/>
        <v>#DIV/0!</v>
      </c>
      <c r="E178" s="933" t="e">
        <f t="shared" si="17"/>
        <v>#DIV/0!</v>
      </c>
      <c r="F178" s="933" t="e">
        <f t="shared" si="18"/>
        <v>#DIV/0!</v>
      </c>
      <c r="G178" s="934" t="e">
        <f t="shared" si="19"/>
        <v>#DIV/0!</v>
      </c>
      <c r="H178" s="933" t="e">
        <f t="shared" si="21"/>
        <v>#DIV/0!</v>
      </c>
      <c r="I178" s="933" t="e">
        <f t="shared" si="22"/>
        <v>#DIV/0!</v>
      </c>
      <c r="J178" s="934" t="e">
        <f t="shared" si="23"/>
        <v>#DIV/0!</v>
      </c>
    </row>
    <row r="179" spans="1:10">
      <c r="A179" s="931">
        <v>161</v>
      </c>
      <c r="C179" s="933" t="e">
        <f t="shared" si="20"/>
        <v>#DIV/0!</v>
      </c>
      <c r="D179" s="933" t="e">
        <f t="shared" si="16"/>
        <v>#DIV/0!</v>
      </c>
      <c r="E179" s="933" t="e">
        <f t="shared" si="17"/>
        <v>#DIV/0!</v>
      </c>
      <c r="F179" s="933" t="e">
        <f t="shared" si="18"/>
        <v>#DIV/0!</v>
      </c>
      <c r="G179" s="934" t="e">
        <f t="shared" si="19"/>
        <v>#DIV/0!</v>
      </c>
      <c r="H179" s="933" t="e">
        <f t="shared" si="21"/>
        <v>#DIV/0!</v>
      </c>
      <c r="I179" s="933" t="e">
        <f t="shared" si="22"/>
        <v>#DIV/0!</v>
      </c>
      <c r="J179" s="934" t="e">
        <f t="shared" si="23"/>
        <v>#DIV/0!</v>
      </c>
    </row>
    <row r="180" spans="1:10">
      <c r="A180" s="931">
        <v>162</v>
      </c>
      <c r="C180" s="933" t="e">
        <f t="shared" si="20"/>
        <v>#DIV/0!</v>
      </c>
      <c r="D180" s="933" t="e">
        <f t="shared" si="16"/>
        <v>#DIV/0!</v>
      </c>
      <c r="E180" s="933" t="e">
        <f t="shared" si="17"/>
        <v>#DIV/0!</v>
      </c>
      <c r="F180" s="933" t="e">
        <f t="shared" si="18"/>
        <v>#DIV/0!</v>
      </c>
      <c r="G180" s="934" t="e">
        <f t="shared" si="19"/>
        <v>#DIV/0!</v>
      </c>
      <c r="H180" s="933" t="e">
        <f t="shared" si="21"/>
        <v>#DIV/0!</v>
      </c>
      <c r="I180" s="933" t="e">
        <f t="shared" si="22"/>
        <v>#DIV/0!</v>
      </c>
      <c r="J180" s="934" t="e">
        <f t="shared" si="23"/>
        <v>#DIV/0!</v>
      </c>
    </row>
    <row r="181" spans="1:10">
      <c r="A181" s="931">
        <v>163</v>
      </c>
      <c r="C181" s="933" t="e">
        <f t="shared" si="20"/>
        <v>#DIV/0!</v>
      </c>
      <c r="D181" s="933" t="e">
        <f t="shared" si="16"/>
        <v>#DIV/0!</v>
      </c>
      <c r="E181" s="933" t="e">
        <f t="shared" si="17"/>
        <v>#DIV/0!</v>
      </c>
      <c r="F181" s="933" t="e">
        <f t="shared" si="18"/>
        <v>#DIV/0!</v>
      </c>
      <c r="G181" s="934" t="e">
        <f t="shared" si="19"/>
        <v>#DIV/0!</v>
      </c>
      <c r="H181" s="933" t="e">
        <f t="shared" si="21"/>
        <v>#DIV/0!</v>
      </c>
      <c r="I181" s="933" t="e">
        <f t="shared" si="22"/>
        <v>#DIV/0!</v>
      </c>
      <c r="J181" s="934" t="e">
        <f t="shared" si="23"/>
        <v>#DIV/0!</v>
      </c>
    </row>
    <row r="182" spans="1:10">
      <c r="A182" s="931">
        <v>164</v>
      </c>
      <c r="C182" s="933" t="e">
        <f t="shared" si="20"/>
        <v>#DIV/0!</v>
      </c>
      <c r="D182" s="933" t="e">
        <f t="shared" si="16"/>
        <v>#DIV/0!</v>
      </c>
      <c r="E182" s="933" t="e">
        <f t="shared" si="17"/>
        <v>#DIV/0!</v>
      </c>
      <c r="F182" s="933" t="e">
        <f t="shared" si="18"/>
        <v>#DIV/0!</v>
      </c>
      <c r="G182" s="934" t="e">
        <f t="shared" si="19"/>
        <v>#DIV/0!</v>
      </c>
      <c r="H182" s="933" t="e">
        <f t="shared" si="21"/>
        <v>#DIV/0!</v>
      </c>
      <c r="I182" s="933" t="e">
        <f t="shared" si="22"/>
        <v>#DIV/0!</v>
      </c>
      <c r="J182" s="934" t="e">
        <f t="shared" si="23"/>
        <v>#DIV/0!</v>
      </c>
    </row>
    <row r="183" spans="1:10">
      <c r="A183" s="931">
        <v>165</v>
      </c>
      <c r="C183" s="933" t="e">
        <f t="shared" si="20"/>
        <v>#DIV/0!</v>
      </c>
      <c r="D183" s="933" t="e">
        <f t="shared" si="16"/>
        <v>#DIV/0!</v>
      </c>
      <c r="E183" s="933" t="e">
        <f t="shared" si="17"/>
        <v>#DIV/0!</v>
      </c>
      <c r="F183" s="933" t="e">
        <f t="shared" si="18"/>
        <v>#DIV/0!</v>
      </c>
      <c r="G183" s="934" t="e">
        <f t="shared" si="19"/>
        <v>#DIV/0!</v>
      </c>
      <c r="H183" s="933" t="e">
        <f t="shared" si="21"/>
        <v>#DIV/0!</v>
      </c>
      <c r="I183" s="933" t="e">
        <f t="shared" si="22"/>
        <v>#DIV/0!</v>
      </c>
      <c r="J183" s="934" t="e">
        <f t="shared" si="23"/>
        <v>#DIV/0!</v>
      </c>
    </row>
    <row r="184" spans="1:10">
      <c r="A184" s="931">
        <v>166</v>
      </c>
      <c r="C184" s="933" t="e">
        <f t="shared" si="20"/>
        <v>#DIV/0!</v>
      </c>
      <c r="D184" s="933" t="e">
        <f t="shared" si="16"/>
        <v>#DIV/0!</v>
      </c>
      <c r="E184" s="933" t="e">
        <f t="shared" si="17"/>
        <v>#DIV/0!</v>
      </c>
      <c r="F184" s="933" t="e">
        <f t="shared" si="18"/>
        <v>#DIV/0!</v>
      </c>
      <c r="G184" s="934" t="e">
        <f t="shared" si="19"/>
        <v>#DIV/0!</v>
      </c>
      <c r="H184" s="933" t="e">
        <f t="shared" si="21"/>
        <v>#DIV/0!</v>
      </c>
      <c r="I184" s="933" t="e">
        <f t="shared" si="22"/>
        <v>#DIV/0!</v>
      </c>
      <c r="J184" s="934" t="e">
        <f t="shared" si="23"/>
        <v>#DIV/0!</v>
      </c>
    </row>
    <row r="185" spans="1:10">
      <c r="A185" s="931">
        <v>167</v>
      </c>
      <c r="C185" s="933" t="e">
        <f t="shared" si="20"/>
        <v>#DIV/0!</v>
      </c>
      <c r="D185" s="933" t="e">
        <f t="shared" si="16"/>
        <v>#DIV/0!</v>
      </c>
      <c r="E185" s="933" t="e">
        <f t="shared" si="17"/>
        <v>#DIV/0!</v>
      </c>
      <c r="F185" s="933" t="e">
        <f t="shared" si="18"/>
        <v>#DIV/0!</v>
      </c>
      <c r="G185" s="934" t="e">
        <f t="shared" si="19"/>
        <v>#DIV/0!</v>
      </c>
      <c r="H185" s="933" t="e">
        <f t="shared" si="21"/>
        <v>#DIV/0!</v>
      </c>
      <c r="I185" s="933" t="e">
        <f t="shared" si="22"/>
        <v>#DIV/0!</v>
      </c>
      <c r="J185" s="934" t="e">
        <f t="shared" si="23"/>
        <v>#DIV/0!</v>
      </c>
    </row>
    <row r="186" spans="1:10">
      <c r="A186" s="931">
        <v>168</v>
      </c>
      <c r="C186" s="933" t="e">
        <f t="shared" si="20"/>
        <v>#DIV/0!</v>
      </c>
      <c r="D186" s="933" t="e">
        <f t="shared" si="16"/>
        <v>#DIV/0!</v>
      </c>
      <c r="E186" s="933" t="e">
        <f t="shared" si="17"/>
        <v>#DIV/0!</v>
      </c>
      <c r="F186" s="933" t="e">
        <f t="shared" si="18"/>
        <v>#DIV/0!</v>
      </c>
      <c r="G186" s="934" t="e">
        <f t="shared" si="19"/>
        <v>#DIV/0!</v>
      </c>
      <c r="H186" s="933" t="e">
        <f t="shared" si="21"/>
        <v>#DIV/0!</v>
      </c>
      <c r="I186" s="933" t="e">
        <f t="shared" si="22"/>
        <v>#DIV/0!</v>
      </c>
      <c r="J186" s="934" t="e">
        <f t="shared" si="23"/>
        <v>#DIV/0!</v>
      </c>
    </row>
    <row r="187" spans="1:10">
      <c r="A187" s="931">
        <v>169</v>
      </c>
      <c r="C187" s="933" t="e">
        <f t="shared" si="20"/>
        <v>#DIV/0!</v>
      </c>
      <c r="D187" s="933" t="e">
        <f t="shared" si="16"/>
        <v>#DIV/0!</v>
      </c>
      <c r="E187" s="933" t="e">
        <f t="shared" si="17"/>
        <v>#DIV/0!</v>
      </c>
      <c r="F187" s="933" t="e">
        <f t="shared" si="18"/>
        <v>#DIV/0!</v>
      </c>
      <c r="G187" s="934" t="e">
        <f t="shared" si="19"/>
        <v>#DIV/0!</v>
      </c>
      <c r="H187" s="933" t="e">
        <f t="shared" si="21"/>
        <v>#DIV/0!</v>
      </c>
      <c r="I187" s="933" t="e">
        <f t="shared" si="22"/>
        <v>#DIV/0!</v>
      </c>
      <c r="J187" s="934" t="e">
        <f t="shared" si="23"/>
        <v>#DIV/0!</v>
      </c>
    </row>
    <row r="188" spans="1:10">
      <c r="A188" s="931">
        <v>170</v>
      </c>
      <c r="C188" s="933" t="e">
        <f t="shared" si="20"/>
        <v>#DIV/0!</v>
      </c>
      <c r="D188" s="933" t="e">
        <f t="shared" si="16"/>
        <v>#DIV/0!</v>
      </c>
      <c r="E188" s="933" t="e">
        <f t="shared" si="17"/>
        <v>#DIV/0!</v>
      </c>
      <c r="F188" s="933" t="e">
        <f t="shared" si="18"/>
        <v>#DIV/0!</v>
      </c>
      <c r="G188" s="934" t="e">
        <f t="shared" si="19"/>
        <v>#DIV/0!</v>
      </c>
      <c r="H188" s="933" t="e">
        <f t="shared" si="21"/>
        <v>#DIV/0!</v>
      </c>
      <c r="I188" s="933" t="e">
        <f t="shared" si="22"/>
        <v>#DIV/0!</v>
      </c>
      <c r="J188" s="934" t="e">
        <f t="shared" si="23"/>
        <v>#DIV/0!</v>
      </c>
    </row>
    <row r="189" spans="1:10">
      <c r="A189" s="931">
        <v>171</v>
      </c>
      <c r="C189" s="933" t="e">
        <f t="shared" si="20"/>
        <v>#DIV/0!</v>
      </c>
      <c r="D189" s="933" t="e">
        <f t="shared" si="16"/>
        <v>#DIV/0!</v>
      </c>
      <c r="E189" s="933" t="e">
        <f t="shared" si="17"/>
        <v>#DIV/0!</v>
      </c>
      <c r="F189" s="933" t="e">
        <f t="shared" si="18"/>
        <v>#DIV/0!</v>
      </c>
      <c r="G189" s="934" t="e">
        <f t="shared" si="19"/>
        <v>#DIV/0!</v>
      </c>
      <c r="H189" s="933" t="e">
        <f t="shared" si="21"/>
        <v>#DIV/0!</v>
      </c>
      <c r="I189" s="933" t="e">
        <f t="shared" si="22"/>
        <v>#DIV/0!</v>
      </c>
      <c r="J189" s="934" t="e">
        <f t="shared" si="23"/>
        <v>#DIV/0!</v>
      </c>
    </row>
    <row r="190" spans="1:10">
      <c r="A190" s="931">
        <v>172</v>
      </c>
      <c r="C190" s="933" t="e">
        <f t="shared" si="20"/>
        <v>#DIV/0!</v>
      </c>
      <c r="D190" s="933" t="e">
        <f t="shared" si="16"/>
        <v>#DIV/0!</v>
      </c>
      <c r="E190" s="933" t="e">
        <f t="shared" si="17"/>
        <v>#DIV/0!</v>
      </c>
      <c r="F190" s="933" t="e">
        <f t="shared" si="18"/>
        <v>#DIV/0!</v>
      </c>
      <c r="G190" s="934" t="e">
        <f t="shared" si="19"/>
        <v>#DIV/0!</v>
      </c>
      <c r="H190" s="933" t="e">
        <f t="shared" si="21"/>
        <v>#DIV/0!</v>
      </c>
      <c r="I190" s="933" t="e">
        <f t="shared" si="22"/>
        <v>#DIV/0!</v>
      </c>
      <c r="J190" s="934" t="e">
        <f t="shared" si="23"/>
        <v>#DIV/0!</v>
      </c>
    </row>
    <row r="191" spans="1:10">
      <c r="A191" s="931">
        <v>173</v>
      </c>
      <c r="C191" s="933" t="e">
        <f t="shared" si="20"/>
        <v>#DIV/0!</v>
      </c>
      <c r="D191" s="933" t="e">
        <f t="shared" si="16"/>
        <v>#DIV/0!</v>
      </c>
      <c r="E191" s="933" t="e">
        <f t="shared" si="17"/>
        <v>#DIV/0!</v>
      </c>
      <c r="F191" s="933" t="e">
        <f t="shared" si="18"/>
        <v>#DIV/0!</v>
      </c>
      <c r="G191" s="934" t="e">
        <f t="shared" si="19"/>
        <v>#DIV/0!</v>
      </c>
      <c r="H191" s="933" t="e">
        <f t="shared" si="21"/>
        <v>#DIV/0!</v>
      </c>
      <c r="I191" s="933" t="e">
        <f t="shared" si="22"/>
        <v>#DIV/0!</v>
      </c>
      <c r="J191" s="934" t="e">
        <f t="shared" si="23"/>
        <v>#DIV/0!</v>
      </c>
    </row>
    <row r="192" spans="1:10">
      <c r="A192" s="931">
        <v>174</v>
      </c>
      <c r="C192" s="933" t="e">
        <f t="shared" si="20"/>
        <v>#DIV/0!</v>
      </c>
      <c r="D192" s="933" t="e">
        <f t="shared" si="16"/>
        <v>#DIV/0!</v>
      </c>
      <c r="E192" s="933" t="e">
        <f t="shared" si="17"/>
        <v>#DIV/0!</v>
      </c>
      <c r="F192" s="933" t="e">
        <f t="shared" si="18"/>
        <v>#DIV/0!</v>
      </c>
      <c r="G192" s="934" t="e">
        <f t="shared" si="19"/>
        <v>#DIV/0!</v>
      </c>
      <c r="H192" s="933" t="e">
        <f t="shared" si="21"/>
        <v>#DIV/0!</v>
      </c>
      <c r="I192" s="933" t="e">
        <f t="shared" si="22"/>
        <v>#DIV/0!</v>
      </c>
      <c r="J192" s="934" t="e">
        <f t="shared" si="23"/>
        <v>#DIV/0!</v>
      </c>
    </row>
    <row r="193" spans="1:10">
      <c r="A193" s="931">
        <v>175</v>
      </c>
      <c r="C193" s="933" t="e">
        <f t="shared" si="20"/>
        <v>#DIV/0!</v>
      </c>
      <c r="D193" s="933" t="e">
        <f t="shared" si="16"/>
        <v>#DIV/0!</v>
      </c>
      <c r="E193" s="933" t="e">
        <f t="shared" si="17"/>
        <v>#DIV/0!</v>
      </c>
      <c r="F193" s="933" t="e">
        <f t="shared" si="18"/>
        <v>#DIV/0!</v>
      </c>
      <c r="G193" s="934" t="e">
        <f t="shared" si="19"/>
        <v>#DIV/0!</v>
      </c>
      <c r="H193" s="933" t="e">
        <f t="shared" si="21"/>
        <v>#DIV/0!</v>
      </c>
      <c r="I193" s="933" t="e">
        <f t="shared" si="22"/>
        <v>#DIV/0!</v>
      </c>
      <c r="J193" s="934" t="e">
        <f t="shared" si="23"/>
        <v>#DIV/0!</v>
      </c>
    </row>
    <row r="194" spans="1:10">
      <c r="A194" s="931">
        <v>176</v>
      </c>
      <c r="C194" s="933" t="e">
        <f t="shared" si="20"/>
        <v>#DIV/0!</v>
      </c>
      <c r="D194" s="933" t="e">
        <f t="shared" si="16"/>
        <v>#DIV/0!</v>
      </c>
      <c r="E194" s="933" t="e">
        <f t="shared" si="17"/>
        <v>#DIV/0!</v>
      </c>
      <c r="F194" s="933" t="e">
        <f t="shared" si="18"/>
        <v>#DIV/0!</v>
      </c>
      <c r="G194" s="934" t="e">
        <f t="shared" si="19"/>
        <v>#DIV/0!</v>
      </c>
      <c r="H194" s="933" t="e">
        <f t="shared" si="21"/>
        <v>#DIV/0!</v>
      </c>
      <c r="I194" s="933" t="e">
        <f t="shared" si="22"/>
        <v>#DIV/0!</v>
      </c>
      <c r="J194" s="934" t="e">
        <f t="shared" si="23"/>
        <v>#DIV/0!</v>
      </c>
    </row>
    <row r="195" spans="1:10">
      <c r="A195" s="931">
        <v>177</v>
      </c>
      <c r="C195" s="933" t="e">
        <f t="shared" si="20"/>
        <v>#DIV/0!</v>
      </c>
      <c r="D195" s="933" t="e">
        <f t="shared" si="16"/>
        <v>#DIV/0!</v>
      </c>
      <c r="E195" s="933" t="e">
        <f t="shared" si="17"/>
        <v>#DIV/0!</v>
      </c>
      <c r="F195" s="933" t="e">
        <f t="shared" si="18"/>
        <v>#DIV/0!</v>
      </c>
      <c r="G195" s="934" t="e">
        <f t="shared" si="19"/>
        <v>#DIV/0!</v>
      </c>
      <c r="H195" s="933" t="e">
        <f t="shared" si="21"/>
        <v>#DIV/0!</v>
      </c>
      <c r="I195" s="933" t="e">
        <f t="shared" si="22"/>
        <v>#DIV/0!</v>
      </c>
      <c r="J195" s="934" t="e">
        <f t="shared" si="23"/>
        <v>#DIV/0!</v>
      </c>
    </row>
    <row r="196" spans="1:10">
      <c r="A196" s="931">
        <v>178</v>
      </c>
      <c r="C196" s="933" t="e">
        <f t="shared" si="20"/>
        <v>#DIV/0!</v>
      </c>
      <c r="D196" s="933" t="e">
        <f t="shared" si="16"/>
        <v>#DIV/0!</v>
      </c>
      <c r="E196" s="933" t="e">
        <f t="shared" si="17"/>
        <v>#DIV/0!</v>
      </c>
      <c r="F196" s="933" t="e">
        <f t="shared" si="18"/>
        <v>#DIV/0!</v>
      </c>
      <c r="G196" s="934" t="e">
        <f t="shared" si="19"/>
        <v>#DIV/0!</v>
      </c>
      <c r="H196" s="933" t="e">
        <f t="shared" si="21"/>
        <v>#DIV/0!</v>
      </c>
      <c r="I196" s="933" t="e">
        <f t="shared" si="22"/>
        <v>#DIV/0!</v>
      </c>
      <c r="J196" s="934" t="e">
        <f t="shared" si="23"/>
        <v>#DIV/0!</v>
      </c>
    </row>
    <row r="197" spans="1:10">
      <c r="A197" s="931">
        <v>179</v>
      </c>
      <c r="C197" s="933" t="e">
        <f t="shared" si="20"/>
        <v>#DIV/0!</v>
      </c>
      <c r="D197" s="933" t="e">
        <f t="shared" si="16"/>
        <v>#DIV/0!</v>
      </c>
      <c r="E197" s="933" t="e">
        <f t="shared" si="17"/>
        <v>#DIV/0!</v>
      </c>
      <c r="F197" s="933" t="e">
        <f t="shared" si="18"/>
        <v>#DIV/0!</v>
      </c>
      <c r="G197" s="934" t="e">
        <f t="shared" si="19"/>
        <v>#DIV/0!</v>
      </c>
      <c r="H197" s="933" t="e">
        <f t="shared" si="21"/>
        <v>#DIV/0!</v>
      </c>
      <c r="I197" s="933" t="e">
        <f t="shared" si="22"/>
        <v>#DIV/0!</v>
      </c>
      <c r="J197" s="934" t="e">
        <f t="shared" si="23"/>
        <v>#DIV/0!</v>
      </c>
    </row>
    <row r="198" spans="1:10">
      <c r="A198" s="931">
        <v>180</v>
      </c>
      <c r="C198" s="933" t="e">
        <f t="shared" si="20"/>
        <v>#DIV/0!</v>
      </c>
      <c r="D198" s="933" t="e">
        <f t="shared" si="16"/>
        <v>#DIV/0!</v>
      </c>
      <c r="E198" s="933" t="e">
        <f t="shared" si="17"/>
        <v>#DIV/0!</v>
      </c>
      <c r="F198" s="933" t="e">
        <f t="shared" si="18"/>
        <v>#DIV/0!</v>
      </c>
      <c r="G198" s="934" t="e">
        <f t="shared" si="19"/>
        <v>#DIV/0!</v>
      </c>
      <c r="H198" s="933" t="e">
        <f t="shared" si="21"/>
        <v>#DIV/0!</v>
      </c>
      <c r="I198" s="933" t="e">
        <f t="shared" si="22"/>
        <v>#DIV/0!</v>
      </c>
      <c r="J198" s="934" t="e">
        <f t="shared" si="23"/>
        <v>#DIV/0!</v>
      </c>
    </row>
    <row r="199" spans="1:10">
      <c r="A199" s="931">
        <v>181</v>
      </c>
      <c r="C199" s="933" t="e">
        <f t="shared" si="20"/>
        <v>#DIV/0!</v>
      </c>
      <c r="D199" s="933" t="e">
        <f t="shared" si="16"/>
        <v>#DIV/0!</v>
      </c>
      <c r="E199" s="933" t="e">
        <f t="shared" si="17"/>
        <v>#DIV/0!</v>
      </c>
      <c r="F199" s="933" t="e">
        <f t="shared" si="18"/>
        <v>#DIV/0!</v>
      </c>
      <c r="G199" s="934" t="e">
        <f t="shared" si="19"/>
        <v>#DIV/0!</v>
      </c>
      <c r="H199" s="933" t="e">
        <f t="shared" si="21"/>
        <v>#DIV/0!</v>
      </c>
      <c r="I199" s="933" t="e">
        <f t="shared" si="22"/>
        <v>#DIV/0!</v>
      </c>
      <c r="J199" s="934" t="e">
        <f t="shared" si="23"/>
        <v>#DIV/0!</v>
      </c>
    </row>
    <row r="200" spans="1:10">
      <c r="A200" s="931">
        <v>182</v>
      </c>
      <c r="C200" s="933" t="e">
        <f t="shared" si="20"/>
        <v>#DIV/0!</v>
      </c>
      <c r="D200" s="933" t="e">
        <f t="shared" si="16"/>
        <v>#DIV/0!</v>
      </c>
      <c r="E200" s="933" t="e">
        <f t="shared" si="17"/>
        <v>#DIV/0!</v>
      </c>
      <c r="F200" s="933" t="e">
        <f t="shared" si="18"/>
        <v>#DIV/0!</v>
      </c>
      <c r="G200" s="934" t="e">
        <f t="shared" si="19"/>
        <v>#DIV/0!</v>
      </c>
      <c r="H200" s="933" t="e">
        <f t="shared" si="21"/>
        <v>#DIV/0!</v>
      </c>
      <c r="I200" s="933" t="e">
        <f t="shared" si="22"/>
        <v>#DIV/0!</v>
      </c>
      <c r="J200" s="934" t="e">
        <f t="shared" si="23"/>
        <v>#DIV/0!</v>
      </c>
    </row>
    <row r="201" spans="1:10">
      <c r="A201" s="931">
        <v>183</v>
      </c>
      <c r="C201" s="933" t="e">
        <f t="shared" si="20"/>
        <v>#DIV/0!</v>
      </c>
      <c r="D201" s="933" t="e">
        <f t="shared" si="16"/>
        <v>#DIV/0!</v>
      </c>
      <c r="E201" s="933" t="e">
        <f t="shared" si="17"/>
        <v>#DIV/0!</v>
      </c>
      <c r="F201" s="933" t="e">
        <f t="shared" si="18"/>
        <v>#DIV/0!</v>
      </c>
      <c r="G201" s="934" t="e">
        <f t="shared" si="19"/>
        <v>#DIV/0!</v>
      </c>
      <c r="H201" s="933" t="e">
        <f t="shared" si="21"/>
        <v>#DIV/0!</v>
      </c>
      <c r="I201" s="933" t="e">
        <f t="shared" si="22"/>
        <v>#DIV/0!</v>
      </c>
      <c r="J201" s="934" t="e">
        <f t="shared" si="23"/>
        <v>#DIV/0!</v>
      </c>
    </row>
    <row r="202" spans="1:10">
      <c r="A202" s="931">
        <v>184</v>
      </c>
      <c r="C202" s="933" t="e">
        <f t="shared" si="20"/>
        <v>#DIV/0!</v>
      </c>
      <c r="D202" s="933" t="e">
        <f t="shared" si="16"/>
        <v>#DIV/0!</v>
      </c>
      <c r="E202" s="933" t="e">
        <f t="shared" si="17"/>
        <v>#DIV/0!</v>
      </c>
      <c r="F202" s="933" t="e">
        <f t="shared" si="18"/>
        <v>#DIV/0!</v>
      </c>
      <c r="G202" s="934" t="e">
        <f t="shared" si="19"/>
        <v>#DIV/0!</v>
      </c>
      <c r="H202" s="933" t="e">
        <f t="shared" si="21"/>
        <v>#DIV/0!</v>
      </c>
      <c r="I202" s="933" t="e">
        <f t="shared" si="22"/>
        <v>#DIV/0!</v>
      </c>
      <c r="J202" s="934" t="e">
        <f t="shared" si="23"/>
        <v>#DIV/0!</v>
      </c>
    </row>
    <row r="203" spans="1:10">
      <c r="A203" s="931">
        <v>185</v>
      </c>
      <c r="C203" s="933" t="e">
        <f t="shared" si="20"/>
        <v>#DIV/0!</v>
      </c>
      <c r="D203" s="933" t="e">
        <f t="shared" si="16"/>
        <v>#DIV/0!</v>
      </c>
      <c r="E203" s="933" t="e">
        <f t="shared" si="17"/>
        <v>#DIV/0!</v>
      </c>
      <c r="F203" s="933" t="e">
        <f t="shared" si="18"/>
        <v>#DIV/0!</v>
      </c>
      <c r="G203" s="934" t="e">
        <f t="shared" si="19"/>
        <v>#DIV/0!</v>
      </c>
      <c r="H203" s="933" t="e">
        <f t="shared" si="21"/>
        <v>#DIV/0!</v>
      </c>
      <c r="I203" s="933" t="e">
        <f t="shared" si="22"/>
        <v>#DIV/0!</v>
      </c>
      <c r="J203" s="934" t="e">
        <f t="shared" si="23"/>
        <v>#DIV/0!</v>
      </c>
    </row>
    <row r="204" spans="1:10">
      <c r="A204" s="931">
        <v>186</v>
      </c>
      <c r="C204" s="933" t="e">
        <f t="shared" si="20"/>
        <v>#DIV/0!</v>
      </c>
      <c r="D204" s="933" t="e">
        <f t="shared" si="16"/>
        <v>#DIV/0!</v>
      </c>
      <c r="E204" s="933" t="e">
        <f t="shared" si="17"/>
        <v>#DIV/0!</v>
      </c>
      <c r="F204" s="933" t="e">
        <f t="shared" si="18"/>
        <v>#DIV/0!</v>
      </c>
      <c r="G204" s="934" t="e">
        <f t="shared" si="19"/>
        <v>#DIV/0!</v>
      </c>
      <c r="H204" s="933" t="e">
        <f t="shared" si="21"/>
        <v>#DIV/0!</v>
      </c>
      <c r="I204" s="933" t="e">
        <f t="shared" si="22"/>
        <v>#DIV/0!</v>
      </c>
      <c r="J204" s="934" t="e">
        <f t="shared" si="23"/>
        <v>#DIV/0!</v>
      </c>
    </row>
    <row r="205" spans="1:10">
      <c r="A205" s="931">
        <v>187</v>
      </c>
      <c r="C205" s="933" t="e">
        <f t="shared" si="20"/>
        <v>#DIV/0!</v>
      </c>
      <c r="D205" s="933" t="e">
        <f t="shared" si="16"/>
        <v>#DIV/0!</v>
      </c>
      <c r="E205" s="933" t="e">
        <f t="shared" si="17"/>
        <v>#DIV/0!</v>
      </c>
      <c r="F205" s="933" t="e">
        <f t="shared" si="18"/>
        <v>#DIV/0!</v>
      </c>
      <c r="G205" s="934" t="e">
        <f t="shared" si="19"/>
        <v>#DIV/0!</v>
      </c>
      <c r="H205" s="933" t="e">
        <f t="shared" si="21"/>
        <v>#DIV/0!</v>
      </c>
      <c r="I205" s="933" t="e">
        <f t="shared" si="22"/>
        <v>#DIV/0!</v>
      </c>
      <c r="J205" s="934" t="e">
        <f t="shared" si="23"/>
        <v>#DIV/0!</v>
      </c>
    </row>
    <row r="206" spans="1:10">
      <c r="A206" s="931">
        <v>188</v>
      </c>
      <c r="C206" s="933" t="e">
        <f t="shared" si="20"/>
        <v>#DIV/0!</v>
      </c>
      <c r="D206" s="933" t="e">
        <f t="shared" si="16"/>
        <v>#DIV/0!</v>
      </c>
      <c r="E206" s="933" t="e">
        <f t="shared" si="17"/>
        <v>#DIV/0!</v>
      </c>
      <c r="F206" s="933" t="e">
        <f t="shared" si="18"/>
        <v>#DIV/0!</v>
      </c>
      <c r="G206" s="934" t="e">
        <f t="shared" si="19"/>
        <v>#DIV/0!</v>
      </c>
      <c r="H206" s="933" t="e">
        <f t="shared" si="21"/>
        <v>#DIV/0!</v>
      </c>
      <c r="I206" s="933" t="e">
        <f t="shared" si="22"/>
        <v>#DIV/0!</v>
      </c>
      <c r="J206" s="934" t="e">
        <f t="shared" si="23"/>
        <v>#DIV/0!</v>
      </c>
    </row>
    <row r="207" spans="1:10">
      <c r="A207" s="931">
        <v>189</v>
      </c>
      <c r="C207" s="933" t="e">
        <f t="shared" si="20"/>
        <v>#DIV/0!</v>
      </c>
      <c r="D207" s="933" t="e">
        <f t="shared" si="16"/>
        <v>#DIV/0!</v>
      </c>
      <c r="E207" s="933" t="e">
        <f t="shared" si="17"/>
        <v>#DIV/0!</v>
      </c>
      <c r="F207" s="933" t="e">
        <f t="shared" si="18"/>
        <v>#DIV/0!</v>
      </c>
      <c r="G207" s="934" t="e">
        <f t="shared" si="19"/>
        <v>#DIV/0!</v>
      </c>
      <c r="H207" s="933" t="e">
        <f t="shared" si="21"/>
        <v>#DIV/0!</v>
      </c>
      <c r="I207" s="933" t="e">
        <f t="shared" si="22"/>
        <v>#DIV/0!</v>
      </c>
      <c r="J207" s="934" t="e">
        <f t="shared" si="23"/>
        <v>#DIV/0!</v>
      </c>
    </row>
    <row r="208" spans="1:10">
      <c r="A208" s="931">
        <v>190</v>
      </c>
      <c r="C208" s="933" t="e">
        <f t="shared" si="20"/>
        <v>#DIV/0!</v>
      </c>
      <c r="D208" s="933" t="e">
        <f t="shared" si="16"/>
        <v>#DIV/0!</v>
      </c>
      <c r="E208" s="933" t="e">
        <f t="shared" si="17"/>
        <v>#DIV/0!</v>
      </c>
      <c r="F208" s="933" t="e">
        <f t="shared" si="18"/>
        <v>#DIV/0!</v>
      </c>
      <c r="G208" s="934" t="e">
        <f t="shared" si="19"/>
        <v>#DIV/0!</v>
      </c>
      <c r="H208" s="933" t="e">
        <f t="shared" si="21"/>
        <v>#DIV/0!</v>
      </c>
      <c r="I208" s="933" t="e">
        <f t="shared" si="22"/>
        <v>#DIV/0!</v>
      </c>
      <c r="J208" s="934" t="e">
        <f t="shared" si="23"/>
        <v>#DIV/0!</v>
      </c>
    </row>
    <row r="209" spans="1:10">
      <c r="A209" s="931">
        <v>191</v>
      </c>
      <c r="C209" s="933" t="e">
        <f t="shared" si="20"/>
        <v>#DIV/0!</v>
      </c>
      <c r="D209" s="933" t="e">
        <f t="shared" si="16"/>
        <v>#DIV/0!</v>
      </c>
      <c r="E209" s="933" t="e">
        <f t="shared" si="17"/>
        <v>#DIV/0!</v>
      </c>
      <c r="F209" s="933" t="e">
        <f t="shared" si="18"/>
        <v>#DIV/0!</v>
      </c>
      <c r="G209" s="934" t="e">
        <f t="shared" si="19"/>
        <v>#DIV/0!</v>
      </c>
      <c r="H209" s="933" t="e">
        <f t="shared" si="21"/>
        <v>#DIV/0!</v>
      </c>
      <c r="I209" s="933" t="e">
        <f t="shared" si="22"/>
        <v>#DIV/0!</v>
      </c>
      <c r="J209" s="934" t="e">
        <f t="shared" si="23"/>
        <v>#DIV/0!</v>
      </c>
    </row>
    <row r="210" spans="1:10">
      <c r="A210" s="931">
        <v>192</v>
      </c>
      <c r="C210" s="933" t="e">
        <f t="shared" si="20"/>
        <v>#DIV/0!</v>
      </c>
      <c r="D210" s="933" t="e">
        <f t="shared" si="16"/>
        <v>#DIV/0!</v>
      </c>
      <c r="E210" s="933" t="e">
        <f t="shared" si="17"/>
        <v>#DIV/0!</v>
      </c>
      <c r="F210" s="933" t="e">
        <f t="shared" si="18"/>
        <v>#DIV/0!</v>
      </c>
      <c r="G210" s="934" t="e">
        <f t="shared" si="19"/>
        <v>#DIV/0!</v>
      </c>
      <c r="H210" s="933" t="e">
        <f t="shared" si="21"/>
        <v>#DIV/0!</v>
      </c>
      <c r="I210" s="933" t="e">
        <f t="shared" si="22"/>
        <v>#DIV/0!</v>
      </c>
      <c r="J210" s="934" t="e">
        <f t="shared" si="23"/>
        <v>#DIV/0!</v>
      </c>
    </row>
    <row r="211" spans="1:10">
      <c r="A211" s="931">
        <v>193</v>
      </c>
      <c r="C211" s="933" t="e">
        <f t="shared" si="20"/>
        <v>#DIV/0!</v>
      </c>
      <c r="D211" s="933" t="e">
        <f t="shared" ref="D211:D274" si="24">(C211*$C$7/12)</f>
        <v>#DIV/0!</v>
      </c>
      <c r="E211" s="933" t="e">
        <f t="shared" ref="E211:E274" si="25">($C$9-D211)</f>
        <v>#DIV/0!</v>
      </c>
      <c r="F211" s="933" t="e">
        <f t="shared" ref="F211:F274" si="26">(C211-E211)</f>
        <v>#DIV/0!</v>
      </c>
      <c r="G211" s="934" t="e">
        <f t="shared" ref="G211:G274" si="27">(C211*0.005/12)</f>
        <v>#DIV/0!</v>
      </c>
      <c r="H211" s="933" t="e">
        <f t="shared" si="21"/>
        <v>#DIV/0!</v>
      </c>
      <c r="I211" s="933" t="e">
        <f t="shared" si="22"/>
        <v>#DIV/0!</v>
      </c>
      <c r="J211" s="934" t="e">
        <f t="shared" si="23"/>
        <v>#DIV/0!</v>
      </c>
    </row>
    <row r="212" spans="1:10">
      <c r="A212" s="931">
        <v>194</v>
      </c>
      <c r="C212" s="933" t="e">
        <f t="shared" ref="C212:C275" si="28">(C211-E211)</f>
        <v>#DIV/0!</v>
      </c>
      <c r="D212" s="933" t="e">
        <f t="shared" si="24"/>
        <v>#DIV/0!</v>
      </c>
      <c r="E212" s="933" t="e">
        <f t="shared" si="25"/>
        <v>#DIV/0!</v>
      </c>
      <c r="F212" s="933" t="e">
        <f t="shared" si="26"/>
        <v>#DIV/0!</v>
      </c>
      <c r="G212" s="934" t="e">
        <f t="shared" si="27"/>
        <v>#DIV/0!</v>
      </c>
      <c r="H212" s="933" t="e">
        <f t="shared" si="21"/>
        <v>#DIV/0!</v>
      </c>
      <c r="I212" s="933" t="e">
        <f t="shared" si="22"/>
        <v>#DIV/0!</v>
      </c>
      <c r="J212" s="934" t="e">
        <f t="shared" si="23"/>
        <v>#DIV/0!</v>
      </c>
    </row>
    <row r="213" spans="1:10">
      <c r="A213" s="931">
        <v>195</v>
      </c>
      <c r="C213" s="933" t="e">
        <f t="shared" si="28"/>
        <v>#DIV/0!</v>
      </c>
      <c r="D213" s="933" t="e">
        <f t="shared" si="24"/>
        <v>#DIV/0!</v>
      </c>
      <c r="E213" s="933" t="e">
        <f t="shared" si="25"/>
        <v>#DIV/0!</v>
      </c>
      <c r="F213" s="933" t="e">
        <f t="shared" si="26"/>
        <v>#DIV/0!</v>
      </c>
      <c r="G213" s="934" t="e">
        <f t="shared" si="27"/>
        <v>#DIV/0!</v>
      </c>
      <c r="H213" s="933" t="e">
        <f t="shared" ref="H213:H276" si="29">H212+D213</f>
        <v>#DIV/0!</v>
      </c>
      <c r="I213" s="933" t="e">
        <f t="shared" ref="I213:I276" si="30">I212+E213</f>
        <v>#DIV/0!</v>
      </c>
      <c r="J213" s="934" t="e">
        <f t="shared" ref="J213:J276" si="31">D213+E213+G213</f>
        <v>#DIV/0!</v>
      </c>
    </row>
    <row r="214" spans="1:10">
      <c r="A214" s="931">
        <v>196</v>
      </c>
      <c r="C214" s="933" t="e">
        <f t="shared" si="28"/>
        <v>#DIV/0!</v>
      </c>
      <c r="D214" s="933" t="e">
        <f t="shared" si="24"/>
        <v>#DIV/0!</v>
      </c>
      <c r="E214" s="933" t="e">
        <f t="shared" si="25"/>
        <v>#DIV/0!</v>
      </c>
      <c r="F214" s="933" t="e">
        <f t="shared" si="26"/>
        <v>#DIV/0!</v>
      </c>
      <c r="G214" s="934" t="e">
        <f t="shared" si="27"/>
        <v>#DIV/0!</v>
      </c>
      <c r="H214" s="933" t="e">
        <f t="shared" si="29"/>
        <v>#DIV/0!</v>
      </c>
      <c r="I214" s="933" t="e">
        <f t="shared" si="30"/>
        <v>#DIV/0!</v>
      </c>
      <c r="J214" s="934" t="e">
        <f t="shared" si="31"/>
        <v>#DIV/0!</v>
      </c>
    </row>
    <row r="215" spans="1:10">
      <c r="A215" s="931">
        <v>197</v>
      </c>
      <c r="C215" s="933" t="e">
        <f t="shared" si="28"/>
        <v>#DIV/0!</v>
      </c>
      <c r="D215" s="933" t="e">
        <f t="shared" si="24"/>
        <v>#DIV/0!</v>
      </c>
      <c r="E215" s="933" t="e">
        <f t="shared" si="25"/>
        <v>#DIV/0!</v>
      </c>
      <c r="F215" s="933" t="e">
        <f t="shared" si="26"/>
        <v>#DIV/0!</v>
      </c>
      <c r="G215" s="934" t="e">
        <f t="shared" si="27"/>
        <v>#DIV/0!</v>
      </c>
      <c r="H215" s="933" t="e">
        <f t="shared" si="29"/>
        <v>#DIV/0!</v>
      </c>
      <c r="I215" s="933" t="e">
        <f t="shared" si="30"/>
        <v>#DIV/0!</v>
      </c>
      <c r="J215" s="934" t="e">
        <f t="shared" si="31"/>
        <v>#DIV/0!</v>
      </c>
    </row>
    <row r="216" spans="1:10">
      <c r="A216" s="931">
        <v>198</v>
      </c>
      <c r="C216" s="933" t="e">
        <f t="shared" si="28"/>
        <v>#DIV/0!</v>
      </c>
      <c r="D216" s="933" t="e">
        <f t="shared" si="24"/>
        <v>#DIV/0!</v>
      </c>
      <c r="E216" s="933" t="e">
        <f t="shared" si="25"/>
        <v>#DIV/0!</v>
      </c>
      <c r="F216" s="933" t="e">
        <f t="shared" si="26"/>
        <v>#DIV/0!</v>
      </c>
      <c r="G216" s="934" t="e">
        <f t="shared" si="27"/>
        <v>#DIV/0!</v>
      </c>
      <c r="H216" s="933" t="e">
        <f t="shared" si="29"/>
        <v>#DIV/0!</v>
      </c>
      <c r="I216" s="933" t="e">
        <f t="shared" si="30"/>
        <v>#DIV/0!</v>
      </c>
      <c r="J216" s="934" t="e">
        <f t="shared" si="31"/>
        <v>#DIV/0!</v>
      </c>
    </row>
    <row r="217" spans="1:10">
      <c r="A217" s="931">
        <v>199</v>
      </c>
      <c r="C217" s="933" t="e">
        <f t="shared" si="28"/>
        <v>#DIV/0!</v>
      </c>
      <c r="D217" s="933" t="e">
        <f t="shared" si="24"/>
        <v>#DIV/0!</v>
      </c>
      <c r="E217" s="933" t="e">
        <f t="shared" si="25"/>
        <v>#DIV/0!</v>
      </c>
      <c r="F217" s="933" t="e">
        <f t="shared" si="26"/>
        <v>#DIV/0!</v>
      </c>
      <c r="G217" s="934" t="e">
        <f t="shared" si="27"/>
        <v>#DIV/0!</v>
      </c>
      <c r="H217" s="933" t="e">
        <f t="shared" si="29"/>
        <v>#DIV/0!</v>
      </c>
      <c r="I217" s="933" t="e">
        <f t="shared" si="30"/>
        <v>#DIV/0!</v>
      </c>
      <c r="J217" s="934" t="e">
        <f t="shared" si="31"/>
        <v>#DIV/0!</v>
      </c>
    </row>
    <row r="218" spans="1:10">
      <c r="A218" s="931">
        <v>200</v>
      </c>
      <c r="C218" s="933" t="e">
        <f t="shared" si="28"/>
        <v>#DIV/0!</v>
      </c>
      <c r="D218" s="933" t="e">
        <f t="shared" si="24"/>
        <v>#DIV/0!</v>
      </c>
      <c r="E218" s="933" t="e">
        <f t="shared" si="25"/>
        <v>#DIV/0!</v>
      </c>
      <c r="F218" s="933" t="e">
        <f t="shared" si="26"/>
        <v>#DIV/0!</v>
      </c>
      <c r="G218" s="934" t="e">
        <f t="shared" si="27"/>
        <v>#DIV/0!</v>
      </c>
      <c r="H218" s="933" t="e">
        <f t="shared" si="29"/>
        <v>#DIV/0!</v>
      </c>
      <c r="I218" s="933" t="e">
        <f t="shared" si="30"/>
        <v>#DIV/0!</v>
      </c>
      <c r="J218" s="934" t="e">
        <f t="shared" si="31"/>
        <v>#DIV/0!</v>
      </c>
    </row>
    <row r="219" spans="1:10">
      <c r="A219" s="931">
        <v>201</v>
      </c>
      <c r="C219" s="933" t="e">
        <f t="shared" si="28"/>
        <v>#DIV/0!</v>
      </c>
      <c r="D219" s="933" t="e">
        <f t="shared" si="24"/>
        <v>#DIV/0!</v>
      </c>
      <c r="E219" s="933" t="e">
        <f t="shared" si="25"/>
        <v>#DIV/0!</v>
      </c>
      <c r="F219" s="933" t="e">
        <f t="shared" si="26"/>
        <v>#DIV/0!</v>
      </c>
      <c r="G219" s="934" t="e">
        <f t="shared" si="27"/>
        <v>#DIV/0!</v>
      </c>
      <c r="H219" s="933" t="e">
        <f t="shared" si="29"/>
        <v>#DIV/0!</v>
      </c>
      <c r="I219" s="933" t="e">
        <f t="shared" si="30"/>
        <v>#DIV/0!</v>
      </c>
      <c r="J219" s="934" t="e">
        <f t="shared" si="31"/>
        <v>#DIV/0!</v>
      </c>
    </row>
    <row r="220" spans="1:10">
      <c r="A220" s="931">
        <v>202</v>
      </c>
      <c r="C220" s="933" t="e">
        <f t="shared" si="28"/>
        <v>#DIV/0!</v>
      </c>
      <c r="D220" s="933" t="e">
        <f t="shared" si="24"/>
        <v>#DIV/0!</v>
      </c>
      <c r="E220" s="933" t="e">
        <f t="shared" si="25"/>
        <v>#DIV/0!</v>
      </c>
      <c r="F220" s="933" t="e">
        <f t="shared" si="26"/>
        <v>#DIV/0!</v>
      </c>
      <c r="G220" s="934" t="e">
        <f t="shared" si="27"/>
        <v>#DIV/0!</v>
      </c>
      <c r="H220" s="933" t="e">
        <f t="shared" si="29"/>
        <v>#DIV/0!</v>
      </c>
      <c r="I220" s="933" t="e">
        <f t="shared" si="30"/>
        <v>#DIV/0!</v>
      </c>
      <c r="J220" s="934" t="e">
        <f t="shared" si="31"/>
        <v>#DIV/0!</v>
      </c>
    </row>
    <row r="221" spans="1:10">
      <c r="A221" s="931">
        <v>203</v>
      </c>
      <c r="C221" s="933" t="e">
        <f t="shared" si="28"/>
        <v>#DIV/0!</v>
      </c>
      <c r="D221" s="933" t="e">
        <f t="shared" si="24"/>
        <v>#DIV/0!</v>
      </c>
      <c r="E221" s="933" t="e">
        <f t="shared" si="25"/>
        <v>#DIV/0!</v>
      </c>
      <c r="F221" s="933" t="e">
        <f t="shared" si="26"/>
        <v>#DIV/0!</v>
      </c>
      <c r="G221" s="934" t="e">
        <f t="shared" si="27"/>
        <v>#DIV/0!</v>
      </c>
      <c r="H221" s="933" t="e">
        <f t="shared" si="29"/>
        <v>#DIV/0!</v>
      </c>
      <c r="I221" s="933" t="e">
        <f t="shared" si="30"/>
        <v>#DIV/0!</v>
      </c>
      <c r="J221" s="934" t="e">
        <f t="shared" si="31"/>
        <v>#DIV/0!</v>
      </c>
    </row>
    <row r="222" spans="1:10">
      <c r="A222" s="931">
        <v>204</v>
      </c>
      <c r="C222" s="933" t="e">
        <f t="shared" si="28"/>
        <v>#DIV/0!</v>
      </c>
      <c r="D222" s="933" t="e">
        <f t="shared" si="24"/>
        <v>#DIV/0!</v>
      </c>
      <c r="E222" s="933" t="e">
        <f t="shared" si="25"/>
        <v>#DIV/0!</v>
      </c>
      <c r="F222" s="933" t="e">
        <f t="shared" si="26"/>
        <v>#DIV/0!</v>
      </c>
      <c r="G222" s="934" t="e">
        <f t="shared" si="27"/>
        <v>#DIV/0!</v>
      </c>
      <c r="H222" s="933" t="e">
        <f t="shared" si="29"/>
        <v>#DIV/0!</v>
      </c>
      <c r="I222" s="933" t="e">
        <f t="shared" si="30"/>
        <v>#DIV/0!</v>
      </c>
      <c r="J222" s="934" t="e">
        <f t="shared" si="31"/>
        <v>#DIV/0!</v>
      </c>
    </row>
    <row r="223" spans="1:10">
      <c r="A223" s="931">
        <v>205</v>
      </c>
      <c r="C223" s="933" t="e">
        <f t="shared" si="28"/>
        <v>#DIV/0!</v>
      </c>
      <c r="D223" s="933" t="e">
        <f t="shared" si="24"/>
        <v>#DIV/0!</v>
      </c>
      <c r="E223" s="933" t="e">
        <f t="shared" si="25"/>
        <v>#DIV/0!</v>
      </c>
      <c r="F223" s="933" t="e">
        <f t="shared" si="26"/>
        <v>#DIV/0!</v>
      </c>
      <c r="G223" s="934" t="e">
        <f t="shared" si="27"/>
        <v>#DIV/0!</v>
      </c>
      <c r="H223" s="933" t="e">
        <f t="shared" si="29"/>
        <v>#DIV/0!</v>
      </c>
      <c r="I223" s="933" t="e">
        <f t="shared" si="30"/>
        <v>#DIV/0!</v>
      </c>
      <c r="J223" s="934" t="e">
        <f t="shared" si="31"/>
        <v>#DIV/0!</v>
      </c>
    </row>
    <row r="224" spans="1:10">
      <c r="A224" s="931">
        <v>206</v>
      </c>
      <c r="C224" s="933" t="e">
        <f t="shared" si="28"/>
        <v>#DIV/0!</v>
      </c>
      <c r="D224" s="933" t="e">
        <f t="shared" si="24"/>
        <v>#DIV/0!</v>
      </c>
      <c r="E224" s="933" t="e">
        <f t="shared" si="25"/>
        <v>#DIV/0!</v>
      </c>
      <c r="F224" s="933" t="e">
        <f t="shared" si="26"/>
        <v>#DIV/0!</v>
      </c>
      <c r="G224" s="934" t="e">
        <f t="shared" si="27"/>
        <v>#DIV/0!</v>
      </c>
      <c r="H224" s="933" t="e">
        <f t="shared" si="29"/>
        <v>#DIV/0!</v>
      </c>
      <c r="I224" s="933" t="e">
        <f t="shared" si="30"/>
        <v>#DIV/0!</v>
      </c>
      <c r="J224" s="934" t="e">
        <f t="shared" si="31"/>
        <v>#DIV/0!</v>
      </c>
    </row>
    <row r="225" spans="1:10">
      <c r="A225" s="931">
        <v>207</v>
      </c>
      <c r="C225" s="933" t="e">
        <f t="shared" si="28"/>
        <v>#DIV/0!</v>
      </c>
      <c r="D225" s="933" t="e">
        <f t="shared" si="24"/>
        <v>#DIV/0!</v>
      </c>
      <c r="E225" s="933" t="e">
        <f t="shared" si="25"/>
        <v>#DIV/0!</v>
      </c>
      <c r="F225" s="933" t="e">
        <f t="shared" si="26"/>
        <v>#DIV/0!</v>
      </c>
      <c r="G225" s="934" t="e">
        <f t="shared" si="27"/>
        <v>#DIV/0!</v>
      </c>
      <c r="H225" s="933" t="e">
        <f t="shared" si="29"/>
        <v>#DIV/0!</v>
      </c>
      <c r="I225" s="933" t="e">
        <f t="shared" si="30"/>
        <v>#DIV/0!</v>
      </c>
      <c r="J225" s="934" t="e">
        <f t="shared" si="31"/>
        <v>#DIV/0!</v>
      </c>
    </row>
    <row r="226" spans="1:10">
      <c r="A226" s="931">
        <v>208</v>
      </c>
      <c r="C226" s="933" t="e">
        <f t="shared" si="28"/>
        <v>#DIV/0!</v>
      </c>
      <c r="D226" s="933" t="e">
        <f t="shared" si="24"/>
        <v>#DIV/0!</v>
      </c>
      <c r="E226" s="933" t="e">
        <f t="shared" si="25"/>
        <v>#DIV/0!</v>
      </c>
      <c r="F226" s="933" t="e">
        <f t="shared" si="26"/>
        <v>#DIV/0!</v>
      </c>
      <c r="G226" s="934" t="e">
        <f t="shared" si="27"/>
        <v>#DIV/0!</v>
      </c>
      <c r="H226" s="933" t="e">
        <f t="shared" si="29"/>
        <v>#DIV/0!</v>
      </c>
      <c r="I226" s="933" t="e">
        <f t="shared" si="30"/>
        <v>#DIV/0!</v>
      </c>
      <c r="J226" s="934" t="e">
        <f t="shared" si="31"/>
        <v>#DIV/0!</v>
      </c>
    </row>
    <row r="227" spans="1:10">
      <c r="A227" s="931">
        <v>209</v>
      </c>
      <c r="C227" s="933" t="e">
        <f t="shared" si="28"/>
        <v>#DIV/0!</v>
      </c>
      <c r="D227" s="933" t="e">
        <f t="shared" si="24"/>
        <v>#DIV/0!</v>
      </c>
      <c r="E227" s="933" t="e">
        <f t="shared" si="25"/>
        <v>#DIV/0!</v>
      </c>
      <c r="F227" s="933" t="e">
        <f t="shared" si="26"/>
        <v>#DIV/0!</v>
      </c>
      <c r="G227" s="934" t="e">
        <f t="shared" si="27"/>
        <v>#DIV/0!</v>
      </c>
      <c r="H227" s="933" t="e">
        <f t="shared" si="29"/>
        <v>#DIV/0!</v>
      </c>
      <c r="I227" s="933" t="e">
        <f t="shared" si="30"/>
        <v>#DIV/0!</v>
      </c>
      <c r="J227" s="934" t="e">
        <f t="shared" si="31"/>
        <v>#DIV/0!</v>
      </c>
    </row>
    <row r="228" spans="1:10">
      <c r="A228" s="931">
        <v>210</v>
      </c>
      <c r="C228" s="933" t="e">
        <f t="shared" si="28"/>
        <v>#DIV/0!</v>
      </c>
      <c r="D228" s="933" t="e">
        <f t="shared" si="24"/>
        <v>#DIV/0!</v>
      </c>
      <c r="E228" s="933" t="e">
        <f t="shared" si="25"/>
        <v>#DIV/0!</v>
      </c>
      <c r="F228" s="933" t="e">
        <f t="shared" si="26"/>
        <v>#DIV/0!</v>
      </c>
      <c r="G228" s="934" t="e">
        <f t="shared" si="27"/>
        <v>#DIV/0!</v>
      </c>
      <c r="H228" s="933" t="e">
        <f t="shared" si="29"/>
        <v>#DIV/0!</v>
      </c>
      <c r="I228" s="933" t="e">
        <f t="shared" si="30"/>
        <v>#DIV/0!</v>
      </c>
      <c r="J228" s="934" t="e">
        <f t="shared" si="31"/>
        <v>#DIV/0!</v>
      </c>
    </row>
    <row r="229" spans="1:10">
      <c r="A229" s="931">
        <v>211</v>
      </c>
      <c r="C229" s="933" t="e">
        <f t="shared" si="28"/>
        <v>#DIV/0!</v>
      </c>
      <c r="D229" s="933" t="e">
        <f t="shared" si="24"/>
        <v>#DIV/0!</v>
      </c>
      <c r="E229" s="933" t="e">
        <f t="shared" si="25"/>
        <v>#DIV/0!</v>
      </c>
      <c r="F229" s="933" t="e">
        <f t="shared" si="26"/>
        <v>#DIV/0!</v>
      </c>
      <c r="G229" s="934" t="e">
        <f t="shared" si="27"/>
        <v>#DIV/0!</v>
      </c>
      <c r="H229" s="933" t="e">
        <f t="shared" si="29"/>
        <v>#DIV/0!</v>
      </c>
      <c r="I229" s="933" t="e">
        <f t="shared" si="30"/>
        <v>#DIV/0!</v>
      </c>
      <c r="J229" s="934" t="e">
        <f t="shared" si="31"/>
        <v>#DIV/0!</v>
      </c>
    </row>
    <row r="230" spans="1:10">
      <c r="A230" s="931">
        <v>212</v>
      </c>
      <c r="C230" s="933" t="e">
        <f t="shared" si="28"/>
        <v>#DIV/0!</v>
      </c>
      <c r="D230" s="933" t="e">
        <f t="shared" si="24"/>
        <v>#DIV/0!</v>
      </c>
      <c r="E230" s="933" t="e">
        <f t="shared" si="25"/>
        <v>#DIV/0!</v>
      </c>
      <c r="F230" s="933" t="e">
        <f t="shared" si="26"/>
        <v>#DIV/0!</v>
      </c>
      <c r="G230" s="934" t="e">
        <f t="shared" si="27"/>
        <v>#DIV/0!</v>
      </c>
      <c r="H230" s="933" t="e">
        <f t="shared" si="29"/>
        <v>#DIV/0!</v>
      </c>
      <c r="I230" s="933" t="e">
        <f t="shared" si="30"/>
        <v>#DIV/0!</v>
      </c>
      <c r="J230" s="934" t="e">
        <f t="shared" si="31"/>
        <v>#DIV/0!</v>
      </c>
    </row>
    <row r="231" spans="1:10">
      <c r="A231" s="931">
        <v>213</v>
      </c>
      <c r="C231" s="933" t="e">
        <f t="shared" si="28"/>
        <v>#DIV/0!</v>
      </c>
      <c r="D231" s="933" t="e">
        <f t="shared" si="24"/>
        <v>#DIV/0!</v>
      </c>
      <c r="E231" s="933" t="e">
        <f t="shared" si="25"/>
        <v>#DIV/0!</v>
      </c>
      <c r="F231" s="933" t="e">
        <f t="shared" si="26"/>
        <v>#DIV/0!</v>
      </c>
      <c r="G231" s="934" t="e">
        <f t="shared" si="27"/>
        <v>#DIV/0!</v>
      </c>
      <c r="H231" s="933" t="e">
        <f t="shared" si="29"/>
        <v>#DIV/0!</v>
      </c>
      <c r="I231" s="933" t="e">
        <f t="shared" si="30"/>
        <v>#DIV/0!</v>
      </c>
      <c r="J231" s="934" t="e">
        <f t="shared" si="31"/>
        <v>#DIV/0!</v>
      </c>
    </row>
    <row r="232" spans="1:10">
      <c r="A232" s="931">
        <v>214</v>
      </c>
      <c r="C232" s="933" t="e">
        <f t="shared" si="28"/>
        <v>#DIV/0!</v>
      </c>
      <c r="D232" s="933" t="e">
        <f t="shared" si="24"/>
        <v>#DIV/0!</v>
      </c>
      <c r="E232" s="933" t="e">
        <f t="shared" si="25"/>
        <v>#DIV/0!</v>
      </c>
      <c r="F232" s="933" t="e">
        <f t="shared" si="26"/>
        <v>#DIV/0!</v>
      </c>
      <c r="G232" s="934" t="e">
        <f t="shared" si="27"/>
        <v>#DIV/0!</v>
      </c>
      <c r="H232" s="933" t="e">
        <f t="shared" si="29"/>
        <v>#DIV/0!</v>
      </c>
      <c r="I232" s="933" t="e">
        <f t="shared" si="30"/>
        <v>#DIV/0!</v>
      </c>
      <c r="J232" s="934" t="e">
        <f t="shared" si="31"/>
        <v>#DIV/0!</v>
      </c>
    </row>
    <row r="233" spans="1:10">
      <c r="A233" s="931">
        <v>215</v>
      </c>
      <c r="C233" s="933" t="e">
        <f t="shared" si="28"/>
        <v>#DIV/0!</v>
      </c>
      <c r="D233" s="933" t="e">
        <f t="shared" si="24"/>
        <v>#DIV/0!</v>
      </c>
      <c r="E233" s="933" t="e">
        <f t="shared" si="25"/>
        <v>#DIV/0!</v>
      </c>
      <c r="F233" s="933" t="e">
        <f t="shared" si="26"/>
        <v>#DIV/0!</v>
      </c>
      <c r="G233" s="934" t="e">
        <f t="shared" si="27"/>
        <v>#DIV/0!</v>
      </c>
      <c r="H233" s="933" t="e">
        <f t="shared" si="29"/>
        <v>#DIV/0!</v>
      </c>
      <c r="I233" s="933" t="e">
        <f t="shared" si="30"/>
        <v>#DIV/0!</v>
      </c>
      <c r="J233" s="934" t="e">
        <f t="shared" si="31"/>
        <v>#DIV/0!</v>
      </c>
    </row>
    <row r="234" spans="1:10">
      <c r="A234" s="931">
        <v>216</v>
      </c>
      <c r="C234" s="933" t="e">
        <f t="shared" si="28"/>
        <v>#DIV/0!</v>
      </c>
      <c r="D234" s="933" t="e">
        <f t="shared" si="24"/>
        <v>#DIV/0!</v>
      </c>
      <c r="E234" s="933" t="e">
        <f t="shared" si="25"/>
        <v>#DIV/0!</v>
      </c>
      <c r="F234" s="933" t="e">
        <f t="shared" si="26"/>
        <v>#DIV/0!</v>
      </c>
      <c r="G234" s="934" t="e">
        <f t="shared" si="27"/>
        <v>#DIV/0!</v>
      </c>
      <c r="H234" s="933" t="e">
        <f t="shared" si="29"/>
        <v>#DIV/0!</v>
      </c>
      <c r="I234" s="933" t="e">
        <f t="shared" si="30"/>
        <v>#DIV/0!</v>
      </c>
      <c r="J234" s="934" t="e">
        <f t="shared" si="31"/>
        <v>#DIV/0!</v>
      </c>
    </row>
    <row r="235" spans="1:10">
      <c r="A235" s="931">
        <v>217</v>
      </c>
      <c r="C235" s="933" t="e">
        <f t="shared" si="28"/>
        <v>#DIV/0!</v>
      </c>
      <c r="D235" s="933" t="e">
        <f t="shared" si="24"/>
        <v>#DIV/0!</v>
      </c>
      <c r="E235" s="933" t="e">
        <f t="shared" si="25"/>
        <v>#DIV/0!</v>
      </c>
      <c r="F235" s="933" t="e">
        <f t="shared" si="26"/>
        <v>#DIV/0!</v>
      </c>
      <c r="G235" s="934" t="e">
        <f t="shared" si="27"/>
        <v>#DIV/0!</v>
      </c>
      <c r="H235" s="933" t="e">
        <f t="shared" si="29"/>
        <v>#DIV/0!</v>
      </c>
      <c r="I235" s="933" t="e">
        <f t="shared" si="30"/>
        <v>#DIV/0!</v>
      </c>
      <c r="J235" s="934" t="e">
        <f t="shared" si="31"/>
        <v>#DIV/0!</v>
      </c>
    </row>
    <row r="236" spans="1:10">
      <c r="A236" s="931">
        <v>218</v>
      </c>
      <c r="C236" s="933" t="e">
        <f t="shared" si="28"/>
        <v>#DIV/0!</v>
      </c>
      <c r="D236" s="933" t="e">
        <f t="shared" si="24"/>
        <v>#DIV/0!</v>
      </c>
      <c r="E236" s="933" t="e">
        <f t="shared" si="25"/>
        <v>#DIV/0!</v>
      </c>
      <c r="F236" s="933" t="e">
        <f t="shared" si="26"/>
        <v>#DIV/0!</v>
      </c>
      <c r="G236" s="934" t="e">
        <f t="shared" si="27"/>
        <v>#DIV/0!</v>
      </c>
      <c r="H236" s="933" t="e">
        <f t="shared" si="29"/>
        <v>#DIV/0!</v>
      </c>
      <c r="I236" s="933" t="e">
        <f t="shared" si="30"/>
        <v>#DIV/0!</v>
      </c>
      <c r="J236" s="934" t="e">
        <f t="shared" si="31"/>
        <v>#DIV/0!</v>
      </c>
    </row>
    <row r="237" spans="1:10">
      <c r="A237" s="931">
        <v>219</v>
      </c>
      <c r="C237" s="933" t="e">
        <f t="shared" si="28"/>
        <v>#DIV/0!</v>
      </c>
      <c r="D237" s="933" t="e">
        <f t="shared" si="24"/>
        <v>#DIV/0!</v>
      </c>
      <c r="E237" s="933" t="e">
        <f t="shared" si="25"/>
        <v>#DIV/0!</v>
      </c>
      <c r="F237" s="933" t="e">
        <f t="shared" si="26"/>
        <v>#DIV/0!</v>
      </c>
      <c r="G237" s="934" t="e">
        <f t="shared" si="27"/>
        <v>#DIV/0!</v>
      </c>
      <c r="H237" s="933" t="e">
        <f t="shared" si="29"/>
        <v>#DIV/0!</v>
      </c>
      <c r="I237" s="933" t="e">
        <f t="shared" si="30"/>
        <v>#DIV/0!</v>
      </c>
      <c r="J237" s="934" t="e">
        <f t="shared" si="31"/>
        <v>#DIV/0!</v>
      </c>
    </row>
    <row r="238" spans="1:10">
      <c r="A238" s="931">
        <v>220</v>
      </c>
      <c r="C238" s="933" t="e">
        <f t="shared" si="28"/>
        <v>#DIV/0!</v>
      </c>
      <c r="D238" s="933" t="e">
        <f t="shared" si="24"/>
        <v>#DIV/0!</v>
      </c>
      <c r="E238" s="933" t="e">
        <f t="shared" si="25"/>
        <v>#DIV/0!</v>
      </c>
      <c r="F238" s="933" t="e">
        <f t="shared" si="26"/>
        <v>#DIV/0!</v>
      </c>
      <c r="G238" s="934" t="e">
        <f t="shared" si="27"/>
        <v>#DIV/0!</v>
      </c>
      <c r="H238" s="933" t="e">
        <f t="shared" si="29"/>
        <v>#DIV/0!</v>
      </c>
      <c r="I238" s="933" t="e">
        <f t="shared" si="30"/>
        <v>#DIV/0!</v>
      </c>
      <c r="J238" s="934" t="e">
        <f t="shared" si="31"/>
        <v>#DIV/0!</v>
      </c>
    </row>
    <row r="239" spans="1:10">
      <c r="A239" s="931">
        <v>221</v>
      </c>
      <c r="C239" s="933" t="e">
        <f t="shared" si="28"/>
        <v>#DIV/0!</v>
      </c>
      <c r="D239" s="933" t="e">
        <f t="shared" si="24"/>
        <v>#DIV/0!</v>
      </c>
      <c r="E239" s="933" t="e">
        <f t="shared" si="25"/>
        <v>#DIV/0!</v>
      </c>
      <c r="F239" s="933" t="e">
        <f t="shared" si="26"/>
        <v>#DIV/0!</v>
      </c>
      <c r="G239" s="934" t="e">
        <f t="shared" si="27"/>
        <v>#DIV/0!</v>
      </c>
      <c r="H239" s="933" t="e">
        <f t="shared" si="29"/>
        <v>#DIV/0!</v>
      </c>
      <c r="I239" s="933" t="e">
        <f t="shared" si="30"/>
        <v>#DIV/0!</v>
      </c>
      <c r="J239" s="934" t="e">
        <f t="shared" si="31"/>
        <v>#DIV/0!</v>
      </c>
    </row>
    <row r="240" spans="1:10">
      <c r="A240" s="931">
        <v>222</v>
      </c>
      <c r="C240" s="933" t="e">
        <f t="shared" si="28"/>
        <v>#DIV/0!</v>
      </c>
      <c r="D240" s="933" t="e">
        <f t="shared" si="24"/>
        <v>#DIV/0!</v>
      </c>
      <c r="E240" s="933" t="e">
        <f t="shared" si="25"/>
        <v>#DIV/0!</v>
      </c>
      <c r="F240" s="933" t="e">
        <f t="shared" si="26"/>
        <v>#DIV/0!</v>
      </c>
      <c r="G240" s="934" t="e">
        <f t="shared" si="27"/>
        <v>#DIV/0!</v>
      </c>
      <c r="H240" s="933" t="e">
        <f t="shared" si="29"/>
        <v>#DIV/0!</v>
      </c>
      <c r="I240" s="933" t="e">
        <f t="shared" si="30"/>
        <v>#DIV/0!</v>
      </c>
      <c r="J240" s="934" t="e">
        <f t="shared" si="31"/>
        <v>#DIV/0!</v>
      </c>
    </row>
    <row r="241" spans="1:10">
      <c r="A241" s="931">
        <v>223</v>
      </c>
      <c r="C241" s="933" t="e">
        <f t="shared" si="28"/>
        <v>#DIV/0!</v>
      </c>
      <c r="D241" s="933" t="e">
        <f t="shared" si="24"/>
        <v>#DIV/0!</v>
      </c>
      <c r="E241" s="933" t="e">
        <f t="shared" si="25"/>
        <v>#DIV/0!</v>
      </c>
      <c r="F241" s="933" t="e">
        <f t="shared" si="26"/>
        <v>#DIV/0!</v>
      </c>
      <c r="G241" s="934" t="e">
        <f t="shared" si="27"/>
        <v>#DIV/0!</v>
      </c>
      <c r="H241" s="933" t="e">
        <f t="shared" si="29"/>
        <v>#DIV/0!</v>
      </c>
      <c r="I241" s="933" t="e">
        <f t="shared" si="30"/>
        <v>#DIV/0!</v>
      </c>
      <c r="J241" s="934" t="e">
        <f t="shared" si="31"/>
        <v>#DIV/0!</v>
      </c>
    </row>
    <row r="242" spans="1:10">
      <c r="A242" s="931">
        <v>224</v>
      </c>
      <c r="C242" s="933" t="e">
        <f t="shared" si="28"/>
        <v>#DIV/0!</v>
      </c>
      <c r="D242" s="933" t="e">
        <f t="shared" si="24"/>
        <v>#DIV/0!</v>
      </c>
      <c r="E242" s="933" t="e">
        <f t="shared" si="25"/>
        <v>#DIV/0!</v>
      </c>
      <c r="F242" s="933" t="e">
        <f t="shared" si="26"/>
        <v>#DIV/0!</v>
      </c>
      <c r="G242" s="934" t="e">
        <f t="shared" si="27"/>
        <v>#DIV/0!</v>
      </c>
      <c r="H242" s="933" t="e">
        <f t="shared" si="29"/>
        <v>#DIV/0!</v>
      </c>
      <c r="I242" s="933" t="e">
        <f t="shared" si="30"/>
        <v>#DIV/0!</v>
      </c>
      <c r="J242" s="934" t="e">
        <f t="shared" si="31"/>
        <v>#DIV/0!</v>
      </c>
    </row>
    <row r="243" spans="1:10">
      <c r="A243" s="931">
        <v>225</v>
      </c>
      <c r="C243" s="933" t="e">
        <f t="shared" si="28"/>
        <v>#DIV/0!</v>
      </c>
      <c r="D243" s="933" t="e">
        <f t="shared" si="24"/>
        <v>#DIV/0!</v>
      </c>
      <c r="E243" s="933" t="e">
        <f t="shared" si="25"/>
        <v>#DIV/0!</v>
      </c>
      <c r="F243" s="933" t="e">
        <f t="shared" si="26"/>
        <v>#DIV/0!</v>
      </c>
      <c r="G243" s="934" t="e">
        <f t="shared" si="27"/>
        <v>#DIV/0!</v>
      </c>
      <c r="H243" s="933" t="e">
        <f t="shared" si="29"/>
        <v>#DIV/0!</v>
      </c>
      <c r="I243" s="933" t="e">
        <f t="shared" si="30"/>
        <v>#DIV/0!</v>
      </c>
      <c r="J243" s="934" t="e">
        <f t="shared" si="31"/>
        <v>#DIV/0!</v>
      </c>
    </row>
    <row r="244" spans="1:10">
      <c r="A244" s="931">
        <v>226</v>
      </c>
      <c r="C244" s="933" t="e">
        <f t="shared" si="28"/>
        <v>#DIV/0!</v>
      </c>
      <c r="D244" s="933" t="e">
        <f t="shared" si="24"/>
        <v>#DIV/0!</v>
      </c>
      <c r="E244" s="933" t="e">
        <f t="shared" si="25"/>
        <v>#DIV/0!</v>
      </c>
      <c r="F244" s="933" t="e">
        <f t="shared" si="26"/>
        <v>#DIV/0!</v>
      </c>
      <c r="G244" s="934" t="e">
        <f t="shared" si="27"/>
        <v>#DIV/0!</v>
      </c>
      <c r="H244" s="933" t="e">
        <f t="shared" si="29"/>
        <v>#DIV/0!</v>
      </c>
      <c r="I244" s="933" t="e">
        <f t="shared" si="30"/>
        <v>#DIV/0!</v>
      </c>
      <c r="J244" s="934" t="e">
        <f t="shared" si="31"/>
        <v>#DIV/0!</v>
      </c>
    </row>
    <row r="245" spans="1:10">
      <c r="A245" s="931">
        <v>227</v>
      </c>
      <c r="C245" s="933" t="e">
        <f t="shared" si="28"/>
        <v>#DIV/0!</v>
      </c>
      <c r="D245" s="933" t="e">
        <f t="shared" si="24"/>
        <v>#DIV/0!</v>
      </c>
      <c r="E245" s="933" t="e">
        <f t="shared" si="25"/>
        <v>#DIV/0!</v>
      </c>
      <c r="F245" s="933" t="e">
        <f t="shared" si="26"/>
        <v>#DIV/0!</v>
      </c>
      <c r="G245" s="934" t="e">
        <f t="shared" si="27"/>
        <v>#DIV/0!</v>
      </c>
      <c r="H245" s="933" t="e">
        <f t="shared" si="29"/>
        <v>#DIV/0!</v>
      </c>
      <c r="I245" s="933" t="e">
        <f t="shared" si="30"/>
        <v>#DIV/0!</v>
      </c>
      <c r="J245" s="934" t="e">
        <f t="shared" si="31"/>
        <v>#DIV/0!</v>
      </c>
    </row>
    <row r="246" spans="1:10">
      <c r="A246" s="931">
        <v>228</v>
      </c>
      <c r="C246" s="933" t="e">
        <f t="shared" si="28"/>
        <v>#DIV/0!</v>
      </c>
      <c r="D246" s="933" t="e">
        <f t="shared" si="24"/>
        <v>#DIV/0!</v>
      </c>
      <c r="E246" s="933" t="e">
        <f t="shared" si="25"/>
        <v>#DIV/0!</v>
      </c>
      <c r="F246" s="933" t="e">
        <f t="shared" si="26"/>
        <v>#DIV/0!</v>
      </c>
      <c r="G246" s="934" t="e">
        <f t="shared" si="27"/>
        <v>#DIV/0!</v>
      </c>
      <c r="H246" s="933" t="e">
        <f t="shared" si="29"/>
        <v>#DIV/0!</v>
      </c>
      <c r="I246" s="933" t="e">
        <f t="shared" si="30"/>
        <v>#DIV/0!</v>
      </c>
      <c r="J246" s="934" t="e">
        <f t="shared" si="31"/>
        <v>#DIV/0!</v>
      </c>
    </row>
    <row r="247" spans="1:10">
      <c r="A247" s="931">
        <v>229</v>
      </c>
      <c r="C247" s="933" t="e">
        <f t="shared" si="28"/>
        <v>#DIV/0!</v>
      </c>
      <c r="D247" s="933" t="e">
        <f t="shared" si="24"/>
        <v>#DIV/0!</v>
      </c>
      <c r="E247" s="933" t="e">
        <f t="shared" si="25"/>
        <v>#DIV/0!</v>
      </c>
      <c r="F247" s="933" t="e">
        <f t="shared" si="26"/>
        <v>#DIV/0!</v>
      </c>
      <c r="G247" s="934" t="e">
        <f t="shared" si="27"/>
        <v>#DIV/0!</v>
      </c>
      <c r="H247" s="933" t="e">
        <f t="shared" si="29"/>
        <v>#DIV/0!</v>
      </c>
      <c r="I247" s="933" t="e">
        <f t="shared" si="30"/>
        <v>#DIV/0!</v>
      </c>
      <c r="J247" s="934" t="e">
        <f t="shared" si="31"/>
        <v>#DIV/0!</v>
      </c>
    </row>
    <row r="248" spans="1:10">
      <c r="A248" s="931">
        <v>230</v>
      </c>
      <c r="C248" s="933" t="e">
        <f t="shared" si="28"/>
        <v>#DIV/0!</v>
      </c>
      <c r="D248" s="933" t="e">
        <f t="shared" si="24"/>
        <v>#DIV/0!</v>
      </c>
      <c r="E248" s="933" t="e">
        <f t="shared" si="25"/>
        <v>#DIV/0!</v>
      </c>
      <c r="F248" s="933" t="e">
        <f t="shared" si="26"/>
        <v>#DIV/0!</v>
      </c>
      <c r="G248" s="934" t="e">
        <f t="shared" si="27"/>
        <v>#DIV/0!</v>
      </c>
      <c r="H248" s="933" t="e">
        <f t="shared" si="29"/>
        <v>#DIV/0!</v>
      </c>
      <c r="I248" s="933" t="e">
        <f t="shared" si="30"/>
        <v>#DIV/0!</v>
      </c>
      <c r="J248" s="934" t="e">
        <f t="shared" si="31"/>
        <v>#DIV/0!</v>
      </c>
    </row>
    <row r="249" spans="1:10">
      <c r="A249" s="931">
        <v>231</v>
      </c>
      <c r="C249" s="933" t="e">
        <f t="shared" si="28"/>
        <v>#DIV/0!</v>
      </c>
      <c r="D249" s="933" t="e">
        <f t="shared" si="24"/>
        <v>#DIV/0!</v>
      </c>
      <c r="E249" s="933" t="e">
        <f t="shared" si="25"/>
        <v>#DIV/0!</v>
      </c>
      <c r="F249" s="933" t="e">
        <f t="shared" si="26"/>
        <v>#DIV/0!</v>
      </c>
      <c r="G249" s="934" t="e">
        <f t="shared" si="27"/>
        <v>#DIV/0!</v>
      </c>
      <c r="H249" s="933" t="e">
        <f t="shared" si="29"/>
        <v>#DIV/0!</v>
      </c>
      <c r="I249" s="933" t="e">
        <f t="shared" si="30"/>
        <v>#DIV/0!</v>
      </c>
      <c r="J249" s="934" t="e">
        <f t="shared" si="31"/>
        <v>#DIV/0!</v>
      </c>
    </row>
    <row r="250" spans="1:10">
      <c r="A250" s="931">
        <v>232</v>
      </c>
      <c r="C250" s="933" t="e">
        <f t="shared" si="28"/>
        <v>#DIV/0!</v>
      </c>
      <c r="D250" s="933" t="e">
        <f t="shared" si="24"/>
        <v>#DIV/0!</v>
      </c>
      <c r="E250" s="933" t="e">
        <f t="shared" si="25"/>
        <v>#DIV/0!</v>
      </c>
      <c r="F250" s="933" t="e">
        <f t="shared" si="26"/>
        <v>#DIV/0!</v>
      </c>
      <c r="G250" s="934" t="e">
        <f t="shared" si="27"/>
        <v>#DIV/0!</v>
      </c>
      <c r="H250" s="933" t="e">
        <f t="shared" si="29"/>
        <v>#DIV/0!</v>
      </c>
      <c r="I250" s="933" t="e">
        <f t="shared" si="30"/>
        <v>#DIV/0!</v>
      </c>
      <c r="J250" s="934" t="e">
        <f t="shared" si="31"/>
        <v>#DIV/0!</v>
      </c>
    </row>
    <row r="251" spans="1:10">
      <c r="A251" s="931">
        <v>233</v>
      </c>
      <c r="C251" s="933" t="e">
        <f t="shared" si="28"/>
        <v>#DIV/0!</v>
      </c>
      <c r="D251" s="933" t="e">
        <f t="shared" si="24"/>
        <v>#DIV/0!</v>
      </c>
      <c r="E251" s="933" t="e">
        <f t="shared" si="25"/>
        <v>#DIV/0!</v>
      </c>
      <c r="F251" s="933" t="e">
        <f t="shared" si="26"/>
        <v>#DIV/0!</v>
      </c>
      <c r="G251" s="934" t="e">
        <f t="shared" si="27"/>
        <v>#DIV/0!</v>
      </c>
      <c r="H251" s="933" t="e">
        <f t="shared" si="29"/>
        <v>#DIV/0!</v>
      </c>
      <c r="I251" s="933" t="e">
        <f t="shared" si="30"/>
        <v>#DIV/0!</v>
      </c>
      <c r="J251" s="934" t="e">
        <f t="shared" si="31"/>
        <v>#DIV/0!</v>
      </c>
    </row>
    <row r="252" spans="1:10">
      <c r="A252" s="931">
        <v>234</v>
      </c>
      <c r="C252" s="933" t="e">
        <f t="shared" si="28"/>
        <v>#DIV/0!</v>
      </c>
      <c r="D252" s="933" t="e">
        <f t="shared" si="24"/>
        <v>#DIV/0!</v>
      </c>
      <c r="E252" s="933" t="e">
        <f t="shared" si="25"/>
        <v>#DIV/0!</v>
      </c>
      <c r="F252" s="933" t="e">
        <f t="shared" si="26"/>
        <v>#DIV/0!</v>
      </c>
      <c r="G252" s="934" t="e">
        <f t="shared" si="27"/>
        <v>#DIV/0!</v>
      </c>
      <c r="H252" s="933" t="e">
        <f t="shared" si="29"/>
        <v>#DIV/0!</v>
      </c>
      <c r="I252" s="933" t="e">
        <f t="shared" si="30"/>
        <v>#DIV/0!</v>
      </c>
      <c r="J252" s="934" t="e">
        <f t="shared" si="31"/>
        <v>#DIV/0!</v>
      </c>
    </row>
    <row r="253" spans="1:10">
      <c r="A253" s="931">
        <v>235</v>
      </c>
      <c r="C253" s="933" t="e">
        <f t="shared" si="28"/>
        <v>#DIV/0!</v>
      </c>
      <c r="D253" s="933" t="e">
        <f t="shared" si="24"/>
        <v>#DIV/0!</v>
      </c>
      <c r="E253" s="933" t="e">
        <f t="shared" si="25"/>
        <v>#DIV/0!</v>
      </c>
      <c r="F253" s="933" t="e">
        <f t="shared" si="26"/>
        <v>#DIV/0!</v>
      </c>
      <c r="G253" s="934" t="e">
        <f t="shared" si="27"/>
        <v>#DIV/0!</v>
      </c>
      <c r="H253" s="933" t="e">
        <f t="shared" si="29"/>
        <v>#DIV/0!</v>
      </c>
      <c r="I253" s="933" t="e">
        <f t="shared" si="30"/>
        <v>#DIV/0!</v>
      </c>
      <c r="J253" s="934" t="e">
        <f t="shared" si="31"/>
        <v>#DIV/0!</v>
      </c>
    </row>
    <row r="254" spans="1:10">
      <c r="A254" s="931">
        <v>236</v>
      </c>
      <c r="C254" s="933" t="e">
        <f t="shared" si="28"/>
        <v>#DIV/0!</v>
      </c>
      <c r="D254" s="933" t="e">
        <f t="shared" si="24"/>
        <v>#DIV/0!</v>
      </c>
      <c r="E254" s="933" t="e">
        <f t="shared" si="25"/>
        <v>#DIV/0!</v>
      </c>
      <c r="F254" s="933" t="e">
        <f t="shared" si="26"/>
        <v>#DIV/0!</v>
      </c>
      <c r="G254" s="934" t="e">
        <f t="shared" si="27"/>
        <v>#DIV/0!</v>
      </c>
      <c r="H254" s="933" t="e">
        <f t="shared" si="29"/>
        <v>#DIV/0!</v>
      </c>
      <c r="I254" s="933" t="e">
        <f t="shared" si="30"/>
        <v>#DIV/0!</v>
      </c>
      <c r="J254" s="934" t="e">
        <f t="shared" si="31"/>
        <v>#DIV/0!</v>
      </c>
    </row>
    <row r="255" spans="1:10">
      <c r="A255" s="931">
        <v>237</v>
      </c>
      <c r="C255" s="933" t="e">
        <f t="shared" si="28"/>
        <v>#DIV/0!</v>
      </c>
      <c r="D255" s="933" t="e">
        <f t="shared" si="24"/>
        <v>#DIV/0!</v>
      </c>
      <c r="E255" s="933" t="e">
        <f t="shared" si="25"/>
        <v>#DIV/0!</v>
      </c>
      <c r="F255" s="933" t="e">
        <f t="shared" si="26"/>
        <v>#DIV/0!</v>
      </c>
      <c r="G255" s="934" t="e">
        <f t="shared" si="27"/>
        <v>#DIV/0!</v>
      </c>
      <c r="H255" s="933" t="e">
        <f t="shared" si="29"/>
        <v>#DIV/0!</v>
      </c>
      <c r="I255" s="933" t="e">
        <f t="shared" si="30"/>
        <v>#DIV/0!</v>
      </c>
      <c r="J255" s="934" t="e">
        <f t="shared" si="31"/>
        <v>#DIV/0!</v>
      </c>
    </row>
    <row r="256" spans="1:10">
      <c r="A256" s="931">
        <v>238</v>
      </c>
      <c r="C256" s="933" t="e">
        <f t="shared" si="28"/>
        <v>#DIV/0!</v>
      </c>
      <c r="D256" s="933" t="e">
        <f t="shared" si="24"/>
        <v>#DIV/0!</v>
      </c>
      <c r="E256" s="933" t="e">
        <f t="shared" si="25"/>
        <v>#DIV/0!</v>
      </c>
      <c r="F256" s="933" t="e">
        <f t="shared" si="26"/>
        <v>#DIV/0!</v>
      </c>
      <c r="G256" s="934" t="e">
        <f t="shared" si="27"/>
        <v>#DIV/0!</v>
      </c>
      <c r="H256" s="933" t="e">
        <f t="shared" si="29"/>
        <v>#DIV/0!</v>
      </c>
      <c r="I256" s="933" t="e">
        <f t="shared" si="30"/>
        <v>#DIV/0!</v>
      </c>
      <c r="J256" s="934" t="e">
        <f t="shared" si="31"/>
        <v>#DIV/0!</v>
      </c>
    </row>
    <row r="257" spans="1:10">
      <c r="A257" s="931">
        <v>239</v>
      </c>
      <c r="C257" s="933" t="e">
        <f t="shared" si="28"/>
        <v>#DIV/0!</v>
      </c>
      <c r="D257" s="933" t="e">
        <f t="shared" si="24"/>
        <v>#DIV/0!</v>
      </c>
      <c r="E257" s="933" t="e">
        <f t="shared" si="25"/>
        <v>#DIV/0!</v>
      </c>
      <c r="F257" s="933" t="e">
        <f t="shared" si="26"/>
        <v>#DIV/0!</v>
      </c>
      <c r="G257" s="934" t="e">
        <f t="shared" si="27"/>
        <v>#DIV/0!</v>
      </c>
      <c r="H257" s="933" t="e">
        <f t="shared" si="29"/>
        <v>#DIV/0!</v>
      </c>
      <c r="I257" s="933" t="e">
        <f t="shared" si="30"/>
        <v>#DIV/0!</v>
      </c>
      <c r="J257" s="934" t="e">
        <f t="shared" si="31"/>
        <v>#DIV/0!</v>
      </c>
    </row>
    <row r="258" spans="1:10">
      <c r="A258" s="931">
        <v>240</v>
      </c>
      <c r="C258" s="933" t="e">
        <f t="shared" si="28"/>
        <v>#DIV/0!</v>
      </c>
      <c r="D258" s="933" t="e">
        <f t="shared" si="24"/>
        <v>#DIV/0!</v>
      </c>
      <c r="E258" s="933" t="e">
        <f t="shared" si="25"/>
        <v>#DIV/0!</v>
      </c>
      <c r="F258" s="933" t="e">
        <f t="shared" si="26"/>
        <v>#DIV/0!</v>
      </c>
      <c r="G258" s="934" t="e">
        <f t="shared" si="27"/>
        <v>#DIV/0!</v>
      </c>
      <c r="H258" s="933" t="e">
        <f t="shared" si="29"/>
        <v>#DIV/0!</v>
      </c>
      <c r="I258" s="933" t="e">
        <f t="shared" si="30"/>
        <v>#DIV/0!</v>
      </c>
      <c r="J258" s="934" t="e">
        <f t="shared" si="31"/>
        <v>#DIV/0!</v>
      </c>
    </row>
    <row r="259" spans="1:10">
      <c r="A259" s="931">
        <v>241</v>
      </c>
      <c r="C259" s="933" t="e">
        <f t="shared" si="28"/>
        <v>#DIV/0!</v>
      </c>
      <c r="D259" s="933" t="e">
        <f t="shared" si="24"/>
        <v>#DIV/0!</v>
      </c>
      <c r="E259" s="933" t="e">
        <f t="shared" si="25"/>
        <v>#DIV/0!</v>
      </c>
      <c r="F259" s="933" t="e">
        <f t="shared" si="26"/>
        <v>#DIV/0!</v>
      </c>
      <c r="G259" s="934" t="e">
        <f t="shared" si="27"/>
        <v>#DIV/0!</v>
      </c>
      <c r="H259" s="933" t="e">
        <f t="shared" si="29"/>
        <v>#DIV/0!</v>
      </c>
      <c r="I259" s="933" t="e">
        <f t="shared" si="30"/>
        <v>#DIV/0!</v>
      </c>
      <c r="J259" s="934" t="e">
        <f t="shared" si="31"/>
        <v>#DIV/0!</v>
      </c>
    </row>
    <row r="260" spans="1:10">
      <c r="A260" s="931">
        <v>242</v>
      </c>
      <c r="C260" s="933" t="e">
        <f t="shared" si="28"/>
        <v>#DIV/0!</v>
      </c>
      <c r="D260" s="933" t="e">
        <f t="shared" si="24"/>
        <v>#DIV/0!</v>
      </c>
      <c r="E260" s="933" t="e">
        <f t="shared" si="25"/>
        <v>#DIV/0!</v>
      </c>
      <c r="F260" s="933" t="e">
        <f t="shared" si="26"/>
        <v>#DIV/0!</v>
      </c>
      <c r="G260" s="934" t="e">
        <f t="shared" si="27"/>
        <v>#DIV/0!</v>
      </c>
      <c r="H260" s="933" t="e">
        <f t="shared" si="29"/>
        <v>#DIV/0!</v>
      </c>
      <c r="I260" s="933" t="e">
        <f t="shared" si="30"/>
        <v>#DIV/0!</v>
      </c>
      <c r="J260" s="934" t="e">
        <f t="shared" si="31"/>
        <v>#DIV/0!</v>
      </c>
    </row>
    <row r="261" spans="1:10">
      <c r="A261" s="931">
        <v>243</v>
      </c>
      <c r="C261" s="933" t="e">
        <f t="shared" si="28"/>
        <v>#DIV/0!</v>
      </c>
      <c r="D261" s="933" t="e">
        <f t="shared" si="24"/>
        <v>#DIV/0!</v>
      </c>
      <c r="E261" s="933" t="e">
        <f t="shared" si="25"/>
        <v>#DIV/0!</v>
      </c>
      <c r="F261" s="933" t="e">
        <f t="shared" si="26"/>
        <v>#DIV/0!</v>
      </c>
      <c r="G261" s="934" t="e">
        <f t="shared" si="27"/>
        <v>#DIV/0!</v>
      </c>
      <c r="H261" s="933" t="e">
        <f t="shared" si="29"/>
        <v>#DIV/0!</v>
      </c>
      <c r="I261" s="933" t="e">
        <f t="shared" si="30"/>
        <v>#DIV/0!</v>
      </c>
      <c r="J261" s="934" t="e">
        <f t="shared" si="31"/>
        <v>#DIV/0!</v>
      </c>
    </row>
    <row r="262" spans="1:10">
      <c r="A262" s="931">
        <v>244</v>
      </c>
      <c r="C262" s="933" t="e">
        <f t="shared" si="28"/>
        <v>#DIV/0!</v>
      </c>
      <c r="D262" s="933" t="e">
        <f t="shared" si="24"/>
        <v>#DIV/0!</v>
      </c>
      <c r="E262" s="933" t="e">
        <f t="shared" si="25"/>
        <v>#DIV/0!</v>
      </c>
      <c r="F262" s="933" t="e">
        <f t="shared" si="26"/>
        <v>#DIV/0!</v>
      </c>
      <c r="G262" s="934" t="e">
        <f t="shared" si="27"/>
        <v>#DIV/0!</v>
      </c>
      <c r="H262" s="933" t="e">
        <f t="shared" si="29"/>
        <v>#DIV/0!</v>
      </c>
      <c r="I262" s="933" t="e">
        <f t="shared" si="30"/>
        <v>#DIV/0!</v>
      </c>
      <c r="J262" s="934" t="e">
        <f t="shared" si="31"/>
        <v>#DIV/0!</v>
      </c>
    </row>
    <row r="263" spans="1:10">
      <c r="A263" s="931">
        <v>245</v>
      </c>
      <c r="C263" s="933" t="e">
        <f t="shared" si="28"/>
        <v>#DIV/0!</v>
      </c>
      <c r="D263" s="933" t="e">
        <f t="shared" si="24"/>
        <v>#DIV/0!</v>
      </c>
      <c r="E263" s="933" t="e">
        <f t="shared" si="25"/>
        <v>#DIV/0!</v>
      </c>
      <c r="F263" s="933" t="e">
        <f t="shared" si="26"/>
        <v>#DIV/0!</v>
      </c>
      <c r="G263" s="934" t="e">
        <f t="shared" si="27"/>
        <v>#DIV/0!</v>
      </c>
      <c r="H263" s="933" t="e">
        <f t="shared" si="29"/>
        <v>#DIV/0!</v>
      </c>
      <c r="I263" s="933" t="e">
        <f t="shared" si="30"/>
        <v>#DIV/0!</v>
      </c>
      <c r="J263" s="934" t="e">
        <f t="shared" si="31"/>
        <v>#DIV/0!</v>
      </c>
    </row>
    <row r="264" spans="1:10">
      <c r="A264" s="931">
        <v>246</v>
      </c>
      <c r="C264" s="933" t="e">
        <f t="shared" si="28"/>
        <v>#DIV/0!</v>
      </c>
      <c r="D264" s="933" t="e">
        <f t="shared" si="24"/>
        <v>#DIV/0!</v>
      </c>
      <c r="E264" s="933" t="e">
        <f t="shared" si="25"/>
        <v>#DIV/0!</v>
      </c>
      <c r="F264" s="933" t="e">
        <f t="shared" si="26"/>
        <v>#DIV/0!</v>
      </c>
      <c r="G264" s="934" t="e">
        <f t="shared" si="27"/>
        <v>#DIV/0!</v>
      </c>
      <c r="H264" s="933" t="e">
        <f t="shared" si="29"/>
        <v>#DIV/0!</v>
      </c>
      <c r="I264" s="933" t="e">
        <f t="shared" si="30"/>
        <v>#DIV/0!</v>
      </c>
      <c r="J264" s="934" t="e">
        <f t="shared" si="31"/>
        <v>#DIV/0!</v>
      </c>
    </row>
    <row r="265" spans="1:10">
      <c r="A265" s="931">
        <v>247</v>
      </c>
      <c r="C265" s="933" t="e">
        <f t="shared" si="28"/>
        <v>#DIV/0!</v>
      </c>
      <c r="D265" s="933" t="e">
        <f t="shared" si="24"/>
        <v>#DIV/0!</v>
      </c>
      <c r="E265" s="933" t="e">
        <f t="shared" si="25"/>
        <v>#DIV/0!</v>
      </c>
      <c r="F265" s="933" t="e">
        <f t="shared" si="26"/>
        <v>#DIV/0!</v>
      </c>
      <c r="G265" s="934" t="e">
        <f t="shared" si="27"/>
        <v>#DIV/0!</v>
      </c>
      <c r="H265" s="933" t="e">
        <f t="shared" si="29"/>
        <v>#DIV/0!</v>
      </c>
      <c r="I265" s="933" t="e">
        <f t="shared" si="30"/>
        <v>#DIV/0!</v>
      </c>
      <c r="J265" s="934" t="e">
        <f t="shared" si="31"/>
        <v>#DIV/0!</v>
      </c>
    </row>
    <row r="266" spans="1:10">
      <c r="A266" s="931">
        <v>248</v>
      </c>
      <c r="C266" s="933" t="e">
        <f t="shared" si="28"/>
        <v>#DIV/0!</v>
      </c>
      <c r="D266" s="933" t="e">
        <f t="shared" si="24"/>
        <v>#DIV/0!</v>
      </c>
      <c r="E266" s="933" t="e">
        <f t="shared" si="25"/>
        <v>#DIV/0!</v>
      </c>
      <c r="F266" s="933" t="e">
        <f t="shared" si="26"/>
        <v>#DIV/0!</v>
      </c>
      <c r="G266" s="934" t="e">
        <f t="shared" si="27"/>
        <v>#DIV/0!</v>
      </c>
      <c r="H266" s="933" t="e">
        <f t="shared" si="29"/>
        <v>#DIV/0!</v>
      </c>
      <c r="I266" s="933" t="e">
        <f t="shared" si="30"/>
        <v>#DIV/0!</v>
      </c>
      <c r="J266" s="934" t="e">
        <f t="shared" si="31"/>
        <v>#DIV/0!</v>
      </c>
    </row>
    <row r="267" spans="1:10">
      <c r="A267" s="931">
        <v>249</v>
      </c>
      <c r="C267" s="933" t="e">
        <f t="shared" si="28"/>
        <v>#DIV/0!</v>
      </c>
      <c r="D267" s="933" t="e">
        <f t="shared" si="24"/>
        <v>#DIV/0!</v>
      </c>
      <c r="E267" s="933" t="e">
        <f t="shared" si="25"/>
        <v>#DIV/0!</v>
      </c>
      <c r="F267" s="933" t="e">
        <f t="shared" si="26"/>
        <v>#DIV/0!</v>
      </c>
      <c r="G267" s="934" t="e">
        <f t="shared" si="27"/>
        <v>#DIV/0!</v>
      </c>
      <c r="H267" s="933" t="e">
        <f t="shared" si="29"/>
        <v>#DIV/0!</v>
      </c>
      <c r="I267" s="933" t="e">
        <f t="shared" si="30"/>
        <v>#DIV/0!</v>
      </c>
      <c r="J267" s="934" t="e">
        <f t="shared" si="31"/>
        <v>#DIV/0!</v>
      </c>
    </row>
    <row r="268" spans="1:10">
      <c r="A268" s="931">
        <v>250</v>
      </c>
      <c r="C268" s="933" t="e">
        <f t="shared" si="28"/>
        <v>#DIV/0!</v>
      </c>
      <c r="D268" s="933" t="e">
        <f t="shared" si="24"/>
        <v>#DIV/0!</v>
      </c>
      <c r="E268" s="933" t="e">
        <f t="shared" si="25"/>
        <v>#DIV/0!</v>
      </c>
      <c r="F268" s="933" t="e">
        <f t="shared" si="26"/>
        <v>#DIV/0!</v>
      </c>
      <c r="G268" s="934" t="e">
        <f t="shared" si="27"/>
        <v>#DIV/0!</v>
      </c>
      <c r="H268" s="933" t="e">
        <f t="shared" si="29"/>
        <v>#DIV/0!</v>
      </c>
      <c r="I268" s="933" t="e">
        <f t="shared" si="30"/>
        <v>#DIV/0!</v>
      </c>
      <c r="J268" s="934" t="e">
        <f t="shared" si="31"/>
        <v>#DIV/0!</v>
      </c>
    </row>
    <row r="269" spans="1:10">
      <c r="A269" s="931">
        <v>251</v>
      </c>
      <c r="C269" s="933" t="e">
        <f t="shared" si="28"/>
        <v>#DIV/0!</v>
      </c>
      <c r="D269" s="933" t="e">
        <f t="shared" si="24"/>
        <v>#DIV/0!</v>
      </c>
      <c r="E269" s="933" t="e">
        <f t="shared" si="25"/>
        <v>#DIV/0!</v>
      </c>
      <c r="F269" s="933" t="e">
        <f t="shared" si="26"/>
        <v>#DIV/0!</v>
      </c>
      <c r="G269" s="934" t="e">
        <f t="shared" si="27"/>
        <v>#DIV/0!</v>
      </c>
      <c r="H269" s="933" t="e">
        <f t="shared" si="29"/>
        <v>#DIV/0!</v>
      </c>
      <c r="I269" s="933" t="e">
        <f t="shared" si="30"/>
        <v>#DIV/0!</v>
      </c>
      <c r="J269" s="934" t="e">
        <f t="shared" si="31"/>
        <v>#DIV/0!</v>
      </c>
    </row>
    <row r="270" spans="1:10">
      <c r="A270" s="931">
        <v>252</v>
      </c>
      <c r="C270" s="933" t="e">
        <f t="shared" si="28"/>
        <v>#DIV/0!</v>
      </c>
      <c r="D270" s="933" t="e">
        <f t="shared" si="24"/>
        <v>#DIV/0!</v>
      </c>
      <c r="E270" s="933" t="e">
        <f t="shared" si="25"/>
        <v>#DIV/0!</v>
      </c>
      <c r="F270" s="933" t="e">
        <f t="shared" si="26"/>
        <v>#DIV/0!</v>
      </c>
      <c r="G270" s="934" t="e">
        <f t="shared" si="27"/>
        <v>#DIV/0!</v>
      </c>
      <c r="H270" s="933" t="e">
        <f t="shared" si="29"/>
        <v>#DIV/0!</v>
      </c>
      <c r="I270" s="933" t="e">
        <f t="shared" si="30"/>
        <v>#DIV/0!</v>
      </c>
      <c r="J270" s="934" t="e">
        <f t="shared" si="31"/>
        <v>#DIV/0!</v>
      </c>
    </row>
    <row r="271" spans="1:10">
      <c r="A271" s="931">
        <v>253</v>
      </c>
      <c r="C271" s="933" t="e">
        <f t="shared" si="28"/>
        <v>#DIV/0!</v>
      </c>
      <c r="D271" s="933" t="e">
        <f t="shared" si="24"/>
        <v>#DIV/0!</v>
      </c>
      <c r="E271" s="933" t="e">
        <f t="shared" si="25"/>
        <v>#DIV/0!</v>
      </c>
      <c r="F271" s="933" t="e">
        <f t="shared" si="26"/>
        <v>#DIV/0!</v>
      </c>
      <c r="G271" s="934" t="e">
        <f t="shared" si="27"/>
        <v>#DIV/0!</v>
      </c>
      <c r="H271" s="933" t="e">
        <f t="shared" si="29"/>
        <v>#DIV/0!</v>
      </c>
      <c r="I271" s="933" t="e">
        <f t="shared" si="30"/>
        <v>#DIV/0!</v>
      </c>
      <c r="J271" s="934" t="e">
        <f t="shared" si="31"/>
        <v>#DIV/0!</v>
      </c>
    </row>
    <row r="272" spans="1:10">
      <c r="A272" s="931">
        <v>254</v>
      </c>
      <c r="C272" s="933" t="e">
        <f t="shared" si="28"/>
        <v>#DIV/0!</v>
      </c>
      <c r="D272" s="933" t="e">
        <f t="shared" si="24"/>
        <v>#DIV/0!</v>
      </c>
      <c r="E272" s="933" t="e">
        <f t="shared" si="25"/>
        <v>#DIV/0!</v>
      </c>
      <c r="F272" s="933" t="e">
        <f t="shared" si="26"/>
        <v>#DIV/0!</v>
      </c>
      <c r="G272" s="934" t="e">
        <f t="shared" si="27"/>
        <v>#DIV/0!</v>
      </c>
      <c r="H272" s="933" t="e">
        <f t="shared" si="29"/>
        <v>#DIV/0!</v>
      </c>
      <c r="I272" s="933" t="e">
        <f t="shared" si="30"/>
        <v>#DIV/0!</v>
      </c>
      <c r="J272" s="934" t="e">
        <f t="shared" si="31"/>
        <v>#DIV/0!</v>
      </c>
    </row>
    <row r="273" spans="1:10">
      <c r="A273" s="931">
        <v>255</v>
      </c>
      <c r="C273" s="933" t="e">
        <f t="shared" si="28"/>
        <v>#DIV/0!</v>
      </c>
      <c r="D273" s="933" t="e">
        <f t="shared" si="24"/>
        <v>#DIV/0!</v>
      </c>
      <c r="E273" s="933" t="e">
        <f t="shared" si="25"/>
        <v>#DIV/0!</v>
      </c>
      <c r="F273" s="933" t="e">
        <f t="shared" si="26"/>
        <v>#DIV/0!</v>
      </c>
      <c r="G273" s="934" t="e">
        <f t="shared" si="27"/>
        <v>#DIV/0!</v>
      </c>
      <c r="H273" s="933" t="e">
        <f t="shared" si="29"/>
        <v>#DIV/0!</v>
      </c>
      <c r="I273" s="933" t="e">
        <f t="shared" si="30"/>
        <v>#DIV/0!</v>
      </c>
      <c r="J273" s="934" t="e">
        <f t="shared" si="31"/>
        <v>#DIV/0!</v>
      </c>
    </row>
    <row r="274" spans="1:10">
      <c r="A274" s="931">
        <v>256</v>
      </c>
      <c r="C274" s="933" t="e">
        <f t="shared" si="28"/>
        <v>#DIV/0!</v>
      </c>
      <c r="D274" s="933" t="e">
        <f t="shared" si="24"/>
        <v>#DIV/0!</v>
      </c>
      <c r="E274" s="933" t="e">
        <f t="shared" si="25"/>
        <v>#DIV/0!</v>
      </c>
      <c r="F274" s="933" t="e">
        <f t="shared" si="26"/>
        <v>#DIV/0!</v>
      </c>
      <c r="G274" s="934" t="e">
        <f t="shared" si="27"/>
        <v>#DIV/0!</v>
      </c>
      <c r="H274" s="933" t="e">
        <f t="shared" si="29"/>
        <v>#DIV/0!</v>
      </c>
      <c r="I274" s="933" t="e">
        <f t="shared" si="30"/>
        <v>#DIV/0!</v>
      </c>
      <c r="J274" s="934" t="e">
        <f t="shared" si="31"/>
        <v>#DIV/0!</v>
      </c>
    </row>
    <row r="275" spans="1:10">
      <c r="A275" s="931">
        <v>257</v>
      </c>
      <c r="C275" s="933" t="e">
        <f t="shared" si="28"/>
        <v>#DIV/0!</v>
      </c>
      <c r="D275" s="933" t="e">
        <f t="shared" ref="D275:D338" si="32">(C275*$C$7/12)</f>
        <v>#DIV/0!</v>
      </c>
      <c r="E275" s="933" t="e">
        <f t="shared" ref="E275:E338" si="33">($C$9-D275)</f>
        <v>#DIV/0!</v>
      </c>
      <c r="F275" s="933" t="e">
        <f t="shared" ref="F275:F338" si="34">(C275-E275)</f>
        <v>#DIV/0!</v>
      </c>
      <c r="G275" s="934" t="e">
        <f t="shared" ref="G275:G338" si="35">(C275*0.005/12)</f>
        <v>#DIV/0!</v>
      </c>
      <c r="H275" s="933" t="e">
        <f t="shared" si="29"/>
        <v>#DIV/0!</v>
      </c>
      <c r="I275" s="933" t="e">
        <f t="shared" si="30"/>
        <v>#DIV/0!</v>
      </c>
      <c r="J275" s="934" t="e">
        <f t="shared" si="31"/>
        <v>#DIV/0!</v>
      </c>
    </row>
    <row r="276" spans="1:10">
      <c r="A276" s="931">
        <v>258</v>
      </c>
      <c r="C276" s="933" t="e">
        <f t="shared" ref="C276:C339" si="36">(C275-E275)</f>
        <v>#DIV/0!</v>
      </c>
      <c r="D276" s="933" t="e">
        <f t="shared" si="32"/>
        <v>#DIV/0!</v>
      </c>
      <c r="E276" s="933" t="e">
        <f t="shared" si="33"/>
        <v>#DIV/0!</v>
      </c>
      <c r="F276" s="933" t="e">
        <f t="shared" si="34"/>
        <v>#DIV/0!</v>
      </c>
      <c r="G276" s="934" t="e">
        <f t="shared" si="35"/>
        <v>#DIV/0!</v>
      </c>
      <c r="H276" s="933" t="e">
        <f t="shared" si="29"/>
        <v>#DIV/0!</v>
      </c>
      <c r="I276" s="933" t="e">
        <f t="shared" si="30"/>
        <v>#DIV/0!</v>
      </c>
      <c r="J276" s="934" t="e">
        <f t="shared" si="31"/>
        <v>#DIV/0!</v>
      </c>
    </row>
    <row r="277" spans="1:10">
      <c r="A277" s="931">
        <v>259</v>
      </c>
      <c r="C277" s="933" t="e">
        <f t="shared" si="36"/>
        <v>#DIV/0!</v>
      </c>
      <c r="D277" s="933" t="e">
        <f t="shared" si="32"/>
        <v>#DIV/0!</v>
      </c>
      <c r="E277" s="933" t="e">
        <f t="shared" si="33"/>
        <v>#DIV/0!</v>
      </c>
      <c r="F277" s="933" t="e">
        <f t="shared" si="34"/>
        <v>#DIV/0!</v>
      </c>
      <c r="G277" s="934" t="e">
        <f t="shared" si="35"/>
        <v>#DIV/0!</v>
      </c>
      <c r="H277" s="933" t="e">
        <f t="shared" ref="H277:H340" si="37">H276+D277</f>
        <v>#DIV/0!</v>
      </c>
      <c r="I277" s="933" t="e">
        <f t="shared" ref="I277:I340" si="38">I276+E277</f>
        <v>#DIV/0!</v>
      </c>
      <c r="J277" s="934" t="e">
        <f t="shared" ref="J277:J340" si="39">D277+E277+G277</f>
        <v>#DIV/0!</v>
      </c>
    </row>
    <row r="278" spans="1:10">
      <c r="A278" s="931">
        <v>260</v>
      </c>
      <c r="C278" s="933" t="e">
        <f t="shared" si="36"/>
        <v>#DIV/0!</v>
      </c>
      <c r="D278" s="933" t="e">
        <f t="shared" si="32"/>
        <v>#DIV/0!</v>
      </c>
      <c r="E278" s="933" t="e">
        <f t="shared" si="33"/>
        <v>#DIV/0!</v>
      </c>
      <c r="F278" s="933" t="e">
        <f t="shared" si="34"/>
        <v>#DIV/0!</v>
      </c>
      <c r="G278" s="934" t="e">
        <f t="shared" si="35"/>
        <v>#DIV/0!</v>
      </c>
      <c r="H278" s="933" t="e">
        <f t="shared" si="37"/>
        <v>#DIV/0!</v>
      </c>
      <c r="I278" s="933" t="e">
        <f t="shared" si="38"/>
        <v>#DIV/0!</v>
      </c>
      <c r="J278" s="934" t="e">
        <f t="shared" si="39"/>
        <v>#DIV/0!</v>
      </c>
    </row>
    <row r="279" spans="1:10">
      <c r="A279" s="931">
        <v>261</v>
      </c>
      <c r="C279" s="933" t="e">
        <f t="shared" si="36"/>
        <v>#DIV/0!</v>
      </c>
      <c r="D279" s="933" t="e">
        <f t="shared" si="32"/>
        <v>#DIV/0!</v>
      </c>
      <c r="E279" s="933" t="e">
        <f t="shared" si="33"/>
        <v>#DIV/0!</v>
      </c>
      <c r="F279" s="933" t="e">
        <f t="shared" si="34"/>
        <v>#DIV/0!</v>
      </c>
      <c r="G279" s="934" t="e">
        <f t="shared" si="35"/>
        <v>#DIV/0!</v>
      </c>
      <c r="H279" s="933" t="e">
        <f t="shared" si="37"/>
        <v>#DIV/0!</v>
      </c>
      <c r="I279" s="933" t="e">
        <f t="shared" si="38"/>
        <v>#DIV/0!</v>
      </c>
      <c r="J279" s="934" t="e">
        <f t="shared" si="39"/>
        <v>#DIV/0!</v>
      </c>
    </row>
    <row r="280" spans="1:10">
      <c r="A280" s="931">
        <v>262</v>
      </c>
      <c r="C280" s="933" t="e">
        <f t="shared" si="36"/>
        <v>#DIV/0!</v>
      </c>
      <c r="D280" s="933" t="e">
        <f t="shared" si="32"/>
        <v>#DIV/0!</v>
      </c>
      <c r="E280" s="933" t="e">
        <f t="shared" si="33"/>
        <v>#DIV/0!</v>
      </c>
      <c r="F280" s="933" t="e">
        <f t="shared" si="34"/>
        <v>#DIV/0!</v>
      </c>
      <c r="G280" s="934" t="e">
        <f t="shared" si="35"/>
        <v>#DIV/0!</v>
      </c>
      <c r="H280" s="933" t="e">
        <f t="shared" si="37"/>
        <v>#DIV/0!</v>
      </c>
      <c r="I280" s="933" t="e">
        <f t="shared" si="38"/>
        <v>#DIV/0!</v>
      </c>
      <c r="J280" s="934" t="e">
        <f t="shared" si="39"/>
        <v>#DIV/0!</v>
      </c>
    </row>
    <row r="281" spans="1:10">
      <c r="A281" s="931">
        <v>263</v>
      </c>
      <c r="C281" s="933" t="e">
        <f t="shared" si="36"/>
        <v>#DIV/0!</v>
      </c>
      <c r="D281" s="933" t="e">
        <f t="shared" si="32"/>
        <v>#DIV/0!</v>
      </c>
      <c r="E281" s="933" t="e">
        <f t="shared" si="33"/>
        <v>#DIV/0!</v>
      </c>
      <c r="F281" s="933" t="e">
        <f t="shared" si="34"/>
        <v>#DIV/0!</v>
      </c>
      <c r="G281" s="934" t="e">
        <f t="shared" si="35"/>
        <v>#DIV/0!</v>
      </c>
      <c r="H281" s="933" t="e">
        <f t="shared" si="37"/>
        <v>#DIV/0!</v>
      </c>
      <c r="I281" s="933" t="e">
        <f t="shared" si="38"/>
        <v>#DIV/0!</v>
      </c>
      <c r="J281" s="934" t="e">
        <f t="shared" si="39"/>
        <v>#DIV/0!</v>
      </c>
    </row>
    <row r="282" spans="1:10">
      <c r="A282" s="931">
        <v>264</v>
      </c>
      <c r="C282" s="933" t="e">
        <f t="shared" si="36"/>
        <v>#DIV/0!</v>
      </c>
      <c r="D282" s="933" t="e">
        <f t="shared" si="32"/>
        <v>#DIV/0!</v>
      </c>
      <c r="E282" s="933" t="e">
        <f t="shared" si="33"/>
        <v>#DIV/0!</v>
      </c>
      <c r="F282" s="933" t="e">
        <f t="shared" si="34"/>
        <v>#DIV/0!</v>
      </c>
      <c r="G282" s="934" t="e">
        <f t="shared" si="35"/>
        <v>#DIV/0!</v>
      </c>
      <c r="H282" s="933" t="e">
        <f t="shared" si="37"/>
        <v>#DIV/0!</v>
      </c>
      <c r="I282" s="933" t="e">
        <f t="shared" si="38"/>
        <v>#DIV/0!</v>
      </c>
      <c r="J282" s="934" t="e">
        <f t="shared" si="39"/>
        <v>#DIV/0!</v>
      </c>
    </row>
    <row r="283" spans="1:10">
      <c r="A283" s="931">
        <v>265</v>
      </c>
      <c r="C283" s="933" t="e">
        <f t="shared" si="36"/>
        <v>#DIV/0!</v>
      </c>
      <c r="D283" s="933" t="e">
        <f t="shared" si="32"/>
        <v>#DIV/0!</v>
      </c>
      <c r="E283" s="933" t="e">
        <f t="shared" si="33"/>
        <v>#DIV/0!</v>
      </c>
      <c r="F283" s="933" t="e">
        <f t="shared" si="34"/>
        <v>#DIV/0!</v>
      </c>
      <c r="G283" s="934" t="e">
        <f t="shared" si="35"/>
        <v>#DIV/0!</v>
      </c>
      <c r="H283" s="933" t="e">
        <f t="shared" si="37"/>
        <v>#DIV/0!</v>
      </c>
      <c r="I283" s="933" t="e">
        <f t="shared" si="38"/>
        <v>#DIV/0!</v>
      </c>
      <c r="J283" s="934" t="e">
        <f t="shared" si="39"/>
        <v>#DIV/0!</v>
      </c>
    </row>
    <row r="284" spans="1:10">
      <c r="A284" s="931">
        <v>266</v>
      </c>
      <c r="C284" s="933" t="e">
        <f t="shared" si="36"/>
        <v>#DIV/0!</v>
      </c>
      <c r="D284" s="933" t="e">
        <f t="shared" si="32"/>
        <v>#DIV/0!</v>
      </c>
      <c r="E284" s="933" t="e">
        <f t="shared" si="33"/>
        <v>#DIV/0!</v>
      </c>
      <c r="F284" s="933" t="e">
        <f t="shared" si="34"/>
        <v>#DIV/0!</v>
      </c>
      <c r="G284" s="934" t="e">
        <f t="shared" si="35"/>
        <v>#DIV/0!</v>
      </c>
      <c r="H284" s="933" t="e">
        <f t="shared" si="37"/>
        <v>#DIV/0!</v>
      </c>
      <c r="I284" s="933" t="e">
        <f t="shared" si="38"/>
        <v>#DIV/0!</v>
      </c>
      <c r="J284" s="934" t="e">
        <f t="shared" si="39"/>
        <v>#DIV/0!</v>
      </c>
    </row>
    <row r="285" spans="1:10">
      <c r="A285" s="931">
        <v>267</v>
      </c>
      <c r="C285" s="933" t="e">
        <f t="shared" si="36"/>
        <v>#DIV/0!</v>
      </c>
      <c r="D285" s="933" t="e">
        <f t="shared" si="32"/>
        <v>#DIV/0!</v>
      </c>
      <c r="E285" s="933" t="e">
        <f t="shared" si="33"/>
        <v>#DIV/0!</v>
      </c>
      <c r="F285" s="933" t="e">
        <f t="shared" si="34"/>
        <v>#DIV/0!</v>
      </c>
      <c r="G285" s="934" t="e">
        <f t="shared" si="35"/>
        <v>#DIV/0!</v>
      </c>
      <c r="H285" s="933" t="e">
        <f t="shared" si="37"/>
        <v>#DIV/0!</v>
      </c>
      <c r="I285" s="933" t="e">
        <f t="shared" si="38"/>
        <v>#DIV/0!</v>
      </c>
      <c r="J285" s="934" t="e">
        <f t="shared" si="39"/>
        <v>#DIV/0!</v>
      </c>
    </row>
    <row r="286" spans="1:10">
      <c r="A286" s="931">
        <v>268</v>
      </c>
      <c r="C286" s="933" t="e">
        <f t="shared" si="36"/>
        <v>#DIV/0!</v>
      </c>
      <c r="D286" s="933" t="e">
        <f t="shared" si="32"/>
        <v>#DIV/0!</v>
      </c>
      <c r="E286" s="933" t="e">
        <f t="shared" si="33"/>
        <v>#DIV/0!</v>
      </c>
      <c r="F286" s="933" t="e">
        <f t="shared" si="34"/>
        <v>#DIV/0!</v>
      </c>
      <c r="G286" s="934" t="e">
        <f t="shared" si="35"/>
        <v>#DIV/0!</v>
      </c>
      <c r="H286" s="933" t="e">
        <f t="shared" si="37"/>
        <v>#DIV/0!</v>
      </c>
      <c r="I286" s="933" t="e">
        <f t="shared" si="38"/>
        <v>#DIV/0!</v>
      </c>
      <c r="J286" s="934" t="e">
        <f t="shared" si="39"/>
        <v>#DIV/0!</v>
      </c>
    </row>
    <row r="287" spans="1:10">
      <c r="A287" s="931">
        <v>269</v>
      </c>
      <c r="C287" s="933" t="e">
        <f t="shared" si="36"/>
        <v>#DIV/0!</v>
      </c>
      <c r="D287" s="933" t="e">
        <f t="shared" si="32"/>
        <v>#DIV/0!</v>
      </c>
      <c r="E287" s="933" t="e">
        <f t="shared" si="33"/>
        <v>#DIV/0!</v>
      </c>
      <c r="F287" s="933" t="e">
        <f t="shared" si="34"/>
        <v>#DIV/0!</v>
      </c>
      <c r="G287" s="934" t="e">
        <f t="shared" si="35"/>
        <v>#DIV/0!</v>
      </c>
      <c r="H287" s="933" t="e">
        <f t="shared" si="37"/>
        <v>#DIV/0!</v>
      </c>
      <c r="I287" s="933" t="e">
        <f t="shared" si="38"/>
        <v>#DIV/0!</v>
      </c>
      <c r="J287" s="934" t="e">
        <f t="shared" si="39"/>
        <v>#DIV/0!</v>
      </c>
    </row>
    <row r="288" spans="1:10">
      <c r="A288" s="931">
        <v>270</v>
      </c>
      <c r="C288" s="933" t="e">
        <f t="shared" si="36"/>
        <v>#DIV/0!</v>
      </c>
      <c r="D288" s="933" t="e">
        <f t="shared" si="32"/>
        <v>#DIV/0!</v>
      </c>
      <c r="E288" s="933" t="e">
        <f t="shared" si="33"/>
        <v>#DIV/0!</v>
      </c>
      <c r="F288" s="933" t="e">
        <f t="shared" si="34"/>
        <v>#DIV/0!</v>
      </c>
      <c r="G288" s="934" t="e">
        <f t="shared" si="35"/>
        <v>#DIV/0!</v>
      </c>
      <c r="H288" s="933" t="e">
        <f t="shared" si="37"/>
        <v>#DIV/0!</v>
      </c>
      <c r="I288" s="933" t="e">
        <f t="shared" si="38"/>
        <v>#DIV/0!</v>
      </c>
      <c r="J288" s="934" t="e">
        <f t="shared" si="39"/>
        <v>#DIV/0!</v>
      </c>
    </row>
    <row r="289" spans="1:10">
      <c r="A289" s="931">
        <v>271</v>
      </c>
      <c r="C289" s="933" t="e">
        <f t="shared" si="36"/>
        <v>#DIV/0!</v>
      </c>
      <c r="D289" s="933" t="e">
        <f t="shared" si="32"/>
        <v>#DIV/0!</v>
      </c>
      <c r="E289" s="933" t="e">
        <f t="shared" si="33"/>
        <v>#DIV/0!</v>
      </c>
      <c r="F289" s="933" t="e">
        <f t="shared" si="34"/>
        <v>#DIV/0!</v>
      </c>
      <c r="G289" s="934" t="e">
        <f t="shared" si="35"/>
        <v>#DIV/0!</v>
      </c>
      <c r="H289" s="933" t="e">
        <f t="shared" si="37"/>
        <v>#DIV/0!</v>
      </c>
      <c r="I289" s="933" t="e">
        <f t="shared" si="38"/>
        <v>#DIV/0!</v>
      </c>
      <c r="J289" s="934" t="e">
        <f t="shared" si="39"/>
        <v>#DIV/0!</v>
      </c>
    </row>
    <row r="290" spans="1:10">
      <c r="A290" s="931">
        <v>272</v>
      </c>
      <c r="C290" s="933" t="e">
        <f t="shared" si="36"/>
        <v>#DIV/0!</v>
      </c>
      <c r="D290" s="933" t="e">
        <f t="shared" si="32"/>
        <v>#DIV/0!</v>
      </c>
      <c r="E290" s="933" t="e">
        <f t="shared" si="33"/>
        <v>#DIV/0!</v>
      </c>
      <c r="F290" s="933" t="e">
        <f t="shared" si="34"/>
        <v>#DIV/0!</v>
      </c>
      <c r="G290" s="934" t="e">
        <f t="shared" si="35"/>
        <v>#DIV/0!</v>
      </c>
      <c r="H290" s="933" t="e">
        <f t="shared" si="37"/>
        <v>#DIV/0!</v>
      </c>
      <c r="I290" s="933" t="e">
        <f t="shared" si="38"/>
        <v>#DIV/0!</v>
      </c>
      <c r="J290" s="934" t="e">
        <f t="shared" si="39"/>
        <v>#DIV/0!</v>
      </c>
    </row>
    <row r="291" spans="1:10">
      <c r="A291" s="931">
        <v>273</v>
      </c>
      <c r="C291" s="933" t="e">
        <f t="shared" si="36"/>
        <v>#DIV/0!</v>
      </c>
      <c r="D291" s="933" t="e">
        <f t="shared" si="32"/>
        <v>#DIV/0!</v>
      </c>
      <c r="E291" s="933" t="e">
        <f t="shared" si="33"/>
        <v>#DIV/0!</v>
      </c>
      <c r="F291" s="933" t="e">
        <f t="shared" si="34"/>
        <v>#DIV/0!</v>
      </c>
      <c r="G291" s="934" t="e">
        <f t="shared" si="35"/>
        <v>#DIV/0!</v>
      </c>
      <c r="H291" s="933" t="e">
        <f t="shared" si="37"/>
        <v>#DIV/0!</v>
      </c>
      <c r="I291" s="933" t="e">
        <f t="shared" si="38"/>
        <v>#DIV/0!</v>
      </c>
      <c r="J291" s="934" t="e">
        <f t="shared" si="39"/>
        <v>#DIV/0!</v>
      </c>
    </row>
    <row r="292" spans="1:10">
      <c r="A292" s="931">
        <v>274</v>
      </c>
      <c r="C292" s="933" t="e">
        <f t="shared" si="36"/>
        <v>#DIV/0!</v>
      </c>
      <c r="D292" s="933" t="e">
        <f t="shared" si="32"/>
        <v>#DIV/0!</v>
      </c>
      <c r="E292" s="933" t="e">
        <f t="shared" si="33"/>
        <v>#DIV/0!</v>
      </c>
      <c r="F292" s="933" t="e">
        <f t="shared" si="34"/>
        <v>#DIV/0!</v>
      </c>
      <c r="G292" s="934" t="e">
        <f t="shared" si="35"/>
        <v>#DIV/0!</v>
      </c>
      <c r="H292" s="933" t="e">
        <f t="shared" si="37"/>
        <v>#DIV/0!</v>
      </c>
      <c r="I292" s="933" t="e">
        <f t="shared" si="38"/>
        <v>#DIV/0!</v>
      </c>
      <c r="J292" s="934" t="e">
        <f t="shared" si="39"/>
        <v>#DIV/0!</v>
      </c>
    </row>
    <row r="293" spans="1:10">
      <c r="A293" s="931">
        <v>275</v>
      </c>
      <c r="C293" s="933" t="e">
        <f t="shared" si="36"/>
        <v>#DIV/0!</v>
      </c>
      <c r="D293" s="933" t="e">
        <f t="shared" si="32"/>
        <v>#DIV/0!</v>
      </c>
      <c r="E293" s="933" t="e">
        <f t="shared" si="33"/>
        <v>#DIV/0!</v>
      </c>
      <c r="F293" s="933" t="e">
        <f t="shared" si="34"/>
        <v>#DIV/0!</v>
      </c>
      <c r="G293" s="934" t="e">
        <f t="shared" si="35"/>
        <v>#DIV/0!</v>
      </c>
      <c r="H293" s="933" t="e">
        <f t="shared" si="37"/>
        <v>#DIV/0!</v>
      </c>
      <c r="I293" s="933" t="e">
        <f t="shared" si="38"/>
        <v>#DIV/0!</v>
      </c>
      <c r="J293" s="934" t="e">
        <f t="shared" si="39"/>
        <v>#DIV/0!</v>
      </c>
    </row>
    <row r="294" spans="1:10">
      <c r="A294" s="931">
        <v>276</v>
      </c>
      <c r="C294" s="933" t="e">
        <f t="shared" si="36"/>
        <v>#DIV/0!</v>
      </c>
      <c r="D294" s="933" t="e">
        <f t="shared" si="32"/>
        <v>#DIV/0!</v>
      </c>
      <c r="E294" s="933" t="e">
        <f t="shared" si="33"/>
        <v>#DIV/0!</v>
      </c>
      <c r="F294" s="933" t="e">
        <f t="shared" si="34"/>
        <v>#DIV/0!</v>
      </c>
      <c r="G294" s="934" t="e">
        <f t="shared" si="35"/>
        <v>#DIV/0!</v>
      </c>
      <c r="H294" s="933" t="e">
        <f t="shared" si="37"/>
        <v>#DIV/0!</v>
      </c>
      <c r="I294" s="933" t="e">
        <f t="shared" si="38"/>
        <v>#DIV/0!</v>
      </c>
      <c r="J294" s="934" t="e">
        <f t="shared" si="39"/>
        <v>#DIV/0!</v>
      </c>
    </row>
    <row r="295" spans="1:10">
      <c r="A295" s="931">
        <v>277</v>
      </c>
      <c r="C295" s="933" t="e">
        <f t="shared" si="36"/>
        <v>#DIV/0!</v>
      </c>
      <c r="D295" s="933" t="e">
        <f t="shared" si="32"/>
        <v>#DIV/0!</v>
      </c>
      <c r="E295" s="933" t="e">
        <f t="shared" si="33"/>
        <v>#DIV/0!</v>
      </c>
      <c r="F295" s="933" t="e">
        <f t="shared" si="34"/>
        <v>#DIV/0!</v>
      </c>
      <c r="G295" s="934" t="e">
        <f t="shared" si="35"/>
        <v>#DIV/0!</v>
      </c>
      <c r="H295" s="933" t="e">
        <f t="shared" si="37"/>
        <v>#DIV/0!</v>
      </c>
      <c r="I295" s="933" t="e">
        <f t="shared" si="38"/>
        <v>#DIV/0!</v>
      </c>
      <c r="J295" s="934" t="e">
        <f t="shared" si="39"/>
        <v>#DIV/0!</v>
      </c>
    </row>
    <row r="296" spans="1:10">
      <c r="A296" s="931">
        <v>278</v>
      </c>
      <c r="C296" s="933" t="e">
        <f t="shared" si="36"/>
        <v>#DIV/0!</v>
      </c>
      <c r="D296" s="933" t="e">
        <f t="shared" si="32"/>
        <v>#DIV/0!</v>
      </c>
      <c r="E296" s="933" t="e">
        <f t="shared" si="33"/>
        <v>#DIV/0!</v>
      </c>
      <c r="F296" s="933" t="e">
        <f t="shared" si="34"/>
        <v>#DIV/0!</v>
      </c>
      <c r="G296" s="934" t="e">
        <f t="shared" si="35"/>
        <v>#DIV/0!</v>
      </c>
      <c r="H296" s="933" t="e">
        <f t="shared" si="37"/>
        <v>#DIV/0!</v>
      </c>
      <c r="I296" s="933" t="e">
        <f t="shared" si="38"/>
        <v>#DIV/0!</v>
      </c>
      <c r="J296" s="934" t="e">
        <f t="shared" si="39"/>
        <v>#DIV/0!</v>
      </c>
    </row>
    <row r="297" spans="1:10">
      <c r="A297" s="931">
        <v>279</v>
      </c>
      <c r="C297" s="933" t="e">
        <f t="shared" si="36"/>
        <v>#DIV/0!</v>
      </c>
      <c r="D297" s="933" t="e">
        <f t="shared" si="32"/>
        <v>#DIV/0!</v>
      </c>
      <c r="E297" s="933" t="e">
        <f t="shared" si="33"/>
        <v>#DIV/0!</v>
      </c>
      <c r="F297" s="933" t="e">
        <f t="shared" si="34"/>
        <v>#DIV/0!</v>
      </c>
      <c r="G297" s="934" t="e">
        <f t="shared" si="35"/>
        <v>#DIV/0!</v>
      </c>
      <c r="H297" s="933" t="e">
        <f t="shared" si="37"/>
        <v>#DIV/0!</v>
      </c>
      <c r="I297" s="933" t="e">
        <f t="shared" si="38"/>
        <v>#DIV/0!</v>
      </c>
      <c r="J297" s="934" t="e">
        <f t="shared" si="39"/>
        <v>#DIV/0!</v>
      </c>
    </row>
    <row r="298" spans="1:10">
      <c r="A298" s="931">
        <v>280</v>
      </c>
      <c r="C298" s="933" t="e">
        <f t="shared" si="36"/>
        <v>#DIV/0!</v>
      </c>
      <c r="D298" s="933" t="e">
        <f t="shared" si="32"/>
        <v>#DIV/0!</v>
      </c>
      <c r="E298" s="933" t="e">
        <f t="shared" si="33"/>
        <v>#DIV/0!</v>
      </c>
      <c r="F298" s="933" t="e">
        <f t="shared" si="34"/>
        <v>#DIV/0!</v>
      </c>
      <c r="G298" s="934" t="e">
        <f t="shared" si="35"/>
        <v>#DIV/0!</v>
      </c>
      <c r="H298" s="933" t="e">
        <f t="shared" si="37"/>
        <v>#DIV/0!</v>
      </c>
      <c r="I298" s="933" t="e">
        <f t="shared" si="38"/>
        <v>#DIV/0!</v>
      </c>
      <c r="J298" s="934" t="e">
        <f t="shared" si="39"/>
        <v>#DIV/0!</v>
      </c>
    </row>
    <row r="299" spans="1:10">
      <c r="A299" s="931">
        <v>281</v>
      </c>
      <c r="C299" s="933" t="e">
        <f t="shared" si="36"/>
        <v>#DIV/0!</v>
      </c>
      <c r="D299" s="933" t="e">
        <f t="shared" si="32"/>
        <v>#DIV/0!</v>
      </c>
      <c r="E299" s="933" t="e">
        <f t="shared" si="33"/>
        <v>#DIV/0!</v>
      </c>
      <c r="F299" s="933" t="e">
        <f t="shared" si="34"/>
        <v>#DIV/0!</v>
      </c>
      <c r="G299" s="934" t="e">
        <f t="shared" si="35"/>
        <v>#DIV/0!</v>
      </c>
      <c r="H299" s="933" t="e">
        <f t="shared" si="37"/>
        <v>#DIV/0!</v>
      </c>
      <c r="I299" s="933" t="e">
        <f t="shared" si="38"/>
        <v>#DIV/0!</v>
      </c>
      <c r="J299" s="934" t="e">
        <f t="shared" si="39"/>
        <v>#DIV/0!</v>
      </c>
    </row>
    <row r="300" spans="1:10">
      <c r="A300" s="931">
        <v>282</v>
      </c>
      <c r="C300" s="933" t="e">
        <f t="shared" si="36"/>
        <v>#DIV/0!</v>
      </c>
      <c r="D300" s="933" t="e">
        <f t="shared" si="32"/>
        <v>#DIV/0!</v>
      </c>
      <c r="E300" s="933" t="e">
        <f t="shared" si="33"/>
        <v>#DIV/0!</v>
      </c>
      <c r="F300" s="933" t="e">
        <f t="shared" si="34"/>
        <v>#DIV/0!</v>
      </c>
      <c r="G300" s="934" t="e">
        <f t="shared" si="35"/>
        <v>#DIV/0!</v>
      </c>
      <c r="H300" s="933" t="e">
        <f t="shared" si="37"/>
        <v>#DIV/0!</v>
      </c>
      <c r="I300" s="933" t="e">
        <f t="shared" si="38"/>
        <v>#DIV/0!</v>
      </c>
      <c r="J300" s="934" t="e">
        <f t="shared" si="39"/>
        <v>#DIV/0!</v>
      </c>
    </row>
    <row r="301" spans="1:10">
      <c r="A301" s="931">
        <v>283</v>
      </c>
      <c r="C301" s="933" t="e">
        <f t="shared" si="36"/>
        <v>#DIV/0!</v>
      </c>
      <c r="D301" s="933" t="e">
        <f t="shared" si="32"/>
        <v>#DIV/0!</v>
      </c>
      <c r="E301" s="933" t="e">
        <f t="shared" si="33"/>
        <v>#DIV/0!</v>
      </c>
      <c r="F301" s="933" t="e">
        <f t="shared" si="34"/>
        <v>#DIV/0!</v>
      </c>
      <c r="G301" s="934" t="e">
        <f t="shared" si="35"/>
        <v>#DIV/0!</v>
      </c>
      <c r="H301" s="933" t="e">
        <f t="shared" si="37"/>
        <v>#DIV/0!</v>
      </c>
      <c r="I301" s="933" t="e">
        <f t="shared" si="38"/>
        <v>#DIV/0!</v>
      </c>
      <c r="J301" s="934" t="e">
        <f t="shared" si="39"/>
        <v>#DIV/0!</v>
      </c>
    </row>
    <row r="302" spans="1:10">
      <c r="A302" s="931">
        <v>284</v>
      </c>
      <c r="C302" s="933" t="e">
        <f t="shared" si="36"/>
        <v>#DIV/0!</v>
      </c>
      <c r="D302" s="933" t="e">
        <f t="shared" si="32"/>
        <v>#DIV/0!</v>
      </c>
      <c r="E302" s="933" t="e">
        <f t="shared" si="33"/>
        <v>#DIV/0!</v>
      </c>
      <c r="F302" s="933" t="e">
        <f t="shared" si="34"/>
        <v>#DIV/0!</v>
      </c>
      <c r="G302" s="934" t="e">
        <f t="shared" si="35"/>
        <v>#DIV/0!</v>
      </c>
      <c r="H302" s="933" t="e">
        <f t="shared" si="37"/>
        <v>#DIV/0!</v>
      </c>
      <c r="I302" s="933" t="e">
        <f t="shared" si="38"/>
        <v>#DIV/0!</v>
      </c>
      <c r="J302" s="934" t="e">
        <f t="shared" si="39"/>
        <v>#DIV/0!</v>
      </c>
    </row>
    <row r="303" spans="1:10">
      <c r="A303" s="931">
        <v>285</v>
      </c>
      <c r="C303" s="933" t="e">
        <f t="shared" si="36"/>
        <v>#DIV/0!</v>
      </c>
      <c r="D303" s="933" t="e">
        <f t="shared" si="32"/>
        <v>#DIV/0!</v>
      </c>
      <c r="E303" s="933" t="e">
        <f t="shared" si="33"/>
        <v>#DIV/0!</v>
      </c>
      <c r="F303" s="933" t="e">
        <f t="shared" si="34"/>
        <v>#DIV/0!</v>
      </c>
      <c r="G303" s="934" t="e">
        <f t="shared" si="35"/>
        <v>#DIV/0!</v>
      </c>
      <c r="H303" s="933" t="e">
        <f t="shared" si="37"/>
        <v>#DIV/0!</v>
      </c>
      <c r="I303" s="933" t="e">
        <f t="shared" si="38"/>
        <v>#DIV/0!</v>
      </c>
      <c r="J303" s="934" t="e">
        <f t="shared" si="39"/>
        <v>#DIV/0!</v>
      </c>
    </row>
    <row r="304" spans="1:10">
      <c r="A304" s="931">
        <v>286</v>
      </c>
      <c r="C304" s="933" t="e">
        <f t="shared" si="36"/>
        <v>#DIV/0!</v>
      </c>
      <c r="D304" s="933" t="e">
        <f t="shared" si="32"/>
        <v>#DIV/0!</v>
      </c>
      <c r="E304" s="933" t="e">
        <f t="shared" si="33"/>
        <v>#DIV/0!</v>
      </c>
      <c r="F304" s="933" t="e">
        <f t="shared" si="34"/>
        <v>#DIV/0!</v>
      </c>
      <c r="G304" s="934" t="e">
        <f t="shared" si="35"/>
        <v>#DIV/0!</v>
      </c>
      <c r="H304" s="933" t="e">
        <f t="shared" si="37"/>
        <v>#DIV/0!</v>
      </c>
      <c r="I304" s="933" t="e">
        <f t="shared" si="38"/>
        <v>#DIV/0!</v>
      </c>
      <c r="J304" s="934" t="e">
        <f t="shared" si="39"/>
        <v>#DIV/0!</v>
      </c>
    </row>
    <row r="305" spans="1:10">
      <c r="A305" s="931">
        <v>287</v>
      </c>
      <c r="C305" s="933" t="e">
        <f t="shared" si="36"/>
        <v>#DIV/0!</v>
      </c>
      <c r="D305" s="933" t="e">
        <f t="shared" si="32"/>
        <v>#DIV/0!</v>
      </c>
      <c r="E305" s="933" t="e">
        <f t="shared" si="33"/>
        <v>#DIV/0!</v>
      </c>
      <c r="F305" s="933" t="e">
        <f t="shared" si="34"/>
        <v>#DIV/0!</v>
      </c>
      <c r="G305" s="934" t="e">
        <f t="shared" si="35"/>
        <v>#DIV/0!</v>
      </c>
      <c r="H305" s="933" t="e">
        <f t="shared" si="37"/>
        <v>#DIV/0!</v>
      </c>
      <c r="I305" s="933" t="e">
        <f t="shared" si="38"/>
        <v>#DIV/0!</v>
      </c>
      <c r="J305" s="934" t="e">
        <f t="shared" si="39"/>
        <v>#DIV/0!</v>
      </c>
    </row>
    <row r="306" spans="1:10">
      <c r="A306" s="931">
        <v>288</v>
      </c>
      <c r="C306" s="933" t="e">
        <f t="shared" si="36"/>
        <v>#DIV/0!</v>
      </c>
      <c r="D306" s="933" t="e">
        <f t="shared" si="32"/>
        <v>#DIV/0!</v>
      </c>
      <c r="E306" s="933" t="e">
        <f t="shared" si="33"/>
        <v>#DIV/0!</v>
      </c>
      <c r="F306" s="933" t="e">
        <f t="shared" si="34"/>
        <v>#DIV/0!</v>
      </c>
      <c r="G306" s="934" t="e">
        <f t="shared" si="35"/>
        <v>#DIV/0!</v>
      </c>
      <c r="H306" s="933" t="e">
        <f t="shared" si="37"/>
        <v>#DIV/0!</v>
      </c>
      <c r="I306" s="933" t="e">
        <f t="shared" si="38"/>
        <v>#DIV/0!</v>
      </c>
      <c r="J306" s="934" t="e">
        <f t="shared" si="39"/>
        <v>#DIV/0!</v>
      </c>
    </row>
    <row r="307" spans="1:10">
      <c r="A307" s="931">
        <v>289</v>
      </c>
      <c r="C307" s="933" t="e">
        <f t="shared" si="36"/>
        <v>#DIV/0!</v>
      </c>
      <c r="D307" s="933" t="e">
        <f t="shared" si="32"/>
        <v>#DIV/0!</v>
      </c>
      <c r="E307" s="933" t="e">
        <f t="shared" si="33"/>
        <v>#DIV/0!</v>
      </c>
      <c r="F307" s="933" t="e">
        <f t="shared" si="34"/>
        <v>#DIV/0!</v>
      </c>
      <c r="G307" s="934" t="e">
        <f t="shared" si="35"/>
        <v>#DIV/0!</v>
      </c>
      <c r="H307" s="933" t="e">
        <f t="shared" si="37"/>
        <v>#DIV/0!</v>
      </c>
      <c r="I307" s="933" t="e">
        <f t="shared" si="38"/>
        <v>#DIV/0!</v>
      </c>
      <c r="J307" s="934" t="e">
        <f t="shared" si="39"/>
        <v>#DIV/0!</v>
      </c>
    </row>
    <row r="308" spans="1:10">
      <c r="A308" s="931">
        <v>290</v>
      </c>
      <c r="C308" s="933" t="e">
        <f t="shared" si="36"/>
        <v>#DIV/0!</v>
      </c>
      <c r="D308" s="933" t="e">
        <f t="shared" si="32"/>
        <v>#DIV/0!</v>
      </c>
      <c r="E308" s="933" t="e">
        <f t="shared" si="33"/>
        <v>#DIV/0!</v>
      </c>
      <c r="F308" s="933" t="e">
        <f t="shared" si="34"/>
        <v>#DIV/0!</v>
      </c>
      <c r="G308" s="934" t="e">
        <f t="shared" si="35"/>
        <v>#DIV/0!</v>
      </c>
      <c r="H308" s="933" t="e">
        <f t="shared" si="37"/>
        <v>#DIV/0!</v>
      </c>
      <c r="I308" s="933" t="e">
        <f t="shared" si="38"/>
        <v>#DIV/0!</v>
      </c>
      <c r="J308" s="934" t="e">
        <f t="shared" si="39"/>
        <v>#DIV/0!</v>
      </c>
    </row>
    <row r="309" spans="1:10">
      <c r="A309" s="931">
        <v>291</v>
      </c>
      <c r="C309" s="933" t="e">
        <f t="shared" si="36"/>
        <v>#DIV/0!</v>
      </c>
      <c r="D309" s="933" t="e">
        <f t="shared" si="32"/>
        <v>#DIV/0!</v>
      </c>
      <c r="E309" s="933" t="e">
        <f t="shared" si="33"/>
        <v>#DIV/0!</v>
      </c>
      <c r="F309" s="933" t="e">
        <f t="shared" si="34"/>
        <v>#DIV/0!</v>
      </c>
      <c r="G309" s="934" t="e">
        <f t="shared" si="35"/>
        <v>#DIV/0!</v>
      </c>
      <c r="H309" s="933" t="e">
        <f t="shared" si="37"/>
        <v>#DIV/0!</v>
      </c>
      <c r="I309" s="933" t="e">
        <f t="shared" si="38"/>
        <v>#DIV/0!</v>
      </c>
      <c r="J309" s="934" t="e">
        <f t="shared" si="39"/>
        <v>#DIV/0!</v>
      </c>
    </row>
    <row r="310" spans="1:10">
      <c r="A310" s="931">
        <v>292</v>
      </c>
      <c r="C310" s="933" t="e">
        <f t="shared" si="36"/>
        <v>#DIV/0!</v>
      </c>
      <c r="D310" s="933" t="e">
        <f t="shared" si="32"/>
        <v>#DIV/0!</v>
      </c>
      <c r="E310" s="933" t="e">
        <f t="shared" si="33"/>
        <v>#DIV/0!</v>
      </c>
      <c r="F310" s="933" t="e">
        <f t="shared" si="34"/>
        <v>#DIV/0!</v>
      </c>
      <c r="G310" s="934" t="e">
        <f t="shared" si="35"/>
        <v>#DIV/0!</v>
      </c>
      <c r="H310" s="933" t="e">
        <f t="shared" si="37"/>
        <v>#DIV/0!</v>
      </c>
      <c r="I310" s="933" t="e">
        <f t="shared" si="38"/>
        <v>#DIV/0!</v>
      </c>
      <c r="J310" s="934" t="e">
        <f t="shared" si="39"/>
        <v>#DIV/0!</v>
      </c>
    </row>
    <row r="311" spans="1:10">
      <c r="A311" s="931">
        <v>293</v>
      </c>
      <c r="C311" s="933" t="e">
        <f t="shared" si="36"/>
        <v>#DIV/0!</v>
      </c>
      <c r="D311" s="933" t="e">
        <f t="shared" si="32"/>
        <v>#DIV/0!</v>
      </c>
      <c r="E311" s="933" t="e">
        <f t="shared" si="33"/>
        <v>#DIV/0!</v>
      </c>
      <c r="F311" s="933" t="e">
        <f t="shared" si="34"/>
        <v>#DIV/0!</v>
      </c>
      <c r="G311" s="934" t="e">
        <f t="shared" si="35"/>
        <v>#DIV/0!</v>
      </c>
      <c r="H311" s="933" t="e">
        <f t="shared" si="37"/>
        <v>#DIV/0!</v>
      </c>
      <c r="I311" s="933" t="e">
        <f t="shared" si="38"/>
        <v>#DIV/0!</v>
      </c>
      <c r="J311" s="934" t="e">
        <f t="shared" si="39"/>
        <v>#DIV/0!</v>
      </c>
    </row>
    <row r="312" spans="1:10">
      <c r="A312" s="931">
        <v>294</v>
      </c>
      <c r="C312" s="933" t="e">
        <f t="shared" si="36"/>
        <v>#DIV/0!</v>
      </c>
      <c r="D312" s="933" t="e">
        <f t="shared" si="32"/>
        <v>#DIV/0!</v>
      </c>
      <c r="E312" s="933" t="e">
        <f t="shared" si="33"/>
        <v>#DIV/0!</v>
      </c>
      <c r="F312" s="933" t="e">
        <f t="shared" si="34"/>
        <v>#DIV/0!</v>
      </c>
      <c r="G312" s="934" t="e">
        <f t="shared" si="35"/>
        <v>#DIV/0!</v>
      </c>
      <c r="H312" s="933" t="e">
        <f t="shared" si="37"/>
        <v>#DIV/0!</v>
      </c>
      <c r="I312" s="933" t="e">
        <f t="shared" si="38"/>
        <v>#DIV/0!</v>
      </c>
      <c r="J312" s="934" t="e">
        <f t="shared" si="39"/>
        <v>#DIV/0!</v>
      </c>
    </row>
    <row r="313" spans="1:10">
      <c r="A313" s="931">
        <v>295</v>
      </c>
      <c r="C313" s="933" t="e">
        <f t="shared" si="36"/>
        <v>#DIV/0!</v>
      </c>
      <c r="D313" s="933" t="e">
        <f t="shared" si="32"/>
        <v>#DIV/0!</v>
      </c>
      <c r="E313" s="933" t="e">
        <f t="shared" si="33"/>
        <v>#DIV/0!</v>
      </c>
      <c r="F313" s="933" t="e">
        <f t="shared" si="34"/>
        <v>#DIV/0!</v>
      </c>
      <c r="G313" s="934" t="e">
        <f t="shared" si="35"/>
        <v>#DIV/0!</v>
      </c>
      <c r="H313" s="933" t="e">
        <f t="shared" si="37"/>
        <v>#DIV/0!</v>
      </c>
      <c r="I313" s="933" t="e">
        <f t="shared" si="38"/>
        <v>#DIV/0!</v>
      </c>
      <c r="J313" s="934" t="e">
        <f t="shared" si="39"/>
        <v>#DIV/0!</v>
      </c>
    </row>
    <row r="314" spans="1:10">
      <c r="A314" s="931">
        <v>296</v>
      </c>
      <c r="C314" s="933" t="e">
        <f t="shared" si="36"/>
        <v>#DIV/0!</v>
      </c>
      <c r="D314" s="933" t="e">
        <f t="shared" si="32"/>
        <v>#DIV/0!</v>
      </c>
      <c r="E314" s="933" t="e">
        <f t="shared" si="33"/>
        <v>#DIV/0!</v>
      </c>
      <c r="F314" s="933" t="e">
        <f t="shared" si="34"/>
        <v>#DIV/0!</v>
      </c>
      <c r="G314" s="934" t="e">
        <f t="shared" si="35"/>
        <v>#DIV/0!</v>
      </c>
      <c r="H314" s="933" t="e">
        <f t="shared" si="37"/>
        <v>#DIV/0!</v>
      </c>
      <c r="I314" s="933" t="e">
        <f t="shared" si="38"/>
        <v>#DIV/0!</v>
      </c>
      <c r="J314" s="934" t="e">
        <f t="shared" si="39"/>
        <v>#DIV/0!</v>
      </c>
    </row>
    <row r="315" spans="1:10">
      <c r="A315" s="931">
        <v>297</v>
      </c>
      <c r="C315" s="933" t="e">
        <f t="shared" si="36"/>
        <v>#DIV/0!</v>
      </c>
      <c r="D315" s="933" t="e">
        <f t="shared" si="32"/>
        <v>#DIV/0!</v>
      </c>
      <c r="E315" s="933" t="e">
        <f t="shared" si="33"/>
        <v>#DIV/0!</v>
      </c>
      <c r="F315" s="933" t="e">
        <f t="shared" si="34"/>
        <v>#DIV/0!</v>
      </c>
      <c r="G315" s="934" t="e">
        <f t="shared" si="35"/>
        <v>#DIV/0!</v>
      </c>
      <c r="H315" s="933" t="e">
        <f t="shared" si="37"/>
        <v>#DIV/0!</v>
      </c>
      <c r="I315" s="933" t="e">
        <f t="shared" si="38"/>
        <v>#DIV/0!</v>
      </c>
      <c r="J315" s="934" t="e">
        <f t="shared" si="39"/>
        <v>#DIV/0!</v>
      </c>
    </row>
    <row r="316" spans="1:10">
      <c r="A316" s="931">
        <v>298</v>
      </c>
      <c r="C316" s="933" t="e">
        <f t="shared" si="36"/>
        <v>#DIV/0!</v>
      </c>
      <c r="D316" s="933" t="e">
        <f t="shared" si="32"/>
        <v>#DIV/0!</v>
      </c>
      <c r="E316" s="933" t="e">
        <f t="shared" si="33"/>
        <v>#DIV/0!</v>
      </c>
      <c r="F316" s="933" t="e">
        <f t="shared" si="34"/>
        <v>#DIV/0!</v>
      </c>
      <c r="G316" s="934" t="e">
        <f t="shared" si="35"/>
        <v>#DIV/0!</v>
      </c>
      <c r="H316" s="933" t="e">
        <f t="shared" si="37"/>
        <v>#DIV/0!</v>
      </c>
      <c r="I316" s="933" t="e">
        <f t="shared" si="38"/>
        <v>#DIV/0!</v>
      </c>
      <c r="J316" s="934" t="e">
        <f t="shared" si="39"/>
        <v>#DIV/0!</v>
      </c>
    </row>
    <row r="317" spans="1:10">
      <c r="A317" s="931">
        <v>299</v>
      </c>
      <c r="C317" s="933" t="e">
        <f t="shared" si="36"/>
        <v>#DIV/0!</v>
      </c>
      <c r="D317" s="933" t="e">
        <f t="shared" si="32"/>
        <v>#DIV/0!</v>
      </c>
      <c r="E317" s="933" t="e">
        <f t="shared" si="33"/>
        <v>#DIV/0!</v>
      </c>
      <c r="F317" s="933" t="e">
        <f t="shared" si="34"/>
        <v>#DIV/0!</v>
      </c>
      <c r="G317" s="934" t="e">
        <f t="shared" si="35"/>
        <v>#DIV/0!</v>
      </c>
      <c r="H317" s="933" t="e">
        <f t="shared" si="37"/>
        <v>#DIV/0!</v>
      </c>
      <c r="I317" s="933" t="e">
        <f t="shared" si="38"/>
        <v>#DIV/0!</v>
      </c>
      <c r="J317" s="934" t="e">
        <f t="shared" si="39"/>
        <v>#DIV/0!</v>
      </c>
    </row>
    <row r="318" spans="1:10">
      <c r="A318" s="931">
        <v>300</v>
      </c>
      <c r="C318" s="933" t="e">
        <f t="shared" si="36"/>
        <v>#DIV/0!</v>
      </c>
      <c r="D318" s="933" t="e">
        <f t="shared" si="32"/>
        <v>#DIV/0!</v>
      </c>
      <c r="E318" s="933" t="e">
        <f t="shared" si="33"/>
        <v>#DIV/0!</v>
      </c>
      <c r="F318" s="933" t="e">
        <f t="shared" si="34"/>
        <v>#DIV/0!</v>
      </c>
      <c r="G318" s="934" t="e">
        <f t="shared" si="35"/>
        <v>#DIV/0!</v>
      </c>
      <c r="H318" s="933" t="e">
        <f t="shared" si="37"/>
        <v>#DIV/0!</v>
      </c>
      <c r="I318" s="933" t="e">
        <f t="shared" si="38"/>
        <v>#DIV/0!</v>
      </c>
      <c r="J318" s="934" t="e">
        <f t="shared" si="39"/>
        <v>#DIV/0!</v>
      </c>
    </row>
    <row r="319" spans="1:10">
      <c r="A319" s="931">
        <v>301</v>
      </c>
      <c r="C319" s="933" t="e">
        <f t="shared" si="36"/>
        <v>#DIV/0!</v>
      </c>
      <c r="D319" s="933" t="e">
        <f t="shared" si="32"/>
        <v>#DIV/0!</v>
      </c>
      <c r="E319" s="933" t="e">
        <f t="shared" si="33"/>
        <v>#DIV/0!</v>
      </c>
      <c r="F319" s="933" t="e">
        <f t="shared" si="34"/>
        <v>#DIV/0!</v>
      </c>
      <c r="G319" s="934" t="e">
        <f t="shared" si="35"/>
        <v>#DIV/0!</v>
      </c>
      <c r="H319" s="933" t="e">
        <f t="shared" si="37"/>
        <v>#DIV/0!</v>
      </c>
      <c r="I319" s="933" t="e">
        <f t="shared" si="38"/>
        <v>#DIV/0!</v>
      </c>
      <c r="J319" s="934" t="e">
        <f t="shared" si="39"/>
        <v>#DIV/0!</v>
      </c>
    </row>
    <row r="320" spans="1:10">
      <c r="A320" s="931">
        <v>302</v>
      </c>
      <c r="C320" s="933" t="e">
        <f t="shared" si="36"/>
        <v>#DIV/0!</v>
      </c>
      <c r="D320" s="933" t="e">
        <f t="shared" si="32"/>
        <v>#DIV/0!</v>
      </c>
      <c r="E320" s="933" t="e">
        <f t="shared" si="33"/>
        <v>#DIV/0!</v>
      </c>
      <c r="F320" s="933" t="e">
        <f t="shared" si="34"/>
        <v>#DIV/0!</v>
      </c>
      <c r="G320" s="934" t="e">
        <f t="shared" si="35"/>
        <v>#DIV/0!</v>
      </c>
      <c r="H320" s="933" t="e">
        <f t="shared" si="37"/>
        <v>#DIV/0!</v>
      </c>
      <c r="I320" s="933" t="e">
        <f t="shared" si="38"/>
        <v>#DIV/0!</v>
      </c>
      <c r="J320" s="934" t="e">
        <f t="shared" si="39"/>
        <v>#DIV/0!</v>
      </c>
    </row>
    <row r="321" spans="1:10">
      <c r="A321" s="931">
        <v>303</v>
      </c>
      <c r="C321" s="933" t="e">
        <f t="shared" si="36"/>
        <v>#DIV/0!</v>
      </c>
      <c r="D321" s="933" t="e">
        <f t="shared" si="32"/>
        <v>#DIV/0!</v>
      </c>
      <c r="E321" s="933" t="e">
        <f t="shared" si="33"/>
        <v>#DIV/0!</v>
      </c>
      <c r="F321" s="933" t="e">
        <f t="shared" si="34"/>
        <v>#DIV/0!</v>
      </c>
      <c r="G321" s="934" t="e">
        <f t="shared" si="35"/>
        <v>#DIV/0!</v>
      </c>
      <c r="H321" s="933" t="e">
        <f t="shared" si="37"/>
        <v>#DIV/0!</v>
      </c>
      <c r="I321" s="933" t="e">
        <f t="shared" si="38"/>
        <v>#DIV/0!</v>
      </c>
      <c r="J321" s="934" t="e">
        <f t="shared" si="39"/>
        <v>#DIV/0!</v>
      </c>
    </row>
    <row r="322" spans="1:10">
      <c r="A322" s="931">
        <v>304</v>
      </c>
      <c r="C322" s="933" t="e">
        <f t="shared" si="36"/>
        <v>#DIV/0!</v>
      </c>
      <c r="D322" s="933" t="e">
        <f t="shared" si="32"/>
        <v>#DIV/0!</v>
      </c>
      <c r="E322" s="933" t="e">
        <f t="shared" si="33"/>
        <v>#DIV/0!</v>
      </c>
      <c r="F322" s="933" t="e">
        <f t="shared" si="34"/>
        <v>#DIV/0!</v>
      </c>
      <c r="G322" s="934" t="e">
        <f t="shared" si="35"/>
        <v>#DIV/0!</v>
      </c>
      <c r="H322" s="933" t="e">
        <f t="shared" si="37"/>
        <v>#DIV/0!</v>
      </c>
      <c r="I322" s="933" t="e">
        <f t="shared" si="38"/>
        <v>#DIV/0!</v>
      </c>
      <c r="J322" s="934" t="e">
        <f t="shared" si="39"/>
        <v>#DIV/0!</v>
      </c>
    </row>
    <row r="323" spans="1:10">
      <c r="A323" s="931">
        <v>305</v>
      </c>
      <c r="C323" s="933" t="e">
        <f t="shared" si="36"/>
        <v>#DIV/0!</v>
      </c>
      <c r="D323" s="933" t="e">
        <f t="shared" si="32"/>
        <v>#DIV/0!</v>
      </c>
      <c r="E323" s="933" t="e">
        <f t="shared" si="33"/>
        <v>#DIV/0!</v>
      </c>
      <c r="F323" s="933" t="e">
        <f t="shared" si="34"/>
        <v>#DIV/0!</v>
      </c>
      <c r="G323" s="934" t="e">
        <f t="shared" si="35"/>
        <v>#DIV/0!</v>
      </c>
      <c r="H323" s="933" t="e">
        <f t="shared" si="37"/>
        <v>#DIV/0!</v>
      </c>
      <c r="I323" s="933" t="e">
        <f t="shared" si="38"/>
        <v>#DIV/0!</v>
      </c>
      <c r="J323" s="934" t="e">
        <f t="shared" si="39"/>
        <v>#DIV/0!</v>
      </c>
    </row>
    <row r="324" spans="1:10">
      <c r="A324" s="931">
        <v>306</v>
      </c>
      <c r="C324" s="933" t="e">
        <f t="shared" si="36"/>
        <v>#DIV/0!</v>
      </c>
      <c r="D324" s="933" t="e">
        <f t="shared" si="32"/>
        <v>#DIV/0!</v>
      </c>
      <c r="E324" s="933" t="e">
        <f t="shared" si="33"/>
        <v>#DIV/0!</v>
      </c>
      <c r="F324" s="933" t="e">
        <f t="shared" si="34"/>
        <v>#DIV/0!</v>
      </c>
      <c r="G324" s="934" t="e">
        <f t="shared" si="35"/>
        <v>#DIV/0!</v>
      </c>
      <c r="H324" s="933" t="e">
        <f t="shared" si="37"/>
        <v>#DIV/0!</v>
      </c>
      <c r="I324" s="933" t="e">
        <f t="shared" si="38"/>
        <v>#DIV/0!</v>
      </c>
      <c r="J324" s="934" t="e">
        <f t="shared" si="39"/>
        <v>#DIV/0!</v>
      </c>
    </row>
    <row r="325" spans="1:10">
      <c r="A325" s="931">
        <v>307</v>
      </c>
      <c r="C325" s="933" t="e">
        <f t="shared" si="36"/>
        <v>#DIV/0!</v>
      </c>
      <c r="D325" s="933" t="e">
        <f t="shared" si="32"/>
        <v>#DIV/0!</v>
      </c>
      <c r="E325" s="933" t="e">
        <f t="shared" si="33"/>
        <v>#DIV/0!</v>
      </c>
      <c r="F325" s="933" t="e">
        <f t="shared" si="34"/>
        <v>#DIV/0!</v>
      </c>
      <c r="G325" s="934" t="e">
        <f t="shared" si="35"/>
        <v>#DIV/0!</v>
      </c>
      <c r="H325" s="933" t="e">
        <f t="shared" si="37"/>
        <v>#DIV/0!</v>
      </c>
      <c r="I325" s="933" t="e">
        <f t="shared" si="38"/>
        <v>#DIV/0!</v>
      </c>
      <c r="J325" s="934" t="e">
        <f t="shared" si="39"/>
        <v>#DIV/0!</v>
      </c>
    </row>
    <row r="326" spans="1:10">
      <c r="A326" s="931">
        <v>308</v>
      </c>
      <c r="C326" s="933" t="e">
        <f t="shared" si="36"/>
        <v>#DIV/0!</v>
      </c>
      <c r="D326" s="933" t="e">
        <f t="shared" si="32"/>
        <v>#DIV/0!</v>
      </c>
      <c r="E326" s="933" t="e">
        <f t="shared" si="33"/>
        <v>#DIV/0!</v>
      </c>
      <c r="F326" s="933" t="e">
        <f t="shared" si="34"/>
        <v>#DIV/0!</v>
      </c>
      <c r="G326" s="934" t="e">
        <f t="shared" si="35"/>
        <v>#DIV/0!</v>
      </c>
      <c r="H326" s="933" t="e">
        <f t="shared" si="37"/>
        <v>#DIV/0!</v>
      </c>
      <c r="I326" s="933" t="e">
        <f t="shared" si="38"/>
        <v>#DIV/0!</v>
      </c>
      <c r="J326" s="934" t="e">
        <f t="shared" si="39"/>
        <v>#DIV/0!</v>
      </c>
    </row>
    <row r="327" spans="1:10">
      <c r="A327" s="931">
        <v>309</v>
      </c>
      <c r="C327" s="933" t="e">
        <f t="shared" si="36"/>
        <v>#DIV/0!</v>
      </c>
      <c r="D327" s="933" t="e">
        <f t="shared" si="32"/>
        <v>#DIV/0!</v>
      </c>
      <c r="E327" s="933" t="e">
        <f t="shared" si="33"/>
        <v>#DIV/0!</v>
      </c>
      <c r="F327" s="933" t="e">
        <f t="shared" si="34"/>
        <v>#DIV/0!</v>
      </c>
      <c r="G327" s="934" t="e">
        <f t="shared" si="35"/>
        <v>#DIV/0!</v>
      </c>
      <c r="H327" s="933" t="e">
        <f t="shared" si="37"/>
        <v>#DIV/0!</v>
      </c>
      <c r="I327" s="933" t="e">
        <f t="shared" si="38"/>
        <v>#DIV/0!</v>
      </c>
      <c r="J327" s="934" t="e">
        <f t="shared" si="39"/>
        <v>#DIV/0!</v>
      </c>
    </row>
    <row r="328" spans="1:10">
      <c r="A328" s="931">
        <v>310</v>
      </c>
      <c r="C328" s="933" t="e">
        <f t="shared" si="36"/>
        <v>#DIV/0!</v>
      </c>
      <c r="D328" s="933" t="e">
        <f t="shared" si="32"/>
        <v>#DIV/0!</v>
      </c>
      <c r="E328" s="933" t="e">
        <f t="shared" si="33"/>
        <v>#DIV/0!</v>
      </c>
      <c r="F328" s="933" t="e">
        <f t="shared" si="34"/>
        <v>#DIV/0!</v>
      </c>
      <c r="G328" s="934" t="e">
        <f t="shared" si="35"/>
        <v>#DIV/0!</v>
      </c>
      <c r="H328" s="933" t="e">
        <f t="shared" si="37"/>
        <v>#DIV/0!</v>
      </c>
      <c r="I328" s="933" t="e">
        <f t="shared" si="38"/>
        <v>#DIV/0!</v>
      </c>
      <c r="J328" s="934" t="e">
        <f t="shared" si="39"/>
        <v>#DIV/0!</v>
      </c>
    </row>
    <row r="329" spans="1:10">
      <c r="A329" s="931">
        <v>311</v>
      </c>
      <c r="C329" s="933" t="e">
        <f t="shared" si="36"/>
        <v>#DIV/0!</v>
      </c>
      <c r="D329" s="933" t="e">
        <f t="shared" si="32"/>
        <v>#DIV/0!</v>
      </c>
      <c r="E329" s="933" t="e">
        <f t="shared" si="33"/>
        <v>#DIV/0!</v>
      </c>
      <c r="F329" s="933" t="e">
        <f t="shared" si="34"/>
        <v>#DIV/0!</v>
      </c>
      <c r="G329" s="934" t="e">
        <f t="shared" si="35"/>
        <v>#DIV/0!</v>
      </c>
      <c r="H329" s="933" t="e">
        <f t="shared" si="37"/>
        <v>#DIV/0!</v>
      </c>
      <c r="I329" s="933" t="e">
        <f t="shared" si="38"/>
        <v>#DIV/0!</v>
      </c>
      <c r="J329" s="934" t="e">
        <f t="shared" si="39"/>
        <v>#DIV/0!</v>
      </c>
    </row>
    <row r="330" spans="1:10">
      <c r="A330" s="931">
        <v>312</v>
      </c>
      <c r="C330" s="933" t="e">
        <f t="shared" si="36"/>
        <v>#DIV/0!</v>
      </c>
      <c r="D330" s="933" t="e">
        <f t="shared" si="32"/>
        <v>#DIV/0!</v>
      </c>
      <c r="E330" s="933" t="e">
        <f t="shared" si="33"/>
        <v>#DIV/0!</v>
      </c>
      <c r="F330" s="933" t="e">
        <f t="shared" si="34"/>
        <v>#DIV/0!</v>
      </c>
      <c r="G330" s="934" t="e">
        <f t="shared" si="35"/>
        <v>#DIV/0!</v>
      </c>
      <c r="H330" s="933" t="e">
        <f t="shared" si="37"/>
        <v>#DIV/0!</v>
      </c>
      <c r="I330" s="933" t="e">
        <f t="shared" si="38"/>
        <v>#DIV/0!</v>
      </c>
      <c r="J330" s="934" t="e">
        <f t="shared" si="39"/>
        <v>#DIV/0!</v>
      </c>
    </row>
    <row r="331" spans="1:10">
      <c r="A331" s="931">
        <v>313</v>
      </c>
      <c r="C331" s="933" t="e">
        <f t="shared" si="36"/>
        <v>#DIV/0!</v>
      </c>
      <c r="D331" s="933" t="e">
        <f t="shared" si="32"/>
        <v>#DIV/0!</v>
      </c>
      <c r="E331" s="933" t="e">
        <f t="shared" si="33"/>
        <v>#DIV/0!</v>
      </c>
      <c r="F331" s="933" t="e">
        <f t="shared" si="34"/>
        <v>#DIV/0!</v>
      </c>
      <c r="G331" s="934" t="e">
        <f t="shared" si="35"/>
        <v>#DIV/0!</v>
      </c>
      <c r="H331" s="933" t="e">
        <f t="shared" si="37"/>
        <v>#DIV/0!</v>
      </c>
      <c r="I331" s="933" t="e">
        <f t="shared" si="38"/>
        <v>#DIV/0!</v>
      </c>
      <c r="J331" s="934" t="e">
        <f t="shared" si="39"/>
        <v>#DIV/0!</v>
      </c>
    </row>
    <row r="332" spans="1:10">
      <c r="A332" s="931">
        <v>314</v>
      </c>
      <c r="C332" s="933" t="e">
        <f t="shared" si="36"/>
        <v>#DIV/0!</v>
      </c>
      <c r="D332" s="933" t="e">
        <f t="shared" si="32"/>
        <v>#DIV/0!</v>
      </c>
      <c r="E332" s="933" t="e">
        <f t="shared" si="33"/>
        <v>#DIV/0!</v>
      </c>
      <c r="F332" s="933" t="e">
        <f t="shared" si="34"/>
        <v>#DIV/0!</v>
      </c>
      <c r="G332" s="934" t="e">
        <f t="shared" si="35"/>
        <v>#DIV/0!</v>
      </c>
      <c r="H332" s="933" t="e">
        <f t="shared" si="37"/>
        <v>#DIV/0!</v>
      </c>
      <c r="I332" s="933" t="e">
        <f t="shared" si="38"/>
        <v>#DIV/0!</v>
      </c>
      <c r="J332" s="934" t="e">
        <f t="shared" si="39"/>
        <v>#DIV/0!</v>
      </c>
    </row>
    <row r="333" spans="1:10">
      <c r="A333" s="931">
        <v>315</v>
      </c>
      <c r="C333" s="933" t="e">
        <f t="shared" si="36"/>
        <v>#DIV/0!</v>
      </c>
      <c r="D333" s="933" t="e">
        <f t="shared" si="32"/>
        <v>#DIV/0!</v>
      </c>
      <c r="E333" s="933" t="e">
        <f t="shared" si="33"/>
        <v>#DIV/0!</v>
      </c>
      <c r="F333" s="933" t="e">
        <f t="shared" si="34"/>
        <v>#DIV/0!</v>
      </c>
      <c r="G333" s="934" t="e">
        <f t="shared" si="35"/>
        <v>#DIV/0!</v>
      </c>
      <c r="H333" s="933" t="e">
        <f t="shared" si="37"/>
        <v>#DIV/0!</v>
      </c>
      <c r="I333" s="933" t="e">
        <f t="shared" si="38"/>
        <v>#DIV/0!</v>
      </c>
      <c r="J333" s="934" t="e">
        <f t="shared" si="39"/>
        <v>#DIV/0!</v>
      </c>
    </row>
    <row r="334" spans="1:10">
      <c r="A334" s="931">
        <v>316</v>
      </c>
      <c r="C334" s="933" t="e">
        <f t="shared" si="36"/>
        <v>#DIV/0!</v>
      </c>
      <c r="D334" s="933" t="e">
        <f t="shared" si="32"/>
        <v>#DIV/0!</v>
      </c>
      <c r="E334" s="933" t="e">
        <f t="shared" si="33"/>
        <v>#DIV/0!</v>
      </c>
      <c r="F334" s="933" t="e">
        <f t="shared" si="34"/>
        <v>#DIV/0!</v>
      </c>
      <c r="G334" s="934" t="e">
        <f t="shared" si="35"/>
        <v>#DIV/0!</v>
      </c>
      <c r="H334" s="933" t="e">
        <f t="shared" si="37"/>
        <v>#DIV/0!</v>
      </c>
      <c r="I334" s="933" t="e">
        <f t="shared" si="38"/>
        <v>#DIV/0!</v>
      </c>
      <c r="J334" s="934" t="e">
        <f t="shared" si="39"/>
        <v>#DIV/0!</v>
      </c>
    </row>
    <row r="335" spans="1:10">
      <c r="A335" s="931">
        <v>317</v>
      </c>
      <c r="C335" s="933" t="e">
        <f t="shared" si="36"/>
        <v>#DIV/0!</v>
      </c>
      <c r="D335" s="933" t="e">
        <f t="shared" si="32"/>
        <v>#DIV/0!</v>
      </c>
      <c r="E335" s="933" t="e">
        <f t="shared" si="33"/>
        <v>#DIV/0!</v>
      </c>
      <c r="F335" s="933" t="e">
        <f t="shared" si="34"/>
        <v>#DIV/0!</v>
      </c>
      <c r="G335" s="934" t="e">
        <f t="shared" si="35"/>
        <v>#DIV/0!</v>
      </c>
      <c r="H335" s="933" t="e">
        <f t="shared" si="37"/>
        <v>#DIV/0!</v>
      </c>
      <c r="I335" s="933" t="e">
        <f t="shared" si="38"/>
        <v>#DIV/0!</v>
      </c>
      <c r="J335" s="934" t="e">
        <f t="shared" si="39"/>
        <v>#DIV/0!</v>
      </c>
    </row>
    <row r="336" spans="1:10">
      <c r="A336" s="931">
        <v>318</v>
      </c>
      <c r="C336" s="933" t="e">
        <f t="shared" si="36"/>
        <v>#DIV/0!</v>
      </c>
      <c r="D336" s="933" t="e">
        <f t="shared" si="32"/>
        <v>#DIV/0!</v>
      </c>
      <c r="E336" s="933" t="e">
        <f t="shared" si="33"/>
        <v>#DIV/0!</v>
      </c>
      <c r="F336" s="933" t="e">
        <f t="shared" si="34"/>
        <v>#DIV/0!</v>
      </c>
      <c r="G336" s="934" t="e">
        <f t="shared" si="35"/>
        <v>#DIV/0!</v>
      </c>
      <c r="H336" s="933" t="e">
        <f t="shared" si="37"/>
        <v>#DIV/0!</v>
      </c>
      <c r="I336" s="933" t="e">
        <f t="shared" si="38"/>
        <v>#DIV/0!</v>
      </c>
      <c r="J336" s="934" t="e">
        <f t="shared" si="39"/>
        <v>#DIV/0!</v>
      </c>
    </row>
    <row r="337" spans="1:10">
      <c r="A337" s="931">
        <v>319</v>
      </c>
      <c r="C337" s="933" t="e">
        <f t="shared" si="36"/>
        <v>#DIV/0!</v>
      </c>
      <c r="D337" s="933" t="e">
        <f t="shared" si="32"/>
        <v>#DIV/0!</v>
      </c>
      <c r="E337" s="933" t="e">
        <f t="shared" si="33"/>
        <v>#DIV/0!</v>
      </c>
      <c r="F337" s="933" t="e">
        <f t="shared" si="34"/>
        <v>#DIV/0!</v>
      </c>
      <c r="G337" s="934" t="e">
        <f t="shared" si="35"/>
        <v>#DIV/0!</v>
      </c>
      <c r="H337" s="933" t="e">
        <f t="shared" si="37"/>
        <v>#DIV/0!</v>
      </c>
      <c r="I337" s="933" t="e">
        <f t="shared" si="38"/>
        <v>#DIV/0!</v>
      </c>
      <c r="J337" s="934" t="e">
        <f t="shared" si="39"/>
        <v>#DIV/0!</v>
      </c>
    </row>
    <row r="338" spans="1:10">
      <c r="A338" s="931">
        <v>320</v>
      </c>
      <c r="C338" s="933" t="e">
        <f t="shared" si="36"/>
        <v>#DIV/0!</v>
      </c>
      <c r="D338" s="933" t="e">
        <f t="shared" si="32"/>
        <v>#DIV/0!</v>
      </c>
      <c r="E338" s="933" t="e">
        <f t="shared" si="33"/>
        <v>#DIV/0!</v>
      </c>
      <c r="F338" s="933" t="e">
        <f t="shared" si="34"/>
        <v>#DIV/0!</v>
      </c>
      <c r="G338" s="934" t="e">
        <f t="shared" si="35"/>
        <v>#DIV/0!</v>
      </c>
      <c r="H338" s="933" t="e">
        <f t="shared" si="37"/>
        <v>#DIV/0!</v>
      </c>
      <c r="I338" s="933" t="e">
        <f t="shared" si="38"/>
        <v>#DIV/0!</v>
      </c>
      <c r="J338" s="934" t="e">
        <f t="shared" si="39"/>
        <v>#DIV/0!</v>
      </c>
    </row>
    <row r="339" spans="1:10">
      <c r="A339" s="931">
        <v>321</v>
      </c>
      <c r="C339" s="933" t="e">
        <f t="shared" si="36"/>
        <v>#DIV/0!</v>
      </c>
      <c r="D339" s="933" t="e">
        <f t="shared" ref="D339:D402" si="40">(C339*$C$7/12)</f>
        <v>#DIV/0!</v>
      </c>
      <c r="E339" s="933" t="e">
        <f t="shared" ref="E339:E402" si="41">($C$9-D339)</f>
        <v>#DIV/0!</v>
      </c>
      <c r="F339" s="933" t="e">
        <f t="shared" ref="F339:F402" si="42">(C339-E339)</f>
        <v>#DIV/0!</v>
      </c>
      <c r="G339" s="934" t="e">
        <f t="shared" ref="G339:G402" si="43">(C339*0.005/12)</f>
        <v>#DIV/0!</v>
      </c>
      <c r="H339" s="933" t="e">
        <f t="shared" si="37"/>
        <v>#DIV/0!</v>
      </c>
      <c r="I339" s="933" t="e">
        <f t="shared" si="38"/>
        <v>#DIV/0!</v>
      </c>
      <c r="J339" s="934" t="e">
        <f t="shared" si="39"/>
        <v>#DIV/0!</v>
      </c>
    </row>
    <row r="340" spans="1:10">
      <c r="A340" s="931">
        <v>322</v>
      </c>
      <c r="C340" s="933" t="e">
        <f t="shared" ref="C340:C403" si="44">(C339-E339)</f>
        <v>#DIV/0!</v>
      </c>
      <c r="D340" s="933" t="e">
        <f t="shared" si="40"/>
        <v>#DIV/0!</v>
      </c>
      <c r="E340" s="933" t="e">
        <f t="shared" si="41"/>
        <v>#DIV/0!</v>
      </c>
      <c r="F340" s="933" t="e">
        <f t="shared" si="42"/>
        <v>#DIV/0!</v>
      </c>
      <c r="G340" s="934" t="e">
        <f t="shared" si="43"/>
        <v>#DIV/0!</v>
      </c>
      <c r="H340" s="933" t="e">
        <f t="shared" si="37"/>
        <v>#DIV/0!</v>
      </c>
      <c r="I340" s="933" t="e">
        <f t="shared" si="38"/>
        <v>#DIV/0!</v>
      </c>
      <c r="J340" s="934" t="e">
        <f t="shared" si="39"/>
        <v>#DIV/0!</v>
      </c>
    </row>
    <row r="341" spans="1:10">
      <c r="A341" s="931">
        <v>323</v>
      </c>
      <c r="C341" s="933" t="e">
        <f t="shared" si="44"/>
        <v>#DIV/0!</v>
      </c>
      <c r="D341" s="933" t="e">
        <f t="shared" si="40"/>
        <v>#DIV/0!</v>
      </c>
      <c r="E341" s="933" t="e">
        <f t="shared" si="41"/>
        <v>#DIV/0!</v>
      </c>
      <c r="F341" s="933" t="e">
        <f t="shared" si="42"/>
        <v>#DIV/0!</v>
      </c>
      <c r="G341" s="934" t="e">
        <f t="shared" si="43"/>
        <v>#DIV/0!</v>
      </c>
      <c r="H341" s="933" t="e">
        <f t="shared" ref="H341:H404" si="45">H340+D341</f>
        <v>#DIV/0!</v>
      </c>
      <c r="I341" s="933" t="e">
        <f t="shared" ref="I341:I404" si="46">I340+E341</f>
        <v>#DIV/0!</v>
      </c>
      <c r="J341" s="934" t="e">
        <f t="shared" ref="J341:J404" si="47">D341+E341+G341</f>
        <v>#DIV/0!</v>
      </c>
    </row>
    <row r="342" spans="1:10">
      <c r="A342" s="931">
        <v>324</v>
      </c>
      <c r="C342" s="933" t="e">
        <f t="shared" si="44"/>
        <v>#DIV/0!</v>
      </c>
      <c r="D342" s="933" t="e">
        <f t="shared" si="40"/>
        <v>#DIV/0!</v>
      </c>
      <c r="E342" s="933" t="e">
        <f t="shared" si="41"/>
        <v>#DIV/0!</v>
      </c>
      <c r="F342" s="933" t="e">
        <f t="shared" si="42"/>
        <v>#DIV/0!</v>
      </c>
      <c r="G342" s="934" t="e">
        <f t="shared" si="43"/>
        <v>#DIV/0!</v>
      </c>
      <c r="H342" s="933" t="e">
        <f t="shared" si="45"/>
        <v>#DIV/0!</v>
      </c>
      <c r="I342" s="933" t="e">
        <f t="shared" si="46"/>
        <v>#DIV/0!</v>
      </c>
      <c r="J342" s="934" t="e">
        <f t="shared" si="47"/>
        <v>#DIV/0!</v>
      </c>
    </row>
    <row r="343" spans="1:10">
      <c r="A343" s="931">
        <v>325</v>
      </c>
      <c r="C343" s="933" t="e">
        <f t="shared" si="44"/>
        <v>#DIV/0!</v>
      </c>
      <c r="D343" s="933" t="e">
        <f t="shared" si="40"/>
        <v>#DIV/0!</v>
      </c>
      <c r="E343" s="933" t="e">
        <f t="shared" si="41"/>
        <v>#DIV/0!</v>
      </c>
      <c r="F343" s="933" t="e">
        <f t="shared" si="42"/>
        <v>#DIV/0!</v>
      </c>
      <c r="G343" s="934" t="e">
        <f t="shared" si="43"/>
        <v>#DIV/0!</v>
      </c>
      <c r="H343" s="933" t="e">
        <f t="shared" si="45"/>
        <v>#DIV/0!</v>
      </c>
      <c r="I343" s="933" t="e">
        <f t="shared" si="46"/>
        <v>#DIV/0!</v>
      </c>
      <c r="J343" s="934" t="e">
        <f t="shared" si="47"/>
        <v>#DIV/0!</v>
      </c>
    </row>
    <row r="344" spans="1:10">
      <c r="A344" s="931">
        <v>326</v>
      </c>
      <c r="C344" s="933" t="e">
        <f t="shared" si="44"/>
        <v>#DIV/0!</v>
      </c>
      <c r="D344" s="933" t="e">
        <f t="shared" si="40"/>
        <v>#DIV/0!</v>
      </c>
      <c r="E344" s="933" t="e">
        <f t="shared" si="41"/>
        <v>#DIV/0!</v>
      </c>
      <c r="F344" s="933" t="e">
        <f t="shared" si="42"/>
        <v>#DIV/0!</v>
      </c>
      <c r="G344" s="934" t="e">
        <f t="shared" si="43"/>
        <v>#DIV/0!</v>
      </c>
      <c r="H344" s="933" t="e">
        <f t="shared" si="45"/>
        <v>#DIV/0!</v>
      </c>
      <c r="I344" s="933" t="e">
        <f t="shared" si="46"/>
        <v>#DIV/0!</v>
      </c>
      <c r="J344" s="934" t="e">
        <f t="shared" si="47"/>
        <v>#DIV/0!</v>
      </c>
    </row>
    <row r="345" spans="1:10">
      <c r="A345" s="931">
        <v>327</v>
      </c>
      <c r="C345" s="933" t="e">
        <f t="shared" si="44"/>
        <v>#DIV/0!</v>
      </c>
      <c r="D345" s="933" t="e">
        <f t="shared" si="40"/>
        <v>#DIV/0!</v>
      </c>
      <c r="E345" s="933" t="e">
        <f t="shared" si="41"/>
        <v>#DIV/0!</v>
      </c>
      <c r="F345" s="933" t="e">
        <f t="shared" si="42"/>
        <v>#DIV/0!</v>
      </c>
      <c r="G345" s="934" t="e">
        <f t="shared" si="43"/>
        <v>#DIV/0!</v>
      </c>
      <c r="H345" s="933" t="e">
        <f t="shared" si="45"/>
        <v>#DIV/0!</v>
      </c>
      <c r="I345" s="933" t="e">
        <f t="shared" si="46"/>
        <v>#DIV/0!</v>
      </c>
      <c r="J345" s="934" t="e">
        <f t="shared" si="47"/>
        <v>#DIV/0!</v>
      </c>
    </row>
    <row r="346" spans="1:10">
      <c r="A346" s="931">
        <v>328</v>
      </c>
      <c r="C346" s="933" t="e">
        <f t="shared" si="44"/>
        <v>#DIV/0!</v>
      </c>
      <c r="D346" s="933" t="e">
        <f t="shared" si="40"/>
        <v>#DIV/0!</v>
      </c>
      <c r="E346" s="933" t="e">
        <f t="shared" si="41"/>
        <v>#DIV/0!</v>
      </c>
      <c r="F346" s="933" t="e">
        <f t="shared" si="42"/>
        <v>#DIV/0!</v>
      </c>
      <c r="G346" s="934" t="e">
        <f t="shared" si="43"/>
        <v>#DIV/0!</v>
      </c>
      <c r="H346" s="933" t="e">
        <f t="shared" si="45"/>
        <v>#DIV/0!</v>
      </c>
      <c r="I346" s="933" t="e">
        <f t="shared" si="46"/>
        <v>#DIV/0!</v>
      </c>
      <c r="J346" s="934" t="e">
        <f t="shared" si="47"/>
        <v>#DIV/0!</v>
      </c>
    </row>
    <row r="347" spans="1:10">
      <c r="A347" s="931">
        <v>329</v>
      </c>
      <c r="C347" s="933" t="e">
        <f t="shared" si="44"/>
        <v>#DIV/0!</v>
      </c>
      <c r="D347" s="933" t="e">
        <f t="shared" si="40"/>
        <v>#DIV/0!</v>
      </c>
      <c r="E347" s="933" t="e">
        <f t="shared" si="41"/>
        <v>#DIV/0!</v>
      </c>
      <c r="F347" s="933" t="e">
        <f t="shared" si="42"/>
        <v>#DIV/0!</v>
      </c>
      <c r="G347" s="934" t="e">
        <f t="shared" si="43"/>
        <v>#DIV/0!</v>
      </c>
      <c r="H347" s="933" t="e">
        <f t="shared" si="45"/>
        <v>#DIV/0!</v>
      </c>
      <c r="I347" s="933" t="e">
        <f t="shared" si="46"/>
        <v>#DIV/0!</v>
      </c>
      <c r="J347" s="934" t="e">
        <f t="shared" si="47"/>
        <v>#DIV/0!</v>
      </c>
    </row>
    <row r="348" spans="1:10">
      <c r="A348" s="931">
        <v>330</v>
      </c>
      <c r="C348" s="933" t="e">
        <f t="shared" si="44"/>
        <v>#DIV/0!</v>
      </c>
      <c r="D348" s="933" t="e">
        <f t="shared" si="40"/>
        <v>#DIV/0!</v>
      </c>
      <c r="E348" s="933" t="e">
        <f t="shared" si="41"/>
        <v>#DIV/0!</v>
      </c>
      <c r="F348" s="933" t="e">
        <f t="shared" si="42"/>
        <v>#DIV/0!</v>
      </c>
      <c r="G348" s="934" t="e">
        <f t="shared" si="43"/>
        <v>#DIV/0!</v>
      </c>
      <c r="H348" s="933" t="e">
        <f t="shared" si="45"/>
        <v>#DIV/0!</v>
      </c>
      <c r="I348" s="933" t="e">
        <f t="shared" si="46"/>
        <v>#DIV/0!</v>
      </c>
      <c r="J348" s="934" t="e">
        <f t="shared" si="47"/>
        <v>#DIV/0!</v>
      </c>
    </row>
    <row r="349" spans="1:10">
      <c r="A349" s="931">
        <v>331</v>
      </c>
      <c r="C349" s="933" t="e">
        <f t="shared" si="44"/>
        <v>#DIV/0!</v>
      </c>
      <c r="D349" s="933" t="e">
        <f t="shared" si="40"/>
        <v>#DIV/0!</v>
      </c>
      <c r="E349" s="933" t="e">
        <f t="shared" si="41"/>
        <v>#DIV/0!</v>
      </c>
      <c r="F349" s="933" t="e">
        <f t="shared" si="42"/>
        <v>#DIV/0!</v>
      </c>
      <c r="G349" s="934" t="e">
        <f t="shared" si="43"/>
        <v>#DIV/0!</v>
      </c>
      <c r="H349" s="933" t="e">
        <f t="shared" si="45"/>
        <v>#DIV/0!</v>
      </c>
      <c r="I349" s="933" t="e">
        <f t="shared" si="46"/>
        <v>#DIV/0!</v>
      </c>
      <c r="J349" s="934" t="e">
        <f t="shared" si="47"/>
        <v>#DIV/0!</v>
      </c>
    </row>
    <row r="350" spans="1:10">
      <c r="A350" s="931">
        <v>332</v>
      </c>
      <c r="C350" s="933" t="e">
        <f t="shared" si="44"/>
        <v>#DIV/0!</v>
      </c>
      <c r="D350" s="933" t="e">
        <f t="shared" si="40"/>
        <v>#DIV/0!</v>
      </c>
      <c r="E350" s="933" t="e">
        <f t="shared" si="41"/>
        <v>#DIV/0!</v>
      </c>
      <c r="F350" s="933" t="e">
        <f t="shared" si="42"/>
        <v>#DIV/0!</v>
      </c>
      <c r="G350" s="934" t="e">
        <f t="shared" si="43"/>
        <v>#DIV/0!</v>
      </c>
      <c r="H350" s="933" t="e">
        <f t="shared" si="45"/>
        <v>#DIV/0!</v>
      </c>
      <c r="I350" s="933" t="e">
        <f t="shared" si="46"/>
        <v>#DIV/0!</v>
      </c>
      <c r="J350" s="934" t="e">
        <f t="shared" si="47"/>
        <v>#DIV/0!</v>
      </c>
    </row>
    <row r="351" spans="1:10">
      <c r="A351" s="931">
        <v>333</v>
      </c>
      <c r="C351" s="933" t="e">
        <f t="shared" si="44"/>
        <v>#DIV/0!</v>
      </c>
      <c r="D351" s="933" t="e">
        <f t="shared" si="40"/>
        <v>#DIV/0!</v>
      </c>
      <c r="E351" s="933" t="e">
        <f t="shared" si="41"/>
        <v>#DIV/0!</v>
      </c>
      <c r="F351" s="933" t="e">
        <f t="shared" si="42"/>
        <v>#DIV/0!</v>
      </c>
      <c r="G351" s="934" t="e">
        <f t="shared" si="43"/>
        <v>#DIV/0!</v>
      </c>
      <c r="H351" s="933" t="e">
        <f t="shared" si="45"/>
        <v>#DIV/0!</v>
      </c>
      <c r="I351" s="933" t="e">
        <f t="shared" si="46"/>
        <v>#DIV/0!</v>
      </c>
      <c r="J351" s="934" t="e">
        <f t="shared" si="47"/>
        <v>#DIV/0!</v>
      </c>
    </row>
    <row r="352" spans="1:10">
      <c r="A352" s="931">
        <v>334</v>
      </c>
      <c r="C352" s="933" t="e">
        <f t="shared" si="44"/>
        <v>#DIV/0!</v>
      </c>
      <c r="D352" s="933" t="e">
        <f t="shared" si="40"/>
        <v>#DIV/0!</v>
      </c>
      <c r="E352" s="933" t="e">
        <f t="shared" si="41"/>
        <v>#DIV/0!</v>
      </c>
      <c r="F352" s="933" t="e">
        <f t="shared" si="42"/>
        <v>#DIV/0!</v>
      </c>
      <c r="G352" s="934" t="e">
        <f t="shared" si="43"/>
        <v>#DIV/0!</v>
      </c>
      <c r="H352" s="933" t="e">
        <f t="shared" si="45"/>
        <v>#DIV/0!</v>
      </c>
      <c r="I352" s="933" t="e">
        <f t="shared" si="46"/>
        <v>#DIV/0!</v>
      </c>
      <c r="J352" s="934" t="e">
        <f t="shared" si="47"/>
        <v>#DIV/0!</v>
      </c>
    </row>
    <row r="353" spans="1:10">
      <c r="A353" s="931">
        <v>335</v>
      </c>
      <c r="C353" s="933" t="e">
        <f t="shared" si="44"/>
        <v>#DIV/0!</v>
      </c>
      <c r="D353" s="933" t="e">
        <f t="shared" si="40"/>
        <v>#DIV/0!</v>
      </c>
      <c r="E353" s="933" t="e">
        <f t="shared" si="41"/>
        <v>#DIV/0!</v>
      </c>
      <c r="F353" s="933" t="e">
        <f t="shared" si="42"/>
        <v>#DIV/0!</v>
      </c>
      <c r="G353" s="934" t="e">
        <f t="shared" si="43"/>
        <v>#DIV/0!</v>
      </c>
      <c r="H353" s="933" t="e">
        <f t="shared" si="45"/>
        <v>#DIV/0!</v>
      </c>
      <c r="I353" s="933" t="e">
        <f t="shared" si="46"/>
        <v>#DIV/0!</v>
      </c>
      <c r="J353" s="934" t="e">
        <f t="shared" si="47"/>
        <v>#DIV/0!</v>
      </c>
    </row>
    <row r="354" spans="1:10">
      <c r="A354" s="931">
        <v>336</v>
      </c>
      <c r="C354" s="933" t="e">
        <f t="shared" si="44"/>
        <v>#DIV/0!</v>
      </c>
      <c r="D354" s="933" t="e">
        <f t="shared" si="40"/>
        <v>#DIV/0!</v>
      </c>
      <c r="E354" s="933" t="e">
        <f t="shared" si="41"/>
        <v>#DIV/0!</v>
      </c>
      <c r="F354" s="933" t="e">
        <f t="shared" si="42"/>
        <v>#DIV/0!</v>
      </c>
      <c r="G354" s="934" t="e">
        <f t="shared" si="43"/>
        <v>#DIV/0!</v>
      </c>
      <c r="H354" s="933" t="e">
        <f t="shared" si="45"/>
        <v>#DIV/0!</v>
      </c>
      <c r="I354" s="933" t="e">
        <f t="shared" si="46"/>
        <v>#DIV/0!</v>
      </c>
      <c r="J354" s="934" t="e">
        <f t="shared" si="47"/>
        <v>#DIV/0!</v>
      </c>
    </row>
    <row r="355" spans="1:10">
      <c r="A355" s="931">
        <v>337</v>
      </c>
      <c r="C355" s="933" t="e">
        <f t="shared" si="44"/>
        <v>#DIV/0!</v>
      </c>
      <c r="D355" s="933" t="e">
        <f t="shared" si="40"/>
        <v>#DIV/0!</v>
      </c>
      <c r="E355" s="933" t="e">
        <f t="shared" si="41"/>
        <v>#DIV/0!</v>
      </c>
      <c r="F355" s="933" t="e">
        <f t="shared" si="42"/>
        <v>#DIV/0!</v>
      </c>
      <c r="G355" s="934" t="e">
        <f t="shared" si="43"/>
        <v>#DIV/0!</v>
      </c>
      <c r="H355" s="933" t="e">
        <f t="shared" si="45"/>
        <v>#DIV/0!</v>
      </c>
      <c r="I355" s="933" t="e">
        <f t="shared" si="46"/>
        <v>#DIV/0!</v>
      </c>
      <c r="J355" s="934" t="e">
        <f t="shared" si="47"/>
        <v>#DIV/0!</v>
      </c>
    </row>
    <row r="356" spans="1:10">
      <c r="A356" s="931">
        <v>338</v>
      </c>
      <c r="C356" s="933" t="e">
        <f t="shared" si="44"/>
        <v>#DIV/0!</v>
      </c>
      <c r="D356" s="933" t="e">
        <f t="shared" si="40"/>
        <v>#DIV/0!</v>
      </c>
      <c r="E356" s="933" t="e">
        <f t="shared" si="41"/>
        <v>#DIV/0!</v>
      </c>
      <c r="F356" s="933" t="e">
        <f t="shared" si="42"/>
        <v>#DIV/0!</v>
      </c>
      <c r="G356" s="934" t="e">
        <f t="shared" si="43"/>
        <v>#DIV/0!</v>
      </c>
      <c r="H356" s="933" t="e">
        <f t="shared" si="45"/>
        <v>#DIV/0!</v>
      </c>
      <c r="I356" s="933" t="e">
        <f t="shared" si="46"/>
        <v>#DIV/0!</v>
      </c>
      <c r="J356" s="934" t="e">
        <f t="shared" si="47"/>
        <v>#DIV/0!</v>
      </c>
    </row>
    <row r="357" spans="1:10">
      <c r="A357" s="931">
        <v>339</v>
      </c>
      <c r="C357" s="933" t="e">
        <f t="shared" si="44"/>
        <v>#DIV/0!</v>
      </c>
      <c r="D357" s="933" t="e">
        <f t="shared" si="40"/>
        <v>#DIV/0!</v>
      </c>
      <c r="E357" s="933" t="e">
        <f t="shared" si="41"/>
        <v>#DIV/0!</v>
      </c>
      <c r="F357" s="933" t="e">
        <f t="shared" si="42"/>
        <v>#DIV/0!</v>
      </c>
      <c r="G357" s="934" t="e">
        <f t="shared" si="43"/>
        <v>#DIV/0!</v>
      </c>
      <c r="H357" s="933" t="e">
        <f t="shared" si="45"/>
        <v>#DIV/0!</v>
      </c>
      <c r="I357" s="933" t="e">
        <f t="shared" si="46"/>
        <v>#DIV/0!</v>
      </c>
      <c r="J357" s="934" t="e">
        <f t="shared" si="47"/>
        <v>#DIV/0!</v>
      </c>
    </row>
    <row r="358" spans="1:10">
      <c r="A358" s="931">
        <v>340</v>
      </c>
      <c r="C358" s="933" t="e">
        <f t="shared" si="44"/>
        <v>#DIV/0!</v>
      </c>
      <c r="D358" s="933" t="e">
        <f t="shared" si="40"/>
        <v>#DIV/0!</v>
      </c>
      <c r="E358" s="933" t="e">
        <f t="shared" si="41"/>
        <v>#DIV/0!</v>
      </c>
      <c r="F358" s="933" t="e">
        <f t="shared" si="42"/>
        <v>#DIV/0!</v>
      </c>
      <c r="G358" s="934" t="e">
        <f t="shared" si="43"/>
        <v>#DIV/0!</v>
      </c>
      <c r="H358" s="933" t="e">
        <f t="shared" si="45"/>
        <v>#DIV/0!</v>
      </c>
      <c r="I358" s="933" t="e">
        <f t="shared" si="46"/>
        <v>#DIV/0!</v>
      </c>
      <c r="J358" s="934" t="e">
        <f t="shared" si="47"/>
        <v>#DIV/0!</v>
      </c>
    </row>
    <row r="359" spans="1:10">
      <c r="A359" s="931">
        <v>341</v>
      </c>
      <c r="C359" s="933" t="e">
        <f t="shared" si="44"/>
        <v>#DIV/0!</v>
      </c>
      <c r="D359" s="933" t="e">
        <f t="shared" si="40"/>
        <v>#DIV/0!</v>
      </c>
      <c r="E359" s="933" t="e">
        <f t="shared" si="41"/>
        <v>#DIV/0!</v>
      </c>
      <c r="F359" s="933" t="e">
        <f t="shared" si="42"/>
        <v>#DIV/0!</v>
      </c>
      <c r="G359" s="934" t="e">
        <f t="shared" si="43"/>
        <v>#DIV/0!</v>
      </c>
      <c r="H359" s="933" t="e">
        <f t="shared" si="45"/>
        <v>#DIV/0!</v>
      </c>
      <c r="I359" s="933" t="e">
        <f t="shared" si="46"/>
        <v>#DIV/0!</v>
      </c>
      <c r="J359" s="934" t="e">
        <f t="shared" si="47"/>
        <v>#DIV/0!</v>
      </c>
    </row>
    <row r="360" spans="1:10">
      <c r="A360" s="931">
        <v>342</v>
      </c>
      <c r="C360" s="933" t="e">
        <f t="shared" si="44"/>
        <v>#DIV/0!</v>
      </c>
      <c r="D360" s="933" t="e">
        <f t="shared" si="40"/>
        <v>#DIV/0!</v>
      </c>
      <c r="E360" s="933" t="e">
        <f t="shared" si="41"/>
        <v>#DIV/0!</v>
      </c>
      <c r="F360" s="933" t="e">
        <f t="shared" si="42"/>
        <v>#DIV/0!</v>
      </c>
      <c r="G360" s="934" t="e">
        <f t="shared" si="43"/>
        <v>#DIV/0!</v>
      </c>
      <c r="H360" s="933" t="e">
        <f t="shared" si="45"/>
        <v>#DIV/0!</v>
      </c>
      <c r="I360" s="933" t="e">
        <f t="shared" si="46"/>
        <v>#DIV/0!</v>
      </c>
      <c r="J360" s="934" t="e">
        <f t="shared" si="47"/>
        <v>#DIV/0!</v>
      </c>
    </row>
    <row r="361" spans="1:10">
      <c r="A361" s="931">
        <v>343</v>
      </c>
      <c r="C361" s="933" t="e">
        <f t="shared" si="44"/>
        <v>#DIV/0!</v>
      </c>
      <c r="D361" s="933" t="e">
        <f t="shared" si="40"/>
        <v>#DIV/0!</v>
      </c>
      <c r="E361" s="933" t="e">
        <f t="shared" si="41"/>
        <v>#DIV/0!</v>
      </c>
      <c r="F361" s="933" t="e">
        <f t="shared" si="42"/>
        <v>#DIV/0!</v>
      </c>
      <c r="G361" s="934" t="e">
        <f t="shared" si="43"/>
        <v>#DIV/0!</v>
      </c>
      <c r="H361" s="933" t="e">
        <f t="shared" si="45"/>
        <v>#DIV/0!</v>
      </c>
      <c r="I361" s="933" t="e">
        <f t="shared" si="46"/>
        <v>#DIV/0!</v>
      </c>
      <c r="J361" s="934" t="e">
        <f t="shared" si="47"/>
        <v>#DIV/0!</v>
      </c>
    </row>
    <row r="362" spans="1:10">
      <c r="A362" s="931">
        <v>344</v>
      </c>
      <c r="C362" s="933" t="e">
        <f t="shared" si="44"/>
        <v>#DIV/0!</v>
      </c>
      <c r="D362" s="933" t="e">
        <f t="shared" si="40"/>
        <v>#DIV/0!</v>
      </c>
      <c r="E362" s="933" t="e">
        <f t="shared" si="41"/>
        <v>#DIV/0!</v>
      </c>
      <c r="F362" s="933" t="e">
        <f t="shared" si="42"/>
        <v>#DIV/0!</v>
      </c>
      <c r="G362" s="934" t="e">
        <f t="shared" si="43"/>
        <v>#DIV/0!</v>
      </c>
      <c r="H362" s="933" t="e">
        <f t="shared" si="45"/>
        <v>#DIV/0!</v>
      </c>
      <c r="I362" s="933" t="e">
        <f t="shared" si="46"/>
        <v>#DIV/0!</v>
      </c>
      <c r="J362" s="934" t="e">
        <f t="shared" si="47"/>
        <v>#DIV/0!</v>
      </c>
    </row>
    <row r="363" spans="1:10">
      <c r="A363" s="931">
        <v>345</v>
      </c>
      <c r="C363" s="933" t="e">
        <f t="shared" si="44"/>
        <v>#DIV/0!</v>
      </c>
      <c r="D363" s="933" t="e">
        <f t="shared" si="40"/>
        <v>#DIV/0!</v>
      </c>
      <c r="E363" s="933" t="e">
        <f t="shared" si="41"/>
        <v>#DIV/0!</v>
      </c>
      <c r="F363" s="933" t="e">
        <f t="shared" si="42"/>
        <v>#DIV/0!</v>
      </c>
      <c r="G363" s="934" t="e">
        <f t="shared" si="43"/>
        <v>#DIV/0!</v>
      </c>
      <c r="H363" s="933" t="e">
        <f t="shared" si="45"/>
        <v>#DIV/0!</v>
      </c>
      <c r="I363" s="933" t="e">
        <f t="shared" si="46"/>
        <v>#DIV/0!</v>
      </c>
      <c r="J363" s="934" t="e">
        <f t="shared" si="47"/>
        <v>#DIV/0!</v>
      </c>
    </row>
    <row r="364" spans="1:10">
      <c r="A364" s="931">
        <v>346</v>
      </c>
      <c r="C364" s="933" t="e">
        <f t="shared" si="44"/>
        <v>#DIV/0!</v>
      </c>
      <c r="D364" s="933" t="e">
        <f t="shared" si="40"/>
        <v>#DIV/0!</v>
      </c>
      <c r="E364" s="933" t="e">
        <f t="shared" si="41"/>
        <v>#DIV/0!</v>
      </c>
      <c r="F364" s="933" t="e">
        <f t="shared" si="42"/>
        <v>#DIV/0!</v>
      </c>
      <c r="G364" s="934" t="e">
        <f t="shared" si="43"/>
        <v>#DIV/0!</v>
      </c>
      <c r="H364" s="933" t="e">
        <f t="shared" si="45"/>
        <v>#DIV/0!</v>
      </c>
      <c r="I364" s="933" t="e">
        <f t="shared" si="46"/>
        <v>#DIV/0!</v>
      </c>
      <c r="J364" s="934" t="e">
        <f t="shared" si="47"/>
        <v>#DIV/0!</v>
      </c>
    </row>
    <row r="365" spans="1:10">
      <c r="A365" s="931">
        <v>347</v>
      </c>
      <c r="C365" s="933" t="e">
        <f t="shared" si="44"/>
        <v>#DIV/0!</v>
      </c>
      <c r="D365" s="933" t="e">
        <f t="shared" si="40"/>
        <v>#DIV/0!</v>
      </c>
      <c r="E365" s="933" t="e">
        <f t="shared" si="41"/>
        <v>#DIV/0!</v>
      </c>
      <c r="F365" s="933" t="e">
        <f t="shared" si="42"/>
        <v>#DIV/0!</v>
      </c>
      <c r="G365" s="934" t="e">
        <f t="shared" si="43"/>
        <v>#DIV/0!</v>
      </c>
      <c r="H365" s="933" t="e">
        <f t="shared" si="45"/>
        <v>#DIV/0!</v>
      </c>
      <c r="I365" s="933" t="e">
        <f t="shared" si="46"/>
        <v>#DIV/0!</v>
      </c>
      <c r="J365" s="934" t="e">
        <f t="shared" si="47"/>
        <v>#DIV/0!</v>
      </c>
    </row>
    <row r="366" spans="1:10">
      <c r="A366" s="931">
        <v>348</v>
      </c>
      <c r="C366" s="933" t="e">
        <f t="shared" si="44"/>
        <v>#DIV/0!</v>
      </c>
      <c r="D366" s="933" t="e">
        <f t="shared" si="40"/>
        <v>#DIV/0!</v>
      </c>
      <c r="E366" s="933" t="e">
        <f t="shared" si="41"/>
        <v>#DIV/0!</v>
      </c>
      <c r="F366" s="933" t="e">
        <f t="shared" si="42"/>
        <v>#DIV/0!</v>
      </c>
      <c r="G366" s="934" t="e">
        <f t="shared" si="43"/>
        <v>#DIV/0!</v>
      </c>
      <c r="H366" s="933" t="e">
        <f t="shared" si="45"/>
        <v>#DIV/0!</v>
      </c>
      <c r="I366" s="933" t="e">
        <f t="shared" si="46"/>
        <v>#DIV/0!</v>
      </c>
      <c r="J366" s="934" t="e">
        <f t="shared" si="47"/>
        <v>#DIV/0!</v>
      </c>
    </row>
    <row r="367" spans="1:10">
      <c r="A367" s="931">
        <v>349</v>
      </c>
      <c r="C367" s="933" t="e">
        <f t="shared" si="44"/>
        <v>#DIV/0!</v>
      </c>
      <c r="D367" s="933" t="e">
        <f t="shared" si="40"/>
        <v>#DIV/0!</v>
      </c>
      <c r="E367" s="933" t="e">
        <f t="shared" si="41"/>
        <v>#DIV/0!</v>
      </c>
      <c r="F367" s="933" t="e">
        <f t="shared" si="42"/>
        <v>#DIV/0!</v>
      </c>
      <c r="G367" s="934" t="e">
        <f t="shared" si="43"/>
        <v>#DIV/0!</v>
      </c>
      <c r="H367" s="933" t="e">
        <f t="shared" si="45"/>
        <v>#DIV/0!</v>
      </c>
      <c r="I367" s="933" t="e">
        <f t="shared" si="46"/>
        <v>#DIV/0!</v>
      </c>
      <c r="J367" s="934" t="e">
        <f t="shared" si="47"/>
        <v>#DIV/0!</v>
      </c>
    </row>
    <row r="368" spans="1:10">
      <c r="A368" s="931">
        <v>350</v>
      </c>
      <c r="C368" s="933" t="e">
        <f t="shared" si="44"/>
        <v>#DIV/0!</v>
      </c>
      <c r="D368" s="933" t="e">
        <f t="shared" si="40"/>
        <v>#DIV/0!</v>
      </c>
      <c r="E368" s="933" t="e">
        <f t="shared" si="41"/>
        <v>#DIV/0!</v>
      </c>
      <c r="F368" s="933" t="e">
        <f t="shared" si="42"/>
        <v>#DIV/0!</v>
      </c>
      <c r="G368" s="934" t="e">
        <f t="shared" si="43"/>
        <v>#DIV/0!</v>
      </c>
      <c r="H368" s="933" t="e">
        <f t="shared" si="45"/>
        <v>#DIV/0!</v>
      </c>
      <c r="I368" s="933" t="e">
        <f t="shared" si="46"/>
        <v>#DIV/0!</v>
      </c>
      <c r="J368" s="934" t="e">
        <f t="shared" si="47"/>
        <v>#DIV/0!</v>
      </c>
    </row>
    <row r="369" spans="1:10">
      <c r="A369" s="931">
        <v>351</v>
      </c>
      <c r="C369" s="933" t="e">
        <f t="shared" si="44"/>
        <v>#DIV/0!</v>
      </c>
      <c r="D369" s="933" t="e">
        <f t="shared" si="40"/>
        <v>#DIV/0!</v>
      </c>
      <c r="E369" s="933" t="e">
        <f t="shared" si="41"/>
        <v>#DIV/0!</v>
      </c>
      <c r="F369" s="933" t="e">
        <f t="shared" si="42"/>
        <v>#DIV/0!</v>
      </c>
      <c r="G369" s="934" t="e">
        <f t="shared" si="43"/>
        <v>#DIV/0!</v>
      </c>
      <c r="H369" s="933" t="e">
        <f t="shared" si="45"/>
        <v>#DIV/0!</v>
      </c>
      <c r="I369" s="933" t="e">
        <f t="shared" si="46"/>
        <v>#DIV/0!</v>
      </c>
      <c r="J369" s="934" t="e">
        <f t="shared" si="47"/>
        <v>#DIV/0!</v>
      </c>
    </row>
    <row r="370" spans="1:10">
      <c r="A370" s="931">
        <v>352</v>
      </c>
      <c r="C370" s="933" t="e">
        <f t="shared" si="44"/>
        <v>#DIV/0!</v>
      </c>
      <c r="D370" s="933" t="e">
        <f t="shared" si="40"/>
        <v>#DIV/0!</v>
      </c>
      <c r="E370" s="933" t="e">
        <f t="shared" si="41"/>
        <v>#DIV/0!</v>
      </c>
      <c r="F370" s="933" t="e">
        <f t="shared" si="42"/>
        <v>#DIV/0!</v>
      </c>
      <c r="G370" s="934" t="e">
        <f t="shared" si="43"/>
        <v>#DIV/0!</v>
      </c>
      <c r="H370" s="933" t="e">
        <f t="shared" si="45"/>
        <v>#DIV/0!</v>
      </c>
      <c r="I370" s="933" t="e">
        <f t="shared" si="46"/>
        <v>#DIV/0!</v>
      </c>
      <c r="J370" s="934" t="e">
        <f t="shared" si="47"/>
        <v>#DIV/0!</v>
      </c>
    </row>
    <row r="371" spans="1:10">
      <c r="A371" s="931">
        <v>353</v>
      </c>
      <c r="C371" s="933" t="e">
        <f t="shared" si="44"/>
        <v>#DIV/0!</v>
      </c>
      <c r="D371" s="933" t="e">
        <f t="shared" si="40"/>
        <v>#DIV/0!</v>
      </c>
      <c r="E371" s="933" t="e">
        <f t="shared" si="41"/>
        <v>#DIV/0!</v>
      </c>
      <c r="F371" s="933" t="e">
        <f t="shared" si="42"/>
        <v>#DIV/0!</v>
      </c>
      <c r="G371" s="934" t="e">
        <f t="shared" si="43"/>
        <v>#DIV/0!</v>
      </c>
      <c r="H371" s="933" t="e">
        <f t="shared" si="45"/>
        <v>#DIV/0!</v>
      </c>
      <c r="I371" s="933" t="e">
        <f t="shared" si="46"/>
        <v>#DIV/0!</v>
      </c>
      <c r="J371" s="934" t="e">
        <f t="shared" si="47"/>
        <v>#DIV/0!</v>
      </c>
    </row>
    <row r="372" spans="1:10">
      <c r="A372" s="931">
        <v>354</v>
      </c>
      <c r="C372" s="933" t="e">
        <f t="shared" si="44"/>
        <v>#DIV/0!</v>
      </c>
      <c r="D372" s="933" t="e">
        <f t="shared" si="40"/>
        <v>#DIV/0!</v>
      </c>
      <c r="E372" s="933" t="e">
        <f t="shared" si="41"/>
        <v>#DIV/0!</v>
      </c>
      <c r="F372" s="933" t="e">
        <f t="shared" si="42"/>
        <v>#DIV/0!</v>
      </c>
      <c r="G372" s="934" t="e">
        <f t="shared" si="43"/>
        <v>#DIV/0!</v>
      </c>
      <c r="H372" s="933" t="e">
        <f t="shared" si="45"/>
        <v>#DIV/0!</v>
      </c>
      <c r="I372" s="933" t="e">
        <f t="shared" si="46"/>
        <v>#DIV/0!</v>
      </c>
      <c r="J372" s="934" t="e">
        <f t="shared" si="47"/>
        <v>#DIV/0!</v>
      </c>
    </row>
    <row r="373" spans="1:10">
      <c r="A373" s="931">
        <v>355</v>
      </c>
      <c r="C373" s="933" t="e">
        <f t="shared" si="44"/>
        <v>#DIV/0!</v>
      </c>
      <c r="D373" s="933" t="e">
        <f t="shared" si="40"/>
        <v>#DIV/0!</v>
      </c>
      <c r="E373" s="933" t="e">
        <f t="shared" si="41"/>
        <v>#DIV/0!</v>
      </c>
      <c r="F373" s="933" t="e">
        <f t="shared" si="42"/>
        <v>#DIV/0!</v>
      </c>
      <c r="G373" s="934" t="e">
        <f t="shared" si="43"/>
        <v>#DIV/0!</v>
      </c>
      <c r="H373" s="933" t="e">
        <f t="shared" si="45"/>
        <v>#DIV/0!</v>
      </c>
      <c r="I373" s="933" t="e">
        <f t="shared" si="46"/>
        <v>#DIV/0!</v>
      </c>
      <c r="J373" s="934" t="e">
        <f t="shared" si="47"/>
        <v>#DIV/0!</v>
      </c>
    </row>
    <row r="374" spans="1:10">
      <c r="A374" s="931">
        <v>356</v>
      </c>
      <c r="C374" s="933" t="e">
        <f t="shared" si="44"/>
        <v>#DIV/0!</v>
      </c>
      <c r="D374" s="933" t="e">
        <f t="shared" si="40"/>
        <v>#DIV/0!</v>
      </c>
      <c r="E374" s="933" t="e">
        <f t="shared" si="41"/>
        <v>#DIV/0!</v>
      </c>
      <c r="F374" s="933" t="e">
        <f t="shared" si="42"/>
        <v>#DIV/0!</v>
      </c>
      <c r="G374" s="934" t="e">
        <f t="shared" si="43"/>
        <v>#DIV/0!</v>
      </c>
      <c r="H374" s="933" t="e">
        <f t="shared" si="45"/>
        <v>#DIV/0!</v>
      </c>
      <c r="I374" s="933" t="e">
        <f t="shared" si="46"/>
        <v>#DIV/0!</v>
      </c>
      <c r="J374" s="934" t="e">
        <f t="shared" si="47"/>
        <v>#DIV/0!</v>
      </c>
    </row>
    <row r="375" spans="1:10">
      <c r="A375" s="931">
        <v>357</v>
      </c>
      <c r="C375" s="933" t="e">
        <f t="shared" si="44"/>
        <v>#DIV/0!</v>
      </c>
      <c r="D375" s="933" t="e">
        <f t="shared" si="40"/>
        <v>#DIV/0!</v>
      </c>
      <c r="E375" s="933" t="e">
        <f t="shared" si="41"/>
        <v>#DIV/0!</v>
      </c>
      <c r="F375" s="933" t="e">
        <f t="shared" si="42"/>
        <v>#DIV/0!</v>
      </c>
      <c r="G375" s="934" t="e">
        <f t="shared" si="43"/>
        <v>#DIV/0!</v>
      </c>
      <c r="H375" s="933" t="e">
        <f t="shared" si="45"/>
        <v>#DIV/0!</v>
      </c>
      <c r="I375" s="933" t="e">
        <f t="shared" si="46"/>
        <v>#DIV/0!</v>
      </c>
      <c r="J375" s="934" t="e">
        <f t="shared" si="47"/>
        <v>#DIV/0!</v>
      </c>
    </row>
    <row r="376" spans="1:10">
      <c r="A376" s="931">
        <v>358</v>
      </c>
      <c r="C376" s="933" t="e">
        <f t="shared" si="44"/>
        <v>#DIV/0!</v>
      </c>
      <c r="D376" s="933" t="e">
        <f t="shared" si="40"/>
        <v>#DIV/0!</v>
      </c>
      <c r="E376" s="933" t="e">
        <f t="shared" si="41"/>
        <v>#DIV/0!</v>
      </c>
      <c r="F376" s="933" t="e">
        <f t="shared" si="42"/>
        <v>#DIV/0!</v>
      </c>
      <c r="G376" s="934" t="e">
        <f t="shared" si="43"/>
        <v>#DIV/0!</v>
      </c>
      <c r="H376" s="933" t="e">
        <f t="shared" si="45"/>
        <v>#DIV/0!</v>
      </c>
      <c r="I376" s="933" t="e">
        <f t="shared" si="46"/>
        <v>#DIV/0!</v>
      </c>
      <c r="J376" s="934" t="e">
        <f t="shared" si="47"/>
        <v>#DIV/0!</v>
      </c>
    </row>
    <row r="377" spans="1:10">
      <c r="A377" s="931">
        <v>359</v>
      </c>
      <c r="C377" s="933" t="e">
        <f t="shared" si="44"/>
        <v>#DIV/0!</v>
      </c>
      <c r="D377" s="933" t="e">
        <f t="shared" si="40"/>
        <v>#DIV/0!</v>
      </c>
      <c r="E377" s="933" t="e">
        <f t="shared" si="41"/>
        <v>#DIV/0!</v>
      </c>
      <c r="F377" s="933" t="e">
        <f t="shared" si="42"/>
        <v>#DIV/0!</v>
      </c>
      <c r="G377" s="934" t="e">
        <f t="shared" si="43"/>
        <v>#DIV/0!</v>
      </c>
      <c r="H377" s="933" t="e">
        <f t="shared" si="45"/>
        <v>#DIV/0!</v>
      </c>
      <c r="I377" s="933" t="e">
        <f t="shared" si="46"/>
        <v>#DIV/0!</v>
      </c>
      <c r="J377" s="934" t="e">
        <f t="shared" si="47"/>
        <v>#DIV/0!</v>
      </c>
    </row>
    <row r="378" spans="1:10">
      <c r="A378" s="931">
        <v>360</v>
      </c>
      <c r="C378" s="933" t="e">
        <f t="shared" si="44"/>
        <v>#DIV/0!</v>
      </c>
      <c r="D378" s="933" t="e">
        <f t="shared" si="40"/>
        <v>#DIV/0!</v>
      </c>
      <c r="E378" s="933" t="e">
        <f t="shared" si="41"/>
        <v>#DIV/0!</v>
      </c>
      <c r="F378" s="933" t="e">
        <f t="shared" si="42"/>
        <v>#DIV/0!</v>
      </c>
      <c r="G378" s="934" t="e">
        <f t="shared" si="43"/>
        <v>#DIV/0!</v>
      </c>
      <c r="H378" s="933" t="e">
        <f t="shared" si="45"/>
        <v>#DIV/0!</v>
      </c>
      <c r="I378" s="933" t="e">
        <f t="shared" si="46"/>
        <v>#DIV/0!</v>
      </c>
      <c r="J378" s="934" t="e">
        <f t="shared" si="47"/>
        <v>#DIV/0!</v>
      </c>
    </row>
    <row r="379" spans="1:10">
      <c r="A379" s="931">
        <v>361</v>
      </c>
      <c r="C379" s="933" t="e">
        <f t="shared" si="44"/>
        <v>#DIV/0!</v>
      </c>
      <c r="D379" s="933" t="e">
        <f t="shared" si="40"/>
        <v>#DIV/0!</v>
      </c>
      <c r="E379" s="933" t="e">
        <f t="shared" si="41"/>
        <v>#DIV/0!</v>
      </c>
      <c r="F379" s="933" t="e">
        <f t="shared" si="42"/>
        <v>#DIV/0!</v>
      </c>
      <c r="G379" s="934" t="e">
        <f t="shared" si="43"/>
        <v>#DIV/0!</v>
      </c>
      <c r="H379" s="933" t="e">
        <f t="shared" si="45"/>
        <v>#DIV/0!</v>
      </c>
      <c r="I379" s="933" t="e">
        <f t="shared" si="46"/>
        <v>#DIV/0!</v>
      </c>
      <c r="J379" s="934" t="e">
        <f t="shared" si="47"/>
        <v>#DIV/0!</v>
      </c>
    </row>
    <row r="380" spans="1:10">
      <c r="A380" s="931">
        <v>362</v>
      </c>
      <c r="C380" s="933" t="e">
        <f t="shared" si="44"/>
        <v>#DIV/0!</v>
      </c>
      <c r="D380" s="933" t="e">
        <f t="shared" si="40"/>
        <v>#DIV/0!</v>
      </c>
      <c r="E380" s="933" t="e">
        <f t="shared" si="41"/>
        <v>#DIV/0!</v>
      </c>
      <c r="F380" s="933" t="e">
        <f t="shared" si="42"/>
        <v>#DIV/0!</v>
      </c>
      <c r="G380" s="934" t="e">
        <f t="shared" si="43"/>
        <v>#DIV/0!</v>
      </c>
      <c r="H380" s="933" t="e">
        <f t="shared" si="45"/>
        <v>#DIV/0!</v>
      </c>
      <c r="I380" s="933" t="e">
        <f t="shared" si="46"/>
        <v>#DIV/0!</v>
      </c>
      <c r="J380" s="934" t="e">
        <f t="shared" si="47"/>
        <v>#DIV/0!</v>
      </c>
    </row>
    <row r="381" spans="1:10">
      <c r="A381" s="931">
        <v>363</v>
      </c>
      <c r="C381" s="933" t="e">
        <f t="shared" si="44"/>
        <v>#DIV/0!</v>
      </c>
      <c r="D381" s="933" t="e">
        <f t="shared" si="40"/>
        <v>#DIV/0!</v>
      </c>
      <c r="E381" s="933" t="e">
        <f t="shared" si="41"/>
        <v>#DIV/0!</v>
      </c>
      <c r="F381" s="933" t="e">
        <f t="shared" si="42"/>
        <v>#DIV/0!</v>
      </c>
      <c r="G381" s="934" t="e">
        <f t="shared" si="43"/>
        <v>#DIV/0!</v>
      </c>
      <c r="H381" s="933" t="e">
        <f t="shared" si="45"/>
        <v>#DIV/0!</v>
      </c>
      <c r="I381" s="933" t="e">
        <f t="shared" si="46"/>
        <v>#DIV/0!</v>
      </c>
      <c r="J381" s="934" t="e">
        <f t="shared" si="47"/>
        <v>#DIV/0!</v>
      </c>
    </row>
    <row r="382" spans="1:10">
      <c r="A382" s="931">
        <v>364</v>
      </c>
      <c r="C382" s="933" t="e">
        <f t="shared" si="44"/>
        <v>#DIV/0!</v>
      </c>
      <c r="D382" s="933" t="e">
        <f t="shared" si="40"/>
        <v>#DIV/0!</v>
      </c>
      <c r="E382" s="933" t="e">
        <f t="shared" si="41"/>
        <v>#DIV/0!</v>
      </c>
      <c r="F382" s="933" t="e">
        <f t="shared" si="42"/>
        <v>#DIV/0!</v>
      </c>
      <c r="G382" s="934" t="e">
        <f t="shared" si="43"/>
        <v>#DIV/0!</v>
      </c>
      <c r="H382" s="933" t="e">
        <f t="shared" si="45"/>
        <v>#DIV/0!</v>
      </c>
      <c r="I382" s="933" t="e">
        <f t="shared" si="46"/>
        <v>#DIV/0!</v>
      </c>
      <c r="J382" s="934" t="e">
        <f t="shared" si="47"/>
        <v>#DIV/0!</v>
      </c>
    </row>
    <row r="383" spans="1:10">
      <c r="A383" s="931">
        <v>365</v>
      </c>
      <c r="C383" s="933" t="e">
        <f t="shared" si="44"/>
        <v>#DIV/0!</v>
      </c>
      <c r="D383" s="933" t="e">
        <f t="shared" si="40"/>
        <v>#DIV/0!</v>
      </c>
      <c r="E383" s="933" t="e">
        <f t="shared" si="41"/>
        <v>#DIV/0!</v>
      </c>
      <c r="F383" s="933" t="e">
        <f t="shared" si="42"/>
        <v>#DIV/0!</v>
      </c>
      <c r="G383" s="934" t="e">
        <f t="shared" si="43"/>
        <v>#DIV/0!</v>
      </c>
      <c r="H383" s="933" t="e">
        <f t="shared" si="45"/>
        <v>#DIV/0!</v>
      </c>
      <c r="I383" s="933" t="e">
        <f t="shared" si="46"/>
        <v>#DIV/0!</v>
      </c>
      <c r="J383" s="934" t="e">
        <f t="shared" si="47"/>
        <v>#DIV/0!</v>
      </c>
    </row>
    <row r="384" spans="1:10">
      <c r="A384" s="931">
        <v>366</v>
      </c>
      <c r="C384" s="933" t="e">
        <f t="shared" si="44"/>
        <v>#DIV/0!</v>
      </c>
      <c r="D384" s="933" t="e">
        <f t="shared" si="40"/>
        <v>#DIV/0!</v>
      </c>
      <c r="E384" s="933" t="e">
        <f t="shared" si="41"/>
        <v>#DIV/0!</v>
      </c>
      <c r="F384" s="933" t="e">
        <f t="shared" si="42"/>
        <v>#DIV/0!</v>
      </c>
      <c r="G384" s="934" t="e">
        <f t="shared" si="43"/>
        <v>#DIV/0!</v>
      </c>
      <c r="H384" s="933" t="e">
        <f t="shared" si="45"/>
        <v>#DIV/0!</v>
      </c>
      <c r="I384" s="933" t="e">
        <f t="shared" si="46"/>
        <v>#DIV/0!</v>
      </c>
      <c r="J384" s="934" t="e">
        <f t="shared" si="47"/>
        <v>#DIV/0!</v>
      </c>
    </row>
    <row r="385" spans="1:10">
      <c r="A385" s="931">
        <v>367</v>
      </c>
      <c r="C385" s="933" t="e">
        <f t="shared" si="44"/>
        <v>#DIV/0!</v>
      </c>
      <c r="D385" s="933" t="e">
        <f t="shared" si="40"/>
        <v>#DIV/0!</v>
      </c>
      <c r="E385" s="933" t="e">
        <f t="shared" si="41"/>
        <v>#DIV/0!</v>
      </c>
      <c r="F385" s="933" t="e">
        <f t="shared" si="42"/>
        <v>#DIV/0!</v>
      </c>
      <c r="G385" s="934" t="e">
        <f t="shared" si="43"/>
        <v>#DIV/0!</v>
      </c>
      <c r="H385" s="933" t="e">
        <f t="shared" si="45"/>
        <v>#DIV/0!</v>
      </c>
      <c r="I385" s="933" t="e">
        <f t="shared" si="46"/>
        <v>#DIV/0!</v>
      </c>
      <c r="J385" s="934" t="e">
        <f t="shared" si="47"/>
        <v>#DIV/0!</v>
      </c>
    </row>
    <row r="386" spans="1:10">
      <c r="A386" s="931">
        <v>368</v>
      </c>
      <c r="C386" s="933" t="e">
        <f t="shared" si="44"/>
        <v>#DIV/0!</v>
      </c>
      <c r="D386" s="933" t="e">
        <f t="shared" si="40"/>
        <v>#DIV/0!</v>
      </c>
      <c r="E386" s="933" t="e">
        <f t="shared" si="41"/>
        <v>#DIV/0!</v>
      </c>
      <c r="F386" s="933" t="e">
        <f t="shared" si="42"/>
        <v>#DIV/0!</v>
      </c>
      <c r="G386" s="934" t="e">
        <f t="shared" si="43"/>
        <v>#DIV/0!</v>
      </c>
      <c r="H386" s="933" t="e">
        <f t="shared" si="45"/>
        <v>#DIV/0!</v>
      </c>
      <c r="I386" s="933" t="e">
        <f t="shared" si="46"/>
        <v>#DIV/0!</v>
      </c>
      <c r="J386" s="934" t="e">
        <f t="shared" si="47"/>
        <v>#DIV/0!</v>
      </c>
    </row>
    <row r="387" spans="1:10">
      <c r="A387" s="931">
        <v>369</v>
      </c>
      <c r="C387" s="933" t="e">
        <f t="shared" si="44"/>
        <v>#DIV/0!</v>
      </c>
      <c r="D387" s="933" t="e">
        <f t="shared" si="40"/>
        <v>#DIV/0!</v>
      </c>
      <c r="E387" s="933" t="e">
        <f t="shared" si="41"/>
        <v>#DIV/0!</v>
      </c>
      <c r="F387" s="933" t="e">
        <f t="shared" si="42"/>
        <v>#DIV/0!</v>
      </c>
      <c r="G387" s="934" t="e">
        <f t="shared" si="43"/>
        <v>#DIV/0!</v>
      </c>
      <c r="H387" s="933" t="e">
        <f t="shared" si="45"/>
        <v>#DIV/0!</v>
      </c>
      <c r="I387" s="933" t="e">
        <f t="shared" si="46"/>
        <v>#DIV/0!</v>
      </c>
      <c r="J387" s="934" t="e">
        <f t="shared" si="47"/>
        <v>#DIV/0!</v>
      </c>
    </row>
    <row r="388" spans="1:10">
      <c r="A388" s="931">
        <v>370</v>
      </c>
      <c r="C388" s="933" t="e">
        <f t="shared" si="44"/>
        <v>#DIV/0!</v>
      </c>
      <c r="D388" s="933" t="e">
        <f t="shared" si="40"/>
        <v>#DIV/0!</v>
      </c>
      <c r="E388" s="933" t="e">
        <f t="shared" si="41"/>
        <v>#DIV/0!</v>
      </c>
      <c r="F388" s="933" t="e">
        <f t="shared" si="42"/>
        <v>#DIV/0!</v>
      </c>
      <c r="G388" s="934" t="e">
        <f t="shared" si="43"/>
        <v>#DIV/0!</v>
      </c>
      <c r="H388" s="933" t="e">
        <f t="shared" si="45"/>
        <v>#DIV/0!</v>
      </c>
      <c r="I388" s="933" t="e">
        <f t="shared" si="46"/>
        <v>#DIV/0!</v>
      </c>
      <c r="J388" s="934" t="e">
        <f t="shared" si="47"/>
        <v>#DIV/0!</v>
      </c>
    </row>
    <row r="389" spans="1:10">
      <c r="A389" s="931">
        <v>371</v>
      </c>
      <c r="C389" s="933" t="e">
        <f t="shared" si="44"/>
        <v>#DIV/0!</v>
      </c>
      <c r="D389" s="933" t="e">
        <f t="shared" si="40"/>
        <v>#DIV/0!</v>
      </c>
      <c r="E389" s="933" t="e">
        <f t="shared" si="41"/>
        <v>#DIV/0!</v>
      </c>
      <c r="F389" s="933" t="e">
        <f t="shared" si="42"/>
        <v>#DIV/0!</v>
      </c>
      <c r="G389" s="934" t="e">
        <f t="shared" si="43"/>
        <v>#DIV/0!</v>
      </c>
      <c r="H389" s="933" t="e">
        <f t="shared" si="45"/>
        <v>#DIV/0!</v>
      </c>
      <c r="I389" s="933" t="e">
        <f t="shared" si="46"/>
        <v>#DIV/0!</v>
      </c>
      <c r="J389" s="934" t="e">
        <f t="shared" si="47"/>
        <v>#DIV/0!</v>
      </c>
    </row>
    <row r="390" spans="1:10">
      <c r="A390" s="931">
        <v>372</v>
      </c>
      <c r="C390" s="933" t="e">
        <f t="shared" si="44"/>
        <v>#DIV/0!</v>
      </c>
      <c r="D390" s="933" t="e">
        <f t="shared" si="40"/>
        <v>#DIV/0!</v>
      </c>
      <c r="E390" s="933" t="e">
        <f t="shared" si="41"/>
        <v>#DIV/0!</v>
      </c>
      <c r="F390" s="933" t="e">
        <f t="shared" si="42"/>
        <v>#DIV/0!</v>
      </c>
      <c r="G390" s="934" t="e">
        <f t="shared" si="43"/>
        <v>#DIV/0!</v>
      </c>
      <c r="H390" s="933" t="e">
        <f t="shared" si="45"/>
        <v>#DIV/0!</v>
      </c>
      <c r="I390" s="933" t="e">
        <f t="shared" si="46"/>
        <v>#DIV/0!</v>
      </c>
      <c r="J390" s="934" t="e">
        <f t="shared" si="47"/>
        <v>#DIV/0!</v>
      </c>
    </row>
    <row r="391" spans="1:10">
      <c r="A391" s="931">
        <v>373</v>
      </c>
      <c r="C391" s="933" t="e">
        <f t="shared" si="44"/>
        <v>#DIV/0!</v>
      </c>
      <c r="D391" s="933" t="e">
        <f t="shared" si="40"/>
        <v>#DIV/0!</v>
      </c>
      <c r="E391" s="933" t="e">
        <f t="shared" si="41"/>
        <v>#DIV/0!</v>
      </c>
      <c r="F391" s="933" t="e">
        <f t="shared" si="42"/>
        <v>#DIV/0!</v>
      </c>
      <c r="G391" s="934" t="e">
        <f t="shared" si="43"/>
        <v>#DIV/0!</v>
      </c>
      <c r="H391" s="933" t="e">
        <f t="shared" si="45"/>
        <v>#DIV/0!</v>
      </c>
      <c r="I391" s="933" t="e">
        <f t="shared" si="46"/>
        <v>#DIV/0!</v>
      </c>
      <c r="J391" s="934" t="e">
        <f t="shared" si="47"/>
        <v>#DIV/0!</v>
      </c>
    </row>
    <row r="392" spans="1:10">
      <c r="A392" s="931">
        <v>374</v>
      </c>
      <c r="C392" s="933" t="e">
        <f t="shared" si="44"/>
        <v>#DIV/0!</v>
      </c>
      <c r="D392" s="933" t="e">
        <f t="shared" si="40"/>
        <v>#DIV/0!</v>
      </c>
      <c r="E392" s="933" t="e">
        <f t="shared" si="41"/>
        <v>#DIV/0!</v>
      </c>
      <c r="F392" s="933" t="e">
        <f t="shared" si="42"/>
        <v>#DIV/0!</v>
      </c>
      <c r="G392" s="934" t="e">
        <f t="shared" si="43"/>
        <v>#DIV/0!</v>
      </c>
      <c r="H392" s="933" t="e">
        <f t="shared" si="45"/>
        <v>#DIV/0!</v>
      </c>
      <c r="I392" s="933" t="e">
        <f t="shared" si="46"/>
        <v>#DIV/0!</v>
      </c>
      <c r="J392" s="934" t="e">
        <f t="shared" si="47"/>
        <v>#DIV/0!</v>
      </c>
    </row>
    <row r="393" spans="1:10">
      <c r="A393" s="931">
        <v>375</v>
      </c>
      <c r="C393" s="933" t="e">
        <f t="shared" si="44"/>
        <v>#DIV/0!</v>
      </c>
      <c r="D393" s="933" t="e">
        <f t="shared" si="40"/>
        <v>#DIV/0!</v>
      </c>
      <c r="E393" s="933" t="e">
        <f t="shared" si="41"/>
        <v>#DIV/0!</v>
      </c>
      <c r="F393" s="933" t="e">
        <f t="shared" si="42"/>
        <v>#DIV/0!</v>
      </c>
      <c r="G393" s="934" t="e">
        <f t="shared" si="43"/>
        <v>#DIV/0!</v>
      </c>
      <c r="H393" s="933" t="e">
        <f t="shared" si="45"/>
        <v>#DIV/0!</v>
      </c>
      <c r="I393" s="933" t="e">
        <f t="shared" si="46"/>
        <v>#DIV/0!</v>
      </c>
      <c r="J393" s="934" t="e">
        <f t="shared" si="47"/>
        <v>#DIV/0!</v>
      </c>
    </row>
    <row r="394" spans="1:10">
      <c r="A394" s="931">
        <v>376</v>
      </c>
      <c r="C394" s="933" t="e">
        <f t="shared" si="44"/>
        <v>#DIV/0!</v>
      </c>
      <c r="D394" s="933" t="e">
        <f t="shared" si="40"/>
        <v>#DIV/0!</v>
      </c>
      <c r="E394" s="933" t="e">
        <f t="shared" si="41"/>
        <v>#DIV/0!</v>
      </c>
      <c r="F394" s="933" t="e">
        <f t="shared" si="42"/>
        <v>#DIV/0!</v>
      </c>
      <c r="G394" s="934" t="e">
        <f t="shared" si="43"/>
        <v>#DIV/0!</v>
      </c>
      <c r="H394" s="933" t="e">
        <f t="shared" si="45"/>
        <v>#DIV/0!</v>
      </c>
      <c r="I394" s="933" t="e">
        <f t="shared" si="46"/>
        <v>#DIV/0!</v>
      </c>
      <c r="J394" s="934" t="e">
        <f t="shared" si="47"/>
        <v>#DIV/0!</v>
      </c>
    </row>
    <row r="395" spans="1:10">
      <c r="A395" s="931">
        <v>377</v>
      </c>
      <c r="C395" s="933" t="e">
        <f t="shared" si="44"/>
        <v>#DIV/0!</v>
      </c>
      <c r="D395" s="933" t="e">
        <f t="shared" si="40"/>
        <v>#DIV/0!</v>
      </c>
      <c r="E395" s="933" t="e">
        <f t="shared" si="41"/>
        <v>#DIV/0!</v>
      </c>
      <c r="F395" s="933" t="e">
        <f t="shared" si="42"/>
        <v>#DIV/0!</v>
      </c>
      <c r="G395" s="934" t="e">
        <f t="shared" si="43"/>
        <v>#DIV/0!</v>
      </c>
      <c r="H395" s="933" t="e">
        <f t="shared" si="45"/>
        <v>#DIV/0!</v>
      </c>
      <c r="I395" s="933" t="e">
        <f t="shared" si="46"/>
        <v>#DIV/0!</v>
      </c>
      <c r="J395" s="934" t="e">
        <f t="shared" si="47"/>
        <v>#DIV/0!</v>
      </c>
    </row>
    <row r="396" spans="1:10">
      <c r="A396" s="931">
        <v>378</v>
      </c>
      <c r="C396" s="933" t="e">
        <f t="shared" si="44"/>
        <v>#DIV/0!</v>
      </c>
      <c r="D396" s="933" t="e">
        <f t="shared" si="40"/>
        <v>#DIV/0!</v>
      </c>
      <c r="E396" s="933" t="e">
        <f t="shared" si="41"/>
        <v>#DIV/0!</v>
      </c>
      <c r="F396" s="933" t="e">
        <f t="shared" si="42"/>
        <v>#DIV/0!</v>
      </c>
      <c r="G396" s="934" t="e">
        <f t="shared" si="43"/>
        <v>#DIV/0!</v>
      </c>
      <c r="H396" s="933" t="e">
        <f t="shared" si="45"/>
        <v>#DIV/0!</v>
      </c>
      <c r="I396" s="933" t="e">
        <f t="shared" si="46"/>
        <v>#DIV/0!</v>
      </c>
      <c r="J396" s="934" t="e">
        <f t="shared" si="47"/>
        <v>#DIV/0!</v>
      </c>
    </row>
    <row r="397" spans="1:10">
      <c r="A397" s="931">
        <v>379</v>
      </c>
      <c r="C397" s="933" t="e">
        <f t="shared" si="44"/>
        <v>#DIV/0!</v>
      </c>
      <c r="D397" s="933" t="e">
        <f t="shared" si="40"/>
        <v>#DIV/0!</v>
      </c>
      <c r="E397" s="933" t="e">
        <f t="shared" si="41"/>
        <v>#DIV/0!</v>
      </c>
      <c r="F397" s="933" t="e">
        <f t="shared" si="42"/>
        <v>#DIV/0!</v>
      </c>
      <c r="G397" s="934" t="e">
        <f t="shared" si="43"/>
        <v>#DIV/0!</v>
      </c>
      <c r="H397" s="933" t="e">
        <f t="shared" si="45"/>
        <v>#DIV/0!</v>
      </c>
      <c r="I397" s="933" t="e">
        <f t="shared" si="46"/>
        <v>#DIV/0!</v>
      </c>
      <c r="J397" s="934" t="e">
        <f t="shared" si="47"/>
        <v>#DIV/0!</v>
      </c>
    </row>
    <row r="398" spans="1:10">
      <c r="A398" s="931">
        <v>380</v>
      </c>
      <c r="C398" s="933" t="e">
        <f t="shared" si="44"/>
        <v>#DIV/0!</v>
      </c>
      <c r="D398" s="933" t="e">
        <f t="shared" si="40"/>
        <v>#DIV/0!</v>
      </c>
      <c r="E398" s="933" t="e">
        <f t="shared" si="41"/>
        <v>#DIV/0!</v>
      </c>
      <c r="F398" s="933" t="e">
        <f t="shared" si="42"/>
        <v>#DIV/0!</v>
      </c>
      <c r="G398" s="934" t="e">
        <f t="shared" si="43"/>
        <v>#DIV/0!</v>
      </c>
      <c r="H398" s="933" t="e">
        <f t="shared" si="45"/>
        <v>#DIV/0!</v>
      </c>
      <c r="I398" s="933" t="e">
        <f t="shared" si="46"/>
        <v>#DIV/0!</v>
      </c>
      <c r="J398" s="934" t="e">
        <f t="shared" si="47"/>
        <v>#DIV/0!</v>
      </c>
    </row>
    <row r="399" spans="1:10">
      <c r="A399" s="931">
        <v>381</v>
      </c>
      <c r="C399" s="933" t="e">
        <f t="shared" si="44"/>
        <v>#DIV/0!</v>
      </c>
      <c r="D399" s="933" t="e">
        <f t="shared" si="40"/>
        <v>#DIV/0!</v>
      </c>
      <c r="E399" s="933" t="e">
        <f t="shared" si="41"/>
        <v>#DIV/0!</v>
      </c>
      <c r="F399" s="933" t="e">
        <f t="shared" si="42"/>
        <v>#DIV/0!</v>
      </c>
      <c r="G399" s="934" t="e">
        <f t="shared" si="43"/>
        <v>#DIV/0!</v>
      </c>
      <c r="H399" s="933" t="e">
        <f t="shared" si="45"/>
        <v>#DIV/0!</v>
      </c>
      <c r="I399" s="933" t="e">
        <f t="shared" si="46"/>
        <v>#DIV/0!</v>
      </c>
      <c r="J399" s="934" t="e">
        <f t="shared" si="47"/>
        <v>#DIV/0!</v>
      </c>
    </row>
    <row r="400" spans="1:10">
      <c r="A400" s="931">
        <v>382</v>
      </c>
      <c r="C400" s="933" t="e">
        <f t="shared" si="44"/>
        <v>#DIV/0!</v>
      </c>
      <c r="D400" s="933" t="e">
        <f t="shared" si="40"/>
        <v>#DIV/0!</v>
      </c>
      <c r="E400" s="933" t="e">
        <f t="shared" si="41"/>
        <v>#DIV/0!</v>
      </c>
      <c r="F400" s="933" t="e">
        <f t="shared" si="42"/>
        <v>#DIV/0!</v>
      </c>
      <c r="G400" s="934" t="e">
        <f t="shared" si="43"/>
        <v>#DIV/0!</v>
      </c>
      <c r="H400" s="933" t="e">
        <f t="shared" si="45"/>
        <v>#DIV/0!</v>
      </c>
      <c r="I400" s="933" t="e">
        <f t="shared" si="46"/>
        <v>#DIV/0!</v>
      </c>
      <c r="J400" s="934" t="e">
        <f t="shared" si="47"/>
        <v>#DIV/0!</v>
      </c>
    </row>
    <row r="401" spans="1:10">
      <c r="A401" s="931">
        <v>383</v>
      </c>
      <c r="C401" s="933" t="e">
        <f t="shared" si="44"/>
        <v>#DIV/0!</v>
      </c>
      <c r="D401" s="933" t="e">
        <f t="shared" si="40"/>
        <v>#DIV/0!</v>
      </c>
      <c r="E401" s="933" t="e">
        <f t="shared" si="41"/>
        <v>#DIV/0!</v>
      </c>
      <c r="F401" s="933" t="e">
        <f t="shared" si="42"/>
        <v>#DIV/0!</v>
      </c>
      <c r="G401" s="934" t="e">
        <f t="shared" si="43"/>
        <v>#DIV/0!</v>
      </c>
      <c r="H401" s="933" t="e">
        <f t="shared" si="45"/>
        <v>#DIV/0!</v>
      </c>
      <c r="I401" s="933" t="e">
        <f t="shared" si="46"/>
        <v>#DIV/0!</v>
      </c>
      <c r="J401" s="934" t="e">
        <f t="shared" si="47"/>
        <v>#DIV/0!</v>
      </c>
    </row>
    <row r="402" spans="1:10">
      <c r="A402" s="931">
        <v>384</v>
      </c>
      <c r="C402" s="933" t="e">
        <f t="shared" si="44"/>
        <v>#DIV/0!</v>
      </c>
      <c r="D402" s="933" t="e">
        <f t="shared" si="40"/>
        <v>#DIV/0!</v>
      </c>
      <c r="E402" s="933" t="e">
        <f t="shared" si="41"/>
        <v>#DIV/0!</v>
      </c>
      <c r="F402" s="933" t="e">
        <f t="shared" si="42"/>
        <v>#DIV/0!</v>
      </c>
      <c r="G402" s="934" t="e">
        <f t="shared" si="43"/>
        <v>#DIV/0!</v>
      </c>
      <c r="H402" s="933" t="e">
        <f t="shared" si="45"/>
        <v>#DIV/0!</v>
      </c>
      <c r="I402" s="933" t="e">
        <f t="shared" si="46"/>
        <v>#DIV/0!</v>
      </c>
      <c r="J402" s="934" t="e">
        <f t="shared" si="47"/>
        <v>#DIV/0!</v>
      </c>
    </row>
    <row r="403" spans="1:10">
      <c r="A403" s="931">
        <v>385</v>
      </c>
      <c r="C403" s="933" t="e">
        <f t="shared" si="44"/>
        <v>#DIV/0!</v>
      </c>
      <c r="D403" s="933" t="e">
        <f t="shared" ref="D403:D466" si="48">(C403*$C$7/12)</f>
        <v>#DIV/0!</v>
      </c>
      <c r="E403" s="933" t="e">
        <f t="shared" ref="E403:E466" si="49">($C$9-D403)</f>
        <v>#DIV/0!</v>
      </c>
      <c r="F403" s="933" t="e">
        <f t="shared" ref="F403:F466" si="50">(C403-E403)</f>
        <v>#DIV/0!</v>
      </c>
      <c r="G403" s="934" t="e">
        <f t="shared" ref="G403:G466" si="51">(C403*0.005/12)</f>
        <v>#DIV/0!</v>
      </c>
      <c r="H403" s="933" t="e">
        <f t="shared" si="45"/>
        <v>#DIV/0!</v>
      </c>
      <c r="I403" s="933" t="e">
        <f t="shared" si="46"/>
        <v>#DIV/0!</v>
      </c>
      <c r="J403" s="934" t="e">
        <f t="shared" si="47"/>
        <v>#DIV/0!</v>
      </c>
    </row>
    <row r="404" spans="1:10">
      <c r="A404" s="931">
        <v>386</v>
      </c>
      <c r="C404" s="933" t="e">
        <f t="shared" ref="C404:C467" si="52">(C403-E403)</f>
        <v>#DIV/0!</v>
      </c>
      <c r="D404" s="933" t="e">
        <f t="shared" si="48"/>
        <v>#DIV/0!</v>
      </c>
      <c r="E404" s="933" t="e">
        <f t="shared" si="49"/>
        <v>#DIV/0!</v>
      </c>
      <c r="F404" s="933" t="e">
        <f t="shared" si="50"/>
        <v>#DIV/0!</v>
      </c>
      <c r="G404" s="934" t="e">
        <f t="shared" si="51"/>
        <v>#DIV/0!</v>
      </c>
      <c r="H404" s="933" t="e">
        <f t="shared" si="45"/>
        <v>#DIV/0!</v>
      </c>
      <c r="I404" s="933" t="e">
        <f t="shared" si="46"/>
        <v>#DIV/0!</v>
      </c>
      <c r="J404" s="934" t="e">
        <f t="shared" si="47"/>
        <v>#DIV/0!</v>
      </c>
    </row>
    <row r="405" spans="1:10">
      <c r="A405" s="931">
        <v>387</v>
      </c>
      <c r="C405" s="933" t="e">
        <f t="shared" si="52"/>
        <v>#DIV/0!</v>
      </c>
      <c r="D405" s="933" t="e">
        <f t="shared" si="48"/>
        <v>#DIV/0!</v>
      </c>
      <c r="E405" s="933" t="e">
        <f t="shared" si="49"/>
        <v>#DIV/0!</v>
      </c>
      <c r="F405" s="933" t="e">
        <f t="shared" si="50"/>
        <v>#DIV/0!</v>
      </c>
      <c r="G405" s="934" t="e">
        <f t="shared" si="51"/>
        <v>#DIV/0!</v>
      </c>
      <c r="H405" s="933" t="e">
        <f t="shared" ref="H405:H468" si="53">H404+D405</f>
        <v>#DIV/0!</v>
      </c>
      <c r="I405" s="933" t="e">
        <f t="shared" ref="I405:I468" si="54">I404+E405</f>
        <v>#DIV/0!</v>
      </c>
      <c r="J405" s="934" t="e">
        <f t="shared" ref="J405:J468" si="55">D405+E405+G405</f>
        <v>#DIV/0!</v>
      </c>
    </row>
    <row r="406" spans="1:10">
      <c r="A406" s="931">
        <v>388</v>
      </c>
      <c r="C406" s="933" t="e">
        <f t="shared" si="52"/>
        <v>#DIV/0!</v>
      </c>
      <c r="D406" s="933" t="e">
        <f t="shared" si="48"/>
        <v>#DIV/0!</v>
      </c>
      <c r="E406" s="933" t="e">
        <f t="shared" si="49"/>
        <v>#DIV/0!</v>
      </c>
      <c r="F406" s="933" t="e">
        <f t="shared" si="50"/>
        <v>#DIV/0!</v>
      </c>
      <c r="G406" s="934" t="e">
        <f t="shared" si="51"/>
        <v>#DIV/0!</v>
      </c>
      <c r="H406" s="933" t="e">
        <f t="shared" si="53"/>
        <v>#DIV/0!</v>
      </c>
      <c r="I406" s="933" t="e">
        <f t="shared" si="54"/>
        <v>#DIV/0!</v>
      </c>
      <c r="J406" s="934" t="e">
        <f t="shared" si="55"/>
        <v>#DIV/0!</v>
      </c>
    </row>
    <row r="407" spans="1:10">
      <c r="A407" s="931">
        <v>389</v>
      </c>
      <c r="C407" s="933" t="e">
        <f t="shared" si="52"/>
        <v>#DIV/0!</v>
      </c>
      <c r="D407" s="933" t="e">
        <f t="shared" si="48"/>
        <v>#DIV/0!</v>
      </c>
      <c r="E407" s="933" t="e">
        <f t="shared" si="49"/>
        <v>#DIV/0!</v>
      </c>
      <c r="F407" s="933" t="e">
        <f t="shared" si="50"/>
        <v>#DIV/0!</v>
      </c>
      <c r="G407" s="934" t="e">
        <f t="shared" si="51"/>
        <v>#DIV/0!</v>
      </c>
      <c r="H407" s="933" t="e">
        <f t="shared" si="53"/>
        <v>#DIV/0!</v>
      </c>
      <c r="I407" s="933" t="e">
        <f t="shared" si="54"/>
        <v>#DIV/0!</v>
      </c>
      <c r="J407" s="934" t="e">
        <f t="shared" si="55"/>
        <v>#DIV/0!</v>
      </c>
    </row>
    <row r="408" spans="1:10">
      <c r="A408" s="931">
        <v>390</v>
      </c>
      <c r="C408" s="933" t="e">
        <f t="shared" si="52"/>
        <v>#DIV/0!</v>
      </c>
      <c r="D408" s="933" t="e">
        <f t="shared" si="48"/>
        <v>#DIV/0!</v>
      </c>
      <c r="E408" s="933" t="e">
        <f t="shared" si="49"/>
        <v>#DIV/0!</v>
      </c>
      <c r="F408" s="933" t="e">
        <f t="shared" si="50"/>
        <v>#DIV/0!</v>
      </c>
      <c r="G408" s="934" t="e">
        <f t="shared" si="51"/>
        <v>#DIV/0!</v>
      </c>
      <c r="H408" s="933" t="e">
        <f t="shared" si="53"/>
        <v>#DIV/0!</v>
      </c>
      <c r="I408" s="933" t="e">
        <f t="shared" si="54"/>
        <v>#DIV/0!</v>
      </c>
      <c r="J408" s="934" t="e">
        <f t="shared" si="55"/>
        <v>#DIV/0!</v>
      </c>
    </row>
    <row r="409" spans="1:10">
      <c r="A409" s="931">
        <v>391</v>
      </c>
      <c r="C409" s="933" t="e">
        <f t="shared" si="52"/>
        <v>#DIV/0!</v>
      </c>
      <c r="D409" s="933" t="e">
        <f t="shared" si="48"/>
        <v>#DIV/0!</v>
      </c>
      <c r="E409" s="933" t="e">
        <f t="shared" si="49"/>
        <v>#DIV/0!</v>
      </c>
      <c r="F409" s="933" t="e">
        <f t="shared" si="50"/>
        <v>#DIV/0!</v>
      </c>
      <c r="G409" s="934" t="e">
        <f t="shared" si="51"/>
        <v>#DIV/0!</v>
      </c>
      <c r="H409" s="933" t="e">
        <f t="shared" si="53"/>
        <v>#DIV/0!</v>
      </c>
      <c r="I409" s="933" t="e">
        <f t="shared" si="54"/>
        <v>#DIV/0!</v>
      </c>
      <c r="J409" s="934" t="e">
        <f t="shared" si="55"/>
        <v>#DIV/0!</v>
      </c>
    </row>
    <row r="410" spans="1:10">
      <c r="A410" s="931">
        <v>392</v>
      </c>
      <c r="C410" s="933" t="e">
        <f t="shared" si="52"/>
        <v>#DIV/0!</v>
      </c>
      <c r="D410" s="933" t="e">
        <f t="shared" si="48"/>
        <v>#DIV/0!</v>
      </c>
      <c r="E410" s="933" t="e">
        <f t="shared" si="49"/>
        <v>#DIV/0!</v>
      </c>
      <c r="F410" s="933" t="e">
        <f t="shared" si="50"/>
        <v>#DIV/0!</v>
      </c>
      <c r="G410" s="934" t="e">
        <f t="shared" si="51"/>
        <v>#DIV/0!</v>
      </c>
      <c r="H410" s="933" t="e">
        <f t="shared" si="53"/>
        <v>#DIV/0!</v>
      </c>
      <c r="I410" s="933" t="e">
        <f t="shared" si="54"/>
        <v>#DIV/0!</v>
      </c>
      <c r="J410" s="934" t="e">
        <f t="shared" si="55"/>
        <v>#DIV/0!</v>
      </c>
    </row>
    <row r="411" spans="1:10">
      <c r="A411" s="931">
        <v>393</v>
      </c>
      <c r="C411" s="933" t="e">
        <f t="shared" si="52"/>
        <v>#DIV/0!</v>
      </c>
      <c r="D411" s="933" t="e">
        <f t="shared" si="48"/>
        <v>#DIV/0!</v>
      </c>
      <c r="E411" s="933" t="e">
        <f t="shared" si="49"/>
        <v>#DIV/0!</v>
      </c>
      <c r="F411" s="933" t="e">
        <f t="shared" si="50"/>
        <v>#DIV/0!</v>
      </c>
      <c r="G411" s="934" t="e">
        <f t="shared" si="51"/>
        <v>#DIV/0!</v>
      </c>
      <c r="H411" s="933" t="e">
        <f t="shared" si="53"/>
        <v>#DIV/0!</v>
      </c>
      <c r="I411" s="933" t="e">
        <f t="shared" si="54"/>
        <v>#DIV/0!</v>
      </c>
      <c r="J411" s="934" t="e">
        <f t="shared" si="55"/>
        <v>#DIV/0!</v>
      </c>
    </row>
    <row r="412" spans="1:10">
      <c r="A412" s="931">
        <v>394</v>
      </c>
      <c r="C412" s="933" t="e">
        <f t="shared" si="52"/>
        <v>#DIV/0!</v>
      </c>
      <c r="D412" s="933" t="e">
        <f t="shared" si="48"/>
        <v>#DIV/0!</v>
      </c>
      <c r="E412" s="933" t="e">
        <f t="shared" si="49"/>
        <v>#DIV/0!</v>
      </c>
      <c r="F412" s="933" t="e">
        <f t="shared" si="50"/>
        <v>#DIV/0!</v>
      </c>
      <c r="G412" s="934" t="e">
        <f t="shared" si="51"/>
        <v>#DIV/0!</v>
      </c>
      <c r="H412" s="933" t="e">
        <f t="shared" si="53"/>
        <v>#DIV/0!</v>
      </c>
      <c r="I412" s="933" t="e">
        <f t="shared" si="54"/>
        <v>#DIV/0!</v>
      </c>
      <c r="J412" s="934" t="e">
        <f t="shared" si="55"/>
        <v>#DIV/0!</v>
      </c>
    </row>
    <row r="413" spans="1:10">
      <c r="A413" s="931">
        <v>395</v>
      </c>
      <c r="C413" s="933" t="e">
        <f t="shared" si="52"/>
        <v>#DIV/0!</v>
      </c>
      <c r="D413" s="933" t="e">
        <f t="shared" si="48"/>
        <v>#DIV/0!</v>
      </c>
      <c r="E413" s="933" t="e">
        <f t="shared" si="49"/>
        <v>#DIV/0!</v>
      </c>
      <c r="F413" s="933" t="e">
        <f t="shared" si="50"/>
        <v>#DIV/0!</v>
      </c>
      <c r="G413" s="934" t="e">
        <f t="shared" si="51"/>
        <v>#DIV/0!</v>
      </c>
      <c r="H413" s="933" t="e">
        <f t="shared" si="53"/>
        <v>#DIV/0!</v>
      </c>
      <c r="I413" s="933" t="e">
        <f t="shared" si="54"/>
        <v>#DIV/0!</v>
      </c>
      <c r="J413" s="934" t="e">
        <f t="shared" si="55"/>
        <v>#DIV/0!</v>
      </c>
    </row>
    <row r="414" spans="1:10">
      <c r="A414" s="931">
        <v>396</v>
      </c>
      <c r="C414" s="933" t="e">
        <f t="shared" si="52"/>
        <v>#DIV/0!</v>
      </c>
      <c r="D414" s="933" t="e">
        <f t="shared" si="48"/>
        <v>#DIV/0!</v>
      </c>
      <c r="E414" s="933" t="e">
        <f t="shared" si="49"/>
        <v>#DIV/0!</v>
      </c>
      <c r="F414" s="933" t="e">
        <f t="shared" si="50"/>
        <v>#DIV/0!</v>
      </c>
      <c r="G414" s="934" t="e">
        <f t="shared" si="51"/>
        <v>#DIV/0!</v>
      </c>
      <c r="H414" s="933" t="e">
        <f t="shared" si="53"/>
        <v>#DIV/0!</v>
      </c>
      <c r="I414" s="933" t="e">
        <f t="shared" si="54"/>
        <v>#DIV/0!</v>
      </c>
      <c r="J414" s="934" t="e">
        <f t="shared" si="55"/>
        <v>#DIV/0!</v>
      </c>
    </row>
    <row r="415" spans="1:10">
      <c r="A415" s="931">
        <v>397</v>
      </c>
      <c r="C415" s="933" t="e">
        <f t="shared" si="52"/>
        <v>#DIV/0!</v>
      </c>
      <c r="D415" s="933" t="e">
        <f t="shared" si="48"/>
        <v>#DIV/0!</v>
      </c>
      <c r="E415" s="933" t="e">
        <f t="shared" si="49"/>
        <v>#DIV/0!</v>
      </c>
      <c r="F415" s="933" t="e">
        <f t="shared" si="50"/>
        <v>#DIV/0!</v>
      </c>
      <c r="G415" s="934" t="e">
        <f t="shared" si="51"/>
        <v>#DIV/0!</v>
      </c>
      <c r="H415" s="933" t="e">
        <f t="shared" si="53"/>
        <v>#DIV/0!</v>
      </c>
      <c r="I415" s="933" t="e">
        <f t="shared" si="54"/>
        <v>#DIV/0!</v>
      </c>
      <c r="J415" s="934" t="e">
        <f t="shared" si="55"/>
        <v>#DIV/0!</v>
      </c>
    </row>
    <row r="416" spans="1:10">
      <c r="A416" s="931">
        <v>398</v>
      </c>
      <c r="C416" s="933" t="e">
        <f t="shared" si="52"/>
        <v>#DIV/0!</v>
      </c>
      <c r="D416" s="933" t="e">
        <f t="shared" si="48"/>
        <v>#DIV/0!</v>
      </c>
      <c r="E416" s="933" t="e">
        <f t="shared" si="49"/>
        <v>#DIV/0!</v>
      </c>
      <c r="F416" s="933" t="e">
        <f t="shared" si="50"/>
        <v>#DIV/0!</v>
      </c>
      <c r="G416" s="934" t="e">
        <f t="shared" si="51"/>
        <v>#DIV/0!</v>
      </c>
      <c r="H416" s="933" t="e">
        <f t="shared" si="53"/>
        <v>#DIV/0!</v>
      </c>
      <c r="I416" s="933" t="e">
        <f t="shared" si="54"/>
        <v>#DIV/0!</v>
      </c>
      <c r="J416" s="934" t="e">
        <f t="shared" si="55"/>
        <v>#DIV/0!</v>
      </c>
    </row>
    <row r="417" spans="1:10">
      <c r="A417" s="931">
        <v>399</v>
      </c>
      <c r="C417" s="933" t="e">
        <f t="shared" si="52"/>
        <v>#DIV/0!</v>
      </c>
      <c r="D417" s="933" t="e">
        <f t="shared" si="48"/>
        <v>#DIV/0!</v>
      </c>
      <c r="E417" s="933" t="e">
        <f t="shared" si="49"/>
        <v>#DIV/0!</v>
      </c>
      <c r="F417" s="933" t="e">
        <f t="shared" si="50"/>
        <v>#DIV/0!</v>
      </c>
      <c r="G417" s="934" t="e">
        <f t="shared" si="51"/>
        <v>#DIV/0!</v>
      </c>
      <c r="H417" s="933" t="e">
        <f t="shared" si="53"/>
        <v>#DIV/0!</v>
      </c>
      <c r="I417" s="933" t="e">
        <f t="shared" si="54"/>
        <v>#DIV/0!</v>
      </c>
      <c r="J417" s="934" t="e">
        <f t="shared" si="55"/>
        <v>#DIV/0!</v>
      </c>
    </row>
    <row r="418" spans="1:10">
      <c r="A418" s="931">
        <v>400</v>
      </c>
      <c r="C418" s="933" t="e">
        <f t="shared" si="52"/>
        <v>#DIV/0!</v>
      </c>
      <c r="D418" s="933" t="e">
        <f t="shared" si="48"/>
        <v>#DIV/0!</v>
      </c>
      <c r="E418" s="933" t="e">
        <f t="shared" si="49"/>
        <v>#DIV/0!</v>
      </c>
      <c r="F418" s="933" t="e">
        <f t="shared" si="50"/>
        <v>#DIV/0!</v>
      </c>
      <c r="G418" s="934" t="e">
        <f t="shared" si="51"/>
        <v>#DIV/0!</v>
      </c>
      <c r="H418" s="933" t="e">
        <f t="shared" si="53"/>
        <v>#DIV/0!</v>
      </c>
      <c r="I418" s="933" t="e">
        <f t="shared" si="54"/>
        <v>#DIV/0!</v>
      </c>
      <c r="J418" s="934" t="e">
        <f t="shared" si="55"/>
        <v>#DIV/0!</v>
      </c>
    </row>
    <row r="419" spans="1:10">
      <c r="A419" s="931">
        <v>401</v>
      </c>
      <c r="C419" s="933" t="e">
        <f t="shared" si="52"/>
        <v>#DIV/0!</v>
      </c>
      <c r="D419" s="933" t="e">
        <f t="shared" si="48"/>
        <v>#DIV/0!</v>
      </c>
      <c r="E419" s="933" t="e">
        <f t="shared" si="49"/>
        <v>#DIV/0!</v>
      </c>
      <c r="F419" s="933" t="e">
        <f t="shared" si="50"/>
        <v>#DIV/0!</v>
      </c>
      <c r="G419" s="934" t="e">
        <f t="shared" si="51"/>
        <v>#DIV/0!</v>
      </c>
      <c r="H419" s="933" t="e">
        <f t="shared" si="53"/>
        <v>#DIV/0!</v>
      </c>
      <c r="I419" s="933" t="e">
        <f t="shared" si="54"/>
        <v>#DIV/0!</v>
      </c>
      <c r="J419" s="934" t="e">
        <f t="shared" si="55"/>
        <v>#DIV/0!</v>
      </c>
    </row>
    <row r="420" spans="1:10">
      <c r="A420" s="931">
        <v>402</v>
      </c>
      <c r="C420" s="933" t="e">
        <f t="shared" si="52"/>
        <v>#DIV/0!</v>
      </c>
      <c r="D420" s="933" t="e">
        <f t="shared" si="48"/>
        <v>#DIV/0!</v>
      </c>
      <c r="E420" s="933" t="e">
        <f t="shared" si="49"/>
        <v>#DIV/0!</v>
      </c>
      <c r="F420" s="933" t="e">
        <f t="shared" si="50"/>
        <v>#DIV/0!</v>
      </c>
      <c r="G420" s="934" t="e">
        <f t="shared" si="51"/>
        <v>#DIV/0!</v>
      </c>
      <c r="H420" s="933" t="e">
        <f t="shared" si="53"/>
        <v>#DIV/0!</v>
      </c>
      <c r="I420" s="933" t="e">
        <f t="shared" si="54"/>
        <v>#DIV/0!</v>
      </c>
      <c r="J420" s="934" t="e">
        <f t="shared" si="55"/>
        <v>#DIV/0!</v>
      </c>
    </row>
    <row r="421" spans="1:10">
      <c r="A421" s="931">
        <v>403</v>
      </c>
      <c r="C421" s="933" t="e">
        <f t="shared" si="52"/>
        <v>#DIV/0!</v>
      </c>
      <c r="D421" s="933" t="e">
        <f t="shared" si="48"/>
        <v>#DIV/0!</v>
      </c>
      <c r="E421" s="933" t="e">
        <f t="shared" si="49"/>
        <v>#DIV/0!</v>
      </c>
      <c r="F421" s="933" t="e">
        <f t="shared" si="50"/>
        <v>#DIV/0!</v>
      </c>
      <c r="G421" s="934" t="e">
        <f t="shared" si="51"/>
        <v>#DIV/0!</v>
      </c>
      <c r="H421" s="933" t="e">
        <f t="shared" si="53"/>
        <v>#DIV/0!</v>
      </c>
      <c r="I421" s="933" t="e">
        <f t="shared" si="54"/>
        <v>#DIV/0!</v>
      </c>
      <c r="J421" s="934" t="e">
        <f t="shared" si="55"/>
        <v>#DIV/0!</v>
      </c>
    </row>
    <row r="422" spans="1:10">
      <c r="A422" s="931">
        <v>404</v>
      </c>
      <c r="C422" s="933" t="e">
        <f t="shared" si="52"/>
        <v>#DIV/0!</v>
      </c>
      <c r="D422" s="933" t="e">
        <f t="shared" si="48"/>
        <v>#DIV/0!</v>
      </c>
      <c r="E422" s="933" t="e">
        <f t="shared" si="49"/>
        <v>#DIV/0!</v>
      </c>
      <c r="F422" s="933" t="e">
        <f t="shared" si="50"/>
        <v>#DIV/0!</v>
      </c>
      <c r="G422" s="934" t="e">
        <f t="shared" si="51"/>
        <v>#DIV/0!</v>
      </c>
      <c r="H422" s="933" t="e">
        <f t="shared" si="53"/>
        <v>#DIV/0!</v>
      </c>
      <c r="I422" s="933" t="e">
        <f t="shared" si="54"/>
        <v>#DIV/0!</v>
      </c>
      <c r="J422" s="934" t="e">
        <f t="shared" si="55"/>
        <v>#DIV/0!</v>
      </c>
    </row>
    <row r="423" spans="1:10">
      <c r="A423" s="931">
        <v>405</v>
      </c>
      <c r="C423" s="933" t="e">
        <f t="shared" si="52"/>
        <v>#DIV/0!</v>
      </c>
      <c r="D423" s="933" t="e">
        <f t="shared" si="48"/>
        <v>#DIV/0!</v>
      </c>
      <c r="E423" s="933" t="e">
        <f t="shared" si="49"/>
        <v>#DIV/0!</v>
      </c>
      <c r="F423" s="933" t="e">
        <f t="shared" si="50"/>
        <v>#DIV/0!</v>
      </c>
      <c r="G423" s="934" t="e">
        <f t="shared" si="51"/>
        <v>#DIV/0!</v>
      </c>
      <c r="H423" s="933" t="e">
        <f t="shared" si="53"/>
        <v>#DIV/0!</v>
      </c>
      <c r="I423" s="933" t="e">
        <f t="shared" si="54"/>
        <v>#DIV/0!</v>
      </c>
      <c r="J423" s="934" t="e">
        <f t="shared" si="55"/>
        <v>#DIV/0!</v>
      </c>
    </row>
    <row r="424" spans="1:10">
      <c r="A424" s="931">
        <v>406</v>
      </c>
      <c r="C424" s="933" t="e">
        <f t="shared" si="52"/>
        <v>#DIV/0!</v>
      </c>
      <c r="D424" s="933" t="e">
        <f t="shared" si="48"/>
        <v>#DIV/0!</v>
      </c>
      <c r="E424" s="933" t="e">
        <f t="shared" si="49"/>
        <v>#DIV/0!</v>
      </c>
      <c r="F424" s="933" t="e">
        <f t="shared" si="50"/>
        <v>#DIV/0!</v>
      </c>
      <c r="G424" s="934" t="e">
        <f t="shared" si="51"/>
        <v>#DIV/0!</v>
      </c>
      <c r="H424" s="933" t="e">
        <f t="shared" si="53"/>
        <v>#DIV/0!</v>
      </c>
      <c r="I424" s="933" t="e">
        <f t="shared" si="54"/>
        <v>#DIV/0!</v>
      </c>
      <c r="J424" s="934" t="e">
        <f t="shared" si="55"/>
        <v>#DIV/0!</v>
      </c>
    </row>
    <row r="425" spans="1:10">
      <c r="A425" s="931">
        <v>407</v>
      </c>
      <c r="C425" s="933" t="e">
        <f t="shared" si="52"/>
        <v>#DIV/0!</v>
      </c>
      <c r="D425" s="933" t="e">
        <f t="shared" si="48"/>
        <v>#DIV/0!</v>
      </c>
      <c r="E425" s="933" t="e">
        <f t="shared" si="49"/>
        <v>#DIV/0!</v>
      </c>
      <c r="F425" s="933" t="e">
        <f t="shared" si="50"/>
        <v>#DIV/0!</v>
      </c>
      <c r="G425" s="934" t="e">
        <f t="shared" si="51"/>
        <v>#DIV/0!</v>
      </c>
      <c r="H425" s="933" t="e">
        <f t="shared" si="53"/>
        <v>#DIV/0!</v>
      </c>
      <c r="I425" s="933" t="e">
        <f t="shared" si="54"/>
        <v>#DIV/0!</v>
      </c>
      <c r="J425" s="934" t="e">
        <f t="shared" si="55"/>
        <v>#DIV/0!</v>
      </c>
    </row>
    <row r="426" spans="1:10">
      <c r="A426" s="931">
        <v>408</v>
      </c>
      <c r="C426" s="933" t="e">
        <f t="shared" si="52"/>
        <v>#DIV/0!</v>
      </c>
      <c r="D426" s="933" t="e">
        <f t="shared" si="48"/>
        <v>#DIV/0!</v>
      </c>
      <c r="E426" s="933" t="e">
        <f t="shared" si="49"/>
        <v>#DIV/0!</v>
      </c>
      <c r="F426" s="933" t="e">
        <f t="shared" si="50"/>
        <v>#DIV/0!</v>
      </c>
      <c r="G426" s="934" t="e">
        <f t="shared" si="51"/>
        <v>#DIV/0!</v>
      </c>
      <c r="H426" s="933" t="e">
        <f t="shared" si="53"/>
        <v>#DIV/0!</v>
      </c>
      <c r="I426" s="933" t="e">
        <f t="shared" si="54"/>
        <v>#DIV/0!</v>
      </c>
      <c r="J426" s="934" t="e">
        <f t="shared" si="55"/>
        <v>#DIV/0!</v>
      </c>
    </row>
    <row r="427" spans="1:10">
      <c r="A427" s="931">
        <v>409</v>
      </c>
      <c r="C427" s="933" t="e">
        <f t="shared" si="52"/>
        <v>#DIV/0!</v>
      </c>
      <c r="D427" s="933" t="e">
        <f t="shared" si="48"/>
        <v>#DIV/0!</v>
      </c>
      <c r="E427" s="933" t="e">
        <f t="shared" si="49"/>
        <v>#DIV/0!</v>
      </c>
      <c r="F427" s="933" t="e">
        <f t="shared" si="50"/>
        <v>#DIV/0!</v>
      </c>
      <c r="G427" s="934" t="e">
        <f t="shared" si="51"/>
        <v>#DIV/0!</v>
      </c>
      <c r="H427" s="933" t="e">
        <f t="shared" si="53"/>
        <v>#DIV/0!</v>
      </c>
      <c r="I427" s="933" t="e">
        <f t="shared" si="54"/>
        <v>#DIV/0!</v>
      </c>
      <c r="J427" s="934" t="e">
        <f t="shared" si="55"/>
        <v>#DIV/0!</v>
      </c>
    </row>
    <row r="428" spans="1:10">
      <c r="A428" s="931">
        <v>410</v>
      </c>
      <c r="C428" s="933" t="e">
        <f t="shared" si="52"/>
        <v>#DIV/0!</v>
      </c>
      <c r="D428" s="933" t="e">
        <f t="shared" si="48"/>
        <v>#DIV/0!</v>
      </c>
      <c r="E428" s="933" t="e">
        <f t="shared" si="49"/>
        <v>#DIV/0!</v>
      </c>
      <c r="F428" s="933" t="e">
        <f t="shared" si="50"/>
        <v>#DIV/0!</v>
      </c>
      <c r="G428" s="934" t="e">
        <f t="shared" si="51"/>
        <v>#DIV/0!</v>
      </c>
      <c r="H428" s="933" t="e">
        <f t="shared" si="53"/>
        <v>#DIV/0!</v>
      </c>
      <c r="I428" s="933" t="e">
        <f t="shared" si="54"/>
        <v>#DIV/0!</v>
      </c>
      <c r="J428" s="934" t="e">
        <f t="shared" si="55"/>
        <v>#DIV/0!</v>
      </c>
    </row>
    <row r="429" spans="1:10">
      <c r="A429" s="931">
        <v>411</v>
      </c>
      <c r="C429" s="933" t="e">
        <f t="shared" si="52"/>
        <v>#DIV/0!</v>
      </c>
      <c r="D429" s="933" t="e">
        <f t="shared" si="48"/>
        <v>#DIV/0!</v>
      </c>
      <c r="E429" s="933" t="e">
        <f t="shared" si="49"/>
        <v>#DIV/0!</v>
      </c>
      <c r="F429" s="933" t="e">
        <f t="shared" si="50"/>
        <v>#DIV/0!</v>
      </c>
      <c r="G429" s="934" t="e">
        <f t="shared" si="51"/>
        <v>#DIV/0!</v>
      </c>
      <c r="H429" s="933" t="e">
        <f t="shared" si="53"/>
        <v>#DIV/0!</v>
      </c>
      <c r="I429" s="933" t="e">
        <f t="shared" si="54"/>
        <v>#DIV/0!</v>
      </c>
      <c r="J429" s="934" t="e">
        <f t="shared" si="55"/>
        <v>#DIV/0!</v>
      </c>
    </row>
    <row r="430" spans="1:10">
      <c r="A430" s="931">
        <v>412</v>
      </c>
      <c r="C430" s="933" t="e">
        <f t="shared" si="52"/>
        <v>#DIV/0!</v>
      </c>
      <c r="D430" s="933" t="e">
        <f t="shared" si="48"/>
        <v>#DIV/0!</v>
      </c>
      <c r="E430" s="933" t="e">
        <f t="shared" si="49"/>
        <v>#DIV/0!</v>
      </c>
      <c r="F430" s="933" t="e">
        <f t="shared" si="50"/>
        <v>#DIV/0!</v>
      </c>
      <c r="G430" s="934" t="e">
        <f t="shared" si="51"/>
        <v>#DIV/0!</v>
      </c>
      <c r="H430" s="933" t="e">
        <f t="shared" si="53"/>
        <v>#DIV/0!</v>
      </c>
      <c r="I430" s="933" t="e">
        <f t="shared" si="54"/>
        <v>#DIV/0!</v>
      </c>
      <c r="J430" s="934" t="e">
        <f t="shared" si="55"/>
        <v>#DIV/0!</v>
      </c>
    </row>
    <row r="431" spans="1:10">
      <c r="A431" s="931">
        <v>413</v>
      </c>
      <c r="C431" s="933" t="e">
        <f t="shared" si="52"/>
        <v>#DIV/0!</v>
      </c>
      <c r="D431" s="933" t="e">
        <f t="shared" si="48"/>
        <v>#DIV/0!</v>
      </c>
      <c r="E431" s="933" t="e">
        <f t="shared" si="49"/>
        <v>#DIV/0!</v>
      </c>
      <c r="F431" s="933" t="e">
        <f t="shared" si="50"/>
        <v>#DIV/0!</v>
      </c>
      <c r="G431" s="934" t="e">
        <f t="shared" si="51"/>
        <v>#DIV/0!</v>
      </c>
      <c r="H431" s="933" t="e">
        <f t="shared" si="53"/>
        <v>#DIV/0!</v>
      </c>
      <c r="I431" s="933" t="e">
        <f t="shared" si="54"/>
        <v>#DIV/0!</v>
      </c>
      <c r="J431" s="934" t="e">
        <f t="shared" si="55"/>
        <v>#DIV/0!</v>
      </c>
    </row>
    <row r="432" spans="1:10">
      <c r="A432" s="931">
        <v>414</v>
      </c>
      <c r="C432" s="933" t="e">
        <f t="shared" si="52"/>
        <v>#DIV/0!</v>
      </c>
      <c r="D432" s="933" t="e">
        <f t="shared" si="48"/>
        <v>#DIV/0!</v>
      </c>
      <c r="E432" s="933" t="e">
        <f t="shared" si="49"/>
        <v>#DIV/0!</v>
      </c>
      <c r="F432" s="933" t="e">
        <f t="shared" si="50"/>
        <v>#DIV/0!</v>
      </c>
      <c r="G432" s="934" t="e">
        <f t="shared" si="51"/>
        <v>#DIV/0!</v>
      </c>
      <c r="H432" s="933" t="e">
        <f t="shared" si="53"/>
        <v>#DIV/0!</v>
      </c>
      <c r="I432" s="933" t="e">
        <f t="shared" si="54"/>
        <v>#DIV/0!</v>
      </c>
      <c r="J432" s="934" t="e">
        <f t="shared" si="55"/>
        <v>#DIV/0!</v>
      </c>
    </row>
    <row r="433" spans="1:10">
      <c r="A433" s="931">
        <v>415</v>
      </c>
      <c r="C433" s="933" t="e">
        <f t="shared" si="52"/>
        <v>#DIV/0!</v>
      </c>
      <c r="D433" s="933" t="e">
        <f t="shared" si="48"/>
        <v>#DIV/0!</v>
      </c>
      <c r="E433" s="933" t="e">
        <f t="shared" si="49"/>
        <v>#DIV/0!</v>
      </c>
      <c r="F433" s="933" t="e">
        <f t="shared" si="50"/>
        <v>#DIV/0!</v>
      </c>
      <c r="G433" s="934" t="e">
        <f t="shared" si="51"/>
        <v>#DIV/0!</v>
      </c>
      <c r="H433" s="933" t="e">
        <f t="shared" si="53"/>
        <v>#DIV/0!</v>
      </c>
      <c r="I433" s="933" t="e">
        <f t="shared" si="54"/>
        <v>#DIV/0!</v>
      </c>
      <c r="J433" s="934" t="e">
        <f t="shared" si="55"/>
        <v>#DIV/0!</v>
      </c>
    </row>
    <row r="434" spans="1:10">
      <c r="A434" s="931">
        <v>416</v>
      </c>
      <c r="C434" s="933" t="e">
        <f t="shared" si="52"/>
        <v>#DIV/0!</v>
      </c>
      <c r="D434" s="933" t="e">
        <f t="shared" si="48"/>
        <v>#DIV/0!</v>
      </c>
      <c r="E434" s="933" t="e">
        <f t="shared" si="49"/>
        <v>#DIV/0!</v>
      </c>
      <c r="F434" s="933" t="e">
        <f t="shared" si="50"/>
        <v>#DIV/0!</v>
      </c>
      <c r="G434" s="934" t="e">
        <f t="shared" si="51"/>
        <v>#DIV/0!</v>
      </c>
      <c r="H434" s="933" t="e">
        <f t="shared" si="53"/>
        <v>#DIV/0!</v>
      </c>
      <c r="I434" s="933" t="e">
        <f t="shared" si="54"/>
        <v>#DIV/0!</v>
      </c>
      <c r="J434" s="934" t="e">
        <f t="shared" si="55"/>
        <v>#DIV/0!</v>
      </c>
    </row>
    <row r="435" spans="1:10">
      <c r="A435" s="931">
        <v>417</v>
      </c>
      <c r="C435" s="933" t="e">
        <f t="shared" si="52"/>
        <v>#DIV/0!</v>
      </c>
      <c r="D435" s="933" t="e">
        <f t="shared" si="48"/>
        <v>#DIV/0!</v>
      </c>
      <c r="E435" s="933" t="e">
        <f t="shared" si="49"/>
        <v>#DIV/0!</v>
      </c>
      <c r="F435" s="933" t="e">
        <f t="shared" si="50"/>
        <v>#DIV/0!</v>
      </c>
      <c r="G435" s="934" t="e">
        <f t="shared" si="51"/>
        <v>#DIV/0!</v>
      </c>
      <c r="H435" s="933" t="e">
        <f t="shared" si="53"/>
        <v>#DIV/0!</v>
      </c>
      <c r="I435" s="933" t="e">
        <f t="shared" si="54"/>
        <v>#DIV/0!</v>
      </c>
      <c r="J435" s="934" t="e">
        <f t="shared" si="55"/>
        <v>#DIV/0!</v>
      </c>
    </row>
    <row r="436" spans="1:10">
      <c r="A436" s="931">
        <v>418</v>
      </c>
      <c r="C436" s="933" t="e">
        <f t="shared" si="52"/>
        <v>#DIV/0!</v>
      </c>
      <c r="D436" s="933" t="e">
        <f t="shared" si="48"/>
        <v>#DIV/0!</v>
      </c>
      <c r="E436" s="933" t="e">
        <f t="shared" si="49"/>
        <v>#DIV/0!</v>
      </c>
      <c r="F436" s="933" t="e">
        <f t="shared" si="50"/>
        <v>#DIV/0!</v>
      </c>
      <c r="G436" s="934" t="e">
        <f t="shared" si="51"/>
        <v>#DIV/0!</v>
      </c>
      <c r="H436" s="933" t="e">
        <f t="shared" si="53"/>
        <v>#DIV/0!</v>
      </c>
      <c r="I436" s="933" t="e">
        <f t="shared" si="54"/>
        <v>#DIV/0!</v>
      </c>
      <c r="J436" s="934" t="e">
        <f t="shared" si="55"/>
        <v>#DIV/0!</v>
      </c>
    </row>
    <row r="437" spans="1:10">
      <c r="A437" s="931">
        <v>419</v>
      </c>
      <c r="C437" s="933" t="e">
        <f t="shared" si="52"/>
        <v>#DIV/0!</v>
      </c>
      <c r="D437" s="933" t="e">
        <f t="shared" si="48"/>
        <v>#DIV/0!</v>
      </c>
      <c r="E437" s="933" t="e">
        <f t="shared" si="49"/>
        <v>#DIV/0!</v>
      </c>
      <c r="F437" s="933" t="e">
        <f t="shared" si="50"/>
        <v>#DIV/0!</v>
      </c>
      <c r="G437" s="934" t="e">
        <f t="shared" si="51"/>
        <v>#DIV/0!</v>
      </c>
      <c r="H437" s="933" t="e">
        <f t="shared" si="53"/>
        <v>#DIV/0!</v>
      </c>
      <c r="I437" s="933" t="e">
        <f t="shared" si="54"/>
        <v>#DIV/0!</v>
      </c>
      <c r="J437" s="934" t="e">
        <f t="shared" si="55"/>
        <v>#DIV/0!</v>
      </c>
    </row>
    <row r="438" spans="1:10">
      <c r="A438" s="931">
        <v>420</v>
      </c>
      <c r="C438" s="933" t="e">
        <f t="shared" si="52"/>
        <v>#DIV/0!</v>
      </c>
      <c r="D438" s="933" t="e">
        <f t="shared" si="48"/>
        <v>#DIV/0!</v>
      </c>
      <c r="E438" s="933" t="e">
        <f t="shared" si="49"/>
        <v>#DIV/0!</v>
      </c>
      <c r="F438" s="933" t="e">
        <f t="shared" si="50"/>
        <v>#DIV/0!</v>
      </c>
      <c r="G438" s="934" t="e">
        <f t="shared" si="51"/>
        <v>#DIV/0!</v>
      </c>
      <c r="H438" s="933" t="e">
        <f t="shared" si="53"/>
        <v>#DIV/0!</v>
      </c>
      <c r="I438" s="933" t="e">
        <f t="shared" si="54"/>
        <v>#DIV/0!</v>
      </c>
      <c r="J438" s="934" t="e">
        <f t="shared" si="55"/>
        <v>#DIV/0!</v>
      </c>
    </row>
    <row r="439" spans="1:10">
      <c r="A439" s="931">
        <v>421</v>
      </c>
      <c r="C439" s="933" t="e">
        <f t="shared" si="52"/>
        <v>#DIV/0!</v>
      </c>
      <c r="D439" s="933" t="e">
        <f t="shared" si="48"/>
        <v>#DIV/0!</v>
      </c>
      <c r="E439" s="933" t="e">
        <f t="shared" si="49"/>
        <v>#DIV/0!</v>
      </c>
      <c r="F439" s="933" t="e">
        <f t="shared" si="50"/>
        <v>#DIV/0!</v>
      </c>
      <c r="G439" s="934" t="e">
        <f t="shared" si="51"/>
        <v>#DIV/0!</v>
      </c>
      <c r="H439" s="933" t="e">
        <f t="shared" si="53"/>
        <v>#DIV/0!</v>
      </c>
      <c r="I439" s="933" t="e">
        <f t="shared" si="54"/>
        <v>#DIV/0!</v>
      </c>
      <c r="J439" s="934" t="e">
        <f t="shared" si="55"/>
        <v>#DIV/0!</v>
      </c>
    </row>
    <row r="440" spans="1:10">
      <c r="A440" s="931">
        <v>422</v>
      </c>
      <c r="C440" s="933" t="e">
        <f t="shared" si="52"/>
        <v>#DIV/0!</v>
      </c>
      <c r="D440" s="933" t="e">
        <f t="shared" si="48"/>
        <v>#DIV/0!</v>
      </c>
      <c r="E440" s="933" t="e">
        <f t="shared" si="49"/>
        <v>#DIV/0!</v>
      </c>
      <c r="F440" s="933" t="e">
        <f t="shared" si="50"/>
        <v>#DIV/0!</v>
      </c>
      <c r="G440" s="934" t="e">
        <f t="shared" si="51"/>
        <v>#DIV/0!</v>
      </c>
      <c r="H440" s="933" t="e">
        <f t="shared" si="53"/>
        <v>#DIV/0!</v>
      </c>
      <c r="I440" s="933" t="e">
        <f t="shared" si="54"/>
        <v>#DIV/0!</v>
      </c>
      <c r="J440" s="934" t="e">
        <f t="shared" si="55"/>
        <v>#DIV/0!</v>
      </c>
    </row>
    <row r="441" spans="1:10">
      <c r="A441" s="931">
        <v>423</v>
      </c>
      <c r="C441" s="933" t="e">
        <f t="shared" si="52"/>
        <v>#DIV/0!</v>
      </c>
      <c r="D441" s="933" t="e">
        <f t="shared" si="48"/>
        <v>#DIV/0!</v>
      </c>
      <c r="E441" s="933" t="e">
        <f t="shared" si="49"/>
        <v>#DIV/0!</v>
      </c>
      <c r="F441" s="933" t="e">
        <f t="shared" si="50"/>
        <v>#DIV/0!</v>
      </c>
      <c r="G441" s="934" t="e">
        <f t="shared" si="51"/>
        <v>#DIV/0!</v>
      </c>
      <c r="H441" s="933" t="e">
        <f t="shared" si="53"/>
        <v>#DIV/0!</v>
      </c>
      <c r="I441" s="933" t="e">
        <f t="shared" si="54"/>
        <v>#DIV/0!</v>
      </c>
      <c r="J441" s="934" t="e">
        <f t="shared" si="55"/>
        <v>#DIV/0!</v>
      </c>
    </row>
    <row r="442" spans="1:10">
      <c r="A442" s="931">
        <v>424</v>
      </c>
      <c r="C442" s="933" t="e">
        <f t="shared" si="52"/>
        <v>#DIV/0!</v>
      </c>
      <c r="D442" s="933" t="e">
        <f t="shared" si="48"/>
        <v>#DIV/0!</v>
      </c>
      <c r="E442" s="933" t="e">
        <f t="shared" si="49"/>
        <v>#DIV/0!</v>
      </c>
      <c r="F442" s="933" t="e">
        <f t="shared" si="50"/>
        <v>#DIV/0!</v>
      </c>
      <c r="G442" s="934" t="e">
        <f t="shared" si="51"/>
        <v>#DIV/0!</v>
      </c>
      <c r="H442" s="933" t="e">
        <f t="shared" si="53"/>
        <v>#DIV/0!</v>
      </c>
      <c r="I442" s="933" t="e">
        <f t="shared" si="54"/>
        <v>#DIV/0!</v>
      </c>
      <c r="J442" s="934" t="e">
        <f t="shared" si="55"/>
        <v>#DIV/0!</v>
      </c>
    </row>
    <row r="443" spans="1:10">
      <c r="A443" s="931">
        <v>425</v>
      </c>
      <c r="C443" s="933" t="e">
        <f t="shared" si="52"/>
        <v>#DIV/0!</v>
      </c>
      <c r="D443" s="933" t="e">
        <f t="shared" si="48"/>
        <v>#DIV/0!</v>
      </c>
      <c r="E443" s="933" t="e">
        <f t="shared" si="49"/>
        <v>#DIV/0!</v>
      </c>
      <c r="F443" s="933" t="e">
        <f t="shared" si="50"/>
        <v>#DIV/0!</v>
      </c>
      <c r="G443" s="934" t="e">
        <f t="shared" si="51"/>
        <v>#DIV/0!</v>
      </c>
      <c r="H443" s="933" t="e">
        <f t="shared" si="53"/>
        <v>#DIV/0!</v>
      </c>
      <c r="I443" s="933" t="e">
        <f t="shared" si="54"/>
        <v>#DIV/0!</v>
      </c>
      <c r="J443" s="934" t="e">
        <f t="shared" si="55"/>
        <v>#DIV/0!</v>
      </c>
    </row>
    <row r="444" spans="1:10">
      <c r="A444" s="931">
        <v>426</v>
      </c>
      <c r="C444" s="933" t="e">
        <f t="shared" si="52"/>
        <v>#DIV/0!</v>
      </c>
      <c r="D444" s="933" t="e">
        <f t="shared" si="48"/>
        <v>#DIV/0!</v>
      </c>
      <c r="E444" s="933" t="e">
        <f t="shared" si="49"/>
        <v>#DIV/0!</v>
      </c>
      <c r="F444" s="933" t="e">
        <f t="shared" si="50"/>
        <v>#DIV/0!</v>
      </c>
      <c r="G444" s="934" t="e">
        <f t="shared" si="51"/>
        <v>#DIV/0!</v>
      </c>
      <c r="H444" s="933" t="e">
        <f t="shared" si="53"/>
        <v>#DIV/0!</v>
      </c>
      <c r="I444" s="933" t="e">
        <f t="shared" si="54"/>
        <v>#DIV/0!</v>
      </c>
      <c r="J444" s="934" t="e">
        <f t="shared" si="55"/>
        <v>#DIV/0!</v>
      </c>
    </row>
    <row r="445" spans="1:10">
      <c r="A445" s="931">
        <v>427</v>
      </c>
      <c r="C445" s="933" t="e">
        <f t="shared" si="52"/>
        <v>#DIV/0!</v>
      </c>
      <c r="D445" s="933" t="e">
        <f t="shared" si="48"/>
        <v>#DIV/0!</v>
      </c>
      <c r="E445" s="933" t="e">
        <f t="shared" si="49"/>
        <v>#DIV/0!</v>
      </c>
      <c r="F445" s="933" t="e">
        <f t="shared" si="50"/>
        <v>#DIV/0!</v>
      </c>
      <c r="G445" s="934" t="e">
        <f t="shared" si="51"/>
        <v>#DIV/0!</v>
      </c>
      <c r="H445" s="933" t="e">
        <f t="shared" si="53"/>
        <v>#DIV/0!</v>
      </c>
      <c r="I445" s="933" t="e">
        <f t="shared" si="54"/>
        <v>#DIV/0!</v>
      </c>
      <c r="J445" s="934" t="e">
        <f t="shared" si="55"/>
        <v>#DIV/0!</v>
      </c>
    </row>
    <row r="446" spans="1:10">
      <c r="A446" s="931">
        <v>428</v>
      </c>
      <c r="C446" s="933" t="e">
        <f t="shared" si="52"/>
        <v>#DIV/0!</v>
      </c>
      <c r="D446" s="933" t="e">
        <f t="shared" si="48"/>
        <v>#DIV/0!</v>
      </c>
      <c r="E446" s="933" t="e">
        <f t="shared" si="49"/>
        <v>#DIV/0!</v>
      </c>
      <c r="F446" s="933" t="e">
        <f t="shared" si="50"/>
        <v>#DIV/0!</v>
      </c>
      <c r="G446" s="934" t="e">
        <f t="shared" si="51"/>
        <v>#DIV/0!</v>
      </c>
      <c r="H446" s="933" t="e">
        <f t="shared" si="53"/>
        <v>#DIV/0!</v>
      </c>
      <c r="I446" s="933" t="e">
        <f t="shared" si="54"/>
        <v>#DIV/0!</v>
      </c>
      <c r="J446" s="934" t="e">
        <f t="shared" si="55"/>
        <v>#DIV/0!</v>
      </c>
    </row>
    <row r="447" spans="1:10">
      <c r="A447" s="931">
        <v>429</v>
      </c>
      <c r="C447" s="933" t="e">
        <f t="shared" si="52"/>
        <v>#DIV/0!</v>
      </c>
      <c r="D447" s="933" t="e">
        <f t="shared" si="48"/>
        <v>#DIV/0!</v>
      </c>
      <c r="E447" s="933" t="e">
        <f t="shared" si="49"/>
        <v>#DIV/0!</v>
      </c>
      <c r="F447" s="933" t="e">
        <f t="shared" si="50"/>
        <v>#DIV/0!</v>
      </c>
      <c r="G447" s="934" t="e">
        <f t="shared" si="51"/>
        <v>#DIV/0!</v>
      </c>
      <c r="H447" s="933" t="e">
        <f t="shared" si="53"/>
        <v>#DIV/0!</v>
      </c>
      <c r="I447" s="933" t="e">
        <f t="shared" si="54"/>
        <v>#DIV/0!</v>
      </c>
      <c r="J447" s="934" t="e">
        <f t="shared" si="55"/>
        <v>#DIV/0!</v>
      </c>
    </row>
    <row r="448" spans="1:10">
      <c r="A448" s="931">
        <v>430</v>
      </c>
      <c r="C448" s="933" t="e">
        <f t="shared" si="52"/>
        <v>#DIV/0!</v>
      </c>
      <c r="D448" s="933" t="e">
        <f t="shared" si="48"/>
        <v>#DIV/0!</v>
      </c>
      <c r="E448" s="933" t="e">
        <f t="shared" si="49"/>
        <v>#DIV/0!</v>
      </c>
      <c r="F448" s="933" t="e">
        <f t="shared" si="50"/>
        <v>#DIV/0!</v>
      </c>
      <c r="G448" s="934" t="e">
        <f t="shared" si="51"/>
        <v>#DIV/0!</v>
      </c>
      <c r="H448" s="933" t="e">
        <f t="shared" si="53"/>
        <v>#DIV/0!</v>
      </c>
      <c r="I448" s="933" t="e">
        <f t="shared" si="54"/>
        <v>#DIV/0!</v>
      </c>
      <c r="J448" s="934" t="e">
        <f t="shared" si="55"/>
        <v>#DIV/0!</v>
      </c>
    </row>
    <row r="449" spans="1:10">
      <c r="A449" s="931">
        <v>431</v>
      </c>
      <c r="C449" s="933" t="e">
        <f t="shared" si="52"/>
        <v>#DIV/0!</v>
      </c>
      <c r="D449" s="933" t="e">
        <f t="shared" si="48"/>
        <v>#DIV/0!</v>
      </c>
      <c r="E449" s="933" t="e">
        <f t="shared" si="49"/>
        <v>#DIV/0!</v>
      </c>
      <c r="F449" s="933" t="e">
        <f t="shared" si="50"/>
        <v>#DIV/0!</v>
      </c>
      <c r="G449" s="934" t="e">
        <f t="shared" si="51"/>
        <v>#DIV/0!</v>
      </c>
      <c r="H449" s="933" t="e">
        <f t="shared" si="53"/>
        <v>#DIV/0!</v>
      </c>
      <c r="I449" s="933" t="e">
        <f t="shared" si="54"/>
        <v>#DIV/0!</v>
      </c>
      <c r="J449" s="934" t="e">
        <f t="shared" si="55"/>
        <v>#DIV/0!</v>
      </c>
    </row>
    <row r="450" spans="1:10">
      <c r="A450" s="931">
        <v>432</v>
      </c>
      <c r="C450" s="933" t="e">
        <f t="shared" si="52"/>
        <v>#DIV/0!</v>
      </c>
      <c r="D450" s="933" t="e">
        <f t="shared" si="48"/>
        <v>#DIV/0!</v>
      </c>
      <c r="E450" s="933" t="e">
        <f t="shared" si="49"/>
        <v>#DIV/0!</v>
      </c>
      <c r="F450" s="933" t="e">
        <f t="shared" si="50"/>
        <v>#DIV/0!</v>
      </c>
      <c r="G450" s="934" t="e">
        <f t="shared" si="51"/>
        <v>#DIV/0!</v>
      </c>
      <c r="H450" s="933" t="e">
        <f t="shared" si="53"/>
        <v>#DIV/0!</v>
      </c>
      <c r="I450" s="933" t="e">
        <f t="shared" si="54"/>
        <v>#DIV/0!</v>
      </c>
      <c r="J450" s="934" t="e">
        <f t="shared" si="55"/>
        <v>#DIV/0!</v>
      </c>
    </row>
    <row r="451" spans="1:10">
      <c r="A451" s="931">
        <v>433</v>
      </c>
      <c r="C451" s="933" t="e">
        <f t="shared" si="52"/>
        <v>#DIV/0!</v>
      </c>
      <c r="D451" s="933" t="e">
        <f t="shared" si="48"/>
        <v>#DIV/0!</v>
      </c>
      <c r="E451" s="933" t="e">
        <f t="shared" si="49"/>
        <v>#DIV/0!</v>
      </c>
      <c r="F451" s="933" t="e">
        <f t="shared" si="50"/>
        <v>#DIV/0!</v>
      </c>
      <c r="G451" s="934" t="e">
        <f t="shared" si="51"/>
        <v>#DIV/0!</v>
      </c>
      <c r="H451" s="933" t="e">
        <f t="shared" si="53"/>
        <v>#DIV/0!</v>
      </c>
      <c r="I451" s="933" t="e">
        <f t="shared" si="54"/>
        <v>#DIV/0!</v>
      </c>
      <c r="J451" s="934" t="e">
        <f t="shared" si="55"/>
        <v>#DIV/0!</v>
      </c>
    </row>
    <row r="452" spans="1:10">
      <c r="A452" s="931">
        <v>434</v>
      </c>
      <c r="C452" s="933" t="e">
        <f t="shared" si="52"/>
        <v>#DIV/0!</v>
      </c>
      <c r="D452" s="933" t="e">
        <f t="shared" si="48"/>
        <v>#DIV/0!</v>
      </c>
      <c r="E452" s="933" t="e">
        <f t="shared" si="49"/>
        <v>#DIV/0!</v>
      </c>
      <c r="F452" s="933" t="e">
        <f t="shared" si="50"/>
        <v>#DIV/0!</v>
      </c>
      <c r="G452" s="934" t="e">
        <f t="shared" si="51"/>
        <v>#DIV/0!</v>
      </c>
      <c r="H452" s="933" t="e">
        <f t="shared" si="53"/>
        <v>#DIV/0!</v>
      </c>
      <c r="I452" s="933" t="e">
        <f t="shared" si="54"/>
        <v>#DIV/0!</v>
      </c>
      <c r="J452" s="934" t="e">
        <f t="shared" si="55"/>
        <v>#DIV/0!</v>
      </c>
    </row>
    <row r="453" spans="1:10">
      <c r="A453" s="931">
        <v>435</v>
      </c>
      <c r="C453" s="933" t="e">
        <f t="shared" si="52"/>
        <v>#DIV/0!</v>
      </c>
      <c r="D453" s="933" t="e">
        <f t="shared" si="48"/>
        <v>#DIV/0!</v>
      </c>
      <c r="E453" s="933" t="e">
        <f t="shared" si="49"/>
        <v>#DIV/0!</v>
      </c>
      <c r="F453" s="933" t="e">
        <f t="shared" si="50"/>
        <v>#DIV/0!</v>
      </c>
      <c r="G453" s="934" t="e">
        <f t="shared" si="51"/>
        <v>#DIV/0!</v>
      </c>
      <c r="H453" s="933" t="e">
        <f t="shared" si="53"/>
        <v>#DIV/0!</v>
      </c>
      <c r="I453" s="933" t="e">
        <f t="shared" si="54"/>
        <v>#DIV/0!</v>
      </c>
      <c r="J453" s="934" t="e">
        <f t="shared" si="55"/>
        <v>#DIV/0!</v>
      </c>
    </row>
    <row r="454" spans="1:10">
      <c r="A454" s="931">
        <v>436</v>
      </c>
      <c r="C454" s="933" t="e">
        <f t="shared" si="52"/>
        <v>#DIV/0!</v>
      </c>
      <c r="D454" s="933" t="e">
        <f t="shared" si="48"/>
        <v>#DIV/0!</v>
      </c>
      <c r="E454" s="933" t="e">
        <f t="shared" si="49"/>
        <v>#DIV/0!</v>
      </c>
      <c r="F454" s="933" t="e">
        <f t="shared" si="50"/>
        <v>#DIV/0!</v>
      </c>
      <c r="G454" s="934" t="e">
        <f t="shared" si="51"/>
        <v>#DIV/0!</v>
      </c>
      <c r="H454" s="933" t="e">
        <f t="shared" si="53"/>
        <v>#DIV/0!</v>
      </c>
      <c r="I454" s="933" t="e">
        <f t="shared" si="54"/>
        <v>#DIV/0!</v>
      </c>
      <c r="J454" s="934" t="e">
        <f t="shared" si="55"/>
        <v>#DIV/0!</v>
      </c>
    </row>
    <row r="455" spans="1:10">
      <c r="A455" s="931">
        <v>437</v>
      </c>
      <c r="C455" s="933" t="e">
        <f t="shared" si="52"/>
        <v>#DIV/0!</v>
      </c>
      <c r="D455" s="933" t="e">
        <f t="shared" si="48"/>
        <v>#DIV/0!</v>
      </c>
      <c r="E455" s="933" t="e">
        <f t="shared" si="49"/>
        <v>#DIV/0!</v>
      </c>
      <c r="F455" s="933" t="e">
        <f t="shared" si="50"/>
        <v>#DIV/0!</v>
      </c>
      <c r="G455" s="934" t="e">
        <f t="shared" si="51"/>
        <v>#DIV/0!</v>
      </c>
      <c r="H455" s="933" t="e">
        <f t="shared" si="53"/>
        <v>#DIV/0!</v>
      </c>
      <c r="I455" s="933" t="e">
        <f t="shared" si="54"/>
        <v>#DIV/0!</v>
      </c>
      <c r="J455" s="934" t="e">
        <f t="shared" si="55"/>
        <v>#DIV/0!</v>
      </c>
    </row>
    <row r="456" spans="1:10">
      <c r="A456" s="931">
        <v>438</v>
      </c>
      <c r="C456" s="933" t="e">
        <f t="shared" si="52"/>
        <v>#DIV/0!</v>
      </c>
      <c r="D456" s="933" t="e">
        <f t="shared" si="48"/>
        <v>#DIV/0!</v>
      </c>
      <c r="E456" s="933" t="e">
        <f t="shared" si="49"/>
        <v>#DIV/0!</v>
      </c>
      <c r="F456" s="933" t="e">
        <f t="shared" si="50"/>
        <v>#DIV/0!</v>
      </c>
      <c r="G456" s="934" t="e">
        <f t="shared" si="51"/>
        <v>#DIV/0!</v>
      </c>
      <c r="H456" s="933" t="e">
        <f t="shared" si="53"/>
        <v>#DIV/0!</v>
      </c>
      <c r="I456" s="933" t="e">
        <f t="shared" si="54"/>
        <v>#DIV/0!</v>
      </c>
      <c r="J456" s="934" t="e">
        <f t="shared" si="55"/>
        <v>#DIV/0!</v>
      </c>
    </row>
    <row r="457" spans="1:10">
      <c r="A457" s="931">
        <v>439</v>
      </c>
      <c r="C457" s="933" t="e">
        <f t="shared" si="52"/>
        <v>#DIV/0!</v>
      </c>
      <c r="D457" s="933" t="e">
        <f t="shared" si="48"/>
        <v>#DIV/0!</v>
      </c>
      <c r="E457" s="933" t="e">
        <f t="shared" si="49"/>
        <v>#DIV/0!</v>
      </c>
      <c r="F457" s="933" t="e">
        <f t="shared" si="50"/>
        <v>#DIV/0!</v>
      </c>
      <c r="G457" s="934" t="e">
        <f t="shared" si="51"/>
        <v>#DIV/0!</v>
      </c>
      <c r="H457" s="933" t="e">
        <f t="shared" si="53"/>
        <v>#DIV/0!</v>
      </c>
      <c r="I457" s="933" t="e">
        <f t="shared" si="54"/>
        <v>#DIV/0!</v>
      </c>
      <c r="J457" s="934" t="e">
        <f t="shared" si="55"/>
        <v>#DIV/0!</v>
      </c>
    </row>
    <row r="458" spans="1:10">
      <c r="A458" s="931">
        <v>440</v>
      </c>
      <c r="C458" s="933" t="e">
        <f t="shared" si="52"/>
        <v>#DIV/0!</v>
      </c>
      <c r="D458" s="933" t="e">
        <f t="shared" si="48"/>
        <v>#DIV/0!</v>
      </c>
      <c r="E458" s="933" t="e">
        <f t="shared" si="49"/>
        <v>#DIV/0!</v>
      </c>
      <c r="F458" s="933" t="e">
        <f t="shared" si="50"/>
        <v>#DIV/0!</v>
      </c>
      <c r="G458" s="934" t="e">
        <f t="shared" si="51"/>
        <v>#DIV/0!</v>
      </c>
      <c r="H458" s="933" t="e">
        <f t="shared" si="53"/>
        <v>#DIV/0!</v>
      </c>
      <c r="I458" s="933" t="e">
        <f t="shared" si="54"/>
        <v>#DIV/0!</v>
      </c>
      <c r="J458" s="934" t="e">
        <f t="shared" si="55"/>
        <v>#DIV/0!</v>
      </c>
    </row>
    <row r="459" spans="1:10">
      <c r="A459" s="931">
        <v>441</v>
      </c>
      <c r="C459" s="933" t="e">
        <f t="shared" si="52"/>
        <v>#DIV/0!</v>
      </c>
      <c r="D459" s="933" t="e">
        <f t="shared" si="48"/>
        <v>#DIV/0!</v>
      </c>
      <c r="E459" s="933" t="e">
        <f t="shared" si="49"/>
        <v>#DIV/0!</v>
      </c>
      <c r="F459" s="933" t="e">
        <f t="shared" si="50"/>
        <v>#DIV/0!</v>
      </c>
      <c r="G459" s="934" t="e">
        <f t="shared" si="51"/>
        <v>#DIV/0!</v>
      </c>
      <c r="H459" s="933" t="e">
        <f t="shared" si="53"/>
        <v>#DIV/0!</v>
      </c>
      <c r="I459" s="933" t="e">
        <f t="shared" si="54"/>
        <v>#DIV/0!</v>
      </c>
      <c r="J459" s="934" t="e">
        <f t="shared" si="55"/>
        <v>#DIV/0!</v>
      </c>
    </row>
    <row r="460" spans="1:10">
      <c r="A460" s="931">
        <v>442</v>
      </c>
      <c r="C460" s="933" t="e">
        <f t="shared" si="52"/>
        <v>#DIV/0!</v>
      </c>
      <c r="D460" s="933" t="e">
        <f t="shared" si="48"/>
        <v>#DIV/0!</v>
      </c>
      <c r="E460" s="933" t="e">
        <f t="shared" si="49"/>
        <v>#DIV/0!</v>
      </c>
      <c r="F460" s="933" t="e">
        <f t="shared" si="50"/>
        <v>#DIV/0!</v>
      </c>
      <c r="G460" s="934" t="e">
        <f t="shared" si="51"/>
        <v>#DIV/0!</v>
      </c>
      <c r="H460" s="933" t="e">
        <f t="shared" si="53"/>
        <v>#DIV/0!</v>
      </c>
      <c r="I460" s="933" t="e">
        <f t="shared" si="54"/>
        <v>#DIV/0!</v>
      </c>
      <c r="J460" s="934" t="e">
        <f t="shared" si="55"/>
        <v>#DIV/0!</v>
      </c>
    </row>
    <row r="461" spans="1:10">
      <c r="A461" s="931">
        <v>443</v>
      </c>
      <c r="C461" s="933" t="e">
        <f t="shared" si="52"/>
        <v>#DIV/0!</v>
      </c>
      <c r="D461" s="933" t="e">
        <f t="shared" si="48"/>
        <v>#DIV/0!</v>
      </c>
      <c r="E461" s="933" t="e">
        <f t="shared" si="49"/>
        <v>#DIV/0!</v>
      </c>
      <c r="F461" s="933" t="e">
        <f t="shared" si="50"/>
        <v>#DIV/0!</v>
      </c>
      <c r="G461" s="934" t="e">
        <f t="shared" si="51"/>
        <v>#DIV/0!</v>
      </c>
      <c r="H461" s="933" t="e">
        <f t="shared" si="53"/>
        <v>#DIV/0!</v>
      </c>
      <c r="I461" s="933" t="e">
        <f t="shared" si="54"/>
        <v>#DIV/0!</v>
      </c>
      <c r="J461" s="934" t="e">
        <f t="shared" si="55"/>
        <v>#DIV/0!</v>
      </c>
    </row>
    <row r="462" spans="1:10">
      <c r="A462" s="931">
        <v>444</v>
      </c>
      <c r="C462" s="933" t="e">
        <f t="shared" si="52"/>
        <v>#DIV/0!</v>
      </c>
      <c r="D462" s="933" t="e">
        <f t="shared" si="48"/>
        <v>#DIV/0!</v>
      </c>
      <c r="E462" s="933" t="e">
        <f t="shared" si="49"/>
        <v>#DIV/0!</v>
      </c>
      <c r="F462" s="933" t="e">
        <f t="shared" si="50"/>
        <v>#DIV/0!</v>
      </c>
      <c r="G462" s="934" t="e">
        <f t="shared" si="51"/>
        <v>#DIV/0!</v>
      </c>
      <c r="H462" s="933" t="e">
        <f t="shared" si="53"/>
        <v>#DIV/0!</v>
      </c>
      <c r="I462" s="933" t="e">
        <f t="shared" si="54"/>
        <v>#DIV/0!</v>
      </c>
      <c r="J462" s="934" t="e">
        <f t="shared" si="55"/>
        <v>#DIV/0!</v>
      </c>
    </row>
    <row r="463" spans="1:10">
      <c r="A463" s="931">
        <v>445</v>
      </c>
      <c r="C463" s="933" t="e">
        <f t="shared" si="52"/>
        <v>#DIV/0!</v>
      </c>
      <c r="D463" s="933" t="e">
        <f t="shared" si="48"/>
        <v>#DIV/0!</v>
      </c>
      <c r="E463" s="933" t="e">
        <f t="shared" si="49"/>
        <v>#DIV/0!</v>
      </c>
      <c r="F463" s="933" t="e">
        <f t="shared" si="50"/>
        <v>#DIV/0!</v>
      </c>
      <c r="G463" s="934" t="e">
        <f t="shared" si="51"/>
        <v>#DIV/0!</v>
      </c>
      <c r="H463" s="933" t="e">
        <f t="shared" si="53"/>
        <v>#DIV/0!</v>
      </c>
      <c r="I463" s="933" t="e">
        <f t="shared" si="54"/>
        <v>#DIV/0!</v>
      </c>
      <c r="J463" s="934" t="e">
        <f t="shared" si="55"/>
        <v>#DIV/0!</v>
      </c>
    </row>
    <row r="464" spans="1:10">
      <c r="A464" s="931">
        <v>446</v>
      </c>
      <c r="C464" s="933" t="e">
        <f t="shared" si="52"/>
        <v>#DIV/0!</v>
      </c>
      <c r="D464" s="933" t="e">
        <f t="shared" si="48"/>
        <v>#DIV/0!</v>
      </c>
      <c r="E464" s="933" t="e">
        <f t="shared" si="49"/>
        <v>#DIV/0!</v>
      </c>
      <c r="F464" s="933" t="e">
        <f t="shared" si="50"/>
        <v>#DIV/0!</v>
      </c>
      <c r="G464" s="934" t="e">
        <f t="shared" si="51"/>
        <v>#DIV/0!</v>
      </c>
      <c r="H464" s="933" t="e">
        <f t="shared" si="53"/>
        <v>#DIV/0!</v>
      </c>
      <c r="I464" s="933" t="e">
        <f t="shared" si="54"/>
        <v>#DIV/0!</v>
      </c>
      <c r="J464" s="934" t="e">
        <f t="shared" si="55"/>
        <v>#DIV/0!</v>
      </c>
    </row>
    <row r="465" spans="1:10">
      <c r="A465" s="931">
        <v>447</v>
      </c>
      <c r="C465" s="933" t="e">
        <f t="shared" si="52"/>
        <v>#DIV/0!</v>
      </c>
      <c r="D465" s="933" t="e">
        <f t="shared" si="48"/>
        <v>#DIV/0!</v>
      </c>
      <c r="E465" s="933" t="e">
        <f t="shared" si="49"/>
        <v>#DIV/0!</v>
      </c>
      <c r="F465" s="933" t="e">
        <f t="shared" si="50"/>
        <v>#DIV/0!</v>
      </c>
      <c r="G465" s="934" t="e">
        <f t="shared" si="51"/>
        <v>#DIV/0!</v>
      </c>
      <c r="H465" s="933" t="e">
        <f t="shared" si="53"/>
        <v>#DIV/0!</v>
      </c>
      <c r="I465" s="933" t="e">
        <f t="shared" si="54"/>
        <v>#DIV/0!</v>
      </c>
      <c r="J465" s="934" t="e">
        <f t="shared" si="55"/>
        <v>#DIV/0!</v>
      </c>
    </row>
    <row r="466" spans="1:10">
      <c r="A466" s="931">
        <v>448</v>
      </c>
      <c r="C466" s="933" t="e">
        <f t="shared" si="52"/>
        <v>#DIV/0!</v>
      </c>
      <c r="D466" s="933" t="e">
        <f t="shared" si="48"/>
        <v>#DIV/0!</v>
      </c>
      <c r="E466" s="933" t="e">
        <f t="shared" si="49"/>
        <v>#DIV/0!</v>
      </c>
      <c r="F466" s="933" t="e">
        <f t="shared" si="50"/>
        <v>#DIV/0!</v>
      </c>
      <c r="G466" s="934" t="e">
        <f t="shared" si="51"/>
        <v>#DIV/0!</v>
      </c>
      <c r="H466" s="933" t="e">
        <f t="shared" si="53"/>
        <v>#DIV/0!</v>
      </c>
      <c r="I466" s="933" t="e">
        <f t="shared" si="54"/>
        <v>#DIV/0!</v>
      </c>
      <c r="J466" s="934" t="e">
        <f t="shared" si="55"/>
        <v>#DIV/0!</v>
      </c>
    </row>
    <row r="467" spans="1:10">
      <c r="A467" s="931">
        <v>449</v>
      </c>
      <c r="C467" s="933" t="e">
        <f t="shared" si="52"/>
        <v>#DIV/0!</v>
      </c>
      <c r="D467" s="933" t="e">
        <f t="shared" ref="D467:D498" si="56">(C467*$C$7/12)</f>
        <v>#DIV/0!</v>
      </c>
      <c r="E467" s="933" t="e">
        <f t="shared" ref="E467:E498" si="57">($C$9-D467)</f>
        <v>#DIV/0!</v>
      </c>
      <c r="F467" s="933" t="e">
        <f t="shared" ref="F467:F498" si="58">(C467-E467)</f>
        <v>#DIV/0!</v>
      </c>
      <c r="G467" s="934" t="e">
        <f t="shared" ref="G467:G498" si="59">(C467*0.005/12)</f>
        <v>#DIV/0!</v>
      </c>
      <c r="H467" s="933" t="e">
        <f t="shared" si="53"/>
        <v>#DIV/0!</v>
      </c>
      <c r="I467" s="933" t="e">
        <f t="shared" si="54"/>
        <v>#DIV/0!</v>
      </c>
      <c r="J467" s="934" t="e">
        <f t="shared" si="55"/>
        <v>#DIV/0!</v>
      </c>
    </row>
    <row r="468" spans="1:10">
      <c r="A468" s="931">
        <v>450</v>
      </c>
      <c r="C468" s="933" t="e">
        <f t="shared" ref="C468:C498" si="60">(C467-E467)</f>
        <v>#DIV/0!</v>
      </c>
      <c r="D468" s="933" t="e">
        <f t="shared" si="56"/>
        <v>#DIV/0!</v>
      </c>
      <c r="E468" s="933" t="e">
        <f t="shared" si="57"/>
        <v>#DIV/0!</v>
      </c>
      <c r="F468" s="933" t="e">
        <f t="shared" si="58"/>
        <v>#DIV/0!</v>
      </c>
      <c r="G468" s="934" t="e">
        <f t="shared" si="59"/>
        <v>#DIV/0!</v>
      </c>
      <c r="H468" s="933" t="e">
        <f t="shared" si="53"/>
        <v>#DIV/0!</v>
      </c>
      <c r="I468" s="933" t="e">
        <f t="shared" si="54"/>
        <v>#DIV/0!</v>
      </c>
      <c r="J468" s="934" t="e">
        <f t="shared" si="55"/>
        <v>#DIV/0!</v>
      </c>
    </row>
    <row r="469" spans="1:10">
      <c r="A469" s="931">
        <v>451</v>
      </c>
      <c r="C469" s="933" t="e">
        <f t="shared" si="60"/>
        <v>#DIV/0!</v>
      </c>
      <c r="D469" s="933" t="e">
        <f t="shared" si="56"/>
        <v>#DIV/0!</v>
      </c>
      <c r="E469" s="933" t="e">
        <f t="shared" si="57"/>
        <v>#DIV/0!</v>
      </c>
      <c r="F469" s="933" t="e">
        <f t="shared" si="58"/>
        <v>#DIV/0!</v>
      </c>
      <c r="G469" s="934" t="e">
        <f t="shared" si="59"/>
        <v>#DIV/0!</v>
      </c>
      <c r="H469" s="933" t="e">
        <f t="shared" ref="H469:H498" si="61">H468+D469</f>
        <v>#DIV/0!</v>
      </c>
      <c r="I469" s="933" t="e">
        <f t="shared" ref="I469:I498" si="62">I468+E469</f>
        <v>#DIV/0!</v>
      </c>
      <c r="J469" s="934" t="e">
        <f t="shared" ref="J469:J498" si="63">D469+E469+G469</f>
        <v>#DIV/0!</v>
      </c>
    </row>
    <row r="470" spans="1:10">
      <c r="A470" s="931">
        <v>452</v>
      </c>
      <c r="C470" s="933" t="e">
        <f t="shared" si="60"/>
        <v>#DIV/0!</v>
      </c>
      <c r="D470" s="933" t="e">
        <f t="shared" si="56"/>
        <v>#DIV/0!</v>
      </c>
      <c r="E470" s="933" t="e">
        <f t="shared" si="57"/>
        <v>#DIV/0!</v>
      </c>
      <c r="F470" s="933" t="e">
        <f t="shared" si="58"/>
        <v>#DIV/0!</v>
      </c>
      <c r="G470" s="934" t="e">
        <f t="shared" si="59"/>
        <v>#DIV/0!</v>
      </c>
      <c r="H470" s="933" t="e">
        <f t="shared" si="61"/>
        <v>#DIV/0!</v>
      </c>
      <c r="I470" s="933" t="e">
        <f t="shared" si="62"/>
        <v>#DIV/0!</v>
      </c>
      <c r="J470" s="934" t="e">
        <f t="shared" si="63"/>
        <v>#DIV/0!</v>
      </c>
    </row>
    <row r="471" spans="1:10">
      <c r="A471" s="931">
        <v>453</v>
      </c>
      <c r="C471" s="933" t="e">
        <f t="shared" si="60"/>
        <v>#DIV/0!</v>
      </c>
      <c r="D471" s="933" t="e">
        <f t="shared" si="56"/>
        <v>#DIV/0!</v>
      </c>
      <c r="E471" s="933" t="e">
        <f t="shared" si="57"/>
        <v>#DIV/0!</v>
      </c>
      <c r="F471" s="933" t="e">
        <f t="shared" si="58"/>
        <v>#DIV/0!</v>
      </c>
      <c r="G471" s="934" t="e">
        <f t="shared" si="59"/>
        <v>#DIV/0!</v>
      </c>
      <c r="H471" s="933" t="e">
        <f t="shared" si="61"/>
        <v>#DIV/0!</v>
      </c>
      <c r="I471" s="933" t="e">
        <f t="shared" si="62"/>
        <v>#DIV/0!</v>
      </c>
      <c r="J471" s="934" t="e">
        <f t="shared" si="63"/>
        <v>#DIV/0!</v>
      </c>
    </row>
    <row r="472" spans="1:10">
      <c r="A472" s="931">
        <v>454</v>
      </c>
      <c r="C472" s="933" t="e">
        <f t="shared" si="60"/>
        <v>#DIV/0!</v>
      </c>
      <c r="D472" s="933" t="e">
        <f t="shared" si="56"/>
        <v>#DIV/0!</v>
      </c>
      <c r="E472" s="933" t="e">
        <f t="shared" si="57"/>
        <v>#DIV/0!</v>
      </c>
      <c r="F472" s="933" t="e">
        <f t="shared" si="58"/>
        <v>#DIV/0!</v>
      </c>
      <c r="G472" s="934" t="e">
        <f t="shared" si="59"/>
        <v>#DIV/0!</v>
      </c>
      <c r="H472" s="933" t="e">
        <f t="shared" si="61"/>
        <v>#DIV/0!</v>
      </c>
      <c r="I472" s="933" t="e">
        <f t="shared" si="62"/>
        <v>#DIV/0!</v>
      </c>
      <c r="J472" s="934" t="e">
        <f t="shared" si="63"/>
        <v>#DIV/0!</v>
      </c>
    </row>
    <row r="473" spans="1:10">
      <c r="A473" s="931">
        <v>455</v>
      </c>
      <c r="C473" s="933" t="e">
        <f t="shared" si="60"/>
        <v>#DIV/0!</v>
      </c>
      <c r="D473" s="933" t="e">
        <f t="shared" si="56"/>
        <v>#DIV/0!</v>
      </c>
      <c r="E473" s="933" t="e">
        <f t="shared" si="57"/>
        <v>#DIV/0!</v>
      </c>
      <c r="F473" s="933" t="e">
        <f t="shared" si="58"/>
        <v>#DIV/0!</v>
      </c>
      <c r="G473" s="934" t="e">
        <f t="shared" si="59"/>
        <v>#DIV/0!</v>
      </c>
      <c r="H473" s="933" t="e">
        <f t="shared" si="61"/>
        <v>#DIV/0!</v>
      </c>
      <c r="I473" s="933" t="e">
        <f t="shared" si="62"/>
        <v>#DIV/0!</v>
      </c>
      <c r="J473" s="934" t="e">
        <f t="shared" si="63"/>
        <v>#DIV/0!</v>
      </c>
    </row>
    <row r="474" spans="1:10">
      <c r="A474" s="931">
        <v>456</v>
      </c>
      <c r="C474" s="933" t="e">
        <f t="shared" si="60"/>
        <v>#DIV/0!</v>
      </c>
      <c r="D474" s="933" t="e">
        <f t="shared" si="56"/>
        <v>#DIV/0!</v>
      </c>
      <c r="E474" s="933" t="e">
        <f t="shared" si="57"/>
        <v>#DIV/0!</v>
      </c>
      <c r="F474" s="933" t="e">
        <f t="shared" si="58"/>
        <v>#DIV/0!</v>
      </c>
      <c r="G474" s="934" t="e">
        <f t="shared" si="59"/>
        <v>#DIV/0!</v>
      </c>
      <c r="H474" s="933" t="e">
        <f t="shared" si="61"/>
        <v>#DIV/0!</v>
      </c>
      <c r="I474" s="933" t="e">
        <f t="shared" si="62"/>
        <v>#DIV/0!</v>
      </c>
      <c r="J474" s="934" t="e">
        <f t="shared" si="63"/>
        <v>#DIV/0!</v>
      </c>
    </row>
    <row r="475" spans="1:10">
      <c r="A475" s="931">
        <v>457</v>
      </c>
      <c r="C475" s="933" t="e">
        <f t="shared" si="60"/>
        <v>#DIV/0!</v>
      </c>
      <c r="D475" s="933" t="e">
        <f t="shared" si="56"/>
        <v>#DIV/0!</v>
      </c>
      <c r="E475" s="933" t="e">
        <f t="shared" si="57"/>
        <v>#DIV/0!</v>
      </c>
      <c r="F475" s="933" t="e">
        <f t="shared" si="58"/>
        <v>#DIV/0!</v>
      </c>
      <c r="G475" s="934" t="e">
        <f t="shared" si="59"/>
        <v>#DIV/0!</v>
      </c>
      <c r="H475" s="933" t="e">
        <f t="shared" si="61"/>
        <v>#DIV/0!</v>
      </c>
      <c r="I475" s="933" t="e">
        <f t="shared" si="62"/>
        <v>#DIV/0!</v>
      </c>
      <c r="J475" s="934" t="e">
        <f t="shared" si="63"/>
        <v>#DIV/0!</v>
      </c>
    </row>
    <row r="476" spans="1:10">
      <c r="A476" s="931">
        <v>458</v>
      </c>
      <c r="C476" s="933" t="e">
        <f t="shared" si="60"/>
        <v>#DIV/0!</v>
      </c>
      <c r="D476" s="933" t="e">
        <f t="shared" si="56"/>
        <v>#DIV/0!</v>
      </c>
      <c r="E476" s="933" t="e">
        <f t="shared" si="57"/>
        <v>#DIV/0!</v>
      </c>
      <c r="F476" s="933" t="e">
        <f t="shared" si="58"/>
        <v>#DIV/0!</v>
      </c>
      <c r="G476" s="934" t="e">
        <f t="shared" si="59"/>
        <v>#DIV/0!</v>
      </c>
      <c r="H476" s="933" t="e">
        <f t="shared" si="61"/>
        <v>#DIV/0!</v>
      </c>
      <c r="I476" s="933" t="e">
        <f t="shared" si="62"/>
        <v>#DIV/0!</v>
      </c>
      <c r="J476" s="934" t="e">
        <f t="shared" si="63"/>
        <v>#DIV/0!</v>
      </c>
    </row>
    <row r="477" spans="1:10">
      <c r="A477" s="931">
        <v>459</v>
      </c>
      <c r="C477" s="933" t="e">
        <f t="shared" si="60"/>
        <v>#DIV/0!</v>
      </c>
      <c r="D477" s="933" t="e">
        <f t="shared" si="56"/>
        <v>#DIV/0!</v>
      </c>
      <c r="E477" s="933" t="e">
        <f t="shared" si="57"/>
        <v>#DIV/0!</v>
      </c>
      <c r="F477" s="933" t="e">
        <f t="shared" si="58"/>
        <v>#DIV/0!</v>
      </c>
      <c r="G477" s="934" t="e">
        <f t="shared" si="59"/>
        <v>#DIV/0!</v>
      </c>
      <c r="H477" s="933" t="e">
        <f t="shared" si="61"/>
        <v>#DIV/0!</v>
      </c>
      <c r="I477" s="933" t="e">
        <f t="shared" si="62"/>
        <v>#DIV/0!</v>
      </c>
      <c r="J477" s="934" t="e">
        <f t="shared" si="63"/>
        <v>#DIV/0!</v>
      </c>
    </row>
    <row r="478" spans="1:10">
      <c r="A478" s="931">
        <v>460</v>
      </c>
      <c r="C478" s="933" t="e">
        <f t="shared" si="60"/>
        <v>#DIV/0!</v>
      </c>
      <c r="D478" s="933" t="e">
        <f t="shared" si="56"/>
        <v>#DIV/0!</v>
      </c>
      <c r="E478" s="933" t="e">
        <f t="shared" si="57"/>
        <v>#DIV/0!</v>
      </c>
      <c r="F478" s="933" t="e">
        <f t="shared" si="58"/>
        <v>#DIV/0!</v>
      </c>
      <c r="G478" s="934" t="e">
        <f t="shared" si="59"/>
        <v>#DIV/0!</v>
      </c>
      <c r="H478" s="933" t="e">
        <f t="shared" si="61"/>
        <v>#DIV/0!</v>
      </c>
      <c r="I478" s="933" t="e">
        <f t="shared" si="62"/>
        <v>#DIV/0!</v>
      </c>
      <c r="J478" s="934" t="e">
        <f t="shared" si="63"/>
        <v>#DIV/0!</v>
      </c>
    </row>
    <row r="479" spans="1:10">
      <c r="A479" s="931">
        <v>461</v>
      </c>
      <c r="C479" s="933" t="e">
        <f t="shared" si="60"/>
        <v>#DIV/0!</v>
      </c>
      <c r="D479" s="933" t="e">
        <f t="shared" si="56"/>
        <v>#DIV/0!</v>
      </c>
      <c r="E479" s="933" t="e">
        <f t="shared" si="57"/>
        <v>#DIV/0!</v>
      </c>
      <c r="F479" s="933" t="e">
        <f t="shared" si="58"/>
        <v>#DIV/0!</v>
      </c>
      <c r="G479" s="934" t="e">
        <f t="shared" si="59"/>
        <v>#DIV/0!</v>
      </c>
      <c r="H479" s="933" t="e">
        <f t="shared" si="61"/>
        <v>#DIV/0!</v>
      </c>
      <c r="I479" s="933" t="e">
        <f t="shared" si="62"/>
        <v>#DIV/0!</v>
      </c>
      <c r="J479" s="934" t="e">
        <f t="shared" si="63"/>
        <v>#DIV/0!</v>
      </c>
    </row>
    <row r="480" spans="1:10">
      <c r="A480" s="931">
        <v>462</v>
      </c>
      <c r="C480" s="933" t="e">
        <f t="shared" si="60"/>
        <v>#DIV/0!</v>
      </c>
      <c r="D480" s="933" t="e">
        <f t="shared" si="56"/>
        <v>#DIV/0!</v>
      </c>
      <c r="E480" s="933" t="e">
        <f t="shared" si="57"/>
        <v>#DIV/0!</v>
      </c>
      <c r="F480" s="933" t="e">
        <f t="shared" si="58"/>
        <v>#DIV/0!</v>
      </c>
      <c r="G480" s="934" t="e">
        <f t="shared" si="59"/>
        <v>#DIV/0!</v>
      </c>
      <c r="H480" s="933" t="e">
        <f t="shared" si="61"/>
        <v>#DIV/0!</v>
      </c>
      <c r="I480" s="933" t="e">
        <f t="shared" si="62"/>
        <v>#DIV/0!</v>
      </c>
      <c r="J480" s="934" t="e">
        <f t="shared" si="63"/>
        <v>#DIV/0!</v>
      </c>
    </row>
    <row r="481" spans="1:10">
      <c r="A481" s="931">
        <v>463</v>
      </c>
      <c r="C481" s="933" t="e">
        <f t="shared" si="60"/>
        <v>#DIV/0!</v>
      </c>
      <c r="D481" s="933" t="e">
        <f t="shared" si="56"/>
        <v>#DIV/0!</v>
      </c>
      <c r="E481" s="933" t="e">
        <f t="shared" si="57"/>
        <v>#DIV/0!</v>
      </c>
      <c r="F481" s="933" t="e">
        <f t="shared" si="58"/>
        <v>#DIV/0!</v>
      </c>
      <c r="G481" s="934" t="e">
        <f t="shared" si="59"/>
        <v>#DIV/0!</v>
      </c>
      <c r="H481" s="933" t="e">
        <f t="shared" si="61"/>
        <v>#DIV/0!</v>
      </c>
      <c r="I481" s="933" t="e">
        <f t="shared" si="62"/>
        <v>#DIV/0!</v>
      </c>
      <c r="J481" s="934" t="e">
        <f t="shared" si="63"/>
        <v>#DIV/0!</v>
      </c>
    </row>
    <row r="482" spans="1:10">
      <c r="A482" s="931">
        <v>464</v>
      </c>
      <c r="C482" s="933" t="e">
        <f t="shared" si="60"/>
        <v>#DIV/0!</v>
      </c>
      <c r="D482" s="933" t="e">
        <f t="shared" si="56"/>
        <v>#DIV/0!</v>
      </c>
      <c r="E482" s="933" t="e">
        <f t="shared" si="57"/>
        <v>#DIV/0!</v>
      </c>
      <c r="F482" s="933" t="e">
        <f t="shared" si="58"/>
        <v>#DIV/0!</v>
      </c>
      <c r="G482" s="934" t="e">
        <f t="shared" si="59"/>
        <v>#DIV/0!</v>
      </c>
      <c r="H482" s="933" t="e">
        <f t="shared" si="61"/>
        <v>#DIV/0!</v>
      </c>
      <c r="I482" s="933" t="e">
        <f t="shared" si="62"/>
        <v>#DIV/0!</v>
      </c>
      <c r="J482" s="934" t="e">
        <f t="shared" si="63"/>
        <v>#DIV/0!</v>
      </c>
    </row>
    <row r="483" spans="1:10">
      <c r="A483" s="931">
        <v>465</v>
      </c>
      <c r="C483" s="933" t="e">
        <f t="shared" si="60"/>
        <v>#DIV/0!</v>
      </c>
      <c r="D483" s="933" t="e">
        <f t="shared" si="56"/>
        <v>#DIV/0!</v>
      </c>
      <c r="E483" s="933" t="e">
        <f t="shared" si="57"/>
        <v>#DIV/0!</v>
      </c>
      <c r="F483" s="933" t="e">
        <f t="shared" si="58"/>
        <v>#DIV/0!</v>
      </c>
      <c r="G483" s="934" t="e">
        <f t="shared" si="59"/>
        <v>#DIV/0!</v>
      </c>
      <c r="H483" s="933" t="e">
        <f t="shared" si="61"/>
        <v>#DIV/0!</v>
      </c>
      <c r="I483" s="933" t="e">
        <f t="shared" si="62"/>
        <v>#DIV/0!</v>
      </c>
      <c r="J483" s="934" t="e">
        <f t="shared" si="63"/>
        <v>#DIV/0!</v>
      </c>
    </row>
    <row r="484" spans="1:10">
      <c r="A484" s="931">
        <v>466</v>
      </c>
      <c r="C484" s="933" t="e">
        <f t="shared" si="60"/>
        <v>#DIV/0!</v>
      </c>
      <c r="D484" s="933" t="e">
        <f t="shared" si="56"/>
        <v>#DIV/0!</v>
      </c>
      <c r="E484" s="933" t="e">
        <f t="shared" si="57"/>
        <v>#DIV/0!</v>
      </c>
      <c r="F484" s="933" t="e">
        <f t="shared" si="58"/>
        <v>#DIV/0!</v>
      </c>
      <c r="G484" s="934" t="e">
        <f t="shared" si="59"/>
        <v>#DIV/0!</v>
      </c>
      <c r="H484" s="933" t="e">
        <f t="shared" si="61"/>
        <v>#DIV/0!</v>
      </c>
      <c r="I484" s="933" t="e">
        <f t="shared" si="62"/>
        <v>#DIV/0!</v>
      </c>
      <c r="J484" s="934" t="e">
        <f t="shared" si="63"/>
        <v>#DIV/0!</v>
      </c>
    </row>
    <row r="485" spans="1:10">
      <c r="A485" s="931">
        <v>467</v>
      </c>
      <c r="C485" s="933" t="e">
        <f t="shared" si="60"/>
        <v>#DIV/0!</v>
      </c>
      <c r="D485" s="933" t="e">
        <f t="shared" si="56"/>
        <v>#DIV/0!</v>
      </c>
      <c r="E485" s="933" t="e">
        <f t="shared" si="57"/>
        <v>#DIV/0!</v>
      </c>
      <c r="F485" s="933" t="e">
        <f t="shared" si="58"/>
        <v>#DIV/0!</v>
      </c>
      <c r="G485" s="934" t="e">
        <f t="shared" si="59"/>
        <v>#DIV/0!</v>
      </c>
      <c r="H485" s="933" t="e">
        <f t="shared" si="61"/>
        <v>#DIV/0!</v>
      </c>
      <c r="I485" s="933" t="e">
        <f t="shared" si="62"/>
        <v>#DIV/0!</v>
      </c>
      <c r="J485" s="934" t="e">
        <f t="shared" si="63"/>
        <v>#DIV/0!</v>
      </c>
    </row>
    <row r="486" spans="1:10">
      <c r="A486" s="931">
        <v>468</v>
      </c>
      <c r="C486" s="933" t="e">
        <f t="shared" si="60"/>
        <v>#DIV/0!</v>
      </c>
      <c r="D486" s="933" t="e">
        <f t="shared" si="56"/>
        <v>#DIV/0!</v>
      </c>
      <c r="E486" s="933" t="e">
        <f t="shared" si="57"/>
        <v>#DIV/0!</v>
      </c>
      <c r="F486" s="933" t="e">
        <f t="shared" si="58"/>
        <v>#DIV/0!</v>
      </c>
      <c r="G486" s="934" t="e">
        <f t="shared" si="59"/>
        <v>#DIV/0!</v>
      </c>
      <c r="H486" s="933" t="e">
        <f t="shared" si="61"/>
        <v>#DIV/0!</v>
      </c>
      <c r="I486" s="933" t="e">
        <f t="shared" si="62"/>
        <v>#DIV/0!</v>
      </c>
      <c r="J486" s="934" t="e">
        <f t="shared" si="63"/>
        <v>#DIV/0!</v>
      </c>
    </row>
    <row r="487" spans="1:10">
      <c r="A487" s="931">
        <v>469</v>
      </c>
      <c r="C487" s="933" t="e">
        <f t="shared" si="60"/>
        <v>#DIV/0!</v>
      </c>
      <c r="D487" s="933" t="e">
        <f t="shared" si="56"/>
        <v>#DIV/0!</v>
      </c>
      <c r="E487" s="933" t="e">
        <f t="shared" si="57"/>
        <v>#DIV/0!</v>
      </c>
      <c r="F487" s="933" t="e">
        <f t="shared" si="58"/>
        <v>#DIV/0!</v>
      </c>
      <c r="G487" s="934" t="e">
        <f t="shared" si="59"/>
        <v>#DIV/0!</v>
      </c>
      <c r="H487" s="933" t="e">
        <f t="shared" si="61"/>
        <v>#DIV/0!</v>
      </c>
      <c r="I487" s="933" t="e">
        <f t="shared" si="62"/>
        <v>#DIV/0!</v>
      </c>
      <c r="J487" s="934" t="e">
        <f t="shared" si="63"/>
        <v>#DIV/0!</v>
      </c>
    </row>
    <row r="488" spans="1:10">
      <c r="A488" s="931">
        <v>470</v>
      </c>
      <c r="C488" s="933" t="e">
        <f t="shared" si="60"/>
        <v>#DIV/0!</v>
      </c>
      <c r="D488" s="933" t="e">
        <f t="shared" si="56"/>
        <v>#DIV/0!</v>
      </c>
      <c r="E488" s="933" t="e">
        <f t="shared" si="57"/>
        <v>#DIV/0!</v>
      </c>
      <c r="F488" s="933" t="e">
        <f t="shared" si="58"/>
        <v>#DIV/0!</v>
      </c>
      <c r="G488" s="934" t="e">
        <f t="shared" si="59"/>
        <v>#DIV/0!</v>
      </c>
      <c r="H488" s="933" t="e">
        <f t="shared" si="61"/>
        <v>#DIV/0!</v>
      </c>
      <c r="I488" s="933" t="e">
        <f t="shared" si="62"/>
        <v>#DIV/0!</v>
      </c>
      <c r="J488" s="934" t="e">
        <f t="shared" si="63"/>
        <v>#DIV/0!</v>
      </c>
    </row>
    <row r="489" spans="1:10">
      <c r="A489" s="931">
        <v>471</v>
      </c>
      <c r="C489" s="933" t="e">
        <f t="shared" si="60"/>
        <v>#DIV/0!</v>
      </c>
      <c r="D489" s="933" t="e">
        <f t="shared" si="56"/>
        <v>#DIV/0!</v>
      </c>
      <c r="E489" s="933" t="e">
        <f t="shared" si="57"/>
        <v>#DIV/0!</v>
      </c>
      <c r="F489" s="933" t="e">
        <f t="shared" si="58"/>
        <v>#DIV/0!</v>
      </c>
      <c r="G489" s="934" t="e">
        <f t="shared" si="59"/>
        <v>#DIV/0!</v>
      </c>
      <c r="H489" s="933" t="e">
        <f t="shared" si="61"/>
        <v>#DIV/0!</v>
      </c>
      <c r="I489" s="933" t="e">
        <f t="shared" si="62"/>
        <v>#DIV/0!</v>
      </c>
      <c r="J489" s="934" t="e">
        <f t="shared" si="63"/>
        <v>#DIV/0!</v>
      </c>
    </row>
    <row r="490" spans="1:10">
      <c r="A490" s="931">
        <v>472</v>
      </c>
      <c r="C490" s="933" t="e">
        <f t="shared" si="60"/>
        <v>#DIV/0!</v>
      </c>
      <c r="D490" s="933" t="e">
        <f t="shared" si="56"/>
        <v>#DIV/0!</v>
      </c>
      <c r="E490" s="933" t="e">
        <f t="shared" si="57"/>
        <v>#DIV/0!</v>
      </c>
      <c r="F490" s="933" t="e">
        <f t="shared" si="58"/>
        <v>#DIV/0!</v>
      </c>
      <c r="G490" s="934" t="e">
        <f t="shared" si="59"/>
        <v>#DIV/0!</v>
      </c>
      <c r="H490" s="933" t="e">
        <f t="shared" si="61"/>
        <v>#DIV/0!</v>
      </c>
      <c r="I490" s="933" t="e">
        <f t="shared" si="62"/>
        <v>#DIV/0!</v>
      </c>
      <c r="J490" s="934" t="e">
        <f t="shared" si="63"/>
        <v>#DIV/0!</v>
      </c>
    </row>
    <row r="491" spans="1:10">
      <c r="A491" s="931">
        <v>473</v>
      </c>
      <c r="C491" s="933" t="e">
        <f t="shared" si="60"/>
        <v>#DIV/0!</v>
      </c>
      <c r="D491" s="933" t="e">
        <f t="shared" si="56"/>
        <v>#DIV/0!</v>
      </c>
      <c r="E491" s="933" t="e">
        <f t="shared" si="57"/>
        <v>#DIV/0!</v>
      </c>
      <c r="F491" s="933" t="e">
        <f t="shared" si="58"/>
        <v>#DIV/0!</v>
      </c>
      <c r="G491" s="934" t="e">
        <f t="shared" si="59"/>
        <v>#DIV/0!</v>
      </c>
      <c r="H491" s="933" t="e">
        <f t="shared" si="61"/>
        <v>#DIV/0!</v>
      </c>
      <c r="I491" s="933" t="e">
        <f t="shared" si="62"/>
        <v>#DIV/0!</v>
      </c>
      <c r="J491" s="934" t="e">
        <f t="shared" si="63"/>
        <v>#DIV/0!</v>
      </c>
    </row>
    <row r="492" spans="1:10">
      <c r="A492" s="931">
        <v>474</v>
      </c>
      <c r="C492" s="933" t="e">
        <f t="shared" si="60"/>
        <v>#DIV/0!</v>
      </c>
      <c r="D492" s="933" t="e">
        <f t="shared" si="56"/>
        <v>#DIV/0!</v>
      </c>
      <c r="E492" s="933" t="e">
        <f t="shared" si="57"/>
        <v>#DIV/0!</v>
      </c>
      <c r="F492" s="933" t="e">
        <f t="shared" si="58"/>
        <v>#DIV/0!</v>
      </c>
      <c r="G492" s="934" t="e">
        <f t="shared" si="59"/>
        <v>#DIV/0!</v>
      </c>
      <c r="H492" s="933" t="e">
        <f t="shared" si="61"/>
        <v>#DIV/0!</v>
      </c>
      <c r="I492" s="933" t="e">
        <f t="shared" si="62"/>
        <v>#DIV/0!</v>
      </c>
      <c r="J492" s="934" t="e">
        <f t="shared" si="63"/>
        <v>#DIV/0!</v>
      </c>
    </row>
    <row r="493" spans="1:10">
      <c r="A493" s="931">
        <v>475</v>
      </c>
      <c r="C493" s="933" t="e">
        <f t="shared" si="60"/>
        <v>#DIV/0!</v>
      </c>
      <c r="D493" s="933" t="e">
        <f t="shared" si="56"/>
        <v>#DIV/0!</v>
      </c>
      <c r="E493" s="933" t="e">
        <f t="shared" si="57"/>
        <v>#DIV/0!</v>
      </c>
      <c r="F493" s="933" t="e">
        <f t="shared" si="58"/>
        <v>#DIV/0!</v>
      </c>
      <c r="G493" s="934" t="e">
        <f t="shared" si="59"/>
        <v>#DIV/0!</v>
      </c>
      <c r="H493" s="933" t="e">
        <f t="shared" si="61"/>
        <v>#DIV/0!</v>
      </c>
      <c r="I493" s="933" t="e">
        <f t="shared" si="62"/>
        <v>#DIV/0!</v>
      </c>
      <c r="J493" s="934" t="e">
        <f t="shared" si="63"/>
        <v>#DIV/0!</v>
      </c>
    </row>
    <row r="494" spans="1:10">
      <c r="A494" s="931">
        <v>476</v>
      </c>
      <c r="C494" s="933" t="e">
        <f t="shared" si="60"/>
        <v>#DIV/0!</v>
      </c>
      <c r="D494" s="933" t="e">
        <f t="shared" si="56"/>
        <v>#DIV/0!</v>
      </c>
      <c r="E494" s="933" t="e">
        <f t="shared" si="57"/>
        <v>#DIV/0!</v>
      </c>
      <c r="F494" s="933" t="e">
        <f t="shared" si="58"/>
        <v>#DIV/0!</v>
      </c>
      <c r="G494" s="934" t="e">
        <f t="shared" si="59"/>
        <v>#DIV/0!</v>
      </c>
      <c r="H494" s="933" t="e">
        <f t="shared" si="61"/>
        <v>#DIV/0!</v>
      </c>
      <c r="I494" s="933" t="e">
        <f t="shared" si="62"/>
        <v>#DIV/0!</v>
      </c>
      <c r="J494" s="934" t="e">
        <f t="shared" si="63"/>
        <v>#DIV/0!</v>
      </c>
    </row>
    <row r="495" spans="1:10">
      <c r="A495" s="931">
        <v>477</v>
      </c>
      <c r="C495" s="933" t="e">
        <f t="shared" si="60"/>
        <v>#DIV/0!</v>
      </c>
      <c r="D495" s="933" t="e">
        <f t="shared" si="56"/>
        <v>#DIV/0!</v>
      </c>
      <c r="E495" s="933" t="e">
        <f t="shared" si="57"/>
        <v>#DIV/0!</v>
      </c>
      <c r="F495" s="933" t="e">
        <f t="shared" si="58"/>
        <v>#DIV/0!</v>
      </c>
      <c r="G495" s="934" t="e">
        <f t="shared" si="59"/>
        <v>#DIV/0!</v>
      </c>
      <c r="H495" s="933" t="e">
        <f t="shared" si="61"/>
        <v>#DIV/0!</v>
      </c>
      <c r="I495" s="933" t="e">
        <f t="shared" si="62"/>
        <v>#DIV/0!</v>
      </c>
      <c r="J495" s="934" t="e">
        <f t="shared" si="63"/>
        <v>#DIV/0!</v>
      </c>
    </row>
    <row r="496" spans="1:10">
      <c r="A496" s="931">
        <v>478</v>
      </c>
      <c r="C496" s="933" t="e">
        <f t="shared" si="60"/>
        <v>#DIV/0!</v>
      </c>
      <c r="D496" s="933" t="e">
        <f t="shared" si="56"/>
        <v>#DIV/0!</v>
      </c>
      <c r="E496" s="933" t="e">
        <f t="shared" si="57"/>
        <v>#DIV/0!</v>
      </c>
      <c r="F496" s="933" t="e">
        <f t="shared" si="58"/>
        <v>#DIV/0!</v>
      </c>
      <c r="G496" s="934" t="e">
        <f t="shared" si="59"/>
        <v>#DIV/0!</v>
      </c>
      <c r="H496" s="933" t="e">
        <f t="shared" si="61"/>
        <v>#DIV/0!</v>
      </c>
      <c r="I496" s="933" t="e">
        <f t="shared" si="62"/>
        <v>#DIV/0!</v>
      </c>
      <c r="J496" s="934" t="e">
        <f t="shared" si="63"/>
        <v>#DIV/0!</v>
      </c>
    </row>
    <row r="497" spans="1:10">
      <c r="A497" s="931">
        <v>479</v>
      </c>
      <c r="C497" s="933" t="e">
        <f t="shared" si="60"/>
        <v>#DIV/0!</v>
      </c>
      <c r="D497" s="933" t="e">
        <f t="shared" si="56"/>
        <v>#DIV/0!</v>
      </c>
      <c r="E497" s="933" t="e">
        <f t="shared" si="57"/>
        <v>#DIV/0!</v>
      </c>
      <c r="F497" s="933" t="e">
        <f t="shared" si="58"/>
        <v>#DIV/0!</v>
      </c>
      <c r="G497" s="934" t="e">
        <f t="shared" si="59"/>
        <v>#DIV/0!</v>
      </c>
      <c r="H497" s="933" t="e">
        <f t="shared" si="61"/>
        <v>#DIV/0!</v>
      </c>
      <c r="I497" s="933" t="e">
        <f t="shared" si="62"/>
        <v>#DIV/0!</v>
      </c>
      <c r="J497" s="934" t="e">
        <f t="shared" si="63"/>
        <v>#DIV/0!</v>
      </c>
    </row>
    <row r="498" spans="1:10">
      <c r="A498" s="931">
        <v>480</v>
      </c>
      <c r="C498" s="933" t="e">
        <f t="shared" si="60"/>
        <v>#DIV/0!</v>
      </c>
      <c r="D498" s="933" t="e">
        <f t="shared" si="56"/>
        <v>#DIV/0!</v>
      </c>
      <c r="E498" s="933" t="e">
        <f t="shared" si="57"/>
        <v>#DIV/0!</v>
      </c>
      <c r="F498" s="933" t="e">
        <f t="shared" si="58"/>
        <v>#DIV/0!</v>
      </c>
      <c r="G498" s="934" t="e">
        <f t="shared" si="59"/>
        <v>#DIV/0!</v>
      </c>
      <c r="H498" s="933" t="e">
        <f t="shared" si="61"/>
        <v>#DIV/0!</v>
      </c>
      <c r="I498" s="933" t="e">
        <f t="shared" si="62"/>
        <v>#DIV/0!</v>
      </c>
      <c r="J498" s="934" t="e">
        <f t="shared" si="63"/>
        <v>#DIV/0!</v>
      </c>
    </row>
  </sheetData>
  <sheetProtection password="A84B" sheet="1" objects="1" scenarios="1" selectLockedCells="1" selectUnlockedCells="1"/>
  <mergeCells count="12">
    <mergeCell ref="A2:D2"/>
    <mergeCell ref="K17:O18"/>
    <mergeCell ref="A17:A18"/>
    <mergeCell ref="B17:B18"/>
    <mergeCell ref="C17:C18"/>
    <mergeCell ref="D17:D18"/>
    <mergeCell ref="E17:E18"/>
    <mergeCell ref="F17:F18"/>
    <mergeCell ref="G17:G18"/>
    <mergeCell ref="H17:H18"/>
    <mergeCell ref="I17:I18"/>
    <mergeCell ref="J17:J18"/>
  </mergeCells>
  <pageMargins left="0.7" right="0.7" top="0.75" bottom="0.75" header="0.3" footer="0.3"/>
  <pageSetup scale="54" orientation="portrait" r:id="rId1"/>
</worksheet>
</file>

<file path=xl/worksheets/sheet13.xml><?xml version="1.0" encoding="utf-8"?>
<worksheet xmlns="http://schemas.openxmlformats.org/spreadsheetml/2006/main" xmlns:r="http://schemas.openxmlformats.org/officeDocument/2006/relationships">
  <dimension ref="A1:X278"/>
  <sheetViews>
    <sheetView showGridLines="0" zoomScale="70" zoomScaleNormal="70" workbookViewId="0">
      <selection activeCell="G26" sqref="G26"/>
    </sheetView>
  </sheetViews>
  <sheetFormatPr defaultRowHeight="12.75"/>
  <cols>
    <col min="1" max="1" width="2.44140625" style="1432" customWidth="1"/>
    <col min="2" max="2" width="1.88671875" style="1432" customWidth="1"/>
    <col min="3" max="3" width="2.109375" style="1432" customWidth="1"/>
    <col min="4" max="4" width="2.33203125" style="1432" customWidth="1"/>
    <col min="5" max="5" width="4" style="1432" customWidth="1"/>
    <col min="6" max="6" width="9.109375" style="1432" customWidth="1"/>
    <col min="7" max="7" width="5.21875" style="1432" customWidth="1"/>
    <col min="8" max="8" width="6.5546875" style="1432" customWidth="1"/>
    <col min="9" max="9" width="8.88671875" style="1432"/>
    <col min="10" max="10" width="16.21875" style="1432" customWidth="1"/>
    <col min="11" max="11" width="4.88671875" style="1432" customWidth="1"/>
    <col min="12" max="12" width="4.33203125" style="1432" customWidth="1"/>
    <col min="13" max="13" width="4.5546875" style="1432" customWidth="1"/>
    <col min="14" max="14" width="1.77734375" style="1432" customWidth="1"/>
    <col min="15" max="15" width="5.33203125" style="1432" hidden="1" customWidth="1"/>
    <col min="16" max="18" width="4.88671875" style="1432" hidden="1" customWidth="1"/>
    <col min="19" max="19" width="4.88671875" style="1432" customWidth="1"/>
    <col min="20" max="20" width="4.88671875" style="1432" hidden="1" customWidth="1"/>
    <col min="21" max="21" width="4.88671875" style="1432" customWidth="1"/>
    <col min="22" max="22" width="3.88671875" style="1432" hidden="1" customWidth="1"/>
    <col min="23" max="16384" width="8.88671875" style="1432"/>
  </cols>
  <sheetData>
    <row r="1" spans="1:22" ht="14.25" thickBot="1">
      <c r="A1" s="1277" t="s">
        <v>818</v>
      </c>
      <c r="B1" s="1278"/>
      <c r="C1" s="1278"/>
      <c r="D1" s="1278"/>
      <c r="E1" s="1278"/>
      <c r="F1" s="1278"/>
      <c r="G1" s="1278"/>
      <c r="H1" s="1278"/>
      <c r="I1" s="1278"/>
      <c r="J1" s="1279">
        <v>0</v>
      </c>
      <c r="K1" s="1280"/>
      <c r="L1" s="1278"/>
      <c r="M1" s="1278"/>
      <c r="N1" s="1278"/>
      <c r="O1" s="1278"/>
    </row>
    <row r="2" spans="1:22" ht="20.25" thickTop="1" thickBot="1">
      <c r="A2" s="1278"/>
      <c r="B2" s="1351" t="s">
        <v>819</v>
      </c>
      <c r="C2" s="1281"/>
      <c r="D2" s="1281"/>
      <c r="E2" s="1281"/>
      <c r="F2" s="1281"/>
      <c r="G2" s="1281"/>
      <c r="H2" s="1281"/>
      <c r="I2" s="1281"/>
      <c r="J2" s="1281"/>
      <c r="K2" s="1281"/>
      <c r="L2" s="1281"/>
      <c r="M2" s="1281"/>
      <c r="N2" s="1281"/>
      <c r="O2" s="1281"/>
      <c r="P2" s="1281"/>
      <c r="Q2" s="1281"/>
      <c r="R2" s="1281"/>
      <c r="S2" s="1281"/>
      <c r="T2" s="1282"/>
      <c r="U2" s="1282"/>
    </row>
    <row r="3" spans="1:22" ht="13.5" thickTop="1">
      <c r="A3" s="1278"/>
      <c r="B3" s="1752" t="s">
        <v>820</v>
      </c>
      <c r="C3" s="1752"/>
      <c r="D3" s="1752"/>
      <c r="E3" s="1752"/>
      <c r="F3" s="1752"/>
      <c r="G3" s="1752"/>
      <c r="H3" s="1752"/>
      <c r="I3" s="1752"/>
      <c r="J3" s="1752"/>
      <c r="K3" s="1752"/>
      <c r="L3" s="1752"/>
      <c r="M3" s="1753"/>
      <c r="N3" s="1430"/>
      <c r="O3" s="1430"/>
    </row>
    <row r="4" spans="1:22" ht="15.75">
      <c r="A4" s="1278"/>
      <c r="B4" s="1283" t="s">
        <v>821</v>
      </c>
      <c r="C4" s="1283"/>
      <c r="D4" s="1278"/>
      <c r="E4" s="1278"/>
      <c r="F4" s="1278"/>
      <c r="G4" s="1278"/>
      <c r="H4" s="1278"/>
      <c r="I4" s="1278"/>
      <c r="J4" s="1284"/>
      <c r="K4" s="1285"/>
      <c r="L4" s="1286"/>
      <c r="M4" s="1287"/>
      <c r="N4" s="1287"/>
      <c r="O4" s="1287"/>
    </row>
    <row r="5" spans="1:22">
      <c r="A5" s="1278"/>
      <c r="B5" s="1278"/>
      <c r="C5" s="1278"/>
      <c r="D5" s="1278" t="s">
        <v>822</v>
      </c>
      <c r="E5" s="1278"/>
      <c r="F5" s="1278"/>
      <c r="G5" s="1278"/>
      <c r="H5" s="1278"/>
      <c r="I5" s="1289"/>
      <c r="J5" s="1284"/>
      <c r="K5" s="1285" t="s">
        <v>823</v>
      </c>
      <c r="L5" s="1288"/>
      <c r="M5" s="1287"/>
      <c r="N5" s="1287"/>
      <c r="O5" s="1287"/>
    </row>
    <row r="6" spans="1:22">
      <c r="A6" s="1278"/>
      <c r="B6" s="1278"/>
      <c r="C6" s="1278"/>
      <c r="D6" s="1278" t="s">
        <v>824</v>
      </c>
      <c r="E6" s="1278"/>
      <c r="F6" s="1278"/>
      <c r="G6" s="1348"/>
      <c r="H6" s="1278"/>
      <c r="I6" s="1289"/>
      <c r="J6" s="1284"/>
      <c r="K6" s="1285"/>
      <c r="L6" s="1288"/>
      <c r="M6" s="1287"/>
      <c r="N6" s="1287"/>
      <c r="O6" s="1287"/>
    </row>
    <row r="7" spans="1:22">
      <c r="A7" s="1278"/>
      <c r="B7" s="1278"/>
      <c r="C7" s="1278"/>
      <c r="D7" s="1278" t="s">
        <v>825</v>
      </c>
      <c r="E7" s="1278"/>
      <c r="F7" s="1284"/>
      <c r="G7" s="1284"/>
      <c r="H7" s="1284"/>
      <c r="I7" s="1289" t="s">
        <v>823</v>
      </c>
      <c r="J7" s="1284"/>
      <c r="K7" s="1285"/>
      <c r="L7" s="1288"/>
      <c r="M7" s="1287"/>
      <c r="N7" s="1287"/>
      <c r="O7" s="1287"/>
    </row>
    <row r="8" spans="1:22">
      <c r="A8" s="1278"/>
      <c r="B8" s="1278"/>
      <c r="C8" s="1278"/>
      <c r="D8" s="1278" t="s">
        <v>826</v>
      </c>
      <c r="E8" s="1278"/>
      <c r="F8" s="1284"/>
      <c r="G8" s="1284"/>
      <c r="H8" s="1284"/>
      <c r="I8" s="1289"/>
      <c r="J8" s="1284"/>
      <c r="K8" s="1285"/>
      <c r="L8" s="1288"/>
      <c r="M8" s="1287"/>
      <c r="N8" s="1287"/>
      <c r="O8" s="1287"/>
    </row>
    <row r="9" spans="1:22">
      <c r="A9" s="1278"/>
      <c r="B9" s="1284"/>
      <c r="C9" s="1284"/>
      <c r="D9" s="1278"/>
      <c r="E9" s="1278"/>
      <c r="F9" s="1284"/>
      <c r="G9" s="1284"/>
      <c r="H9" s="1284"/>
      <c r="I9" s="1284"/>
      <c r="J9" s="1284"/>
      <c r="K9" s="1285"/>
      <c r="L9" s="1288"/>
      <c r="M9" s="1287"/>
      <c r="N9" s="1287"/>
      <c r="O9" s="1287"/>
    </row>
    <row r="10" spans="1:22">
      <c r="A10" s="1278"/>
      <c r="B10" s="1278"/>
      <c r="C10" s="1278"/>
      <c r="D10" s="1278"/>
      <c r="E10" s="1278"/>
      <c r="F10" s="1278"/>
      <c r="G10" s="1278"/>
      <c r="H10" s="1278"/>
      <c r="I10" s="1278"/>
      <c r="J10" s="1278"/>
      <c r="K10" s="1278"/>
      <c r="L10" s="1278"/>
      <c r="M10" s="1278"/>
      <c r="N10" s="1278"/>
      <c r="O10" s="1278"/>
    </row>
    <row r="11" spans="1:22" ht="13.5" thickBot="1">
      <c r="A11" s="1278"/>
      <c r="B11" s="1754" t="s">
        <v>827</v>
      </c>
      <c r="C11" s="1755"/>
      <c r="D11" s="1755"/>
      <c r="E11" s="1755"/>
      <c r="F11" s="1755"/>
      <c r="G11" s="1755"/>
      <c r="H11" s="1755"/>
      <c r="I11" s="1755"/>
      <c r="J11" s="1755"/>
      <c r="K11" s="1755"/>
      <c r="L11" s="1755"/>
      <c r="M11" s="1755"/>
      <c r="N11" s="1755"/>
      <c r="O11" s="1755"/>
      <c r="P11" s="1755"/>
      <c r="Q11" s="1755"/>
      <c r="R11" s="1755"/>
      <c r="S11" s="1755"/>
      <c r="T11" s="1755"/>
      <c r="U11" s="1755"/>
    </row>
    <row r="12" spans="1:22" ht="13.5" thickBot="1">
      <c r="A12" s="1278"/>
      <c r="B12" s="1278"/>
      <c r="C12" s="1278"/>
      <c r="D12" s="1278"/>
      <c r="E12" s="1278"/>
      <c r="F12" s="1278"/>
      <c r="G12" s="1278"/>
      <c r="H12" s="1278"/>
      <c r="I12" s="1278"/>
      <c r="J12" s="1278"/>
      <c r="K12" s="1278"/>
      <c r="L12" s="1278"/>
      <c r="M12" s="1278"/>
      <c r="N12" s="1278"/>
      <c r="O12" s="1352"/>
      <c r="P12" s="1353"/>
      <c r="Q12" s="1290"/>
      <c r="R12" s="1353"/>
      <c r="S12" s="1352" t="s">
        <v>828</v>
      </c>
      <c r="T12" s="1353"/>
      <c r="U12" s="1291"/>
      <c r="V12" s="1354"/>
    </row>
    <row r="13" spans="1:22">
      <c r="A13" s="1292" t="s">
        <v>829</v>
      </c>
      <c r="B13" s="1293" t="s">
        <v>830</v>
      </c>
      <c r="C13" s="1292"/>
      <c r="D13" s="1294"/>
      <c r="E13" s="1294"/>
      <c r="F13" s="1294"/>
      <c r="G13" s="1294"/>
      <c r="H13" s="1294"/>
      <c r="I13" s="1294"/>
      <c r="J13" s="1294"/>
      <c r="K13" s="1294"/>
      <c r="L13" s="1295" t="s">
        <v>831</v>
      </c>
      <c r="M13" s="1295" t="s">
        <v>832</v>
      </c>
      <c r="N13" s="1295"/>
      <c r="O13" s="1403" t="s">
        <v>833</v>
      </c>
      <c r="P13" s="1404"/>
      <c r="Q13" s="1388" t="s">
        <v>834</v>
      </c>
      <c r="R13" s="1389"/>
      <c r="S13" s="1379" t="s">
        <v>835</v>
      </c>
      <c r="T13" s="1355"/>
      <c r="U13" s="1362" t="s">
        <v>836</v>
      </c>
      <c r="V13" s="1372"/>
    </row>
    <row r="14" spans="1:22">
      <c r="A14" s="1296"/>
      <c r="B14" s="1296"/>
      <c r="C14" s="1296"/>
      <c r="D14" s="1296"/>
      <c r="E14" s="1296"/>
      <c r="F14" s="1296"/>
      <c r="G14" s="1296"/>
      <c r="H14" s="1296"/>
      <c r="I14" s="1296"/>
      <c r="J14" s="1296"/>
      <c r="K14" s="1296"/>
      <c r="L14" s="1297" t="s">
        <v>837</v>
      </c>
      <c r="M14" s="1297" t="s">
        <v>837</v>
      </c>
      <c r="N14" s="1298"/>
      <c r="O14" s="1405" t="s">
        <v>838</v>
      </c>
      <c r="P14" s="1406"/>
      <c r="Q14" s="1390" t="s">
        <v>838</v>
      </c>
      <c r="R14" s="1391"/>
      <c r="S14" s="1380" t="s">
        <v>839</v>
      </c>
      <c r="T14" s="1356"/>
      <c r="U14" s="1363" t="s">
        <v>839</v>
      </c>
      <c r="V14" s="1373"/>
    </row>
    <row r="15" spans="1:22">
      <c r="A15" s="1294"/>
      <c r="B15" s="1294" t="s">
        <v>399</v>
      </c>
      <c r="C15" s="1294" t="s">
        <v>840</v>
      </c>
      <c r="D15" s="1294"/>
      <c r="E15" s="1294"/>
      <c r="F15" s="1294"/>
      <c r="G15" s="1294"/>
      <c r="H15" s="1294"/>
      <c r="I15" s="1294"/>
      <c r="J15" s="1294"/>
      <c r="K15" s="1294"/>
      <c r="L15" s="1295"/>
      <c r="M15" s="1295"/>
      <c r="N15" s="1295"/>
      <c r="O15" s="1407"/>
      <c r="P15" s="1408"/>
      <c r="Q15" s="1392"/>
      <c r="R15" s="1393"/>
      <c r="S15" s="1381"/>
      <c r="T15" s="1357"/>
      <c r="U15" s="1364"/>
      <c r="V15" s="1374"/>
    </row>
    <row r="16" spans="1:22">
      <c r="A16" s="1294"/>
      <c r="B16" s="1294"/>
      <c r="C16" s="1294"/>
      <c r="D16" s="1294"/>
      <c r="E16" s="1294"/>
      <c r="F16" s="1294"/>
      <c r="G16" s="1294"/>
      <c r="H16" s="1294"/>
      <c r="I16" s="1294"/>
      <c r="J16" s="1294"/>
      <c r="K16" s="1294"/>
      <c r="L16" s="1295"/>
      <c r="M16" s="1295"/>
      <c r="N16" s="1295"/>
      <c r="O16" s="1407"/>
      <c r="P16" s="1408"/>
      <c r="Q16" s="1392"/>
      <c r="R16" s="1393"/>
      <c r="S16" s="1381"/>
      <c r="T16" s="1357"/>
      <c r="U16" s="1364"/>
      <c r="V16" s="1374"/>
    </row>
    <row r="17" spans="1:22">
      <c r="A17" s="1294"/>
      <c r="B17" s="1294"/>
      <c r="C17" s="1736" t="s">
        <v>841</v>
      </c>
      <c r="D17" s="1736"/>
      <c r="E17" s="1736"/>
      <c r="F17" s="1736"/>
      <c r="G17" s="1736"/>
      <c r="H17" s="1736"/>
      <c r="I17" s="1736"/>
      <c r="J17" s="1736"/>
      <c r="K17" s="1294"/>
      <c r="L17" s="1295"/>
      <c r="M17" s="1295"/>
      <c r="N17" s="1295"/>
      <c r="O17" s="1407"/>
      <c r="P17" s="1408"/>
      <c r="Q17" s="1392"/>
      <c r="R17" s="1393"/>
      <c r="S17" s="1381"/>
      <c r="T17" s="1357"/>
      <c r="U17" s="1364"/>
      <c r="V17" s="1374"/>
    </row>
    <row r="18" spans="1:22">
      <c r="A18" s="1294"/>
      <c r="B18" s="1294"/>
      <c r="C18" s="1294"/>
      <c r="D18" s="1294"/>
      <c r="E18" s="1294"/>
      <c r="F18" s="1294"/>
      <c r="G18" s="1294"/>
      <c r="H18" s="1294"/>
      <c r="I18" s="1294"/>
      <c r="J18" s="1294"/>
      <c r="K18" s="1294"/>
      <c r="L18" s="1295"/>
      <c r="M18" s="1295"/>
      <c r="N18" s="1295"/>
      <c r="O18" s="1407"/>
      <c r="P18" s="1408"/>
      <c r="Q18" s="1392"/>
      <c r="R18" s="1393"/>
      <c r="S18" s="1381"/>
      <c r="T18" s="1357"/>
      <c r="U18" s="1364"/>
      <c r="V18" s="1374"/>
    </row>
    <row r="19" spans="1:22">
      <c r="A19" s="1294"/>
      <c r="B19" s="1294"/>
      <c r="C19" s="1294"/>
      <c r="D19" s="1294"/>
      <c r="E19" s="1294" t="s">
        <v>842</v>
      </c>
      <c r="F19" s="1294" t="s">
        <v>843</v>
      </c>
      <c r="G19" s="1294"/>
      <c r="H19" s="1294"/>
      <c r="I19" s="1294"/>
      <c r="J19" s="1294"/>
      <c r="K19" s="1289"/>
      <c r="L19" s="1294">
        <f>IF(K19&lt;&gt;"", M19, 0)</f>
        <v>0</v>
      </c>
      <c r="M19" s="1295">
        <v>4</v>
      </c>
      <c r="N19" s="1295"/>
      <c r="O19" s="1409"/>
      <c r="P19" s="1410">
        <f>IF(O19&lt;&gt;"", M19, 0)</f>
        <v>0</v>
      </c>
      <c r="Q19" s="1387"/>
      <c r="R19" s="1394">
        <f>IF(Q19&lt;&gt;"",M19, 0)</f>
        <v>0</v>
      </c>
      <c r="S19" s="1360"/>
      <c r="T19" s="1306">
        <f>IF(S19&lt;&gt;"",M19,0)</f>
        <v>0</v>
      </c>
      <c r="U19" s="1365"/>
      <c r="V19" s="1375">
        <f>IF(U19&lt;&gt;"", M19, 0)</f>
        <v>0</v>
      </c>
    </row>
    <row r="20" spans="1:22">
      <c r="A20" s="1294"/>
      <c r="B20" s="1294"/>
      <c r="C20" s="1294"/>
      <c r="D20" s="1294"/>
      <c r="E20" s="1294" t="s">
        <v>844</v>
      </c>
      <c r="F20" s="1294" t="s">
        <v>845</v>
      </c>
      <c r="G20" s="1294"/>
      <c r="H20" s="1294"/>
      <c r="I20" s="1294"/>
      <c r="J20" s="1294"/>
      <c r="K20" s="1289"/>
      <c r="L20" s="1294">
        <f>IF(K20&lt;&gt;"", M20, 0)</f>
        <v>0</v>
      </c>
      <c r="M20" s="1295">
        <v>8</v>
      </c>
      <c r="N20" s="1295"/>
      <c r="O20" s="1409"/>
      <c r="P20" s="1410">
        <f>IF(O20&lt;&gt;"", M20, 0)</f>
        <v>0</v>
      </c>
      <c r="Q20" s="1387"/>
      <c r="R20" s="1394">
        <f>IF(Q20&lt;&gt;"",M20, 0)</f>
        <v>0</v>
      </c>
      <c r="S20" s="1360"/>
      <c r="T20" s="1306">
        <f>IF(S20&lt;&gt;"",M20,0)</f>
        <v>0</v>
      </c>
      <c r="U20" s="1365"/>
      <c r="V20" s="1375">
        <f>IF(U20&lt;&gt;"", M20, 0)</f>
        <v>0</v>
      </c>
    </row>
    <row r="21" spans="1:22">
      <c r="A21" s="1294"/>
      <c r="B21" s="1294"/>
      <c r="C21" s="1294"/>
      <c r="D21" s="1294"/>
      <c r="E21" s="1294" t="s">
        <v>846</v>
      </c>
      <c r="F21" s="1294" t="s">
        <v>847</v>
      </c>
      <c r="G21" s="1294"/>
      <c r="H21" s="1294"/>
      <c r="I21" s="1294"/>
      <c r="J21" s="1294"/>
      <c r="K21" s="1289"/>
      <c r="L21" s="1294">
        <f>IF(K21&lt;&gt;"", M21, 0)</f>
        <v>0</v>
      </c>
      <c r="M21" s="1295">
        <v>10</v>
      </c>
      <c r="N21" s="1295"/>
      <c r="O21" s="1409"/>
      <c r="P21" s="1410">
        <f>IF(O21&lt;&gt;"", M21, 0)</f>
        <v>0</v>
      </c>
      <c r="Q21" s="1387"/>
      <c r="R21" s="1394">
        <f>IF(Q21&lt;&gt;"",M21, 0)</f>
        <v>0</v>
      </c>
      <c r="S21" s="1360"/>
      <c r="T21" s="1306">
        <f>IF(S21&lt;&gt;"",M21,0)</f>
        <v>0</v>
      </c>
      <c r="U21" s="1365"/>
      <c r="V21" s="1375">
        <f>IF(U21&lt;&gt;"", M21, 0)</f>
        <v>0</v>
      </c>
    </row>
    <row r="22" spans="1:22">
      <c r="A22" s="1294"/>
      <c r="B22" s="1294"/>
      <c r="C22" s="1294"/>
      <c r="D22" s="1294"/>
      <c r="E22" s="1294"/>
      <c r="F22" s="1294"/>
      <c r="G22" s="1294"/>
      <c r="H22" s="1294"/>
      <c r="I22" s="1294"/>
      <c r="J22" s="1294"/>
      <c r="K22" s="1294"/>
      <c r="L22" s="1294"/>
      <c r="M22" s="1295"/>
      <c r="N22" s="1295"/>
      <c r="O22" s="1407"/>
      <c r="P22" s="1410"/>
      <c r="Q22" s="1392"/>
      <c r="R22" s="1394"/>
      <c r="S22" s="1382"/>
      <c r="T22" s="1306"/>
      <c r="U22" s="1364"/>
      <c r="V22" s="1375"/>
    </row>
    <row r="23" spans="1:22">
      <c r="A23" s="1294"/>
      <c r="B23" s="1294"/>
      <c r="C23" s="1756" t="s">
        <v>848</v>
      </c>
      <c r="D23" s="1756"/>
      <c r="E23" s="1756"/>
      <c r="F23" s="1756"/>
      <c r="G23" s="1756"/>
      <c r="H23" s="1756"/>
      <c r="I23" s="1756"/>
      <c r="J23" s="1756"/>
      <c r="K23" s="1294"/>
      <c r="L23" s="1295"/>
      <c r="M23" s="1295"/>
      <c r="N23" s="1295"/>
      <c r="O23" s="1409"/>
      <c r="P23" s="1410">
        <f>IF(O23&lt;&gt;"", M23, 0)</f>
        <v>0</v>
      </c>
      <c r="Q23" s="1387"/>
      <c r="R23" s="1394">
        <f>IF(Q23&lt;&gt;"",M23, 0)</f>
        <v>0</v>
      </c>
      <c r="S23" s="1360"/>
      <c r="T23" s="1306">
        <f>IF(S23&lt;&gt;"",M23,0)</f>
        <v>0</v>
      </c>
      <c r="U23" s="1365"/>
      <c r="V23" s="1375">
        <f>IF(U23&lt;&gt;"", M23, 0)</f>
        <v>0</v>
      </c>
    </row>
    <row r="24" spans="1:22">
      <c r="A24" s="1301"/>
      <c r="B24" s="1301"/>
      <c r="C24" s="1301"/>
      <c r="D24" s="1301"/>
      <c r="E24" s="1301"/>
      <c r="F24" s="1301"/>
      <c r="G24" s="1301"/>
      <c r="H24" s="1301"/>
      <c r="I24" s="1301"/>
      <c r="J24" s="1301"/>
      <c r="K24" s="1301"/>
      <c r="L24" s="1298"/>
      <c r="M24" s="1298"/>
      <c r="N24" s="1298"/>
      <c r="O24" s="1407"/>
      <c r="P24" s="1410"/>
      <c r="Q24" s="1392"/>
      <c r="R24" s="1394"/>
      <c r="S24" s="1382"/>
      <c r="T24" s="1306"/>
      <c r="U24" s="1364"/>
      <c r="V24" s="1375"/>
    </row>
    <row r="25" spans="1:22">
      <c r="A25" s="1301"/>
      <c r="B25" s="1301"/>
      <c r="C25" s="1301"/>
      <c r="D25" s="1344" t="s">
        <v>842</v>
      </c>
      <c r="E25" s="1294" t="s">
        <v>849</v>
      </c>
      <c r="F25" s="1294"/>
      <c r="G25" s="1301"/>
      <c r="H25" s="1301"/>
      <c r="I25" s="1301"/>
      <c r="J25" s="1301"/>
      <c r="K25" s="1289"/>
      <c r="L25" s="1294">
        <f>IF(K25&lt;&gt;"", M25, 0)</f>
        <v>0</v>
      </c>
      <c r="M25" s="1295">
        <v>10</v>
      </c>
      <c r="N25" s="1295"/>
      <c r="O25" s="1409"/>
      <c r="P25" s="1410">
        <f>IF(O25&lt;&gt;"", M25, 0)</f>
        <v>0</v>
      </c>
      <c r="Q25" s="1387"/>
      <c r="R25" s="1394">
        <f>IF(Q25&lt;&gt;"",M25, 0)</f>
        <v>0</v>
      </c>
      <c r="S25" s="1360"/>
      <c r="T25" s="1306">
        <f>IF(S25&lt;&gt;"",M25,0)</f>
        <v>0</v>
      </c>
      <c r="U25" s="1365"/>
      <c r="V25" s="1375">
        <f>IF(U25&lt;&gt;"", M25, 0)</f>
        <v>0</v>
      </c>
    </row>
    <row r="26" spans="1:22">
      <c r="A26" s="1301"/>
      <c r="B26" s="1301"/>
      <c r="C26" s="1301"/>
      <c r="D26" s="1344" t="s">
        <v>844</v>
      </c>
      <c r="E26" s="1294" t="s">
        <v>850</v>
      </c>
      <c r="F26" s="1294"/>
      <c r="G26" s="1301"/>
      <c r="H26" s="1301"/>
      <c r="I26" s="1301"/>
      <c r="J26" s="1301"/>
      <c r="K26" s="1289"/>
      <c r="L26" s="1294">
        <f>IF(K26&lt;&gt;"", M26, 0)</f>
        <v>0</v>
      </c>
      <c r="M26" s="1295">
        <v>12</v>
      </c>
      <c r="N26" s="1295"/>
      <c r="O26" s="1409"/>
      <c r="P26" s="1410">
        <f>IF(O26&lt;&gt;"", M26, 0)</f>
        <v>0</v>
      </c>
      <c r="Q26" s="1387"/>
      <c r="R26" s="1394">
        <f>IF(Q26&lt;&gt;"",M26, 0)</f>
        <v>0</v>
      </c>
      <c r="S26" s="1360"/>
      <c r="T26" s="1306">
        <f>IF(S26&lt;&gt;"",M26,0)</f>
        <v>0</v>
      </c>
      <c r="U26" s="1365"/>
      <c r="V26" s="1375">
        <f>IF(U26&lt;&gt;"", M26, 0)</f>
        <v>0</v>
      </c>
    </row>
    <row r="27" spans="1:22">
      <c r="A27" s="1296"/>
      <c r="B27" s="1296"/>
      <c r="C27" s="1296"/>
      <c r="D27" s="1296"/>
      <c r="E27" s="1296"/>
      <c r="F27" s="1296"/>
      <c r="G27" s="1296"/>
      <c r="H27" s="1296"/>
      <c r="I27" s="1296"/>
      <c r="J27" s="1296"/>
      <c r="K27" s="1296"/>
      <c r="L27" s="1297"/>
      <c r="M27" s="1297"/>
      <c r="N27" s="1298"/>
      <c r="O27" s="1407"/>
      <c r="P27" s="1410"/>
      <c r="Q27" s="1401"/>
      <c r="R27" s="1394"/>
      <c r="S27" s="1382"/>
      <c r="T27" s="1306"/>
      <c r="U27" s="1364"/>
      <c r="V27" s="1375"/>
    </row>
    <row r="28" spans="1:22">
      <c r="A28" s="1301"/>
      <c r="B28" s="1294" t="s">
        <v>400</v>
      </c>
      <c r="C28" s="1301" t="s">
        <v>851</v>
      </c>
      <c r="D28" s="1301"/>
      <c r="E28" s="1301"/>
      <c r="F28" s="1301"/>
      <c r="G28" s="1301"/>
      <c r="H28" s="1301"/>
      <c r="I28" s="1301"/>
      <c r="J28" s="1301"/>
      <c r="K28" s="1289"/>
      <c r="L28" s="1294">
        <f>IF(K28&lt;&gt;"", M28, 0)</f>
        <v>0</v>
      </c>
      <c r="M28" s="1295">
        <v>6</v>
      </c>
      <c r="N28" s="1295"/>
      <c r="O28" s="1409"/>
      <c r="P28" s="1410">
        <f>IF(O28&lt;&gt;"", M28, 0)</f>
        <v>0</v>
      </c>
      <c r="Q28" s="1387"/>
      <c r="R28" s="1394">
        <f>IF(Q28&lt;&gt;"",M28, 0)</f>
        <v>0</v>
      </c>
      <c r="S28" s="1360"/>
      <c r="T28" s="1306">
        <f>IF(S28&lt;&gt;"",M28,0)</f>
        <v>0</v>
      </c>
      <c r="U28" s="1365"/>
      <c r="V28" s="1375">
        <f>IF(U28&lt;&gt;"", M28, 0)</f>
        <v>0</v>
      </c>
    </row>
    <row r="29" spans="1:22">
      <c r="A29" s="1301"/>
      <c r="B29" s="1301"/>
      <c r="C29" s="1301" t="s">
        <v>852</v>
      </c>
      <c r="D29" s="1301"/>
      <c r="E29" s="1301"/>
      <c r="F29" s="1301"/>
      <c r="G29" s="1301"/>
      <c r="H29" s="1301"/>
      <c r="I29" s="1301"/>
      <c r="J29" s="1301"/>
      <c r="K29" s="1301"/>
      <c r="L29" s="1298"/>
      <c r="M29" s="1298"/>
      <c r="N29" s="1298"/>
      <c r="O29" s="1407"/>
      <c r="P29" s="1410"/>
      <c r="Q29" s="1392"/>
      <c r="R29" s="1394"/>
      <c r="S29" s="1382"/>
      <c r="T29" s="1306"/>
      <c r="U29" s="1364"/>
      <c r="V29" s="1375"/>
    </row>
    <row r="30" spans="1:22">
      <c r="A30" s="1301"/>
      <c r="B30" s="1301"/>
      <c r="C30" s="1301"/>
      <c r="D30" s="1301" t="s">
        <v>853</v>
      </c>
      <c r="E30" s="1301"/>
      <c r="F30" s="1301"/>
      <c r="G30" s="1301"/>
      <c r="H30" s="1301"/>
      <c r="I30" s="1289"/>
      <c r="J30" s="1301"/>
      <c r="K30" s="1301"/>
      <c r="L30" s="1298"/>
      <c r="M30" s="1298"/>
      <c r="N30" s="1298"/>
      <c r="O30" s="1407"/>
      <c r="P30" s="1410"/>
      <c r="Q30" s="1392"/>
      <c r="R30" s="1394"/>
      <c r="S30" s="1382"/>
      <c r="T30" s="1306"/>
      <c r="U30" s="1364"/>
      <c r="V30" s="1375"/>
    </row>
    <row r="31" spans="1:22">
      <c r="A31" s="1301"/>
      <c r="B31" s="1301"/>
      <c r="C31" s="1301"/>
      <c r="D31" s="1301" t="s">
        <v>854</v>
      </c>
      <c r="E31" s="1301"/>
      <c r="F31" s="1301"/>
      <c r="G31" s="1301"/>
      <c r="H31" s="1301"/>
      <c r="I31" s="1289"/>
      <c r="J31" s="1301"/>
      <c r="K31" s="1301"/>
      <c r="L31" s="1298"/>
      <c r="M31" s="1298"/>
      <c r="N31" s="1298"/>
      <c r="O31" s="1407"/>
      <c r="P31" s="1410"/>
      <c r="Q31" s="1392"/>
      <c r="R31" s="1394"/>
      <c r="S31" s="1382"/>
      <c r="T31" s="1306"/>
      <c r="U31" s="1364"/>
      <c r="V31" s="1375"/>
    </row>
    <row r="32" spans="1:22" ht="24.75" customHeight="1">
      <c r="A32" s="1301"/>
      <c r="B32" s="1301"/>
      <c r="C32" s="1301"/>
      <c r="D32" s="1738" t="s">
        <v>855</v>
      </c>
      <c r="E32" s="1757"/>
      <c r="F32" s="1757"/>
      <c r="G32" s="1757"/>
      <c r="H32" s="1758"/>
      <c r="I32" s="1289"/>
      <c r="J32" s="1301"/>
      <c r="K32" s="1301"/>
      <c r="L32" s="1298"/>
      <c r="M32" s="1298"/>
      <c r="N32" s="1298"/>
      <c r="O32" s="1407"/>
      <c r="P32" s="1410"/>
      <c r="Q32" s="1392"/>
      <c r="R32" s="1394"/>
      <c r="S32" s="1382"/>
      <c r="T32" s="1306"/>
      <c r="U32" s="1364"/>
      <c r="V32" s="1375"/>
    </row>
    <row r="33" spans="1:22">
      <c r="A33" s="1270"/>
      <c r="B33" s="1301" t="s">
        <v>856</v>
      </c>
      <c r="C33" s="1301"/>
      <c r="D33" s="1301"/>
      <c r="E33" s="1301"/>
      <c r="F33" s="1301"/>
      <c r="G33" s="1301"/>
      <c r="H33" s="1301"/>
      <c r="I33" s="1426"/>
      <c r="J33" s="1301"/>
      <c r="K33" s="1301"/>
      <c r="L33" s="1298"/>
      <c r="M33" s="1298"/>
      <c r="N33" s="1298"/>
      <c r="O33" s="1407"/>
      <c r="P33" s="1410"/>
      <c r="Q33" s="1392"/>
      <c r="R33" s="1394"/>
      <c r="S33" s="1382"/>
      <c r="T33" s="1306"/>
      <c r="U33" s="1364"/>
      <c r="V33" s="1375"/>
    </row>
    <row r="34" spans="1:22">
      <c r="A34" s="1301"/>
      <c r="B34" s="1301" t="s">
        <v>857</v>
      </c>
      <c r="C34" s="1431"/>
      <c r="D34" s="1431"/>
      <c r="E34" s="1431"/>
      <c r="F34" s="1431"/>
      <c r="G34" s="1431"/>
      <c r="H34" s="1431"/>
      <c r="I34" s="1431"/>
      <c r="J34" s="1431"/>
      <c r="K34" s="1301"/>
      <c r="L34" s="1298"/>
      <c r="M34" s="1298"/>
      <c r="N34" s="1298"/>
      <c r="O34" s="1407"/>
      <c r="P34" s="1410"/>
      <c r="Q34" s="1392"/>
      <c r="R34" s="1394"/>
      <c r="S34" s="1382"/>
      <c r="T34" s="1306"/>
      <c r="U34" s="1364"/>
      <c r="V34" s="1375"/>
    </row>
    <row r="35" spans="1:22">
      <c r="A35" s="1296"/>
      <c r="B35" s="1296"/>
      <c r="C35" s="1296"/>
      <c r="D35" s="1296"/>
      <c r="E35" s="1296"/>
      <c r="F35" s="1296"/>
      <c r="G35" s="1296"/>
      <c r="H35" s="1296"/>
      <c r="I35" s="1296"/>
      <c r="J35" s="1296"/>
      <c r="K35" s="1296"/>
      <c r="L35" s="1297"/>
      <c r="M35" s="1297"/>
      <c r="N35" s="1298"/>
      <c r="O35" s="1407"/>
      <c r="P35" s="1410"/>
      <c r="Q35" s="1392"/>
      <c r="R35" s="1394"/>
      <c r="S35" s="1382"/>
      <c r="T35" s="1306"/>
      <c r="U35" s="1364"/>
      <c r="V35" s="1375"/>
    </row>
    <row r="36" spans="1:22">
      <c r="A36" s="1301"/>
      <c r="B36" s="1294" t="s">
        <v>401</v>
      </c>
      <c r="C36" s="1301" t="s">
        <v>858</v>
      </c>
      <c r="D36" s="1301"/>
      <c r="E36" s="1301"/>
      <c r="F36" s="1301"/>
      <c r="G36" s="1301"/>
      <c r="H36" s="1301"/>
      <c r="I36" s="1301"/>
      <c r="J36" s="1301"/>
      <c r="K36" s="1301"/>
      <c r="L36" s="1298"/>
      <c r="M36" s="1298"/>
      <c r="N36" s="1298"/>
      <c r="O36" s="1407"/>
      <c r="P36" s="1410"/>
      <c r="Q36" s="1392"/>
      <c r="R36" s="1394"/>
      <c r="S36" s="1382"/>
      <c r="T36" s="1306"/>
      <c r="U36" s="1364"/>
      <c r="V36" s="1375"/>
    </row>
    <row r="37" spans="1:22">
      <c r="A37" s="1301"/>
      <c r="B37" s="1301"/>
      <c r="C37" s="1301"/>
      <c r="D37" s="1301"/>
      <c r="E37" s="1301"/>
      <c r="F37" s="1301"/>
      <c r="G37" s="1301"/>
      <c r="H37" s="1301"/>
      <c r="I37" s="1301"/>
      <c r="J37" s="1301"/>
      <c r="K37" s="1301"/>
      <c r="L37" s="1298"/>
      <c r="M37" s="1298"/>
      <c r="N37" s="1298"/>
      <c r="O37" s="1407"/>
      <c r="P37" s="1410"/>
      <c r="Q37" s="1392"/>
      <c r="R37" s="1394"/>
      <c r="S37" s="1382"/>
      <c r="T37" s="1306"/>
      <c r="U37" s="1364"/>
      <c r="V37" s="1375"/>
    </row>
    <row r="38" spans="1:22">
      <c r="A38" s="1301"/>
      <c r="B38" s="1301"/>
      <c r="C38" s="1301"/>
      <c r="D38" s="1344" t="s">
        <v>859</v>
      </c>
      <c r="E38" s="1294" t="s">
        <v>860</v>
      </c>
      <c r="F38" s="1294"/>
      <c r="G38" s="1301"/>
      <c r="H38" s="1301"/>
      <c r="I38" s="1301"/>
      <c r="J38" s="1301"/>
      <c r="K38" s="1289"/>
      <c r="L38" s="1294">
        <f>IF(K38&lt;&gt;"", M38, 0)</f>
        <v>0</v>
      </c>
      <c r="M38" s="1295">
        <v>2</v>
      </c>
      <c r="N38" s="1295"/>
      <c r="O38" s="1409"/>
      <c r="P38" s="1410">
        <f>IF(O38&lt;&gt;"", M38, 0)</f>
        <v>0</v>
      </c>
      <c r="Q38" s="1387"/>
      <c r="R38" s="1394">
        <f>IF(Q38&lt;&gt;"",M38, 0)</f>
        <v>0</v>
      </c>
      <c r="S38" s="1360"/>
      <c r="T38" s="1306">
        <f>IF(S38&lt;&gt;"",M38,0)</f>
        <v>0</v>
      </c>
      <c r="U38" s="1365"/>
      <c r="V38" s="1375">
        <f>IF(U38&lt;&gt;"", M38, 0)</f>
        <v>0</v>
      </c>
    </row>
    <row r="39" spans="1:22">
      <c r="A39" s="1301"/>
      <c r="B39" s="1301"/>
      <c r="C39" s="1301"/>
      <c r="D39" s="1344" t="s">
        <v>861</v>
      </c>
      <c r="E39" s="1294" t="s">
        <v>862</v>
      </c>
      <c r="F39" s="1294"/>
      <c r="G39" s="1301"/>
      <c r="H39" s="1301"/>
      <c r="I39" s="1301"/>
      <c r="J39" s="1301"/>
      <c r="K39" s="1289"/>
      <c r="L39" s="1294">
        <f>IF(K39&lt;&gt;"", M39, 0)</f>
        <v>0</v>
      </c>
      <c r="M39" s="1295">
        <v>4</v>
      </c>
      <c r="N39" s="1295"/>
      <c r="O39" s="1409"/>
      <c r="P39" s="1410">
        <f>IF(O39&lt;&gt;"", M39, 0)</f>
        <v>0</v>
      </c>
      <c r="Q39" s="1387"/>
      <c r="R39" s="1394">
        <f>IF(Q39&lt;&gt;"",M39, 0)</f>
        <v>0</v>
      </c>
      <c r="S39" s="1360"/>
      <c r="T39" s="1306">
        <f>IF(S39&lt;&gt;"",M39,0)</f>
        <v>0</v>
      </c>
      <c r="U39" s="1365"/>
      <c r="V39" s="1375">
        <f>IF(U39&lt;&gt;"", M39, 0)</f>
        <v>0</v>
      </c>
    </row>
    <row r="40" spans="1:22">
      <c r="A40" s="1302"/>
      <c r="B40" s="1302"/>
      <c r="C40" s="1302"/>
      <c r="D40" s="1344" t="s">
        <v>863</v>
      </c>
      <c r="E40" s="1294" t="s">
        <v>864</v>
      </c>
      <c r="F40" s="1294"/>
      <c r="G40" s="1302"/>
      <c r="H40" s="1302"/>
      <c r="I40" s="1302"/>
      <c r="J40" s="1302"/>
      <c r="K40" s="1289"/>
      <c r="L40" s="1294">
        <f>IF(K40&lt;&gt;"", M40, 0)</f>
        <v>0</v>
      </c>
      <c r="M40" s="1295">
        <v>6</v>
      </c>
      <c r="N40" s="1295"/>
      <c r="O40" s="1409"/>
      <c r="P40" s="1410">
        <f>IF(O40&lt;&gt;"", M40, 0)</f>
        <v>0</v>
      </c>
      <c r="Q40" s="1387"/>
      <c r="R40" s="1394">
        <f>IF(Q40&lt;&gt;"",M40, 0)</f>
        <v>0</v>
      </c>
      <c r="S40" s="1360"/>
      <c r="T40" s="1306">
        <f>IF(S40&lt;&gt;"",M40,0)</f>
        <v>0</v>
      </c>
      <c r="U40" s="1365"/>
      <c r="V40" s="1375">
        <f>IF(U40&lt;&gt;"", M40, 0)</f>
        <v>0</v>
      </c>
    </row>
    <row r="41" spans="1:22">
      <c r="A41" s="1302"/>
      <c r="B41" s="1302"/>
      <c r="C41" s="1302"/>
      <c r="D41" s="1294"/>
      <c r="E41" s="1294"/>
      <c r="F41" s="1294"/>
      <c r="G41" s="1302"/>
      <c r="H41" s="1302"/>
      <c r="I41" s="1302"/>
      <c r="J41" s="1302"/>
      <c r="K41" s="1294"/>
      <c r="L41" s="1294"/>
      <c r="M41" s="1295"/>
      <c r="N41" s="1295"/>
      <c r="O41" s="1407"/>
      <c r="P41" s="1410"/>
      <c r="Q41" s="1392"/>
      <c r="R41" s="1394"/>
      <c r="S41" s="1382"/>
      <c r="T41" s="1306"/>
      <c r="U41" s="1364"/>
      <c r="V41" s="1375"/>
    </row>
    <row r="42" spans="1:22">
      <c r="A42" s="1302"/>
      <c r="B42" s="1302"/>
      <c r="C42" s="1736" t="s">
        <v>865</v>
      </c>
      <c r="D42" s="1736"/>
      <c r="E42" s="1736"/>
      <c r="F42" s="1736"/>
      <c r="G42" s="1736"/>
      <c r="H42" s="1736"/>
      <c r="I42" s="1736"/>
      <c r="J42" s="1736"/>
      <c r="K42" s="1294"/>
      <c r="L42" s="1294"/>
      <c r="M42" s="1295"/>
      <c r="N42" s="1295"/>
      <c r="O42" s="1407"/>
      <c r="P42" s="1410"/>
      <c r="Q42" s="1392"/>
      <c r="R42" s="1394"/>
      <c r="S42" s="1382"/>
      <c r="T42" s="1306"/>
      <c r="U42" s="1364"/>
      <c r="V42" s="1375"/>
    </row>
    <row r="43" spans="1:22">
      <c r="A43" s="1301"/>
      <c r="B43" s="1301"/>
      <c r="C43" s="1301"/>
      <c r="D43" s="1301"/>
      <c r="E43" s="1301"/>
      <c r="F43" s="1301"/>
      <c r="G43" s="1301"/>
      <c r="H43" s="1301"/>
      <c r="I43" s="1301"/>
      <c r="J43" s="1301"/>
      <c r="K43" s="1301"/>
      <c r="L43" s="1298"/>
      <c r="M43" s="1298"/>
      <c r="N43" s="1298"/>
      <c r="O43" s="1407"/>
      <c r="P43" s="1410"/>
      <c r="Q43" s="1392"/>
      <c r="R43" s="1394"/>
      <c r="S43" s="1382"/>
      <c r="T43" s="1306"/>
      <c r="U43" s="1364"/>
      <c r="V43" s="1375"/>
    </row>
    <row r="44" spans="1:22">
      <c r="A44" s="1337"/>
      <c r="B44" s="1337"/>
      <c r="C44" s="1759" t="s">
        <v>866</v>
      </c>
      <c r="D44" s="1759"/>
      <c r="E44" s="1759"/>
      <c r="F44" s="1759"/>
      <c r="G44" s="1759"/>
      <c r="H44" s="1759"/>
      <c r="I44" s="1759"/>
      <c r="J44" s="1759"/>
      <c r="K44" s="1759"/>
      <c r="L44" s="1759"/>
      <c r="M44" s="1759"/>
      <c r="N44" s="1298"/>
      <c r="O44" s="1407"/>
      <c r="P44" s="1410"/>
      <c r="Q44" s="1392"/>
      <c r="R44" s="1394"/>
      <c r="S44" s="1382"/>
      <c r="T44" s="1306"/>
      <c r="U44" s="1364"/>
      <c r="V44" s="1375"/>
    </row>
    <row r="45" spans="1:22">
      <c r="A45" s="1301"/>
      <c r="B45" s="1301"/>
      <c r="C45" s="1301"/>
      <c r="D45" s="1301"/>
      <c r="E45" s="1301"/>
      <c r="F45" s="1301"/>
      <c r="G45" s="1301"/>
      <c r="H45" s="1301"/>
      <c r="I45" s="1301"/>
      <c r="J45" s="1301"/>
      <c r="K45" s="1301"/>
      <c r="L45" s="1298"/>
      <c r="M45" s="1298"/>
      <c r="N45" s="1298"/>
      <c r="O45" s="1407"/>
      <c r="P45" s="1410"/>
      <c r="Q45" s="1392"/>
      <c r="R45" s="1394"/>
      <c r="S45" s="1382"/>
      <c r="T45" s="1306"/>
      <c r="U45" s="1364"/>
      <c r="V45" s="1375"/>
    </row>
    <row r="46" spans="1:22">
      <c r="A46" s="1316"/>
      <c r="B46" s="1316" t="s">
        <v>402</v>
      </c>
      <c r="C46" s="1316" t="s">
        <v>867</v>
      </c>
      <c r="D46" s="1316"/>
      <c r="E46" s="1316"/>
      <c r="F46" s="1316"/>
      <c r="G46" s="1316"/>
      <c r="H46" s="1316"/>
      <c r="I46" s="1316"/>
      <c r="J46" s="1316"/>
      <c r="K46" s="1316"/>
      <c r="L46" s="1347"/>
      <c r="M46" s="1347"/>
      <c r="N46" s="1298"/>
      <c r="O46" s="1407"/>
      <c r="P46" s="1410"/>
      <c r="Q46" s="1392"/>
      <c r="R46" s="1394"/>
      <c r="S46" s="1382"/>
      <c r="T46" s="1306"/>
      <c r="U46" s="1364"/>
      <c r="V46" s="1375"/>
    </row>
    <row r="47" spans="1:22">
      <c r="A47" s="1301"/>
      <c r="B47" s="1294"/>
      <c r="C47" s="1301"/>
      <c r="D47" s="1301"/>
      <c r="E47" s="1301"/>
      <c r="F47" s="1301"/>
      <c r="G47" s="1301"/>
      <c r="H47" s="1301"/>
      <c r="I47" s="1301"/>
      <c r="J47" s="1301"/>
      <c r="K47" s="1301"/>
      <c r="L47" s="1298"/>
      <c r="M47" s="1298"/>
      <c r="N47" s="1298"/>
      <c r="O47" s="1407"/>
      <c r="P47" s="1410"/>
      <c r="Q47" s="1392"/>
      <c r="R47" s="1394"/>
      <c r="S47" s="1382"/>
      <c r="T47" s="1306"/>
      <c r="U47" s="1364"/>
      <c r="V47" s="1375"/>
    </row>
    <row r="48" spans="1:22">
      <c r="A48" s="1301"/>
      <c r="B48" s="1294"/>
      <c r="C48" s="1738" t="s">
        <v>868</v>
      </c>
      <c r="D48" s="1738"/>
      <c r="E48" s="1738"/>
      <c r="F48" s="1738"/>
      <c r="G48" s="1738"/>
      <c r="H48" s="1738"/>
      <c r="I48" s="1738"/>
      <c r="J48" s="1738"/>
      <c r="K48" s="1301"/>
      <c r="L48" s="1298"/>
      <c r="M48" s="1298"/>
      <c r="N48" s="1298"/>
      <c r="O48" s="1407"/>
      <c r="P48" s="1410"/>
      <c r="Q48" s="1392"/>
      <c r="R48" s="1394"/>
      <c r="S48" s="1382"/>
      <c r="T48" s="1306"/>
      <c r="U48" s="1364"/>
      <c r="V48" s="1375"/>
    </row>
    <row r="49" spans="1:22">
      <c r="A49" s="1301"/>
      <c r="B49" s="1294"/>
      <c r="C49" s="1428"/>
      <c r="D49" s="1428"/>
      <c r="E49" s="1428"/>
      <c r="F49" s="1428"/>
      <c r="G49" s="1428"/>
      <c r="H49" s="1428"/>
      <c r="I49" s="1428"/>
      <c r="J49" s="1428"/>
      <c r="K49" s="1296"/>
      <c r="L49" s="1298"/>
      <c r="M49" s="1298"/>
      <c r="N49" s="1298"/>
      <c r="O49" s="1407"/>
      <c r="P49" s="1410"/>
      <c r="Q49" s="1392"/>
      <c r="R49" s="1394"/>
      <c r="S49" s="1382"/>
      <c r="T49" s="1306"/>
      <c r="U49" s="1364"/>
      <c r="V49" s="1375"/>
    </row>
    <row r="50" spans="1:22">
      <c r="A50" s="1301"/>
      <c r="C50" s="1301" t="s">
        <v>869</v>
      </c>
      <c r="D50" s="1301"/>
      <c r="E50" s="1301"/>
      <c r="F50" s="1301"/>
      <c r="G50" s="1337"/>
      <c r="H50" s="1337"/>
      <c r="I50" s="1337"/>
      <c r="J50" s="1337"/>
      <c r="K50" s="1289"/>
      <c r="L50" s="1294">
        <f>IF(K50&lt;&gt;"", M50, 0)</f>
        <v>0</v>
      </c>
      <c r="M50" s="1295">
        <v>2</v>
      </c>
      <c r="N50" s="1339"/>
      <c r="O50" s="1409"/>
      <c r="P50" s="1410">
        <f>IF(O50&lt;&gt;"", M50, 0)</f>
        <v>0</v>
      </c>
      <c r="Q50" s="1387"/>
      <c r="R50" s="1394">
        <f>IF(Q50&lt;&gt;"",M50, 0)</f>
        <v>0</v>
      </c>
      <c r="S50" s="1360"/>
      <c r="T50" s="1306">
        <f>IF(S50&lt;&gt;"",M50,0)</f>
        <v>0</v>
      </c>
      <c r="U50" s="1365"/>
      <c r="V50" s="1375">
        <f>IF(U50&lt;&gt;"", M50, 0)</f>
        <v>0</v>
      </c>
    </row>
    <row r="51" spans="1:22">
      <c r="A51" s="1301"/>
      <c r="B51" s="1294"/>
      <c r="C51" s="1310" t="s">
        <v>870</v>
      </c>
      <c r="D51" s="1301"/>
      <c r="E51" s="1301"/>
      <c r="F51" s="1301"/>
      <c r="G51" s="1337"/>
      <c r="H51" s="1337"/>
      <c r="I51" s="1337"/>
      <c r="J51" s="1337"/>
      <c r="K51" s="1289"/>
      <c r="L51" s="1294">
        <f>IF(K51&lt;&gt;"", M51, 0)</f>
        <v>0</v>
      </c>
      <c r="M51" s="1295">
        <v>4</v>
      </c>
      <c r="N51" s="1339"/>
      <c r="O51" s="1409"/>
      <c r="P51" s="1410">
        <f>IF(O51&lt;&gt;"", M51, 0)</f>
        <v>0</v>
      </c>
      <c r="Q51" s="1387"/>
      <c r="R51" s="1394">
        <f>IF(Q51&lt;&gt;"",M51, 0)</f>
        <v>0</v>
      </c>
      <c r="S51" s="1360"/>
      <c r="T51" s="1306">
        <f>IF(S51&lt;&gt;"",M51,0)</f>
        <v>0</v>
      </c>
      <c r="U51" s="1365"/>
      <c r="V51" s="1375">
        <f>IF(U51&lt;&gt;"", M51, 0)</f>
        <v>0</v>
      </c>
    </row>
    <row r="52" spans="1:22">
      <c r="A52" s="1301"/>
      <c r="B52" s="1294"/>
      <c r="C52" s="1310"/>
      <c r="D52" s="1301"/>
      <c r="E52" s="1301"/>
      <c r="F52" s="1301"/>
      <c r="G52" s="1337"/>
      <c r="H52" s="1337"/>
      <c r="I52" s="1337"/>
      <c r="J52" s="1337"/>
      <c r="K52" s="1337"/>
      <c r="L52" s="1294"/>
      <c r="M52" s="1295"/>
      <c r="N52" s="1339"/>
      <c r="O52" s="1412"/>
      <c r="P52" s="1410"/>
      <c r="Q52" s="1396"/>
      <c r="R52" s="1394"/>
      <c r="S52" s="1384"/>
      <c r="T52" s="1306"/>
      <c r="U52" s="1367"/>
      <c r="V52" s="1375"/>
    </row>
    <row r="53" spans="1:22">
      <c r="A53" s="1337"/>
      <c r="B53" s="1337"/>
      <c r="C53" s="1301" t="s">
        <v>871</v>
      </c>
      <c r="D53" s="1337"/>
      <c r="F53" s="1337"/>
      <c r="G53" s="1337"/>
      <c r="H53" s="1337"/>
      <c r="I53" s="1337"/>
      <c r="J53" s="1337"/>
      <c r="K53" s="1337"/>
      <c r="L53" s="1340"/>
      <c r="M53" s="1340"/>
      <c r="N53" s="1298"/>
      <c r="O53" s="1407"/>
      <c r="P53" s="1410"/>
      <c r="Q53" s="1392"/>
      <c r="R53" s="1394"/>
      <c r="S53" s="1382"/>
      <c r="T53" s="1306"/>
      <c r="U53" s="1364"/>
      <c r="V53" s="1375"/>
    </row>
    <row r="54" spans="1:22">
      <c r="A54" s="1337"/>
      <c r="B54" s="1337"/>
      <c r="C54" s="1337"/>
      <c r="D54" s="1337"/>
      <c r="E54" s="1301"/>
      <c r="F54" s="1337"/>
      <c r="G54" s="1337"/>
      <c r="H54" s="1337"/>
      <c r="I54" s="1337"/>
      <c r="J54" s="1337"/>
      <c r="K54" s="1337"/>
      <c r="L54" s="1340"/>
      <c r="M54" s="1340"/>
      <c r="N54" s="1298"/>
      <c r="O54" s="1407"/>
      <c r="P54" s="1410"/>
      <c r="Q54" s="1392"/>
      <c r="R54" s="1394"/>
      <c r="S54" s="1382"/>
      <c r="T54" s="1306"/>
      <c r="U54" s="1364"/>
      <c r="V54" s="1375"/>
    </row>
    <row r="55" spans="1:22">
      <c r="A55" s="1337"/>
      <c r="B55" s="1337"/>
      <c r="C55" s="1301" t="s">
        <v>872</v>
      </c>
      <c r="D55" s="1337"/>
      <c r="F55" s="1337"/>
      <c r="G55" s="1337"/>
      <c r="H55" s="1337"/>
      <c r="I55" s="1337"/>
      <c r="J55" s="1337"/>
      <c r="K55" s="1337"/>
      <c r="L55" s="1340"/>
      <c r="M55" s="1340"/>
      <c r="N55" s="1298"/>
      <c r="O55" s="1407"/>
      <c r="P55" s="1410"/>
      <c r="Q55" s="1396"/>
      <c r="R55" s="1394"/>
      <c r="S55" s="1384"/>
      <c r="T55" s="1306"/>
      <c r="U55" s="1367"/>
      <c r="V55" s="1375"/>
    </row>
    <row r="56" spans="1:22">
      <c r="A56" s="1337"/>
      <c r="B56" s="1337"/>
      <c r="C56" s="1301" t="s">
        <v>873</v>
      </c>
      <c r="D56" s="1337"/>
      <c r="F56" s="1337"/>
      <c r="G56" s="1337"/>
      <c r="H56" s="1337"/>
      <c r="I56" s="1337"/>
      <c r="J56" s="1337"/>
      <c r="K56" s="1337"/>
      <c r="L56" s="1340"/>
      <c r="M56" s="1340"/>
      <c r="N56" s="1298"/>
      <c r="O56" s="1412"/>
      <c r="P56" s="1410"/>
      <c r="Q56" s="1396"/>
      <c r="R56" s="1394"/>
      <c r="S56" s="1384"/>
      <c r="T56" s="1306"/>
      <c r="U56" s="1367"/>
      <c r="V56" s="1375"/>
    </row>
    <row r="57" spans="1:22">
      <c r="A57" s="1337"/>
      <c r="B57" s="1337"/>
      <c r="C57" s="1301" t="s">
        <v>874</v>
      </c>
      <c r="D57" s="1337"/>
      <c r="F57" s="1337"/>
      <c r="G57" s="1337"/>
      <c r="H57" s="1337"/>
      <c r="I57" s="1337"/>
      <c r="J57" s="1337"/>
      <c r="K57" s="1337"/>
      <c r="L57" s="1340"/>
      <c r="M57" s="1340"/>
      <c r="N57" s="1298"/>
      <c r="O57" s="1407"/>
      <c r="P57" s="1410"/>
      <c r="Q57" s="1392"/>
      <c r="R57" s="1394"/>
      <c r="S57" s="1382"/>
      <c r="T57" s="1306"/>
      <c r="U57" s="1364"/>
      <c r="V57" s="1375"/>
    </row>
    <row r="58" spans="1:22">
      <c r="A58" s="1337"/>
      <c r="B58" s="1337"/>
      <c r="C58" s="1301" t="s">
        <v>875</v>
      </c>
      <c r="D58" s="1337"/>
      <c r="F58" s="1337"/>
      <c r="G58" s="1337"/>
      <c r="H58" s="1337"/>
      <c r="I58" s="1337"/>
      <c r="J58" s="1337"/>
      <c r="K58" s="1337"/>
      <c r="L58" s="1340"/>
      <c r="M58" s="1340"/>
      <c r="N58" s="1298"/>
      <c r="O58" s="1407"/>
      <c r="P58" s="1410"/>
      <c r="Q58" s="1392"/>
      <c r="R58" s="1394"/>
      <c r="S58" s="1382"/>
      <c r="T58" s="1306"/>
      <c r="U58" s="1364"/>
      <c r="V58" s="1375"/>
    </row>
    <row r="59" spans="1:22">
      <c r="A59" s="1337"/>
      <c r="B59" s="1337"/>
      <c r="C59" s="1337"/>
      <c r="D59" s="1337"/>
      <c r="E59" s="1301"/>
      <c r="F59" s="1337"/>
      <c r="G59" s="1337"/>
      <c r="H59" s="1337"/>
      <c r="I59" s="1337"/>
      <c r="J59" s="1337"/>
      <c r="K59" s="1337"/>
      <c r="L59" s="1340"/>
      <c r="M59" s="1340"/>
      <c r="N59" s="1298"/>
      <c r="O59" s="1407"/>
      <c r="P59" s="1410"/>
      <c r="Q59" s="1392"/>
      <c r="R59" s="1394"/>
      <c r="S59" s="1382"/>
      <c r="T59" s="1306"/>
      <c r="U59" s="1364"/>
      <c r="V59" s="1375"/>
    </row>
    <row r="60" spans="1:22">
      <c r="A60" s="1337"/>
      <c r="B60" s="1337"/>
      <c r="C60" s="1428"/>
      <c r="D60" s="1428"/>
      <c r="E60" s="1428"/>
      <c r="F60" s="1428"/>
      <c r="G60" s="1428"/>
      <c r="H60" s="1428"/>
      <c r="I60" s="1428"/>
      <c r="J60" s="1428"/>
      <c r="K60" s="1428"/>
      <c r="L60" s="1428"/>
      <c r="M60" s="1428"/>
      <c r="N60" s="1298"/>
      <c r="O60" s="1407"/>
      <c r="P60" s="1410"/>
      <c r="Q60" s="1392"/>
      <c r="R60" s="1394"/>
      <c r="S60" s="1382"/>
      <c r="T60" s="1306"/>
      <c r="U60" s="1364"/>
      <c r="V60" s="1375"/>
    </row>
    <row r="61" spans="1:22">
      <c r="A61" s="1276"/>
      <c r="B61" s="1316" t="s">
        <v>404</v>
      </c>
      <c r="C61" s="1316" t="s">
        <v>876</v>
      </c>
      <c r="D61" s="1316"/>
      <c r="E61" s="1276"/>
      <c r="F61" s="1276"/>
      <c r="G61" s="1276"/>
      <c r="H61" s="1276"/>
      <c r="I61" s="1276"/>
      <c r="J61" s="1276"/>
      <c r="K61" s="1276"/>
      <c r="L61" s="1275"/>
      <c r="M61" s="1275"/>
      <c r="N61" s="1298"/>
      <c r="O61" s="1407"/>
      <c r="P61" s="1410"/>
      <c r="Q61" s="1392"/>
      <c r="R61" s="1394"/>
      <c r="S61" s="1382"/>
      <c r="T61" s="1306"/>
      <c r="U61" s="1364"/>
      <c r="V61" s="1375"/>
    </row>
    <row r="62" spans="1:22">
      <c r="A62" s="1337"/>
      <c r="B62" s="1337"/>
      <c r="C62" s="1337"/>
      <c r="D62" s="1337"/>
      <c r="E62" s="1337"/>
      <c r="F62" s="1337"/>
      <c r="G62" s="1337"/>
      <c r="H62" s="1337"/>
      <c r="I62" s="1337"/>
      <c r="J62" s="1337"/>
      <c r="K62" s="1337"/>
      <c r="L62" s="1340"/>
      <c r="M62" s="1340"/>
      <c r="N62" s="1298"/>
      <c r="O62" s="1411"/>
      <c r="P62" s="1410"/>
      <c r="Q62" s="1395"/>
      <c r="R62" s="1394"/>
      <c r="S62" s="1383"/>
      <c r="T62" s="1306"/>
      <c r="U62" s="1366"/>
      <c r="V62" s="1375"/>
    </row>
    <row r="63" spans="1:22">
      <c r="A63" s="1337"/>
      <c r="B63" s="1337"/>
      <c r="C63" s="1337"/>
      <c r="D63" s="1344" t="s">
        <v>859</v>
      </c>
      <c r="E63" s="1294" t="s">
        <v>877</v>
      </c>
      <c r="F63" s="1294"/>
      <c r="G63" s="1301"/>
      <c r="H63" s="1301"/>
      <c r="I63" s="1301"/>
      <c r="J63" s="1301"/>
      <c r="K63" s="1289"/>
      <c r="L63" s="1294">
        <f>IF(K63&lt;&gt;"", M63, 0)</f>
        <v>0</v>
      </c>
      <c r="M63" s="1295">
        <v>8</v>
      </c>
      <c r="N63" s="1298"/>
      <c r="O63" s="1409"/>
      <c r="P63" s="1410">
        <f>IF(O63&lt;&gt;"", M63, 0)</f>
        <v>0</v>
      </c>
      <c r="Q63" s="1387"/>
      <c r="R63" s="1394">
        <f>IF(Q63&lt;&gt;"",M63, 0)</f>
        <v>0</v>
      </c>
      <c r="S63" s="1360"/>
      <c r="T63" s="1306">
        <f>IF(S63&lt;&gt;"",M63,0)</f>
        <v>0</v>
      </c>
      <c r="U63" s="1365"/>
      <c r="V63" s="1375">
        <f>IF(U63&lt;&gt;"", M63, 0)</f>
        <v>0</v>
      </c>
    </row>
    <row r="64" spans="1:22">
      <c r="A64" s="1337"/>
      <c r="B64" s="1337"/>
      <c r="C64" s="1337"/>
      <c r="D64" s="1337"/>
      <c r="E64" s="1301" t="s">
        <v>878</v>
      </c>
      <c r="F64" s="1337"/>
      <c r="G64" s="1337"/>
      <c r="H64" s="1337"/>
      <c r="I64" s="1337"/>
      <c r="J64" s="1337"/>
      <c r="K64" s="1337"/>
      <c r="L64" s="1340"/>
      <c r="M64" s="1340"/>
      <c r="N64" s="1298"/>
      <c r="O64" s="1407"/>
      <c r="P64" s="1410"/>
      <c r="Q64" s="1392"/>
      <c r="R64" s="1394"/>
      <c r="S64" s="1382"/>
      <c r="T64" s="1306"/>
      <c r="U64" s="1364"/>
      <c r="V64" s="1375"/>
    </row>
    <row r="65" spans="1:22">
      <c r="A65" s="1337"/>
      <c r="B65" s="1337"/>
      <c r="C65" s="1337"/>
      <c r="D65" s="1337"/>
      <c r="E65" s="1301" t="s">
        <v>879</v>
      </c>
      <c r="F65" s="1337"/>
      <c r="G65" s="1337"/>
      <c r="H65" s="1337"/>
      <c r="I65" s="1337"/>
      <c r="J65" s="1337"/>
      <c r="K65" s="1337"/>
      <c r="L65" s="1340"/>
      <c r="M65" s="1340"/>
      <c r="N65" s="1298"/>
      <c r="O65" s="1407"/>
      <c r="P65" s="1410"/>
      <c r="Q65" s="1392"/>
      <c r="R65" s="1394"/>
      <c r="S65" s="1382"/>
      <c r="T65" s="1306"/>
      <c r="U65" s="1364"/>
      <c r="V65" s="1375"/>
    </row>
    <row r="66" spans="1:22">
      <c r="A66" s="1337"/>
      <c r="B66" s="1337"/>
      <c r="C66" s="1337"/>
      <c r="D66" s="1337"/>
      <c r="E66" s="1301" t="s">
        <v>880</v>
      </c>
      <c r="F66" s="1337"/>
      <c r="G66" s="1337"/>
      <c r="H66" s="1337"/>
      <c r="I66" s="1337"/>
      <c r="J66" s="1337"/>
      <c r="K66" s="1337"/>
      <c r="L66" s="1340"/>
      <c r="M66" s="1340"/>
      <c r="N66" s="1298"/>
      <c r="O66" s="1407"/>
      <c r="P66" s="1410"/>
      <c r="Q66" s="1392"/>
      <c r="R66" s="1394"/>
      <c r="S66" s="1382"/>
      <c r="T66" s="1306"/>
      <c r="U66" s="1364"/>
      <c r="V66" s="1375"/>
    </row>
    <row r="67" spans="1:22">
      <c r="A67" s="1337"/>
      <c r="B67" s="1337"/>
      <c r="C67" s="1337"/>
      <c r="D67" s="1337"/>
      <c r="E67" s="1337"/>
      <c r="F67" s="1337"/>
      <c r="G67" s="1337"/>
      <c r="H67" s="1337"/>
      <c r="I67" s="1337"/>
      <c r="J67" s="1337"/>
      <c r="K67" s="1337"/>
      <c r="L67" s="1340"/>
      <c r="M67" s="1340"/>
      <c r="N67" s="1298"/>
      <c r="O67" s="1407"/>
      <c r="P67" s="1410"/>
      <c r="Q67" s="1392"/>
      <c r="R67" s="1394"/>
      <c r="S67" s="1382"/>
      <c r="T67" s="1306"/>
      <c r="U67" s="1364"/>
      <c r="V67" s="1375"/>
    </row>
    <row r="68" spans="1:22">
      <c r="A68" s="1337"/>
      <c r="B68" s="1337"/>
      <c r="C68" s="1337"/>
      <c r="D68" s="1344" t="s">
        <v>861</v>
      </c>
      <c r="E68" s="1294" t="s">
        <v>881</v>
      </c>
      <c r="F68" s="1294"/>
      <c r="G68" s="1301"/>
      <c r="H68" s="1301"/>
      <c r="I68" s="1301"/>
      <c r="J68" s="1301"/>
      <c r="K68" s="1289"/>
      <c r="L68" s="1294">
        <f>IF(K68&lt;&gt;"", M68, 0)</f>
        <v>0</v>
      </c>
      <c r="M68" s="1295">
        <v>7</v>
      </c>
      <c r="N68" s="1298"/>
      <c r="O68" s="1409"/>
      <c r="P68" s="1410">
        <f>IF(O68&lt;&gt;"", M68, 0)</f>
        <v>0</v>
      </c>
      <c r="Q68" s="1387"/>
      <c r="R68" s="1394">
        <f>IF(Q68&lt;&gt;"",M68, 0)</f>
        <v>0</v>
      </c>
      <c r="S68" s="1360"/>
      <c r="T68" s="1306">
        <f>IF(S68&lt;&gt;"",M68,0)</f>
        <v>0</v>
      </c>
      <c r="U68" s="1365"/>
      <c r="V68" s="1375">
        <f>IF(U68&lt;&gt;"", M68, 0)</f>
        <v>0</v>
      </c>
    </row>
    <row r="69" spans="1:22">
      <c r="A69" s="1337"/>
      <c r="B69" s="1337"/>
      <c r="C69" s="1337"/>
      <c r="D69" s="1344" t="s">
        <v>863</v>
      </c>
      <c r="E69" s="1294" t="s">
        <v>882</v>
      </c>
      <c r="F69" s="1294"/>
      <c r="G69" s="1301"/>
      <c r="H69" s="1301"/>
      <c r="I69" s="1301"/>
      <c r="J69" s="1301"/>
      <c r="K69" s="1289"/>
      <c r="L69" s="1294">
        <f>IF(K69&lt;&gt;"", M69, 0)</f>
        <v>0</v>
      </c>
      <c r="M69" s="1295">
        <v>6</v>
      </c>
      <c r="N69" s="1298"/>
      <c r="O69" s="1409"/>
      <c r="P69" s="1410">
        <f>IF(O69&lt;&gt;"", M69, 0)</f>
        <v>0</v>
      </c>
      <c r="Q69" s="1387"/>
      <c r="R69" s="1394">
        <f>IF(Q69&lt;&gt;"",M69, 0)</f>
        <v>0</v>
      </c>
      <c r="S69" s="1360"/>
      <c r="T69" s="1306">
        <f>IF(S69&lt;&gt;"",M69,0)</f>
        <v>0</v>
      </c>
      <c r="U69" s="1365"/>
      <c r="V69" s="1375">
        <f>IF(U69&lt;&gt;"", M69, 0)</f>
        <v>0</v>
      </c>
    </row>
    <row r="70" spans="1:22">
      <c r="A70" s="1338"/>
      <c r="B70" s="1338"/>
      <c r="C70" s="1338"/>
      <c r="D70" s="1338"/>
      <c r="E70" s="1338"/>
      <c r="F70" s="1338"/>
      <c r="G70" s="1338"/>
      <c r="H70" s="1338"/>
      <c r="I70" s="1338"/>
      <c r="J70" s="1338"/>
      <c r="K70" s="1338"/>
      <c r="L70" s="1341"/>
      <c r="M70" s="1341"/>
      <c r="N70" s="1298"/>
      <c r="O70" s="1407"/>
      <c r="P70" s="1410"/>
      <c r="Q70" s="1392"/>
      <c r="R70" s="1394"/>
      <c r="S70" s="1382"/>
      <c r="T70" s="1306"/>
      <c r="U70" s="1364"/>
      <c r="V70" s="1375"/>
    </row>
    <row r="71" spans="1:22">
      <c r="A71" s="1337"/>
      <c r="B71" s="1294" t="s">
        <v>406</v>
      </c>
      <c r="C71" s="1301" t="s">
        <v>883</v>
      </c>
      <c r="D71" s="1301"/>
      <c r="E71" s="1337"/>
      <c r="F71" s="1337"/>
      <c r="G71" s="1337"/>
      <c r="H71" s="1337"/>
      <c r="I71" s="1337"/>
      <c r="J71" s="1337"/>
      <c r="K71" s="1337"/>
      <c r="L71" s="1340"/>
      <c r="M71" s="1340"/>
      <c r="N71" s="1298"/>
      <c r="O71" s="1407"/>
      <c r="P71" s="1410"/>
      <c r="Q71" s="1392"/>
      <c r="R71" s="1394"/>
      <c r="S71" s="1382"/>
      <c r="T71" s="1306"/>
      <c r="U71" s="1364"/>
      <c r="V71" s="1375"/>
    </row>
    <row r="72" spans="1:22">
      <c r="A72" s="1337"/>
      <c r="B72" s="1337"/>
      <c r="C72" s="1337"/>
      <c r="D72" s="1337"/>
      <c r="E72" s="1337"/>
      <c r="F72" s="1337"/>
      <c r="G72" s="1337"/>
      <c r="H72" s="1337"/>
      <c r="I72" s="1337"/>
      <c r="J72" s="1337"/>
      <c r="K72" s="1337"/>
      <c r="L72" s="1340"/>
      <c r="M72" s="1340"/>
      <c r="N72" s="1298"/>
      <c r="O72" s="1407"/>
      <c r="P72" s="1410"/>
      <c r="Q72" s="1392"/>
      <c r="R72" s="1394"/>
      <c r="S72" s="1382"/>
      <c r="T72" s="1306"/>
      <c r="U72" s="1364"/>
      <c r="V72" s="1375"/>
    </row>
    <row r="73" spans="1:22">
      <c r="A73" s="1337"/>
      <c r="B73" s="1337"/>
      <c r="C73" s="1337"/>
      <c r="D73" s="1344" t="s">
        <v>859</v>
      </c>
      <c r="E73" s="1294" t="s">
        <v>884</v>
      </c>
      <c r="F73" s="1294"/>
      <c r="G73" s="1301"/>
      <c r="H73" s="1301"/>
      <c r="I73" s="1301"/>
      <c r="J73" s="1301"/>
      <c r="K73" s="1289"/>
      <c r="L73" s="1294">
        <f>IF(K73&lt;&gt;"", M73, 0)</f>
        <v>0</v>
      </c>
      <c r="M73" s="1295">
        <v>8</v>
      </c>
      <c r="N73" s="1298"/>
      <c r="O73" s="1409"/>
      <c r="P73" s="1410">
        <f>IF(O73&lt;&gt;"", M73, 0)</f>
        <v>0</v>
      </c>
      <c r="Q73" s="1387"/>
      <c r="R73" s="1394">
        <f>IF(Q73&lt;&gt;"",M73, 0)</f>
        <v>0</v>
      </c>
      <c r="S73" s="1360"/>
      <c r="T73" s="1306">
        <f>IF(S73&lt;&gt;"",M73,0)</f>
        <v>0</v>
      </c>
      <c r="U73" s="1365"/>
      <c r="V73" s="1375">
        <f>IF(U73&lt;&gt;"", M73, 0)</f>
        <v>0</v>
      </c>
    </row>
    <row r="74" spans="1:22">
      <c r="A74" s="1337"/>
      <c r="B74" s="1337"/>
      <c r="C74" s="1337"/>
      <c r="D74" s="1344" t="s">
        <v>861</v>
      </c>
      <c r="E74" s="1301" t="s">
        <v>885</v>
      </c>
      <c r="F74" s="1337"/>
      <c r="G74" s="1337"/>
      <c r="H74" s="1337"/>
      <c r="I74" s="1337"/>
      <c r="J74" s="1337"/>
      <c r="K74" s="1289"/>
      <c r="L74" s="1294">
        <f>IF(K74&lt;&gt;"", M74, 0)</f>
        <v>0</v>
      </c>
      <c r="M74" s="1295">
        <v>10</v>
      </c>
      <c r="N74" s="1298"/>
      <c r="O74" s="1409"/>
      <c r="P74" s="1410">
        <f>IF(O74&lt;&gt;"", M74, 0)</f>
        <v>0</v>
      </c>
      <c r="Q74" s="1387"/>
      <c r="R74" s="1394">
        <f>IF(Q74&lt;&gt;"",M74, 0)</f>
        <v>0</v>
      </c>
      <c r="S74" s="1360"/>
      <c r="T74" s="1306">
        <f>IF(S74&lt;&gt;"",M74,0)</f>
        <v>0</v>
      </c>
      <c r="U74" s="1365"/>
      <c r="V74" s="1375">
        <f>IF(U74&lt;&gt;"", M74, 0)</f>
        <v>0</v>
      </c>
    </row>
    <row r="75" spans="1:22">
      <c r="A75" s="1337"/>
      <c r="B75" s="1337"/>
      <c r="C75" s="1337"/>
      <c r="D75" s="1337"/>
      <c r="E75" s="1301"/>
      <c r="F75" s="1337"/>
      <c r="G75" s="1337"/>
      <c r="H75" s="1337"/>
      <c r="I75" s="1337"/>
      <c r="J75" s="1337"/>
      <c r="K75" s="1337"/>
      <c r="L75" s="1340"/>
      <c r="M75" s="1340"/>
      <c r="N75" s="1298"/>
      <c r="O75" s="1407"/>
      <c r="P75" s="1410"/>
      <c r="Q75" s="1392"/>
      <c r="R75" s="1394"/>
      <c r="S75" s="1382"/>
      <c r="T75" s="1306"/>
      <c r="U75" s="1364"/>
      <c r="V75" s="1375"/>
    </row>
    <row r="76" spans="1:22">
      <c r="A76" s="1337"/>
      <c r="B76" s="1337"/>
      <c r="C76" s="1301" t="s">
        <v>871</v>
      </c>
      <c r="D76" s="1337"/>
      <c r="F76" s="1337"/>
      <c r="G76" s="1337"/>
      <c r="H76" s="1337"/>
      <c r="I76" s="1337"/>
      <c r="J76" s="1337"/>
      <c r="K76" s="1337"/>
      <c r="L76" s="1340"/>
      <c r="M76" s="1340"/>
      <c r="N76" s="1298"/>
      <c r="O76" s="1407"/>
      <c r="P76" s="1410"/>
      <c r="Q76" s="1392"/>
      <c r="R76" s="1394"/>
      <c r="S76" s="1382"/>
      <c r="T76" s="1306"/>
      <c r="U76" s="1364"/>
      <c r="V76" s="1375"/>
    </row>
    <row r="77" spans="1:22">
      <c r="A77" s="1337"/>
      <c r="B77" s="1337"/>
      <c r="C77" s="1301"/>
      <c r="D77" s="1337"/>
      <c r="F77" s="1337"/>
      <c r="G77" s="1337"/>
      <c r="H77" s="1337"/>
      <c r="I77" s="1337"/>
      <c r="J77" s="1337"/>
      <c r="K77" s="1337"/>
      <c r="L77" s="1340"/>
      <c r="M77" s="1340"/>
      <c r="N77" s="1298"/>
      <c r="O77" s="1407"/>
      <c r="P77" s="1410"/>
      <c r="Q77" s="1392"/>
      <c r="R77" s="1394"/>
      <c r="S77" s="1382"/>
      <c r="T77" s="1306"/>
      <c r="U77" s="1364"/>
      <c r="V77" s="1375"/>
    </row>
    <row r="78" spans="1:22">
      <c r="A78" s="1337"/>
      <c r="B78" s="1337"/>
      <c r="C78" s="1301" t="s">
        <v>872</v>
      </c>
      <c r="D78" s="1337"/>
      <c r="F78" s="1337"/>
      <c r="G78" s="1337"/>
      <c r="H78" s="1337"/>
      <c r="I78" s="1337"/>
      <c r="J78" s="1337"/>
      <c r="K78" s="1337"/>
      <c r="L78" s="1340"/>
      <c r="M78" s="1340"/>
      <c r="N78" s="1298"/>
      <c r="O78" s="1407"/>
      <c r="P78" s="1410"/>
      <c r="Q78" s="1396"/>
      <c r="R78" s="1394"/>
      <c r="S78" s="1384"/>
      <c r="T78" s="1306"/>
      <c r="U78" s="1367"/>
      <c r="V78" s="1375"/>
    </row>
    <row r="79" spans="1:22">
      <c r="A79" s="1337"/>
      <c r="B79" s="1337"/>
      <c r="C79" s="1301" t="s">
        <v>873</v>
      </c>
      <c r="D79" s="1337"/>
      <c r="F79" s="1337"/>
      <c r="G79" s="1337"/>
      <c r="H79" s="1337"/>
      <c r="I79" s="1337"/>
      <c r="J79" s="1337"/>
      <c r="K79" s="1337"/>
      <c r="L79" s="1340"/>
      <c r="M79" s="1340"/>
      <c r="N79" s="1298"/>
      <c r="O79" s="1412"/>
      <c r="P79" s="1410"/>
      <c r="Q79" s="1396"/>
      <c r="R79" s="1394"/>
      <c r="S79" s="1384"/>
      <c r="T79" s="1306"/>
      <c r="U79" s="1367"/>
      <c r="V79" s="1375"/>
    </row>
    <row r="80" spans="1:22">
      <c r="A80" s="1337"/>
      <c r="B80" s="1337"/>
      <c r="C80" s="1301" t="s">
        <v>874</v>
      </c>
      <c r="D80" s="1337"/>
      <c r="F80" s="1337"/>
      <c r="G80" s="1337"/>
      <c r="H80" s="1337"/>
      <c r="I80" s="1337"/>
      <c r="J80" s="1337"/>
      <c r="K80" s="1337"/>
      <c r="L80" s="1340"/>
      <c r="M80" s="1340"/>
      <c r="N80" s="1298"/>
      <c r="O80" s="1407"/>
      <c r="P80" s="1410"/>
      <c r="Q80" s="1392"/>
      <c r="R80" s="1394"/>
      <c r="S80" s="1382"/>
      <c r="T80" s="1306"/>
      <c r="U80" s="1364"/>
      <c r="V80" s="1375"/>
    </row>
    <row r="81" spans="1:22">
      <c r="A81" s="1337"/>
      <c r="B81" s="1337"/>
      <c r="C81" s="1301" t="s">
        <v>886</v>
      </c>
      <c r="D81" s="1337"/>
      <c r="F81" s="1337"/>
      <c r="G81" s="1337"/>
      <c r="H81" s="1337"/>
      <c r="I81" s="1337"/>
      <c r="J81" s="1337"/>
      <c r="K81" s="1337"/>
      <c r="L81" s="1340"/>
      <c r="M81" s="1340"/>
      <c r="N81" s="1298"/>
      <c r="O81" s="1407"/>
      <c r="P81" s="1410"/>
      <c r="Q81" s="1392"/>
      <c r="R81" s="1394"/>
      <c r="S81" s="1382"/>
      <c r="T81" s="1306"/>
      <c r="U81" s="1364"/>
      <c r="V81" s="1375"/>
    </row>
    <row r="82" spans="1:22">
      <c r="A82" s="1337"/>
      <c r="B82" s="1337"/>
      <c r="C82" s="1301"/>
      <c r="D82" s="1337"/>
      <c r="F82" s="1337"/>
      <c r="G82" s="1337"/>
      <c r="H82" s="1337"/>
      <c r="I82" s="1337"/>
      <c r="J82" s="1337"/>
      <c r="K82" s="1337"/>
      <c r="L82" s="1340"/>
      <c r="M82" s="1340"/>
      <c r="N82" s="1298"/>
      <c r="O82" s="1407"/>
      <c r="P82" s="1410"/>
      <c r="Q82" s="1392"/>
      <c r="R82" s="1394"/>
      <c r="S82" s="1382"/>
      <c r="T82" s="1306"/>
      <c r="U82" s="1364"/>
      <c r="V82" s="1375"/>
    </row>
    <row r="83" spans="1:22">
      <c r="A83" s="1276"/>
      <c r="B83" s="1316" t="s">
        <v>495</v>
      </c>
      <c r="C83" s="1316" t="s">
        <v>887</v>
      </c>
      <c r="D83" s="1316"/>
      <c r="E83" s="1276"/>
      <c r="F83" s="1276"/>
      <c r="G83" s="1276"/>
      <c r="H83" s="1276"/>
      <c r="I83" s="1276"/>
      <c r="J83" s="1276"/>
      <c r="K83" s="1276"/>
      <c r="L83" s="1275"/>
      <c r="M83" s="1275"/>
      <c r="N83" s="1298"/>
      <c r="O83" s="1407"/>
      <c r="P83" s="1410"/>
      <c r="Q83" s="1392"/>
      <c r="R83" s="1394"/>
      <c r="S83" s="1382"/>
      <c r="T83" s="1306"/>
      <c r="U83" s="1364"/>
      <c r="V83" s="1375"/>
    </row>
    <row r="84" spans="1:22">
      <c r="A84" s="1337"/>
      <c r="B84" s="1337"/>
      <c r="C84" s="1337"/>
      <c r="D84" s="1337"/>
      <c r="E84" s="1337"/>
      <c r="F84" s="1337"/>
      <c r="G84" s="1337"/>
      <c r="H84" s="1337"/>
      <c r="I84" s="1337"/>
      <c r="J84" s="1337"/>
      <c r="K84" s="1337"/>
      <c r="L84" s="1340"/>
      <c r="M84" s="1340"/>
      <c r="N84" s="1298"/>
      <c r="O84" s="1407"/>
      <c r="P84" s="1410"/>
      <c r="Q84" s="1392"/>
      <c r="R84" s="1394"/>
      <c r="S84" s="1382"/>
      <c r="T84" s="1306"/>
      <c r="U84" s="1364"/>
      <c r="V84" s="1375"/>
    </row>
    <row r="85" spans="1:22">
      <c r="A85" s="1337"/>
      <c r="B85" s="1337"/>
      <c r="C85" s="1337"/>
      <c r="D85" s="1301" t="s">
        <v>859</v>
      </c>
      <c r="E85" s="1294" t="s">
        <v>888</v>
      </c>
      <c r="F85" s="1337"/>
      <c r="G85" s="1337"/>
      <c r="H85" s="1337"/>
      <c r="I85" s="1337"/>
      <c r="J85" s="1337"/>
      <c r="K85" s="1289"/>
      <c r="L85" s="1294">
        <f>IF(K85&lt;&gt;"", M85, 0)</f>
        <v>0</v>
      </c>
      <c r="M85" s="1295">
        <v>6</v>
      </c>
      <c r="N85" s="1298"/>
      <c r="O85" s="1409"/>
      <c r="P85" s="1410">
        <f>IF(O85&lt;&gt;"", M85, 0)</f>
        <v>0</v>
      </c>
      <c r="Q85" s="1387"/>
      <c r="R85" s="1394">
        <f>IF(Q85&lt;&gt;"",M85, 0)</f>
        <v>0</v>
      </c>
      <c r="S85" s="1360"/>
      <c r="T85" s="1306">
        <f>IF(S85&lt;&gt;"",M85,0)</f>
        <v>0</v>
      </c>
      <c r="U85" s="1365"/>
      <c r="V85" s="1375">
        <f>IF(U85&lt;&gt;"", M85, 0)</f>
        <v>0</v>
      </c>
    </row>
    <row r="86" spans="1:22">
      <c r="A86" s="1337"/>
      <c r="B86" s="1337"/>
      <c r="C86" s="1337"/>
      <c r="D86" s="1301"/>
      <c r="E86" s="1294" t="s">
        <v>889</v>
      </c>
      <c r="F86" s="1337"/>
      <c r="G86" s="1337"/>
      <c r="H86" s="1337"/>
      <c r="I86" s="1337"/>
      <c r="J86" s="1337"/>
      <c r="K86" s="1294"/>
      <c r="L86" s="1294"/>
      <c r="M86" s="1295"/>
      <c r="N86" s="1298"/>
      <c r="O86" s="1409"/>
      <c r="P86" s="1410"/>
      <c r="Q86" s="1387"/>
      <c r="R86" s="1394"/>
      <c r="S86" s="1360"/>
      <c r="T86" s="1306"/>
      <c r="U86" s="1365"/>
      <c r="V86" s="1375"/>
    </row>
    <row r="87" spans="1:22">
      <c r="A87" s="1337"/>
      <c r="B87" s="1337"/>
      <c r="C87" s="1337"/>
      <c r="D87" s="1301" t="s">
        <v>861</v>
      </c>
      <c r="E87" s="1294" t="s">
        <v>890</v>
      </c>
      <c r="F87" s="1337"/>
      <c r="G87" s="1337"/>
      <c r="H87" s="1337"/>
      <c r="I87" s="1337"/>
      <c r="J87" s="1337"/>
      <c r="K87" s="1289"/>
      <c r="L87" s="1294">
        <f>IF(K87&lt;&gt;"", M87, 0)</f>
        <v>0</v>
      </c>
      <c r="M87" s="1295">
        <v>8</v>
      </c>
      <c r="N87" s="1298"/>
      <c r="O87" s="1409"/>
      <c r="P87" s="1410">
        <f>IF(O87&lt;&gt;"", M87, 0)</f>
        <v>0</v>
      </c>
      <c r="Q87" s="1387"/>
      <c r="R87" s="1394">
        <f>IF(Q87&lt;&gt;"",M87, 0)</f>
        <v>0</v>
      </c>
      <c r="S87" s="1360"/>
      <c r="T87" s="1306">
        <f>IF(S87&lt;&gt;"",M87,0)</f>
        <v>0</v>
      </c>
      <c r="U87" s="1365"/>
      <c r="V87" s="1375">
        <f>IF(U87&lt;&gt;"", M87, 0)</f>
        <v>0</v>
      </c>
    </row>
    <row r="88" spans="1:22">
      <c r="A88" s="1337"/>
      <c r="B88" s="1337"/>
      <c r="C88" s="1337"/>
      <c r="D88" s="1301"/>
      <c r="E88" s="1294" t="s">
        <v>891</v>
      </c>
      <c r="F88" s="1337"/>
      <c r="G88" s="1337"/>
      <c r="H88" s="1337"/>
      <c r="I88" s="1337"/>
      <c r="J88" s="1337"/>
      <c r="K88" s="1294"/>
      <c r="L88" s="1294"/>
      <c r="M88" s="1295"/>
      <c r="N88" s="1298"/>
      <c r="O88" s="1409"/>
      <c r="P88" s="1410"/>
      <c r="Q88" s="1387"/>
      <c r="R88" s="1394"/>
      <c r="S88" s="1360"/>
      <c r="T88" s="1306"/>
      <c r="U88" s="1365"/>
      <c r="V88" s="1375"/>
    </row>
    <row r="89" spans="1:22">
      <c r="A89" s="1337"/>
      <c r="B89" s="1337"/>
      <c r="C89" s="1337"/>
      <c r="D89" s="1301" t="s">
        <v>863</v>
      </c>
      <c r="E89" s="1294" t="s">
        <v>892</v>
      </c>
      <c r="F89" s="1337"/>
      <c r="G89" s="1337"/>
      <c r="H89" s="1337"/>
      <c r="I89" s="1337"/>
      <c r="J89" s="1337"/>
      <c r="K89" s="1289"/>
      <c r="L89" s="1294">
        <f>IF(K89&lt;&gt;"", M89, 0)</f>
        <v>0</v>
      </c>
      <c r="M89" s="1295">
        <v>10</v>
      </c>
      <c r="N89" s="1298"/>
      <c r="O89" s="1409"/>
      <c r="P89" s="1410">
        <f>IF(O89&lt;&gt;"", M89, 0)</f>
        <v>0</v>
      </c>
      <c r="Q89" s="1387"/>
      <c r="R89" s="1394">
        <f>IF(Q89&lt;&gt;"",M89, 0)</f>
        <v>0</v>
      </c>
      <c r="S89" s="1360"/>
      <c r="T89" s="1306">
        <f>IF(S89&lt;&gt;"",M89,0)</f>
        <v>0</v>
      </c>
      <c r="U89" s="1365"/>
      <c r="V89" s="1375">
        <f>IF(U89&lt;&gt;"", M89, 0)</f>
        <v>0</v>
      </c>
    </row>
    <row r="90" spans="1:22">
      <c r="A90" s="1337"/>
      <c r="B90" s="1337"/>
      <c r="C90" s="1337"/>
      <c r="D90" s="1301"/>
      <c r="E90" s="1294" t="s">
        <v>893</v>
      </c>
      <c r="F90" s="1337"/>
      <c r="G90" s="1337"/>
      <c r="H90" s="1337"/>
      <c r="I90" s="1337"/>
      <c r="J90" s="1337"/>
      <c r="K90" s="1294"/>
      <c r="L90" s="1294"/>
      <c r="M90" s="1295"/>
      <c r="N90" s="1298"/>
      <c r="O90" s="1409"/>
      <c r="P90" s="1410"/>
      <c r="Q90" s="1387"/>
      <c r="R90" s="1394"/>
      <c r="S90" s="1360"/>
      <c r="T90" s="1306"/>
      <c r="U90" s="1365"/>
      <c r="V90" s="1375"/>
    </row>
    <row r="91" spans="1:22">
      <c r="A91" s="1296"/>
      <c r="B91" s="1296"/>
      <c r="C91" s="1296"/>
      <c r="D91" s="1296"/>
      <c r="E91" s="1296"/>
      <c r="F91" s="1296"/>
      <c r="G91" s="1296"/>
      <c r="H91" s="1296"/>
      <c r="I91" s="1296"/>
      <c r="J91" s="1296"/>
      <c r="K91" s="1296"/>
      <c r="L91" s="1297"/>
      <c r="M91" s="1297"/>
      <c r="N91" s="1298"/>
      <c r="O91" s="1407"/>
      <c r="P91" s="1410"/>
      <c r="Q91" s="1392"/>
      <c r="R91" s="1394"/>
      <c r="S91" s="1382"/>
      <c r="T91" s="1306"/>
      <c r="U91" s="1364"/>
      <c r="V91" s="1375"/>
    </row>
    <row r="92" spans="1:22">
      <c r="A92" s="1337"/>
      <c r="B92" s="1337"/>
      <c r="C92" s="1337"/>
      <c r="D92" s="1337"/>
      <c r="E92" s="1337"/>
      <c r="F92" s="1337"/>
      <c r="G92" s="1337"/>
      <c r="H92" s="1337"/>
      <c r="I92" s="1337"/>
      <c r="J92" s="1337"/>
      <c r="K92" s="1337"/>
      <c r="L92" s="1340"/>
      <c r="M92" s="1340"/>
      <c r="N92" s="1298"/>
      <c r="O92" s="1407"/>
      <c r="P92" s="1410"/>
      <c r="Q92" s="1392"/>
      <c r="R92" s="1394"/>
      <c r="S92" s="1382"/>
      <c r="T92" s="1306"/>
      <c r="U92" s="1364"/>
      <c r="V92" s="1375"/>
    </row>
    <row r="93" spans="1:22">
      <c r="A93" s="1292" t="s">
        <v>894</v>
      </c>
      <c r="B93" s="1293" t="s">
        <v>895</v>
      </c>
      <c r="C93" s="1301"/>
      <c r="D93" s="1301"/>
      <c r="E93" s="1301"/>
      <c r="F93" s="1301"/>
      <c r="G93" s="1301"/>
      <c r="H93" s="1301"/>
      <c r="I93" s="1301"/>
      <c r="J93" s="1301"/>
      <c r="K93" s="1301"/>
      <c r="L93" s="1298"/>
      <c r="M93" s="1298"/>
      <c r="N93" s="1298"/>
      <c r="O93" s="1407"/>
      <c r="P93" s="1410"/>
      <c r="Q93" s="1392"/>
      <c r="R93" s="1394"/>
      <c r="S93" s="1382"/>
      <c r="T93" s="1306"/>
      <c r="U93" s="1364"/>
      <c r="V93" s="1375"/>
    </row>
    <row r="94" spans="1:22">
      <c r="A94" s="1296"/>
      <c r="B94" s="1296"/>
      <c r="C94" s="1296"/>
      <c r="D94" s="1296"/>
      <c r="E94" s="1296"/>
      <c r="F94" s="1296"/>
      <c r="G94" s="1296"/>
      <c r="H94" s="1296"/>
      <c r="I94" s="1296"/>
      <c r="J94" s="1296"/>
      <c r="K94" s="1296"/>
      <c r="L94" s="1297"/>
      <c r="M94" s="1297"/>
      <c r="N94" s="1298"/>
      <c r="O94" s="1407"/>
      <c r="P94" s="1410"/>
      <c r="Q94" s="1392"/>
      <c r="R94" s="1394"/>
      <c r="S94" s="1382"/>
      <c r="T94" s="1306"/>
      <c r="U94" s="1364"/>
      <c r="V94" s="1375"/>
    </row>
    <row r="95" spans="1:22">
      <c r="A95" s="1301"/>
      <c r="B95" s="1301" t="s">
        <v>399</v>
      </c>
      <c r="C95" s="1760" t="s">
        <v>896</v>
      </c>
      <c r="D95" s="1760"/>
      <c r="E95" s="1760"/>
      <c r="F95" s="1760"/>
      <c r="G95" s="1760"/>
      <c r="H95" s="1760"/>
      <c r="I95" s="1760"/>
      <c r="J95" s="1760"/>
      <c r="K95" s="1760"/>
      <c r="L95" s="1760"/>
      <c r="M95" s="1760"/>
      <c r="N95" s="1305"/>
      <c r="O95" s="1407"/>
      <c r="P95" s="1410"/>
      <c r="Q95" s="1392"/>
      <c r="R95" s="1394"/>
      <c r="S95" s="1382"/>
      <c r="T95" s="1306"/>
      <c r="U95" s="1364"/>
      <c r="V95" s="1375"/>
    </row>
    <row r="96" spans="1:22">
      <c r="A96" s="1301"/>
      <c r="B96" s="1301"/>
      <c r="C96" s="1761"/>
      <c r="D96" s="1761"/>
      <c r="E96" s="1761"/>
      <c r="F96" s="1761"/>
      <c r="G96" s="1761"/>
      <c r="H96" s="1761"/>
      <c r="I96" s="1761"/>
      <c r="J96" s="1761"/>
      <c r="K96" s="1761"/>
      <c r="L96" s="1761"/>
      <c r="M96" s="1761"/>
      <c r="N96" s="1305"/>
      <c r="O96" s="1407"/>
      <c r="P96" s="1410"/>
      <c r="Q96" s="1392"/>
      <c r="R96" s="1394"/>
      <c r="S96" s="1382"/>
      <c r="T96" s="1306"/>
      <c r="U96" s="1364"/>
      <c r="V96" s="1375"/>
    </row>
    <row r="97" spans="1:22">
      <c r="A97" s="1301"/>
      <c r="B97" s="1301"/>
      <c r="C97" s="1299"/>
      <c r="D97" s="1299"/>
      <c r="E97" s="1299"/>
      <c r="F97" s="1299"/>
      <c r="G97" s="1299"/>
      <c r="H97" s="1299"/>
      <c r="I97" s="1299"/>
      <c r="J97" s="1299"/>
      <c r="K97" s="1303"/>
      <c r="L97" s="1304"/>
      <c r="M97" s="1305"/>
      <c r="N97" s="1305"/>
      <c r="O97" s="1407"/>
      <c r="P97" s="1410"/>
      <c r="Q97" s="1392"/>
      <c r="R97" s="1394"/>
      <c r="S97" s="1382"/>
      <c r="T97" s="1306"/>
      <c r="U97" s="1364"/>
      <c r="V97" s="1375"/>
    </row>
    <row r="98" spans="1:22">
      <c r="A98" s="1302"/>
      <c r="B98" s="1301"/>
      <c r="C98" s="1294" t="s">
        <v>859</v>
      </c>
      <c r="D98" s="1301" t="s">
        <v>897</v>
      </c>
      <c r="E98" s="1306"/>
      <c r="F98" s="1301"/>
      <c r="G98" s="1289"/>
      <c r="H98" s="1301"/>
      <c r="I98" s="1301"/>
      <c r="J98" s="1301"/>
      <c r="K98" s="1303"/>
      <c r="L98" s="1304"/>
      <c r="M98" s="1305"/>
      <c r="N98" s="1305"/>
      <c r="O98" s="1407"/>
      <c r="P98" s="1410"/>
      <c r="Q98" s="1392"/>
      <c r="R98" s="1394"/>
      <c r="S98" s="1382"/>
      <c r="T98" s="1306"/>
      <c r="U98" s="1364"/>
      <c r="V98" s="1375"/>
    </row>
    <row r="99" spans="1:22">
      <c r="A99" s="1302"/>
      <c r="B99" s="1301"/>
      <c r="C99" s="1294" t="s">
        <v>861</v>
      </c>
      <c r="D99" s="1307" t="s">
        <v>898</v>
      </c>
      <c r="E99" s="1306"/>
      <c r="F99" s="1301"/>
      <c r="G99" s="1289"/>
      <c r="H99" s="1301"/>
      <c r="I99" s="1301"/>
      <c r="J99" s="1301"/>
      <c r="K99" s="1303"/>
      <c r="L99" s="1304"/>
      <c r="M99" s="1305"/>
      <c r="N99" s="1305"/>
      <c r="O99" s="1407"/>
      <c r="P99" s="1410"/>
      <c r="Q99" s="1392"/>
      <c r="R99" s="1394"/>
      <c r="S99" s="1382"/>
      <c r="T99" s="1306"/>
      <c r="U99" s="1364"/>
      <c r="V99" s="1375"/>
    </row>
    <row r="100" spans="1:22">
      <c r="A100" s="1302"/>
      <c r="B100" s="1301"/>
      <c r="C100" s="1294" t="s">
        <v>863</v>
      </c>
      <c r="D100" s="1744" t="s">
        <v>899</v>
      </c>
      <c r="E100" s="1744"/>
      <c r="F100" s="1744"/>
      <c r="G100" s="1289"/>
      <c r="H100" s="1301"/>
      <c r="I100" s="1301"/>
      <c r="J100" s="1301"/>
      <c r="K100" s="1303"/>
      <c r="L100" s="1304"/>
      <c r="M100" s="1305"/>
      <c r="N100" s="1305"/>
      <c r="O100" s="1407"/>
      <c r="P100" s="1410"/>
      <c r="Q100" s="1392"/>
      <c r="R100" s="1394"/>
      <c r="S100" s="1382"/>
      <c r="T100" s="1306"/>
      <c r="U100" s="1364"/>
      <c r="V100" s="1375"/>
    </row>
    <row r="101" spans="1:22">
      <c r="A101" s="1302"/>
      <c r="B101" s="1301"/>
      <c r="C101" s="1301"/>
      <c r="D101" s="1744"/>
      <c r="E101" s="1744"/>
      <c r="F101" s="1744"/>
      <c r="G101" s="1301"/>
      <c r="H101" s="1301"/>
      <c r="I101" s="1301"/>
      <c r="J101" s="1301"/>
      <c r="K101" s="1303"/>
      <c r="L101" s="1304"/>
      <c r="M101" s="1305"/>
      <c r="N101" s="1305"/>
      <c r="O101" s="1412"/>
      <c r="P101" s="1410"/>
      <c r="Q101" s="1396"/>
      <c r="R101" s="1394"/>
      <c r="S101" s="1384"/>
      <c r="T101" s="1306"/>
      <c r="U101" s="1367"/>
      <c r="V101" s="1375"/>
    </row>
    <row r="102" spans="1:22">
      <c r="A102" s="1302"/>
      <c r="B102" s="1302"/>
      <c r="C102" s="1302"/>
      <c r="D102" s="1308" t="s">
        <v>842</v>
      </c>
      <c r="E102" s="1306" t="s">
        <v>900</v>
      </c>
      <c r="F102" s="1302"/>
      <c r="G102" s="1302"/>
      <c r="H102" s="1302"/>
      <c r="I102" s="1302"/>
      <c r="J102" s="1302"/>
      <c r="K102" s="1289"/>
      <c r="L102" s="1294">
        <f>IF(K102&lt;&gt;"", M102, 0)</f>
        <v>0</v>
      </c>
      <c r="M102" s="1295">
        <v>5</v>
      </c>
      <c r="N102" s="1295"/>
      <c r="O102" s="1409"/>
      <c r="P102" s="1410">
        <f>IF(O102&lt;&gt;"", M102, 0)</f>
        <v>0</v>
      </c>
      <c r="Q102" s="1387"/>
      <c r="R102" s="1394">
        <f>IF(Q102&lt;&gt;"",M102, 0)</f>
        <v>0</v>
      </c>
      <c r="S102" s="1360"/>
      <c r="T102" s="1306">
        <f>IF(S102&lt;&gt;"",M102,0)</f>
        <v>0</v>
      </c>
      <c r="U102" s="1365"/>
      <c r="V102" s="1375">
        <f>IF(U102&lt;&gt;"", M102, 0)</f>
        <v>0</v>
      </c>
    </row>
    <row r="103" spans="1:22">
      <c r="A103" s="1302"/>
      <c r="B103" s="1302"/>
      <c r="C103" s="1302"/>
      <c r="D103" s="1308" t="s">
        <v>844</v>
      </c>
      <c r="E103" s="1306" t="s">
        <v>901</v>
      </c>
      <c r="F103" s="1302"/>
      <c r="G103" s="1302"/>
      <c r="H103" s="1302"/>
      <c r="I103" s="1302"/>
      <c r="J103" s="1302"/>
      <c r="K103" s="1289"/>
      <c r="L103" s="1294">
        <f>IF(K103&lt;&gt;"", M103, 0)</f>
        <v>0</v>
      </c>
      <c r="M103" s="1295">
        <v>3</v>
      </c>
      <c r="N103" s="1295"/>
      <c r="O103" s="1409"/>
      <c r="P103" s="1410">
        <f>IF(O103&lt;&gt;"", M103, 0)</f>
        <v>0</v>
      </c>
      <c r="Q103" s="1387"/>
      <c r="R103" s="1394">
        <f>IF(Q103&lt;&gt;"",M103, 0)</f>
        <v>0</v>
      </c>
      <c r="S103" s="1360"/>
      <c r="T103" s="1306">
        <f>IF(S103&lt;&gt;"",M103,0)</f>
        <v>0</v>
      </c>
      <c r="U103" s="1365"/>
      <c r="V103" s="1375">
        <f>IF(U103&lt;&gt;"", M103, 0)</f>
        <v>0</v>
      </c>
    </row>
    <row r="104" spans="1:22">
      <c r="A104" s="1302"/>
      <c r="B104" s="1302"/>
      <c r="C104" s="1302"/>
      <c r="D104" s="1308"/>
      <c r="E104" s="1306"/>
      <c r="F104" s="1302"/>
      <c r="G104" s="1302"/>
      <c r="H104" s="1302"/>
      <c r="I104" s="1302"/>
      <c r="J104" s="1302"/>
      <c r="K104" s="1303"/>
      <c r="L104" s="1294"/>
      <c r="M104" s="1295"/>
      <c r="N104" s="1295"/>
      <c r="O104" s="1412"/>
      <c r="P104" s="1410"/>
      <c r="Q104" s="1396"/>
      <c r="R104" s="1394"/>
      <c r="S104" s="1384"/>
      <c r="T104" s="1306"/>
      <c r="U104" s="1367"/>
      <c r="V104" s="1375"/>
    </row>
    <row r="105" spans="1:22">
      <c r="A105" s="1302"/>
      <c r="B105" s="1302" t="s">
        <v>400</v>
      </c>
      <c r="C105" s="1302" t="s">
        <v>902</v>
      </c>
      <c r="D105" s="1308"/>
      <c r="E105" s="1306"/>
      <c r="F105" s="1302"/>
      <c r="G105" s="1302"/>
      <c r="H105" s="1302"/>
      <c r="I105" s="1302"/>
      <c r="J105" s="1302"/>
      <c r="K105" s="1289"/>
      <c r="L105" s="1294">
        <f>IF(K105&lt;&gt;"", M105, 0)</f>
        <v>0</v>
      </c>
      <c r="M105" s="1295">
        <v>7</v>
      </c>
      <c r="N105" s="1295"/>
      <c r="O105" s="1409"/>
      <c r="P105" s="1410">
        <f>IF(O105&lt;&gt;"", M105, 0)</f>
        <v>0</v>
      </c>
      <c r="Q105" s="1387"/>
      <c r="R105" s="1394">
        <f>IF(Q105&lt;&gt;"",M105, 0)</f>
        <v>0</v>
      </c>
      <c r="S105" s="1360"/>
      <c r="T105" s="1306">
        <f>IF(S105&lt;&gt;"",M105,0)</f>
        <v>0</v>
      </c>
      <c r="U105" s="1365"/>
      <c r="V105" s="1375">
        <f>IF(U105&lt;&gt;"", M105, 0)</f>
        <v>0</v>
      </c>
    </row>
    <row r="106" spans="1:22">
      <c r="A106" s="1302"/>
      <c r="B106" s="1302"/>
      <c r="C106" s="1302"/>
      <c r="D106" s="1308"/>
      <c r="E106" s="1306"/>
      <c r="F106" s="1302"/>
      <c r="G106" s="1302"/>
      <c r="H106" s="1302"/>
      <c r="I106" s="1302"/>
      <c r="J106" s="1302"/>
      <c r="K106" s="1294"/>
      <c r="L106" s="1294"/>
      <c r="M106" s="1295"/>
      <c r="N106" s="1295"/>
      <c r="O106" s="1412"/>
      <c r="P106" s="1410"/>
      <c r="Q106" s="1396"/>
      <c r="R106" s="1394"/>
      <c r="S106" s="1384"/>
      <c r="T106" s="1306"/>
      <c r="U106" s="1367"/>
      <c r="V106" s="1375"/>
    </row>
    <row r="107" spans="1:22">
      <c r="A107" s="1302"/>
      <c r="B107" s="1302"/>
      <c r="C107" s="1302" t="s">
        <v>903</v>
      </c>
      <c r="D107" s="1308"/>
      <c r="E107" s="1306"/>
      <c r="F107" s="1302"/>
      <c r="G107" s="1302"/>
      <c r="H107" s="1302"/>
      <c r="I107" s="1302"/>
      <c r="J107" s="1302"/>
      <c r="K107" s="1303"/>
      <c r="L107" s="1294"/>
      <c r="M107" s="1295"/>
      <c r="N107" s="1295"/>
      <c r="O107" s="1412"/>
      <c r="P107" s="1410"/>
      <c r="Q107" s="1396"/>
      <c r="R107" s="1394"/>
      <c r="S107" s="1384"/>
      <c r="T107" s="1306"/>
      <c r="U107" s="1367"/>
      <c r="V107" s="1375"/>
    </row>
    <row r="108" spans="1:22">
      <c r="A108" s="1302"/>
      <c r="B108" s="1302"/>
      <c r="C108" s="1302" t="s">
        <v>904</v>
      </c>
      <c r="D108" s="1308"/>
      <c r="E108" s="1306"/>
      <c r="F108" s="1302"/>
      <c r="G108" s="1302"/>
      <c r="H108" s="1302"/>
      <c r="I108" s="1302"/>
      <c r="J108" s="1302"/>
      <c r="K108" s="1303"/>
      <c r="L108" s="1294"/>
      <c r="M108" s="1295"/>
      <c r="N108" s="1295"/>
      <c r="O108" s="1412"/>
      <c r="P108" s="1410"/>
      <c r="Q108" s="1396"/>
      <c r="R108" s="1394"/>
      <c r="S108" s="1384"/>
      <c r="T108" s="1306"/>
      <c r="U108" s="1367"/>
      <c r="V108" s="1375"/>
    </row>
    <row r="109" spans="1:22">
      <c r="A109" s="1302"/>
      <c r="B109" s="1302"/>
      <c r="C109" s="1302" t="s">
        <v>905</v>
      </c>
      <c r="D109" s="1308"/>
      <c r="E109" s="1306"/>
      <c r="F109" s="1302"/>
      <c r="G109" s="1302"/>
      <c r="H109" s="1302"/>
      <c r="I109" s="1302"/>
      <c r="J109" s="1302"/>
      <c r="K109" s="1303"/>
      <c r="L109" s="1294"/>
      <c r="M109" s="1295"/>
      <c r="N109" s="1295"/>
      <c r="O109" s="1412"/>
      <c r="P109" s="1410"/>
      <c r="Q109" s="1396"/>
      <c r="R109" s="1394"/>
      <c r="S109" s="1384"/>
      <c r="T109" s="1306"/>
      <c r="U109" s="1367"/>
      <c r="V109" s="1375"/>
    </row>
    <row r="110" spans="1:22">
      <c r="A110" s="1302"/>
      <c r="B110" s="1302"/>
      <c r="C110" s="1302"/>
      <c r="D110" s="1308"/>
      <c r="E110" s="1306"/>
      <c r="F110" s="1302"/>
      <c r="G110" s="1302"/>
      <c r="H110" s="1302"/>
      <c r="I110" s="1302"/>
      <c r="J110" s="1302"/>
      <c r="K110" s="1303"/>
      <c r="L110" s="1294"/>
      <c r="M110" s="1295"/>
      <c r="N110" s="1295"/>
      <c r="O110" s="1412"/>
      <c r="P110" s="1410"/>
      <c r="Q110" s="1396"/>
      <c r="R110" s="1394"/>
      <c r="S110" s="1384"/>
      <c r="T110" s="1306"/>
      <c r="U110" s="1367"/>
      <c r="V110" s="1375"/>
    </row>
    <row r="111" spans="1:22">
      <c r="A111" s="1302"/>
      <c r="B111" s="1302" t="s">
        <v>401</v>
      </c>
      <c r="C111" s="1302" t="s">
        <v>906</v>
      </c>
      <c r="D111" s="1308"/>
      <c r="E111" s="1306"/>
      <c r="F111" s="1302"/>
      <c r="G111" s="1302"/>
      <c r="H111" s="1302"/>
      <c r="I111" s="1302"/>
      <c r="J111" s="1302"/>
      <c r="K111" s="1289"/>
      <c r="L111" s="1294">
        <f>IF(K111&lt;&gt;"", M111, 0)</f>
        <v>0</v>
      </c>
      <c r="M111" s="1295">
        <v>6</v>
      </c>
      <c r="N111" s="1295"/>
      <c r="O111" s="1409"/>
      <c r="P111" s="1410">
        <f>IF(O111&lt;&gt;"", M111, 0)</f>
        <v>0</v>
      </c>
      <c r="Q111" s="1387"/>
      <c r="R111" s="1394">
        <f>IF(Q111&lt;&gt;"",M111, 0)</f>
        <v>0</v>
      </c>
      <c r="S111" s="1360"/>
      <c r="T111" s="1306">
        <f>IF(S111&lt;&gt;"",M111,0)</f>
        <v>0</v>
      </c>
      <c r="U111" s="1365"/>
      <c r="V111" s="1375">
        <f>IF(U111&lt;&gt;"", M111, 0)</f>
        <v>0</v>
      </c>
    </row>
    <row r="112" spans="1:22">
      <c r="A112" s="1302"/>
      <c r="B112" s="1302"/>
      <c r="C112" s="1302"/>
      <c r="D112" s="1308"/>
      <c r="E112" s="1306"/>
      <c r="F112" s="1302"/>
      <c r="G112" s="1302"/>
      <c r="H112" s="1302"/>
      <c r="I112" s="1302"/>
      <c r="J112" s="1302"/>
      <c r="K112" s="1302"/>
      <c r="L112" s="1294"/>
      <c r="M112" s="1295"/>
      <c r="N112" s="1295"/>
      <c r="O112" s="1412"/>
      <c r="P112" s="1410"/>
      <c r="Q112" s="1396"/>
      <c r="R112" s="1394"/>
      <c r="S112" s="1384"/>
      <c r="T112" s="1306"/>
      <c r="U112" s="1367"/>
      <c r="V112" s="1375"/>
    </row>
    <row r="113" spans="1:24">
      <c r="A113" s="1302"/>
      <c r="B113" s="1302"/>
      <c r="C113" s="1302" t="s">
        <v>907</v>
      </c>
      <c r="D113" s="1308"/>
      <c r="E113" s="1306"/>
      <c r="F113" s="1302"/>
      <c r="G113" s="1302"/>
      <c r="H113" s="1302"/>
      <c r="I113" s="1302"/>
      <c r="J113" s="1302"/>
      <c r="K113" s="1303"/>
      <c r="L113" s="1294"/>
      <c r="M113" s="1295"/>
      <c r="N113" s="1295"/>
      <c r="O113" s="1412"/>
      <c r="P113" s="1410"/>
      <c r="Q113" s="1396"/>
      <c r="R113" s="1394"/>
      <c r="S113" s="1384"/>
      <c r="T113" s="1306"/>
      <c r="U113" s="1367"/>
      <c r="V113" s="1375"/>
    </row>
    <row r="114" spans="1:24" ht="21" customHeight="1">
      <c r="A114" s="1302"/>
      <c r="B114" s="1302"/>
      <c r="C114" s="1736" t="s">
        <v>908</v>
      </c>
      <c r="D114" s="1736"/>
      <c r="E114" s="1736"/>
      <c r="F114" s="1736"/>
      <c r="G114" s="1736"/>
      <c r="H114" s="1736"/>
      <c r="I114" s="1736"/>
      <c r="J114" s="1736"/>
      <c r="K114" s="1303"/>
      <c r="L114" s="1304"/>
      <c r="M114" s="1305"/>
      <c r="N114" s="1305"/>
      <c r="O114" s="1407"/>
      <c r="P114" s="1410"/>
      <c r="Q114" s="1392"/>
      <c r="R114" s="1394"/>
      <c r="S114" s="1382"/>
      <c r="T114" s="1306"/>
      <c r="U114" s="1364"/>
      <c r="V114" s="1375"/>
    </row>
    <row r="115" spans="1:24" ht="23.25" customHeight="1">
      <c r="A115" s="1302"/>
      <c r="B115" s="1302"/>
      <c r="C115" s="1744" t="s">
        <v>909</v>
      </c>
      <c r="D115" s="1744"/>
      <c r="E115" s="1744"/>
      <c r="F115" s="1744"/>
      <c r="G115" s="1744"/>
      <c r="H115" s="1744"/>
      <c r="I115" s="1744"/>
      <c r="J115" s="1744"/>
      <c r="K115" s="1744"/>
      <c r="L115" s="1304"/>
      <c r="M115" s="1305"/>
      <c r="N115" s="1305"/>
      <c r="O115" s="1407"/>
      <c r="P115" s="1410"/>
      <c r="Q115" s="1392"/>
      <c r="R115" s="1394"/>
      <c r="S115" s="1382"/>
      <c r="T115" s="1306"/>
      <c r="U115" s="1364"/>
      <c r="V115" s="1375"/>
    </row>
    <row r="116" spans="1:24" ht="12.75" customHeight="1">
      <c r="A116" s="1302"/>
      <c r="B116" s="1302"/>
      <c r="C116" s="1736" t="s">
        <v>910</v>
      </c>
      <c r="D116" s="1736"/>
      <c r="E116" s="1736"/>
      <c r="F116" s="1736"/>
      <c r="G116" s="1736"/>
      <c r="H116" s="1736"/>
      <c r="I116" s="1736"/>
      <c r="J116" s="1736"/>
      <c r="K116" s="1303"/>
      <c r="L116" s="1304"/>
      <c r="M116" s="1305"/>
      <c r="N116" s="1305"/>
      <c r="O116" s="1407"/>
      <c r="P116" s="1410"/>
      <c r="Q116" s="1392"/>
      <c r="R116" s="1394"/>
      <c r="S116" s="1382"/>
      <c r="T116" s="1306"/>
      <c r="U116" s="1364"/>
      <c r="V116" s="1375"/>
    </row>
    <row r="117" spans="1:24">
      <c r="A117" s="1296"/>
      <c r="B117" s="1296"/>
      <c r="C117" s="1296"/>
      <c r="D117" s="1296"/>
      <c r="E117" s="1296"/>
      <c r="F117" s="1296"/>
      <c r="G117" s="1296"/>
      <c r="H117" s="1296"/>
      <c r="I117" s="1296"/>
      <c r="J117" s="1296"/>
      <c r="K117" s="1296"/>
      <c r="L117" s="1297"/>
      <c r="M117" s="1297"/>
      <c r="N117" s="1298"/>
      <c r="O117" s="1412"/>
      <c r="P117" s="1410"/>
      <c r="Q117" s="1396"/>
      <c r="R117" s="1394"/>
      <c r="S117" s="1384"/>
      <c r="T117" s="1306"/>
      <c r="U117" s="1367"/>
      <c r="V117" s="1375"/>
    </row>
    <row r="118" spans="1:24">
      <c r="A118" s="1301"/>
      <c r="B118" s="1301"/>
      <c r="C118" s="1301"/>
      <c r="D118" s="1301"/>
      <c r="E118" s="1301"/>
      <c r="F118" s="1301"/>
      <c r="G118" s="1301"/>
      <c r="H118" s="1301"/>
      <c r="I118" s="1301"/>
      <c r="J118" s="1301"/>
      <c r="K118" s="1301"/>
      <c r="L118" s="1298"/>
      <c r="M118" s="1298"/>
      <c r="N118" s="1298"/>
      <c r="O118" s="1412"/>
      <c r="P118" s="1410"/>
      <c r="Q118" s="1396"/>
      <c r="R118" s="1394"/>
      <c r="S118" s="1382"/>
      <c r="T118" s="1306"/>
      <c r="U118" s="1367"/>
      <c r="V118" s="1375"/>
    </row>
    <row r="119" spans="1:24">
      <c r="A119" s="1292" t="s">
        <v>911</v>
      </c>
      <c r="B119" s="1293" t="s">
        <v>912</v>
      </c>
      <c r="C119" s="1301"/>
      <c r="D119" s="1301"/>
      <c r="E119" s="1301"/>
      <c r="F119" s="1301"/>
      <c r="G119" s="1301"/>
      <c r="H119" s="1301"/>
      <c r="I119" s="1301"/>
      <c r="J119" s="1301"/>
      <c r="K119" s="1301"/>
      <c r="L119" s="1298"/>
      <c r="M119" s="1298"/>
      <c r="N119" s="1298"/>
      <c r="O119" s="1412"/>
      <c r="P119" s="1410"/>
      <c r="Q119" s="1396"/>
      <c r="R119" s="1394"/>
      <c r="S119" s="1384"/>
      <c r="T119" s="1306"/>
      <c r="U119" s="1367"/>
      <c r="V119" s="1375"/>
    </row>
    <row r="120" spans="1:24">
      <c r="A120" s="1296"/>
      <c r="B120" s="1296"/>
      <c r="C120" s="1296"/>
      <c r="D120" s="1296"/>
      <c r="E120" s="1296"/>
      <c r="F120" s="1296"/>
      <c r="G120" s="1296"/>
      <c r="H120" s="1296"/>
      <c r="I120" s="1296"/>
      <c r="J120" s="1296"/>
      <c r="K120" s="1296"/>
      <c r="L120" s="1297"/>
      <c r="M120" s="1297"/>
      <c r="N120" s="1298"/>
      <c r="O120" s="1412"/>
      <c r="P120" s="1410"/>
      <c r="Q120" s="1396"/>
      <c r="R120" s="1394"/>
      <c r="S120" s="1382"/>
      <c r="T120" s="1306"/>
      <c r="U120" s="1367"/>
      <c r="V120" s="1375"/>
    </row>
    <row r="121" spans="1:24">
      <c r="A121" s="1302"/>
      <c r="B121" s="1301" t="s">
        <v>399</v>
      </c>
      <c r="C121" s="1301" t="s">
        <v>913</v>
      </c>
      <c r="D121" s="1302"/>
      <c r="E121" s="1306"/>
      <c r="F121" s="1302"/>
      <c r="G121" s="1302"/>
      <c r="H121" s="1302"/>
      <c r="I121" s="1302"/>
      <c r="J121" s="1302"/>
      <c r="K121" s="1303"/>
      <c r="L121" s="1304"/>
      <c r="M121" s="1305"/>
      <c r="N121" s="1305"/>
      <c r="O121" s="1412"/>
      <c r="P121" s="1410"/>
      <c r="Q121" s="1396"/>
      <c r="R121" s="1394"/>
      <c r="S121" s="1384"/>
      <c r="T121" s="1306"/>
      <c r="U121" s="1367"/>
      <c r="V121" s="1375"/>
    </row>
    <row r="122" spans="1:24">
      <c r="A122" s="1302"/>
      <c r="B122" s="1302"/>
      <c r="C122" s="1302"/>
      <c r="D122" s="1302"/>
      <c r="E122" s="1306"/>
      <c r="F122" s="1302"/>
      <c r="G122" s="1302"/>
      <c r="H122" s="1302"/>
      <c r="I122" s="1302"/>
      <c r="J122" s="1302"/>
      <c r="K122" s="1303"/>
      <c r="L122" s="1304"/>
      <c r="M122" s="1305"/>
      <c r="N122" s="1305"/>
      <c r="O122" s="1412"/>
      <c r="P122" s="1410"/>
      <c r="Q122" s="1396"/>
      <c r="R122" s="1394"/>
      <c r="S122" s="1382"/>
      <c r="T122" s="1306"/>
      <c r="U122" s="1367"/>
      <c r="V122" s="1375"/>
    </row>
    <row r="123" spans="1:24" ht="22.5" customHeight="1">
      <c r="A123" s="1302"/>
      <c r="B123" s="1302"/>
      <c r="C123" s="1736" t="s">
        <v>914</v>
      </c>
      <c r="D123" s="1736"/>
      <c r="E123" s="1736"/>
      <c r="F123" s="1736"/>
      <c r="G123" s="1736"/>
      <c r="H123" s="1736"/>
      <c r="I123" s="1736"/>
      <c r="J123" s="1736"/>
      <c r="K123" s="1303"/>
      <c r="L123" s="1304"/>
      <c r="M123" s="1305"/>
      <c r="N123" s="1305"/>
      <c r="O123" s="1407"/>
      <c r="P123" s="1410"/>
      <c r="Q123" s="1392"/>
      <c r="R123" s="1394"/>
      <c r="S123" s="1382"/>
      <c r="T123" s="1306"/>
      <c r="U123" s="1364"/>
      <c r="V123" s="1375"/>
    </row>
    <row r="124" spans="1:24" ht="8.25" customHeight="1">
      <c r="A124" s="1302"/>
      <c r="B124" s="1302"/>
      <c r="C124" s="1302"/>
      <c r="D124" s="1302"/>
      <c r="E124" s="1306"/>
      <c r="F124" s="1302"/>
      <c r="G124" s="1302"/>
      <c r="H124" s="1302"/>
      <c r="I124" s="1302"/>
      <c r="J124" s="1302"/>
      <c r="K124" s="1303"/>
      <c r="L124" s="1304"/>
      <c r="M124" s="1305"/>
      <c r="N124" s="1305"/>
      <c r="O124" s="1407"/>
      <c r="P124" s="1410"/>
      <c r="Q124" s="1392"/>
      <c r="R124" s="1394"/>
      <c r="S124" s="1382"/>
      <c r="T124" s="1306"/>
      <c r="U124" s="1364"/>
      <c r="V124" s="1375"/>
    </row>
    <row r="125" spans="1:24">
      <c r="A125" s="1302"/>
      <c r="B125" s="1302"/>
      <c r="C125" s="1302"/>
      <c r="D125" s="1294" t="s">
        <v>859</v>
      </c>
      <c r="E125" s="1294" t="s">
        <v>915</v>
      </c>
      <c r="F125" s="1294"/>
      <c r="G125" s="1301"/>
      <c r="H125" s="1301"/>
      <c r="I125" s="1301"/>
      <c r="J125" s="1301"/>
      <c r="K125" s="1289"/>
      <c r="L125" s="1294">
        <f>IF(K125&lt;&gt;"", M125, 0)</f>
        <v>0</v>
      </c>
      <c r="M125" s="1295">
        <v>2</v>
      </c>
      <c r="N125" s="1295"/>
      <c r="O125" s="1409"/>
      <c r="P125" s="1410">
        <f>IF(O125&lt;&gt;"", M125, 0)</f>
        <v>0</v>
      </c>
      <c r="Q125" s="1387"/>
      <c r="R125" s="1394">
        <f>IF(Q125&lt;&gt;"",M125, 0)</f>
        <v>0</v>
      </c>
      <c r="S125" s="1360"/>
      <c r="T125" s="1306">
        <f>IF(S125&lt;&gt;"",M125,0)</f>
        <v>0</v>
      </c>
      <c r="U125" s="1370"/>
      <c r="V125" s="1375">
        <f>IF(U125&lt;&gt;"", M125, 0)</f>
        <v>0</v>
      </c>
    </row>
    <row r="126" spans="1:24">
      <c r="A126" s="1302"/>
      <c r="B126" s="1302"/>
      <c r="C126" s="1302"/>
      <c r="D126" s="1294" t="s">
        <v>861</v>
      </c>
      <c r="E126" s="1294" t="s">
        <v>916</v>
      </c>
      <c r="F126" s="1294"/>
      <c r="G126" s="1301"/>
      <c r="H126" s="1301"/>
      <c r="I126" s="1301"/>
      <c r="J126" s="1301"/>
      <c r="K126" s="1289"/>
      <c r="L126" s="1294">
        <f>IF(K126&lt;&gt;"", M126, 0)</f>
        <v>0</v>
      </c>
      <c r="M126" s="1295">
        <v>3</v>
      </c>
      <c r="N126" s="1295"/>
      <c r="O126" s="1409"/>
      <c r="P126" s="1410">
        <f>IF(O126&lt;&gt;"", M126, 0)</f>
        <v>0</v>
      </c>
      <c r="Q126" s="1387"/>
      <c r="R126" s="1394">
        <f>IF(Q126&lt;&gt;"",M126, 0)</f>
        <v>0</v>
      </c>
      <c r="S126" s="1360"/>
      <c r="T126" s="1306">
        <f>IF(S126&lt;&gt;"",M126,0)</f>
        <v>0</v>
      </c>
      <c r="U126" s="1370"/>
      <c r="V126" s="1375">
        <f>IF(U126&lt;&gt;"", M126, 0)</f>
        <v>0</v>
      </c>
    </row>
    <row r="127" spans="1:24">
      <c r="A127" s="1302"/>
      <c r="B127" s="1302"/>
      <c r="C127" s="1302"/>
      <c r="D127" s="1294" t="s">
        <v>863</v>
      </c>
      <c r="E127" s="1294" t="s">
        <v>917</v>
      </c>
      <c r="F127" s="1294"/>
      <c r="G127" s="1302"/>
      <c r="H127" s="1302"/>
      <c r="I127" s="1302"/>
      <c r="J127" s="1302"/>
      <c r="K127" s="1289"/>
      <c r="L127" s="1294">
        <f>IF(K127&lt;&gt;"", M127, 0)</f>
        <v>0</v>
      </c>
      <c r="M127" s="1295">
        <v>4</v>
      </c>
      <c r="N127" s="1295"/>
      <c r="O127" s="1409"/>
      <c r="P127" s="1410">
        <f>IF(O127&lt;&gt;"", M127, 0)</f>
        <v>0</v>
      </c>
      <c r="Q127" s="1387"/>
      <c r="R127" s="1394">
        <f>IF(Q127&lt;&gt;"",M127, 0)</f>
        <v>0</v>
      </c>
      <c r="S127" s="1360"/>
      <c r="T127" s="1306">
        <f>IF(S127&lt;&gt;"",M127,0)</f>
        <v>0</v>
      </c>
      <c r="U127" s="1370"/>
      <c r="V127" s="1375">
        <f>IF(U127&lt;&gt;"", M127, 0)</f>
        <v>0</v>
      </c>
    </row>
    <row r="128" spans="1:24" ht="8.25" customHeight="1">
      <c r="A128" s="1302"/>
      <c r="B128" s="1302"/>
      <c r="C128" s="1302"/>
      <c r="D128" s="1294"/>
      <c r="E128" s="1294"/>
      <c r="F128" s="1294"/>
      <c r="G128" s="1302"/>
      <c r="H128" s="1302"/>
      <c r="I128" s="1302"/>
      <c r="J128" s="1302"/>
      <c r="K128" s="1302"/>
      <c r="L128" s="1294"/>
      <c r="M128" s="1295"/>
      <c r="N128" s="1295"/>
      <c r="O128" s="1412"/>
      <c r="P128" s="1410"/>
      <c r="Q128" s="1396"/>
      <c r="R128" s="1394"/>
      <c r="S128" s="1384"/>
      <c r="T128" s="1306"/>
      <c r="U128" s="1371"/>
      <c r="V128" s="1375"/>
      <c r="W128" s="1274"/>
      <c r="X128" s="1274"/>
    </row>
    <row r="129" spans="1:22">
      <c r="A129" s="1302"/>
      <c r="B129" s="1302"/>
      <c r="C129" s="1301" t="s">
        <v>918</v>
      </c>
      <c r="D129" s="1302"/>
      <c r="E129" s="1306"/>
      <c r="F129" s="1302"/>
      <c r="G129" s="1302"/>
      <c r="H129" s="1302"/>
      <c r="I129" s="1302"/>
      <c r="J129" s="1302"/>
      <c r="K129" s="1303"/>
      <c r="L129" s="1304"/>
      <c r="M129" s="1305"/>
      <c r="N129" s="1305"/>
      <c r="O129" s="1407"/>
      <c r="P129" s="1410"/>
      <c r="Q129" s="1392"/>
      <c r="R129" s="1394"/>
      <c r="S129" s="1382"/>
      <c r="T129" s="1306"/>
      <c r="U129" s="1367"/>
      <c r="V129" s="1375"/>
    </row>
    <row r="130" spans="1:22">
      <c r="A130" s="1296"/>
      <c r="B130" s="1296"/>
      <c r="C130" s="1296"/>
      <c r="D130" s="1296"/>
      <c r="E130" s="1296"/>
      <c r="F130" s="1296"/>
      <c r="G130" s="1296"/>
      <c r="H130" s="1296"/>
      <c r="I130" s="1296"/>
      <c r="J130" s="1296"/>
      <c r="K130" s="1296"/>
      <c r="L130" s="1297"/>
      <c r="M130" s="1297"/>
      <c r="N130" s="1298"/>
      <c r="O130" s="1407"/>
      <c r="P130" s="1410"/>
      <c r="Q130" s="1392"/>
      <c r="R130" s="1394"/>
      <c r="S130" s="1382"/>
      <c r="T130" s="1306"/>
      <c r="U130" s="1364"/>
      <c r="V130" s="1375"/>
    </row>
    <row r="131" spans="1:22">
      <c r="A131" s="1342"/>
      <c r="B131" s="1301" t="s">
        <v>400</v>
      </c>
      <c r="C131" s="1301" t="s">
        <v>919</v>
      </c>
      <c r="D131" s="1302"/>
      <c r="E131" s="1306"/>
      <c r="F131" s="1302"/>
      <c r="G131" s="1302"/>
      <c r="H131" s="1302"/>
      <c r="I131" s="1302"/>
      <c r="J131" s="1302"/>
      <c r="K131" s="1303"/>
      <c r="L131" s="1304"/>
      <c r="M131" s="1305"/>
      <c r="N131" s="1305"/>
      <c r="O131" s="1407"/>
      <c r="P131" s="1410"/>
      <c r="Q131" s="1392"/>
      <c r="R131" s="1394"/>
      <c r="S131" s="1382"/>
      <c r="T131" s="1306"/>
      <c r="U131" s="1364"/>
      <c r="V131" s="1375"/>
    </row>
    <row r="132" spans="1:22">
      <c r="A132" s="1342"/>
      <c r="B132" s="1301"/>
      <c r="C132" s="1301"/>
      <c r="D132" s="1302"/>
      <c r="E132" s="1306"/>
      <c r="F132" s="1302"/>
      <c r="G132" s="1302"/>
      <c r="H132" s="1302"/>
      <c r="I132" s="1302"/>
      <c r="J132" s="1302"/>
      <c r="K132" s="1303"/>
      <c r="L132" s="1304"/>
      <c r="M132" s="1305"/>
      <c r="N132" s="1305"/>
      <c r="O132" s="1412"/>
      <c r="P132" s="1410"/>
      <c r="Q132" s="1396"/>
      <c r="R132" s="1394"/>
      <c r="S132" s="1384"/>
      <c r="T132" s="1306"/>
      <c r="U132" s="1367"/>
      <c r="V132" s="1375"/>
    </row>
    <row r="133" spans="1:22">
      <c r="A133" s="1342"/>
      <c r="B133" s="1302"/>
      <c r="C133" s="1301" t="s">
        <v>920</v>
      </c>
      <c r="D133" s="1302"/>
      <c r="E133" s="1306"/>
      <c r="F133" s="1302"/>
      <c r="G133" s="1302"/>
      <c r="H133" s="1302"/>
      <c r="I133" s="1302"/>
      <c r="J133" s="1302"/>
      <c r="K133" s="1303"/>
      <c r="L133" s="1304"/>
      <c r="M133" s="1305"/>
      <c r="N133" s="1305"/>
      <c r="O133" s="1407"/>
      <c r="P133" s="1410"/>
      <c r="Q133" s="1392"/>
      <c r="R133" s="1394"/>
      <c r="S133" s="1382"/>
      <c r="T133" s="1306"/>
      <c r="U133" s="1364"/>
      <c r="V133" s="1375"/>
    </row>
    <row r="134" spans="1:22">
      <c r="A134" s="1342"/>
      <c r="B134" s="1302"/>
      <c r="C134" s="1736"/>
      <c r="D134" s="1736"/>
      <c r="E134" s="1736"/>
      <c r="F134" s="1736"/>
      <c r="G134" s="1736"/>
      <c r="H134" s="1736"/>
      <c r="I134" s="1736"/>
      <c r="J134" s="1736"/>
      <c r="K134" s="1303"/>
      <c r="L134" s="1304"/>
      <c r="M134" s="1305"/>
      <c r="N134" s="1305"/>
      <c r="O134" s="1412"/>
      <c r="P134" s="1410"/>
      <c r="Q134" s="1396"/>
      <c r="R134" s="1394"/>
      <c r="S134" s="1384"/>
      <c r="T134" s="1306"/>
      <c r="U134" s="1367"/>
      <c r="V134" s="1375"/>
    </row>
    <row r="135" spans="1:22">
      <c r="A135" s="1342"/>
      <c r="B135" s="1302"/>
      <c r="C135" s="1302"/>
      <c r="D135" s="1344" t="s">
        <v>859</v>
      </c>
      <c r="E135" s="1294" t="s">
        <v>921</v>
      </c>
      <c r="F135" s="1294"/>
      <c r="G135" s="1301"/>
      <c r="H135" s="1301"/>
      <c r="I135" s="1301"/>
      <c r="J135" s="1301"/>
      <c r="K135" s="1289"/>
      <c r="L135" s="1294">
        <f>IF(K135&lt;&gt;"", M135, 0)</f>
        <v>0</v>
      </c>
      <c r="M135" s="1295">
        <v>4</v>
      </c>
      <c r="N135" s="1295"/>
      <c r="O135" s="1409"/>
      <c r="P135" s="1410">
        <f>IF(O135&lt;&gt;"", M135, 0)</f>
        <v>0</v>
      </c>
      <c r="Q135" s="1387"/>
      <c r="R135" s="1394">
        <f>IF(Q135&lt;&gt;"",M135, 0)</f>
        <v>0</v>
      </c>
      <c r="S135" s="1360"/>
      <c r="T135" s="1306">
        <f>IF(S135&lt;&gt;"",M135,0)</f>
        <v>0</v>
      </c>
      <c r="U135" s="1365"/>
      <c r="V135" s="1375">
        <f>IF(U135&lt;&gt;"", M135, 0)</f>
        <v>0</v>
      </c>
    </row>
    <row r="136" spans="1:22">
      <c r="A136" s="1342"/>
      <c r="B136" s="1302"/>
      <c r="C136" s="1302"/>
      <c r="D136" s="1344"/>
      <c r="E136" s="1294" t="s">
        <v>922</v>
      </c>
      <c r="F136" s="1294"/>
      <c r="G136" s="1301"/>
      <c r="H136" s="1301"/>
      <c r="I136" s="1301"/>
      <c r="J136" s="1301"/>
      <c r="K136" s="1301"/>
      <c r="L136" s="1294"/>
      <c r="M136" s="1295"/>
      <c r="N136" s="1295"/>
      <c r="O136" s="1407"/>
      <c r="P136" s="1410"/>
      <c r="Q136" s="1392"/>
      <c r="R136" s="1394"/>
      <c r="S136" s="1382"/>
      <c r="T136" s="1306"/>
      <c r="U136" s="1425"/>
      <c r="V136" s="1375"/>
    </row>
    <row r="137" spans="1:22">
      <c r="A137" s="1342"/>
      <c r="B137" s="1302"/>
      <c r="C137" s="1302"/>
      <c r="D137" s="1344" t="s">
        <v>861</v>
      </c>
      <c r="E137" s="1294" t="s">
        <v>923</v>
      </c>
      <c r="F137" s="1294"/>
      <c r="G137" s="1301"/>
      <c r="H137" s="1301"/>
      <c r="I137" s="1301"/>
      <c r="J137" s="1301"/>
      <c r="K137" s="1289"/>
      <c r="L137" s="1294">
        <f>IF(K137&lt;&gt;"", M137, 0)</f>
        <v>0</v>
      </c>
      <c r="M137" s="1295">
        <v>5</v>
      </c>
      <c r="N137" s="1295"/>
      <c r="O137" s="1409"/>
      <c r="P137" s="1410">
        <f>IF(O137&lt;&gt;"", M137, 0)</f>
        <v>0</v>
      </c>
      <c r="Q137" s="1387"/>
      <c r="R137" s="1394">
        <f>IF(Q137&lt;&gt;"",M137, 0)</f>
        <v>0</v>
      </c>
      <c r="S137" s="1360"/>
      <c r="T137" s="1306">
        <f>IF(S137&lt;&gt;"",M137,0)</f>
        <v>0</v>
      </c>
      <c r="U137" s="1365"/>
      <c r="V137" s="1375">
        <f>IF(U137&lt;&gt;"", M137, 0)</f>
        <v>0</v>
      </c>
    </row>
    <row r="138" spans="1:22">
      <c r="A138" s="1342"/>
      <c r="B138" s="1302"/>
      <c r="C138" s="1302"/>
      <c r="D138" s="1344"/>
      <c r="E138" s="1294" t="s">
        <v>924</v>
      </c>
      <c r="F138" s="1294"/>
      <c r="G138" s="1301"/>
      <c r="H138" s="1301"/>
      <c r="I138" s="1301"/>
      <c r="J138" s="1301"/>
      <c r="K138" s="1301"/>
      <c r="L138" s="1294"/>
      <c r="M138" s="1295"/>
      <c r="N138" s="1295"/>
      <c r="O138" s="1407"/>
      <c r="P138" s="1410"/>
      <c r="Q138" s="1392"/>
      <c r="R138" s="1394"/>
      <c r="S138" s="1382"/>
      <c r="T138" s="1306"/>
      <c r="U138" s="1364"/>
      <c r="V138" s="1375"/>
    </row>
    <row r="139" spans="1:22">
      <c r="A139" s="1342"/>
      <c r="B139" s="1302"/>
      <c r="C139" s="1302"/>
      <c r="D139" s="1344" t="s">
        <v>863</v>
      </c>
      <c r="E139" s="1294" t="s">
        <v>925</v>
      </c>
      <c r="F139" s="1294"/>
      <c r="G139" s="1301"/>
      <c r="H139" s="1301"/>
      <c r="I139" s="1301"/>
      <c r="J139" s="1301"/>
      <c r="K139" s="1289"/>
      <c r="L139" s="1294">
        <f>IF(K139&lt;&gt;"", M139, 0)</f>
        <v>0</v>
      </c>
      <c r="M139" s="1295">
        <v>6</v>
      </c>
      <c r="N139" s="1295"/>
      <c r="O139" s="1409"/>
      <c r="P139" s="1410">
        <f>IF(O139&lt;&gt;"", M139, 0)</f>
        <v>0</v>
      </c>
      <c r="Q139" s="1387"/>
      <c r="R139" s="1394">
        <f>IF(Q139&lt;&gt;"",M139, 0)</f>
        <v>0</v>
      </c>
      <c r="S139" s="1360"/>
      <c r="T139" s="1306">
        <f>IF(S139&lt;&gt;"",M139,0)</f>
        <v>0</v>
      </c>
      <c r="U139" s="1365"/>
      <c r="V139" s="1375">
        <f>IF(U139&lt;&gt;"", M139, 0)</f>
        <v>0</v>
      </c>
    </row>
    <row r="140" spans="1:22">
      <c r="A140" s="1342"/>
      <c r="B140" s="1302"/>
      <c r="C140" s="1302"/>
      <c r="D140" s="1294"/>
      <c r="E140" s="1294" t="s">
        <v>926</v>
      </c>
      <c r="F140" s="1294"/>
      <c r="G140" s="1301"/>
      <c r="H140" s="1301"/>
      <c r="I140" s="1301"/>
      <c r="J140" s="1301"/>
      <c r="K140" s="1301"/>
      <c r="L140" s="1294"/>
      <c r="M140" s="1295"/>
      <c r="N140" s="1295"/>
      <c r="O140" s="1407"/>
      <c r="P140" s="1410"/>
      <c r="Q140" s="1392"/>
      <c r="R140" s="1394"/>
      <c r="S140" s="1382"/>
      <c r="T140" s="1306"/>
      <c r="U140" s="1364"/>
      <c r="V140" s="1375"/>
    </row>
    <row r="141" spans="1:22">
      <c r="A141" s="1342"/>
      <c r="B141" s="1751" t="s">
        <v>927</v>
      </c>
      <c r="C141" s="1751"/>
      <c r="D141" s="1751"/>
      <c r="E141" s="1751"/>
      <c r="F141" s="1751"/>
      <c r="G141" s="1751"/>
      <c r="H141" s="1751"/>
      <c r="I141" s="1751"/>
      <c r="J141" s="1751"/>
      <c r="K141" s="1751"/>
      <c r="L141" s="1751"/>
      <c r="M141" s="1751"/>
      <c r="N141" s="1295"/>
      <c r="O141" s="1407"/>
      <c r="P141" s="1410"/>
      <c r="Q141" s="1392"/>
      <c r="R141" s="1394"/>
      <c r="S141" s="1382"/>
      <c r="T141" s="1306"/>
      <c r="U141" s="1364"/>
      <c r="V141" s="1375"/>
    </row>
    <row r="142" spans="1:22">
      <c r="A142" s="1338"/>
      <c r="B142" s="1338"/>
      <c r="C142" s="1338"/>
      <c r="D142" s="1338"/>
      <c r="E142" s="1338"/>
      <c r="F142" s="1338"/>
      <c r="G142" s="1338"/>
      <c r="H142" s="1338"/>
      <c r="I142" s="1338"/>
      <c r="J142" s="1338"/>
      <c r="K142" s="1338"/>
      <c r="L142" s="1341"/>
      <c r="M142" s="1341"/>
      <c r="N142" s="1340"/>
      <c r="O142" s="1407"/>
      <c r="P142" s="1410"/>
      <c r="Q142" s="1392"/>
      <c r="R142" s="1394"/>
      <c r="S142" s="1382"/>
      <c r="T142" s="1306"/>
      <c r="U142" s="1364"/>
      <c r="V142" s="1375"/>
    </row>
    <row r="143" spans="1:22">
      <c r="A143" s="1337"/>
      <c r="B143" s="1301" t="s">
        <v>401</v>
      </c>
      <c r="C143" s="1301" t="s">
        <v>928</v>
      </c>
      <c r="D143" s="1301"/>
      <c r="E143" s="1306"/>
      <c r="F143" s="1301"/>
      <c r="G143" s="1301"/>
      <c r="H143" s="1301"/>
      <c r="I143" s="1301"/>
      <c r="J143" s="1301"/>
      <c r="K143" s="1309"/>
      <c r="L143" s="1304"/>
      <c r="M143" s="1305"/>
      <c r="N143" s="1343"/>
      <c r="O143" s="1407"/>
      <c r="P143" s="1410"/>
      <c r="Q143" s="1392"/>
      <c r="R143" s="1394"/>
      <c r="S143" s="1382"/>
      <c r="T143" s="1306"/>
      <c r="U143" s="1364"/>
      <c r="V143" s="1375"/>
    </row>
    <row r="144" spans="1:22">
      <c r="A144" s="1337"/>
      <c r="B144" s="1301"/>
      <c r="C144" s="1301"/>
      <c r="D144" s="1301"/>
      <c r="E144" s="1306"/>
      <c r="F144" s="1301"/>
      <c r="G144" s="1301"/>
      <c r="H144" s="1301"/>
      <c r="I144" s="1301"/>
      <c r="J144" s="1301"/>
      <c r="K144" s="1309"/>
      <c r="L144" s="1304"/>
      <c r="M144" s="1305"/>
      <c r="N144" s="1343"/>
      <c r="O144" s="1407"/>
      <c r="P144" s="1410"/>
      <c r="Q144" s="1392"/>
      <c r="R144" s="1394"/>
      <c r="S144" s="1382"/>
      <c r="T144" s="1306"/>
      <c r="U144" s="1364"/>
      <c r="V144" s="1375"/>
    </row>
    <row r="145" spans="1:24" ht="12.75" customHeight="1">
      <c r="A145" s="1337"/>
      <c r="B145" s="1301"/>
      <c r="C145" s="1336"/>
      <c r="D145" s="1344" t="s">
        <v>859</v>
      </c>
      <c r="E145" s="1744" t="s">
        <v>929</v>
      </c>
      <c r="F145" s="1744"/>
      <c r="G145" s="1744"/>
      <c r="H145" s="1744"/>
      <c r="I145" s="1744"/>
      <c r="J145" s="1744"/>
      <c r="K145" s="1289"/>
      <c r="L145" s="1294">
        <f>IF(K145&lt;&gt;"", M145, 0)</f>
        <v>0</v>
      </c>
      <c r="M145" s="1295">
        <v>2</v>
      </c>
      <c r="N145" s="1339"/>
      <c r="O145" s="1409"/>
      <c r="P145" s="1410">
        <f>IF(O145&lt;&gt;"", M145, 0)</f>
        <v>0</v>
      </c>
      <c r="Q145" s="1387"/>
      <c r="R145" s="1394">
        <f>IF(Q145&lt;&gt;"",M145, 0)</f>
        <v>0</v>
      </c>
      <c r="S145" s="1360"/>
      <c r="T145" s="1306">
        <f>IF(S145&lt;&gt;"",M145,0)</f>
        <v>0</v>
      </c>
      <c r="U145" s="1365"/>
      <c r="V145" s="1375">
        <f>IF(U145&lt;&gt;"", M145, 0)</f>
        <v>0</v>
      </c>
    </row>
    <row r="146" spans="1:24">
      <c r="A146" s="1337"/>
      <c r="B146" s="1301"/>
      <c r="C146" s="1336"/>
      <c r="D146" s="1336"/>
      <c r="E146" s="1306"/>
      <c r="F146" s="1301"/>
      <c r="G146" s="1301"/>
      <c r="H146" s="1301"/>
      <c r="I146" s="1301"/>
      <c r="J146" s="1301"/>
      <c r="K146" s="1309"/>
      <c r="L146" s="1304"/>
      <c r="M146" s="1305"/>
      <c r="N146" s="1343"/>
      <c r="O146" s="1407"/>
      <c r="P146" s="1410"/>
      <c r="Q146" s="1392"/>
      <c r="R146" s="1394"/>
      <c r="S146" s="1382"/>
      <c r="T146" s="1306"/>
      <c r="U146" s="1364"/>
      <c r="V146" s="1375"/>
    </row>
    <row r="147" spans="1:24">
      <c r="A147" s="1337"/>
      <c r="B147" s="1301"/>
      <c r="C147" s="1336"/>
      <c r="D147" s="1336"/>
      <c r="E147" s="1306"/>
      <c r="F147" s="1301"/>
      <c r="G147" s="1301" t="s">
        <v>930</v>
      </c>
      <c r="H147" s="1301"/>
      <c r="I147" s="1301"/>
      <c r="J147" s="1345">
        <f>'[1]Secondary Input'!E10</f>
        <v>0</v>
      </c>
      <c r="K147" s="1309"/>
      <c r="L147" s="1304"/>
      <c r="M147" s="1305"/>
      <c r="N147" s="1343"/>
      <c r="O147" s="1407"/>
      <c r="P147" s="1410"/>
      <c r="Q147" s="1392"/>
      <c r="R147" s="1394"/>
      <c r="S147" s="1382"/>
      <c r="T147" s="1306"/>
      <c r="U147" s="1364"/>
      <c r="V147" s="1375"/>
    </row>
    <row r="148" spans="1:24">
      <c r="A148" s="1337"/>
      <c r="B148" s="1301"/>
      <c r="C148" s="1336"/>
      <c r="D148" s="1336"/>
      <c r="E148" s="1306"/>
      <c r="F148" s="1301"/>
      <c r="G148" s="1301" t="s">
        <v>931</v>
      </c>
      <c r="H148" s="1301"/>
      <c r="I148" s="1301"/>
      <c r="J148" s="1345">
        <f>'[1]Primary Input'!E9</f>
        <v>0</v>
      </c>
      <c r="K148" s="1309"/>
      <c r="L148" s="1304"/>
      <c r="M148" s="1305"/>
      <c r="N148" s="1343"/>
      <c r="O148" s="1407"/>
      <c r="P148" s="1410"/>
      <c r="Q148" s="1392"/>
      <c r="R148" s="1394"/>
      <c r="S148" s="1382"/>
      <c r="T148" s="1306"/>
      <c r="U148" s="1364"/>
      <c r="V148" s="1375"/>
    </row>
    <row r="149" spans="1:24">
      <c r="A149" s="1337"/>
      <c r="B149" s="1301"/>
      <c r="C149" s="1336"/>
      <c r="D149" s="1336"/>
      <c r="E149" s="1306"/>
      <c r="F149" s="1301"/>
      <c r="G149" s="1301"/>
      <c r="H149" s="1301"/>
      <c r="I149" s="1301"/>
      <c r="J149" s="1301"/>
      <c r="K149" s="1309"/>
      <c r="L149" s="1304"/>
      <c r="M149" s="1305"/>
      <c r="N149" s="1343"/>
      <c r="O149" s="1412"/>
      <c r="P149" s="1410"/>
      <c r="Q149" s="1396"/>
      <c r="R149" s="1394"/>
      <c r="S149" s="1384"/>
      <c r="T149" s="1306"/>
      <c r="U149" s="1367"/>
      <c r="V149" s="1375"/>
    </row>
    <row r="150" spans="1:24">
      <c r="A150" s="1337"/>
      <c r="B150" s="1301"/>
      <c r="C150" s="1336"/>
      <c r="D150" s="1346" t="s">
        <v>861</v>
      </c>
      <c r="E150" s="1744" t="s">
        <v>932</v>
      </c>
      <c r="F150" s="1744"/>
      <c r="G150" s="1744"/>
      <c r="H150" s="1744"/>
      <c r="I150" s="1744"/>
      <c r="J150" s="1744"/>
      <c r="K150" s="1289"/>
      <c r="L150" s="1294">
        <f>IF(K150&lt;&gt;"", M150, 0)</f>
        <v>0</v>
      </c>
      <c r="M150" s="1295">
        <v>3</v>
      </c>
      <c r="N150" s="1339"/>
      <c r="O150" s="1409"/>
      <c r="P150" s="1410">
        <f>IF(O150&lt;&gt;"", M150, 0)</f>
        <v>0</v>
      </c>
      <c r="Q150" s="1387"/>
      <c r="R150" s="1394">
        <f>IF(Q150&lt;&gt;"",M150, 0)</f>
        <v>0</v>
      </c>
      <c r="S150" s="1360"/>
      <c r="T150" s="1306">
        <f>IF(S150&lt;&gt;"",M150,0)</f>
        <v>0</v>
      </c>
      <c r="U150" s="1365"/>
      <c r="V150" s="1375">
        <f>IF(U150&lt;&gt;"", M150, 0)</f>
        <v>0</v>
      </c>
    </row>
    <row r="151" spans="1:24">
      <c r="A151" s="1337"/>
      <c r="B151" s="1301"/>
      <c r="C151" s="1336"/>
      <c r="D151" s="1346"/>
      <c r="F151" s="1272" t="s">
        <v>933</v>
      </c>
      <c r="G151" s="1427"/>
      <c r="H151" s="1427"/>
      <c r="I151" s="1427"/>
      <c r="J151" s="1427"/>
      <c r="K151" s="1294"/>
      <c r="L151" s="1294"/>
      <c r="M151" s="1295"/>
      <c r="N151" s="1339"/>
      <c r="O151" s="1416"/>
      <c r="P151" s="1410"/>
      <c r="Q151" s="1400"/>
      <c r="R151" s="1394"/>
      <c r="S151" s="1360"/>
      <c r="T151" s="1306"/>
      <c r="U151" s="1368"/>
      <c r="V151" s="1375"/>
    </row>
    <row r="152" spans="1:24">
      <c r="A152" s="1337"/>
      <c r="B152" s="1301"/>
      <c r="C152" s="1336"/>
      <c r="D152" s="1272" t="s">
        <v>934</v>
      </c>
      <c r="F152" s="1272"/>
      <c r="G152" s="1427"/>
      <c r="H152" s="1427"/>
      <c r="I152" s="1427"/>
      <c r="J152" s="1427"/>
      <c r="K152" s="1294"/>
      <c r="L152" s="1294"/>
      <c r="M152" s="1295"/>
      <c r="N152" s="1339"/>
      <c r="O152" s="1416"/>
      <c r="P152" s="1410"/>
      <c r="Q152" s="1400"/>
      <c r="R152" s="1394"/>
      <c r="S152" s="1360"/>
      <c r="T152" s="1306"/>
      <c r="U152" s="1368"/>
      <c r="V152" s="1375"/>
    </row>
    <row r="153" spans="1:24">
      <c r="A153" s="1337"/>
      <c r="B153" s="1301"/>
      <c r="C153" s="1336"/>
      <c r="D153" s="1272" t="s">
        <v>935</v>
      </c>
      <c r="F153" s="1272"/>
      <c r="G153" s="1427"/>
      <c r="H153" s="1427"/>
      <c r="I153" s="1427"/>
      <c r="J153" s="1427"/>
      <c r="K153" s="1294"/>
      <c r="L153" s="1294"/>
      <c r="M153" s="1295"/>
      <c r="N153" s="1339"/>
      <c r="O153" s="1416"/>
      <c r="P153" s="1410"/>
      <c r="Q153" s="1400"/>
      <c r="R153" s="1394"/>
      <c r="S153" s="1360"/>
      <c r="T153" s="1306"/>
      <c r="U153" s="1368"/>
      <c r="V153" s="1375"/>
    </row>
    <row r="154" spans="1:24">
      <c r="A154" s="1338"/>
      <c r="B154" s="1296"/>
      <c r="C154" s="1296"/>
      <c r="D154" s="1296"/>
      <c r="E154" s="1296"/>
      <c r="F154" s="1296"/>
      <c r="G154" s="1296"/>
      <c r="H154" s="1296"/>
      <c r="I154" s="1296"/>
      <c r="J154" s="1296"/>
      <c r="K154" s="1296"/>
      <c r="L154" s="1297"/>
      <c r="M154" s="1297"/>
      <c r="N154" s="1340"/>
      <c r="O154" s="1416"/>
      <c r="P154" s="1410"/>
      <c r="Q154" s="1400"/>
      <c r="R154" s="1394"/>
      <c r="S154" s="1360"/>
      <c r="T154" s="1306"/>
      <c r="U154" s="1368"/>
      <c r="V154" s="1375"/>
    </row>
    <row r="155" spans="1:24">
      <c r="A155" s="1301"/>
      <c r="B155" s="1301" t="s">
        <v>402</v>
      </c>
      <c r="C155" s="1301" t="s">
        <v>936</v>
      </c>
      <c r="D155" s="1301"/>
      <c r="E155" s="1306"/>
      <c r="F155" s="1301"/>
      <c r="G155" s="1301"/>
      <c r="H155" s="1301"/>
      <c r="I155" s="1301"/>
      <c r="J155" s="1301"/>
      <c r="K155" s="1289"/>
      <c r="L155" s="1294">
        <f>IF(K155&lt;&gt;"", M155, 0)</f>
        <v>0</v>
      </c>
      <c r="M155" s="1295">
        <v>10</v>
      </c>
      <c r="N155" s="1298"/>
      <c r="O155" s="1409"/>
      <c r="P155" s="1410">
        <f>IF(O155&lt;&gt;"", M155, 0)</f>
        <v>0</v>
      </c>
      <c r="Q155" s="1387"/>
      <c r="R155" s="1394">
        <f>IF(Q155&lt;&gt;"",M155, 0)</f>
        <v>0</v>
      </c>
      <c r="S155" s="1360"/>
      <c r="T155" s="1306">
        <f>IF(S155&lt;&gt;"",M155,0)</f>
        <v>0</v>
      </c>
      <c r="U155" s="1365"/>
      <c r="V155" s="1375">
        <f>IF(U155&lt;&gt;"", M155, 0)</f>
        <v>0</v>
      </c>
    </row>
    <row r="156" spans="1:24">
      <c r="A156" s="1296"/>
      <c r="B156" s="1296"/>
      <c r="C156" s="1296"/>
      <c r="D156" s="1296"/>
      <c r="E156" s="1296"/>
      <c r="F156" s="1296"/>
      <c r="G156" s="1296"/>
      <c r="H156" s="1296"/>
      <c r="I156" s="1296"/>
      <c r="J156" s="1296"/>
      <c r="K156" s="1296"/>
      <c r="L156" s="1297"/>
      <c r="M156" s="1297"/>
      <c r="N156" s="1298"/>
      <c r="O156" s="1407"/>
      <c r="P156" s="1410"/>
      <c r="Q156" s="1392"/>
      <c r="R156" s="1394"/>
      <c r="S156" s="1382"/>
      <c r="T156" s="1306"/>
      <c r="U156" s="1364"/>
      <c r="V156" s="1375"/>
    </row>
    <row r="157" spans="1:24">
      <c r="A157" s="1301"/>
      <c r="B157" s="1301" t="s">
        <v>404</v>
      </c>
      <c r="C157" s="1301" t="s">
        <v>937</v>
      </c>
      <c r="D157" s="1301"/>
      <c r="E157" s="1306"/>
      <c r="F157" s="1301"/>
      <c r="G157" s="1301"/>
      <c r="H157" s="1301"/>
      <c r="I157" s="1301"/>
      <c r="J157" s="1301"/>
      <c r="K157" s="1289"/>
      <c r="L157" s="1294">
        <f>IF(K157&lt;&gt;"", M157, 0)</f>
        <v>0</v>
      </c>
      <c r="M157" s="1295">
        <v>4</v>
      </c>
      <c r="N157" s="1298"/>
      <c r="O157" s="1409"/>
      <c r="P157" s="1410">
        <f>IF(O157&lt;&gt;"", M157, 0)</f>
        <v>0</v>
      </c>
      <c r="Q157" s="1387"/>
      <c r="R157" s="1394">
        <f>IF(Q157&lt;&gt;"",M157, 0)</f>
        <v>0</v>
      </c>
      <c r="S157" s="1360"/>
      <c r="T157" s="1306">
        <f>IF(S157&lt;&gt;"",M157,0)</f>
        <v>0</v>
      </c>
      <c r="U157" s="1365"/>
      <c r="V157" s="1375">
        <f>IF(U157&lt;&gt;"", M157, 0)</f>
        <v>0</v>
      </c>
    </row>
    <row r="158" spans="1:24">
      <c r="A158" s="1301"/>
      <c r="B158" s="1301"/>
      <c r="C158" s="1301"/>
      <c r="D158" s="1301"/>
      <c r="E158" s="1301"/>
      <c r="F158" s="1301"/>
      <c r="G158" s="1301"/>
      <c r="H158" s="1301"/>
      <c r="I158" s="1301"/>
      <c r="J158" s="1301"/>
      <c r="K158" s="1301"/>
      <c r="L158" s="1298"/>
      <c r="M158" s="1298"/>
      <c r="N158" s="1298"/>
      <c r="O158" s="1412"/>
      <c r="P158" s="1410"/>
      <c r="Q158" s="1396"/>
      <c r="R158" s="1394"/>
      <c r="S158" s="1384"/>
      <c r="T158" s="1306"/>
      <c r="U158" s="1367"/>
      <c r="V158" s="1375"/>
      <c r="X158" s="1273"/>
    </row>
    <row r="159" spans="1:24">
      <c r="A159" s="1316"/>
      <c r="B159" s="1316" t="s">
        <v>406</v>
      </c>
      <c r="C159" s="1316" t="s">
        <v>938</v>
      </c>
      <c r="D159" s="1316"/>
      <c r="E159" s="1335"/>
      <c r="F159" s="1316"/>
      <c r="G159" s="1316"/>
      <c r="H159" s="1316"/>
      <c r="I159" s="1316"/>
      <c r="J159" s="1316"/>
      <c r="K159" s="1316"/>
      <c r="L159" s="1347"/>
      <c r="M159" s="1347"/>
      <c r="N159" s="1340"/>
      <c r="O159" s="1407"/>
      <c r="P159" s="1410"/>
      <c r="Q159" s="1392"/>
      <c r="R159" s="1394"/>
      <c r="S159" s="1382"/>
      <c r="T159" s="1306"/>
      <c r="U159" s="1364"/>
      <c r="V159" s="1375"/>
    </row>
    <row r="160" spans="1:24">
      <c r="A160" s="1301"/>
      <c r="B160" s="1301"/>
      <c r="C160" s="1301" t="s">
        <v>939</v>
      </c>
      <c r="D160" s="1301"/>
      <c r="E160" s="1306"/>
      <c r="F160" s="1301"/>
      <c r="G160" s="1301"/>
      <c r="H160" s="1301"/>
      <c r="I160" s="1301"/>
      <c r="J160" s="1301"/>
      <c r="K160" s="1301"/>
      <c r="L160" s="1298"/>
      <c r="M160" s="1298"/>
      <c r="N160" s="1340"/>
      <c r="O160" s="1407"/>
      <c r="P160" s="1410"/>
      <c r="Q160" s="1392"/>
      <c r="R160" s="1394"/>
      <c r="S160" s="1382"/>
      <c r="T160" s="1306"/>
      <c r="U160" s="1364"/>
      <c r="V160" s="1375"/>
    </row>
    <row r="161" spans="1:22">
      <c r="A161" s="1301"/>
      <c r="B161" s="1301"/>
      <c r="C161" s="1301" t="s">
        <v>940</v>
      </c>
      <c r="D161" s="1301"/>
      <c r="E161" s="1301"/>
      <c r="F161" s="1301"/>
      <c r="G161" s="1301"/>
      <c r="H161" s="1301"/>
      <c r="I161" s="1301"/>
      <c r="J161" s="1301"/>
      <c r="K161" s="1301"/>
      <c r="L161" s="1298"/>
      <c r="M161" s="1298"/>
      <c r="N161" s="1340"/>
      <c r="O161" s="1407"/>
      <c r="P161" s="1410"/>
      <c r="Q161" s="1392"/>
      <c r="R161" s="1394"/>
      <c r="S161" s="1382"/>
      <c r="T161" s="1306"/>
      <c r="U161" s="1364"/>
      <c r="V161" s="1375"/>
    </row>
    <row r="162" spans="1:22">
      <c r="A162" s="1301"/>
      <c r="B162" s="1301"/>
      <c r="C162" s="1301"/>
      <c r="D162" s="1301"/>
      <c r="E162" s="1301"/>
      <c r="F162" s="1301"/>
      <c r="G162" s="1301"/>
      <c r="H162" s="1301"/>
      <c r="I162" s="1301"/>
      <c r="J162" s="1301"/>
      <c r="K162" s="1301"/>
      <c r="L162" s="1298"/>
      <c r="M162" s="1298"/>
      <c r="N162" s="1340"/>
      <c r="O162" s="1407"/>
      <c r="P162" s="1410"/>
      <c r="Q162" s="1392"/>
      <c r="R162" s="1394"/>
      <c r="S162" s="1382"/>
      <c r="T162" s="1306"/>
      <c r="U162" s="1364"/>
      <c r="V162" s="1376"/>
    </row>
    <row r="163" spans="1:22">
      <c r="A163" s="1301"/>
      <c r="B163" s="1301"/>
      <c r="C163" s="1301"/>
      <c r="D163" s="1301" t="s">
        <v>941</v>
      </c>
      <c r="E163" s="1301"/>
      <c r="F163" s="1301"/>
      <c r="G163" s="1301"/>
      <c r="H163" s="1301"/>
      <c r="I163" s="1301"/>
      <c r="J163" s="1301"/>
      <c r="K163" s="1301"/>
      <c r="L163" s="1298"/>
      <c r="M163" s="1298"/>
      <c r="N163" s="1340"/>
      <c r="O163" s="1407"/>
      <c r="P163" s="1410"/>
      <c r="Q163" s="1392"/>
      <c r="R163" s="1394"/>
      <c r="S163" s="1382"/>
      <c r="T163" s="1306"/>
      <c r="U163" s="1364"/>
      <c r="V163" s="1376"/>
    </row>
    <row r="164" spans="1:22">
      <c r="A164" s="1301"/>
      <c r="B164" s="1301"/>
      <c r="C164" s="1301"/>
      <c r="D164" s="1301" t="s">
        <v>942</v>
      </c>
      <c r="E164" s="1301"/>
      <c r="F164" s="1301"/>
      <c r="G164" s="1301"/>
      <c r="H164" s="1301"/>
      <c r="I164" s="1301"/>
      <c r="J164" s="1301"/>
      <c r="K164" s="1301"/>
      <c r="L164" s="1298"/>
      <c r="M164" s="1298"/>
      <c r="N164" s="1340"/>
      <c r="O164" s="1407"/>
      <c r="P164" s="1410"/>
      <c r="Q164" s="1392"/>
      <c r="R164" s="1394"/>
      <c r="S164" s="1382"/>
      <c r="T164" s="1306"/>
      <c r="U164" s="1364"/>
      <c r="V164" s="1376"/>
    </row>
    <row r="165" spans="1:22">
      <c r="A165" s="1301"/>
      <c r="B165" s="1301"/>
      <c r="C165" s="1301"/>
      <c r="D165" s="1301"/>
      <c r="E165" s="1301" t="s">
        <v>943</v>
      </c>
      <c r="F165" s="1301"/>
      <c r="G165" s="1301"/>
      <c r="H165" s="1301"/>
      <c r="I165" s="1301"/>
      <c r="J165" s="1301"/>
      <c r="K165" s="1301"/>
      <c r="L165" s="1298"/>
      <c r="M165" s="1298"/>
      <c r="N165" s="1340"/>
      <c r="O165" s="1407"/>
      <c r="P165" s="1410"/>
      <c r="Q165" s="1392"/>
      <c r="R165" s="1394"/>
      <c r="S165" s="1382"/>
      <c r="T165" s="1306"/>
      <c r="U165" s="1364"/>
      <c r="V165" s="1376"/>
    </row>
    <row r="166" spans="1:22">
      <c r="A166" s="1301"/>
      <c r="B166" s="1301"/>
      <c r="C166" s="1301"/>
      <c r="D166" s="1301"/>
      <c r="E166" s="1301" t="s">
        <v>944</v>
      </c>
      <c r="F166" s="1301"/>
      <c r="G166" s="1301"/>
      <c r="H166" s="1301"/>
      <c r="I166" s="1301"/>
      <c r="J166" s="1301"/>
      <c r="K166" s="1301"/>
      <c r="L166" s="1298"/>
      <c r="M166" s="1298"/>
      <c r="N166" s="1340"/>
      <c r="O166" s="1407"/>
      <c r="P166" s="1410"/>
      <c r="Q166" s="1392"/>
      <c r="R166" s="1394"/>
      <c r="S166" s="1382"/>
      <c r="T166" s="1306"/>
      <c r="U166" s="1364"/>
      <c r="V166" s="1376"/>
    </row>
    <row r="167" spans="1:22">
      <c r="A167" s="1301"/>
      <c r="B167" s="1301"/>
      <c r="C167" s="1301"/>
      <c r="D167" s="1301"/>
      <c r="E167" s="1301" t="s">
        <v>945</v>
      </c>
      <c r="F167" s="1301"/>
      <c r="G167" s="1301"/>
      <c r="H167" s="1301"/>
      <c r="I167" s="1301"/>
      <c r="J167" s="1301"/>
      <c r="K167" s="1301"/>
      <c r="L167" s="1298"/>
      <c r="M167" s="1298"/>
      <c r="N167" s="1340"/>
      <c r="O167" s="1407"/>
      <c r="P167" s="1410"/>
      <c r="Q167" s="1392"/>
      <c r="R167" s="1394"/>
      <c r="S167" s="1382"/>
      <c r="T167" s="1306"/>
      <c r="U167" s="1364"/>
      <c r="V167" s="1376"/>
    </row>
    <row r="168" spans="1:22">
      <c r="A168" s="1301"/>
      <c r="B168" s="1301"/>
      <c r="C168" s="1301"/>
      <c r="D168" s="1301"/>
      <c r="E168" s="1301" t="s">
        <v>946</v>
      </c>
      <c r="F168" s="1301"/>
      <c r="G168" s="1301"/>
      <c r="H168" s="1301"/>
      <c r="I168" s="1301"/>
      <c r="J168" s="1301"/>
      <c r="K168" s="1301"/>
      <c r="L168" s="1298"/>
      <c r="M168" s="1298"/>
      <c r="N168" s="1340"/>
      <c r="O168" s="1407"/>
      <c r="P168" s="1410"/>
      <c r="Q168" s="1392"/>
      <c r="R168" s="1394"/>
      <c r="S168" s="1382"/>
      <c r="T168" s="1306"/>
      <c r="U168" s="1364"/>
      <c r="V168" s="1376"/>
    </row>
    <row r="169" spans="1:22">
      <c r="A169" s="1301"/>
      <c r="B169" s="1301"/>
      <c r="C169" s="1301"/>
      <c r="D169" s="1301"/>
      <c r="E169" s="1301" t="s">
        <v>947</v>
      </c>
      <c r="F169" s="1301"/>
      <c r="G169" s="1301"/>
      <c r="H169" s="1301"/>
      <c r="I169" s="1301"/>
      <c r="J169" s="1301"/>
      <c r="K169" s="1301"/>
      <c r="L169" s="1298"/>
      <c r="M169" s="1298"/>
      <c r="N169" s="1340"/>
      <c r="O169" s="1407"/>
      <c r="P169" s="1410"/>
      <c r="Q169" s="1392"/>
      <c r="R169" s="1394"/>
      <c r="S169" s="1382"/>
      <c r="T169" s="1306"/>
      <c r="U169" s="1364"/>
      <c r="V169" s="1376"/>
    </row>
    <row r="170" spans="1:22">
      <c r="A170" s="1301"/>
      <c r="B170" s="1301"/>
      <c r="C170" s="1301"/>
      <c r="D170" s="1301"/>
      <c r="E170" s="1301" t="s">
        <v>948</v>
      </c>
      <c r="F170" s="1301"/>
      <c r="G170" s="1301"/>
      <c r="H170" s="1301"/>
      <c r="I170" s="1301"/>
      <c r="J170" s="1301"/>
      <c r="K170" s="1301"/>
      <c r="L170" s="1298"/>
      <c r="M170" s="1298"/>
      <c r="N170" s="1340"/>
      <c r="O170" s="1407"/>
      <c r="P170" s="1410"/>
      <c r="Q170" s="1392"/>
      <c r="R170" s="1394"/>
      <c r="S170" s="1382"/>
      <c r="T170" s="1306"/>
      <c r="U170" s="1364"/>
      <c r="V170" s="1376"/>
    </row>
    <row r="171" spans="1:22">
      <c r="A171" s="1301"/>
      <c r="B171" s="1301"/>
      <c r="C171" s="1301"/>
      <c r="D171" s="1301"/>
      <c r="E171" s="1301"/>
      <c r="F171" s="1301"/>
      <c r="G171" s="1301"/>
      <c r="H171" s="1301"/>
      <c r="I171" s="1301"/>
      <c r="J171" s="1301"/>
      <c r="K171" s="1301"/>
      <c r="L171" s="1298"/>
      <c r="M171" s="1298"/>
      <c r="N171" s="1340"/>
      <c r="O171" s="1407"/>
      <c r="P171" s="1410"/>
      <c r="Q171" s="1392"/>
      <c r="R171" s="1394"/>
      <c r="S171" s="1382"/>
      <c r="T171" s="1306"/>
      <c r="U171" s="1364"/>
      <c r="V171" s="1376"/>
    </row>
    <row r="172" spans="1:22">
      <c r="A172" s="1301"/>
      <c r="B172" s="1301"/>
      <c r="C172" s="1301"/>
      <c r="D172" s="1294" t="s">
        <v>859</v>
      </c>
      <c r="E172" s="1306" t="s">
        <v>949</v>
      </c>
      <c r="F172" s="1301"/>
      <c r="G172" s="1301"/>
      <c r="H172" s="1301"/>
      <c r="I172" s="1301"/>
      <c r="J172" s="1301"/>
      <c r="K172" s="1289"/>
      <c r="L172" s="1294">
        <f>IF(K172&lt;&gt;"", M172, 0)</f>
        <v>0</v>
      </c>
      <c r="M172" s="1295">
        <v>4</v>
      </c>
      <c r="N172" s="1339"/>
      <c r="O172" s="1409"/>
      <c r="P172" s="1410">
        <f>IF(O172&lt;&gt;"", M172, 0)</f>
        <v>0</v>
      </c>
      <c r="Q172" s="1387"/>
      <c r="R172" s="1394">
        <f>IF(Q172&lt;&gt;"",M172, 0)</f>
        <v>0</v>
      </c>
      <c r="S172" s="1360"/>
      <c r="T172" s="1306">
        <f>IF(S172&lt;&gt;"",M172,0)</f>
        <v>0</v>
      </c>
      <c r="U172" s="1365"/>
      <c r="V172" s="1376">
        <f>IF(U172&lt;&gt;"", M172, 0)</f>
        <v>0</v>
      </c>
    </row>
    <row r="173" spans="1:22">
      <c r="A173" s="1301"/>
      <c r="B173" s="1301"/>
      <c r="C173" s="1301"/>
      <c r="D173" s="1294" t="s">
        <v>861</v>
      </c>
      <c r="E173" s="1306" t="s">
        <v>950</v>
      </c>
      <c r="F173" s="1301"/>
      <c r="G173" s="1301"/>
      <c r="H173" s="1301"/>
      <c r="I173" s="1301"/>
      <c r="J173" s="1301"/>
      <c r="K173" s="1289"/>
      <c r="L173" s="1294">
        <f>IF(K173&lt;&gt;"", M173, 0)</f>
        <v>0</v>
      </c>
      <c r="M173" s="1295">
        <v>3</v>
      </c>
      <c r="N173" s="1339"/>
      <c r="O173" s="1409"/>
      <c r="P173" s="1410">
        <f>IF(O173&lt;&gt;"", M173, 0)</f>
        <v>0</v>
      </c>
      <c r="Q173" s="1387"/>
      <c r="R173" s="1394">
        <f>IF(Q173&lt;&gt;"",M173, 0)</f>
        <v>0</v>
      </c>
      <c r="S173" s="1360"/>
      <c r="T173" s="1306">
        <f>IF(S173&lt;&gt;"",M173,0)</f>
        <v>0</v>
      </c>
      <c r="U173" s="1365"/>
      <c r="V173" s="1376">
        <f>IF(U173&lt;&gt;"", M173, 0)</f>
        <v>0</v>
      </c>
    </row>
    <row r="174" spans="1:22">
      <c r="A174" s="1301"/>
      <c r="B174" s="1301"/>
      <c r="C174" s="1301"/>
      <c r="D174" s="1294" t="s">
        <v>863</v>
      </c>
      <c r="E174" s="1306" t="s">
        <v>951</v>
      </c>
      <c r="F174" s="1301"/>
      <c r="G174" s="1301"/>
      <c r="H174" s="1301"/>
      <c r="I174" s="1301"/>
      <c r="J174" s="1301"/>
      <c r="K174" s="1289"/>
      <c r="L174" s="1294">
        <f>IF(K174&lt;&gt;"", M174, 0)</f>
        <v>0</v>
      </c>
      <c r="M174" s="1295">
        <v>2</v>
      </c>
      <c r="N174" s="1339"/>
      <c r="O174" s="1409"/>
      <c r="P174" s="1410">
        <f>IF(O174&lt;&gt;"", M174, 0)</f>
        <v>0</v>
      </c>
      <c r="Q174" s="1387"/>
      <c r="R174" s="1394">
        <f>IF(Q174&lt;&gt;"",M174, 0)</f>
        <v>0</v>
      </c>
      <c r="S174" s="1360"/>
      <c r="T174" s="1306">
        <f>IF(S174&lt;&gt;"",M174,0)</f>
        <v>0</v>
      </c>
      <c r="U174" s="1365"/>
      <c r="V174" s="1376">
        <f>IF(U174&lt;&gt;"", M174, 0)</f>
        <v>0</v>
      </c>
    </row>
    <row r="175" spans="1:22">
      <c r="A175" s="1301"/>
      <c r="B175" s="1301"/>
      <c r="C175" s="1301"/>
      <c r="D175" s="1301"/>
      <c r="E175" s="1306"/>
      <c r="F175" s="1301"/>
      <c r="G175" s="1301"/>
      <c r="H175" s="1301"/>
      <c r="I175" s="1301"/>
      <c r="J175" s="1301"/>
      <c r="K175" s="1301"/>
      <c r="L175" s="1301"/>
      <c r="M175" s="1301"/>
      <c r="N175" s="1337"/>
      <c r="O175" s="1407"/>
      <c r="P175" s="1410"/>
      <c r="Q175" s="1392"/>
      <c r="R175" s="1394"/>
      <c r="S175" s="1382"/>
      <c r="T175" s="1306"/>
      <c r="U175" s="1364"/>
      <c r="V175" s="1376"/>
    </row>
    <row r="176" spans="1:22">
      <c r="A176" s="1316"/>
      <c r="B176" s="1316"/>
      <c r="C176" s="1316"/>
      <c r="D176" s="1316"/>
      <c r="E176" s="1335"/>
      <c r="F176" s="1316"/>
      <c r="G176" s="1316"/>
      <c r="H176" s="1316"/>
      <c r="I176" s="1316"/>
      <c r="J176" s="1316"/>
      <c r="K176" s="1316"/>
      <c r="L176" s="1316"/>
      <c r="M176" s="1316"/>
      <c r="N176" s="1301"/>
      <c r="O176" s="1407"/>
      <c r="P176" s="1410"/>
      <c r="Q176" s="1392"/>
      <c r="R176" s="1394"/>
      <c r="S176" s="1382"/>
      <c r="T176" s="1306"/>
      <c r="U176" s="1364"/>
      <c r="V176" s="1376"/>
    </row>
    <row r="177" spans="1:22">
      <c r="A177" s="1292" t="s">
        <v>952</v>
      </c>
      <c r="B177" s="1293" t="s">
        <v>953</v>
      </c>
      <c r="C177" s="1301"/>
      <c r="D177" s="1301"/>
      <c r="E177" s="1306"/>
      <c r="F177" s="1301"/>
      <c r="G177" s="1301"/>
      <c r="H177" s="1301"/>
      <c r="I177" s="1301"/>
      <c r="J177" s="1301"/>
      <c r="K177" s="1309"/>
      <c r="L177" s="1304"/>
      <c r="M177" s="1305"/>
      <c r="N177" s="1305"/>
      <c r="O177" s="1407"/>
      <c r="P177" s="1410"/>
      <c r="Q177" s="1392"/>
      <c r="R177" s="1394"/>
      <c r="S177" s="1382"/>
      <c r="T177" s="1306"/>
      <c r="U177" s="1364"/>
      <c r="V177" s="1376"/>
    </row>
    <row r="178" spans="1:22">
      <c r="A178" s="1296"/>
      <c r="B178" s="1296"/>
      <c r="C178" s="1296"/>
      <c r="D178" s="1296"/>
      <c r="E178" s="1296"/>
      <c r="F178" s="1296"/>
      <c r="G178" s="1296"/>
      <c r="H178" s="1296"/>
      <c r="I178" s="1296"/>
      <c r="J178" s="1296"/>
      <c r="K178" s="1296"/>
      <c r="L178" s="1297"/>
      <c r="M178" s="1297"/>
      <c r="N178" s="1298"/>
      <c r="O178" s="1407"/>
      <c r="P178" s="1410"/>
      <c r="Q178" s="1392"/>
      <c r="R178" s="1394"/>
      <c r="S178" s="1382"/>
      <c r="T178" s="1306"/>
      <c r="U178" s="1364"/>
      <c r="V178" s="1376"/>
    </row>
    <row r="179" spans="1:22">
      <c r="A179" s="1301"/>
      <c r="B179" s="1301" t="s">
        <v>399</v>
      </c>
      <c r="C179" s="1301" t="s">
        <v>954</v>
      </c>
      <c r="D179" s="1301"/>
      <c r="E179" s="1306"/>
      <c r="F179" s="1301"/>
      <c r="G179" s="1301"/>
      <c r="H179" s="1301"/>
      <c r="I179" s="1301"/>
      <c r="J179" s="1301"/>
      <c r="K179" s="1309"/>
      <c r="L179" s="1304"/>
      <c r="M179" s="1305"/>
      <c r="N179" s="1305"/>
      <c r="O179" s="1407"/>
      <c r="P179" s="1410"/>
      <c r="Q179" s="1392"/>
      <c r="R179" s="1394"/>
      <c r="S179" s="1382"/>
      <c r="T179" s="1306"/>
      <c r="U179" s="1364"/>
      <c r="V179" s="1376"/>
    </row>
    <row r="180" spans="1:22">
      <c r="A180" s="1301"/>
      <c r="B180" s="1301"/>
      <c r="C180" s="1349" t="s">
        <v>955</v>
      </c>
      <c r="D180" s="1301"/>
      <c r="E180" s="1306"/>
      <c r="F180" s="1301"/>
      <c r="G180" s="1301"/>
      <c r="H180" s="1301"/>
      <c r="I180" s="1301"/>
      <c r="J180" s="1301"/>
      <c r="K180" s="1309"/>
      <c r="L180" s="1304"/>
      <c r="M180" s="1305"/>
      <c r="N180" s="1305"/>
      <c r="O180" s="1407"/>
      <c r="P180" s="1410"/>
      <c r="Q180" s="1392"/>
      <c r="R180" s="1394"/>
      <c r="S180" s="1382"/>
      <c r="T180" s="1306"/>
      <c r="U180" s="1364"/>
      <c r="V180" s="1376"/>
    </row>
    <row r="181" spans="1:22">
      <c r="A181" s="1301"/>
      <c r="B181" s="1301"/>
      <c r="C181" s="1310" t="s">
        <v>859</v>
      </c>
      <c r="D181" s="1301" t="s">
        <v>956</v>
      </c>
      <c r="E181" s="1306"/>
      <c r="F181" s="1301"/>
      <c r="G181" s="1301"/>
      <c r="H181" s="1301"/>
      <c r="I181" s="1301"/>
      <c r="J181" s="1301"/>
      <c r="K181" s="1309"/>
      <c r="L181" s="1304"/>
      <c r="M181" s="1305"/>
      <c r="N181" s="1305"/>
      <c r="O181" s="1407"/>
      <c r="P181" s="1410"/>
      <c r="Q181" s="1392"/>
      <c r="R181" s="1394"/>
      <c r="S181" s="1382"/>
      <c r="T181" s="1306"/>
      <c r="U181" s="1364"/>
      <c r="V181" s="1376"/>
    </row>
    <row r="182" spans="1:22">
      <c r="A182" s="1301"/>
      <c r="B182" s="1301"/>
      <c r="C182" s="1301"/>
      <c r="D182" s="1737" t="s">
        <v>957</v>
      </c>
      <c r="E182" s="1737"/>
      <c r="F182" s="1737"/>
      <c r="G182" s="1737"/>
      <c r="H182" s="1737"/>
      <c r="I182" s="1737"/>
      <c r="J182" s="1737"/>
      <c r="K182" s="1309"/>
      <c r="L182" s="1304"/>
      <c r="M182" s="1305"/>
      <c r="N182" s="1305"/>
      <c r="O182" s="1407"/>
      <c r="P182" s="1410"/>
      <c r="Q182" s="1392"/>
      <c r="R182" s="1394"/>
      <c r="S182" s="1382"/>
      <c r="T182" s="1306"/>
      <c r="U182" s="1364"/>
      <c r="V182" s="1376"/>
    </row>
    <row r="183" spans="1:22">
      <c r="A183" s="1301"/>
      <c r="B183" s="1301"/>
      <c r="C183" s="1301"/>
      <c r="D183" s="1307"/>
      <c r="E183" s="1307" t="s">
        <v>958</v>
      </c>
      <c r="F183" s="1301"/>
      <c r="G183" s="1289"/>
      <c r="H183" s="1312"/>
      <c r="I183" s="1311"/>
      <c r="J183" s="1301" t="s">
        <v>959</v>
      </c>
      <c r="K183" s="1289"/>
      <c r="L183" s="1312"/>
      <c r="M183" s="1305"/>
      <c r="N183" s="1305"/>
      <c r="O183" s="1407"/>
      <c r="P183" s="1410"/>
      <c r="Q183" s="1392"/>
      <c r="R183" s="1394"/>
      <c r="S183" s="1382"/>
      <c r="T183" s="1306"/>
      <c r="U183" s="1364"/>
      <c r="V183" s="1376"/>
    </row>
    <row r="184" spans="1:22">
      <c r="A184" s="1301"/>
      <c r="B184" s="1301"/>
      <c r="C184" s="1301"/>
      <c r="D184" s="1301"/>
      <c r="E184" s="1306" t="s">
        <v>960</v>
      </c>
      <c r="F184" s="1301"/>
      <c r="G184" s="1289"/>
      <c r="H184" s="1312"/>
      <c r="I184" s="1311"/>
      <c r="J184" s="1301" t="s">
        <v>961</v>
      </c>
      <c r="K184" s="1289"/>
      <c r="L184" s="1312"/>
      <c r="M184" s="1305"/>
      <c r="N184" s="1305"/>
      <c r="O184" s="1407"/>
      <c r="P184" s="1410"/>
      <c r="Q184" s="1392"/>
      <c r="R184" s="1394"/>
      <c r="S184" s="1382"/>
      <c r="T184" s="1306"/>
      <c r="U184" s="1364"/>
      <c r="V184" s="1376"/>
    </row>
    <row r="185" spans="1:22">
      <c r="A185" s="1301"/>
      <c r="B185" s="1301"/>
      <c r="C185" s="1301"/>
      <c r="D185" s="1301"/>
      <c r="E185" s="1306" t="s">
        <v>962</v>
      </c>
      <c r="F185" s="1301"/>
      <c r="G185" s="1289"/>
      <c r="H185" s="1312"/>
      <c r="I185" s="1311"/>
      <c r="J185" s="1301" t="s">
        <v>963</v>
      </c>
      <c r="K185" s="1289"/>
      <c r="L185" s="1312"/>
      <c r="M185" s="1305"/>
      <c r="N185" s="1305"/>
      <c r="O185" s="1407"/>
      <c r="P185" s="1410"/>
      <c r="Q185" s="1392"/>
      <c r="R185" s="1394"/>
      <c r="S185" s="1382"/>
      <c r="T185" s="1306"/>
      <c r="U185" s="1364"/>
      <c r="V185" s="1376"/>
    </row>
    <row r="186" spans="1:22">
      <c r="A186" s="1301"/>
      <c r="B186" s="1301"/>
      <c r="C186" s="1301"/>
      <c r="D186" s="1301"/>
      <c r="E186" s="1306" t="s">
        <v>964</v>
      </c>
      <c r="F186" s="1301"/>
      <c r="G186" s="1289"/>
      <c r="H186" s="1312"/>
      <c r="I186" s="1311"/>
      <c r="J186" s="1745" t="s">
        <v>965</v>
      </c>
      <c r="K186" s="1746"/>
      <c r="L186" s="1749"/>
      <c r="M186" s="1305"/>
      <c r="N186" s="1305"/>
      <c r="O186" s="1407"/>
      <c r="P186" s="1410"/>
      <c r="Q186" s="1392"/>
      <c r="R186" s="1394"/>
      <c r="S186" s="1382"/>
      <c r="T186" s="1306"/>
      <c r="U186" s="1364"/>
      <c r="V186" s="1376"/>
    </row>
    <row r="187" spans="1:22" ht="21.75" customHeight="1">
      <c r="A187" s="1301"/>
      <c r="B187" s="1301"/>
      <c r="C187" s="1301"/>
      <c r="D187" s="1301"/>
      <c r="E187" s="1306" t="s">
        <v>966</v>
      </c>
      <c r="F187" s="1301"/>
      <c r="G187" s="1289"/>
      <c r="H187" s="1312"/>
      <c r="I187" s="1301"/>
      <c r="J187" s="1745"/>
      <c r="K187" s="1747"/>
      <c r="L187" s="1750"/>
      <c r="M187" s="1305"/>
      <c r="N187" s="1305"/>
      <c r="O187" s="1407"/>
      <c r="P187" s="1410"/>
      <c r="Q187" s="1392"/>
      <c r="R187" s="1394"/>
      <c r="S187" s="1382"/>
      <c r="T187" s="1306"/>
      <c r="U187" s="1364"/>
      <c r="V187" s="1376"/>
    </row>
    <row r="188" spans="1:22">
      <c r="A188" s="1301"/>
      <c r="B188" s="1301"/>
      <c r="C188" s="1301"/>
      <c r="D188" s="1301"/>
      <c r="E188" s="1743" t="s">
        <v>967</v>
      </c>
      <c r="F188" s="1743"/>
      <c r="G188" s="1289"/>
      <c r="H188" s="1312"/>
      <c r="I188" s="1301"/>
      <c r="J188" s="1422"/>
      <c r="K188" s="1417">
        <f>SUM(G183:G188)+SUM(K183:K187)</f>
        <v>0</v>
      </c>
      <c r="L188" s="1417">
        <f>SUM(H183:H188)+SUM(L183:L187)</f>
        <v>0</v>
      </c>
      <c r="M188" s="1305"/>
      <c r="N188" s="1305"/>
      <c r="O188" s="1407"/>
      <c r="P188" s="1410"/>
      <c r="Q188" s="1392"/>
      <c r="R188" s="1394"/>
      <c r="S188" s="1382"/>
      <c r="T188" s="1306"/>
      <c r="U188" s="1364"/>
      <c r="V188" s="1376"/>
    </row>
    <row r="189" spans="1:22">
      <c r="A189" s="1301"/>
      <c r="B189" s="1301"/>
      <c r="C189" s="1301"/>
      <c r="D189" s="1301"/>
      <c r="E189" s="1748"/>
      <c r="F189" s="1748"/>
      <c r="G189" s="1748"/>
      <c r="H189" s="1748"/>
      <c r="I189" s="1748"/>
      <c r="J189" s="1748"/>
      <c r="K189" s="1424">
        <f>MIN(+K188,10)</f>
        <v>0</v>
      </c>
      <c r="L189" s="1423">
        <f>MIN(+L188,10)</f>
        <v>0</v>
      </c>
      <c r="M189" s="1305"/>
      <c r="N189" s="1305"/>
      <c r="O189" s="1409"/>
      <c r="P189" s="1413">
        <f>O189</f>
        <v>0</v>
      </c>
      <c r="Q189" s="1387"/>
      <c r="R189" s="1397">
        <f>Q189</f>
        <v>0</v>
      </c>
      <c r="S189" s="1360">
        <f>L189</f>
        <v>0</v>
      </c>
      <c r="T189" s="1358">
        <f>L189</f>
        <v>0</v>
      </c>
      <c r="U189" s="1365">
        <f>L189</f>
        <v>0</v>
      </c>
      <c r="V189" s="1377">
        <f>L189</f>
        <v>0</v>
      </c>
    </row>
    <row r="190" spans="1:22">
      <c r="A190" s="1301"/>
      <c r="B190" s="1301"/>
      <c r="C190" s="1301"/>
      <c r="D190" s="1301"/>
      <c r="E190" s="1429"/>
      <c r="F190" s="1429"/>
      <c r="G190" s="1429"/>
      <c r="H190" s="1429"/>
      <c r="I190" s="1429"/>
      <c r="J190" s="1429"/>
      <c r="K190" s="1320"/>
      <c r="L190" s="1320"/>
      <c r="M190" s="1305"/>
      <c r="N190" s="1305"/>
      <c r="O190" s="1412"/>
      <c r="P190" s="1418"/>
      <c r="Q190" s="1396"/>
      <c r="R190" s="1419"/>
      <c r="S190" s="1384"/>
      <c r="T190" s="1420"/>
      <c r="U190" s="1367"/>
      <c r="V190" s="1421"/>
    </row>
    <row r="191" spans="1:22">
      <c r="A191" s="1301"/>
      <c r="B191" s="1301"/>
      <c r="C191" s="1310" t="s">
        <v>861</v>
      </c>
      <c r="D191" s="1301" t="s">
        <v>968</v>
      </c>
      <c r="E191" s="1306"/>
      <c r="F191" s="1301"/>
      <c r="G191" s="1301"/>
      <c r="H191" s="1301"/>
      <c r="I191" s="1301"/>
      <c r="J191" s="1301"/>
      <c r="K191" s="1309"/>
      <c r="L191" s="1304"/>
      <c r="M191" s="1305"/>
      <c r="N191" s="1305"/>
      <c r="O191" s="1407"/>
      <c r="P191" s="1410"/>
      <c r="Q191" s="1392"/>
      <c r="R191" s="1394"/>
      <c r="S191" s="1382"/>
      <c r="T191" s="1306"/>
      <c r="U191" s="1364"/>
      <c r="V191" s="1376"/>
    </row>
    <row r="192" spans="1:22">
      <c r="A192" s="1301"/>
      <c r="B192" s="1301"/>
      <c r="C192" s="1301"/>
      <c r="D192" s="1737" t="s">
        <v>969</v>
      </c>
      <c r="E192" s="1737"/>
      <c r="F192" s="1737"/>
      <c r="G192" s="1737"/>
      <c r="H192" s="1737"/>
      <c r="I192" s="1737"/>
      <c r="J192" s="1737"/>
      <c r="K192" s="1737"/>
      <c r="L192" s="1304"/>
      <c r="M192" s="1305"/>
      <c r="N192" s="1305"/>
      <c r="O192" s="1407"/>
      <c r="P192" s="1410"/>
      <c r="Q192" s="1392"/>
      <c r="R192" s="1394"/>
      <c r="S192" s="1382"/>
      <c r="T192" s="1306"/>
      <c r="U192" s="1364"/>
      <c r="V192" s="1376"/>
    </row>
    <row r="193" spans="1:24">
      <c r="A193" s="1301"/>
      <c r="B193" s="1301"/>
      <c r="C193" s="1301"/>
      <c r="D193" s="1307"/>
      <c r="E193" s="1307" t="s">
        <v>970</v>
      </c>
      <c r="F193" s="1301"/>
      <c r="G193" s="1289"/>
      <c r="H193" s="1300"/>
      <c r="I193" s="1313">
        <f>SQRT(G193*G193)</f>
        <v>0</v>
      </c>
      <c r="J193" s="1301" t="s">
        <v>971</v>
      </c>
      <c r="K193" s="1289"/>
      <c r="L193" s="1300"/>
      <c r="M193" s="1313">
        <f t="shared" ref="M193:M199" si="0">SQRT(K193*K193)</f>
        <v>0</v>
      </c>
      <c r="N193" s="1305"/>
      <c r="O193" s="1407"/>
      <c r="P193" s="1410"/>
      <c r="Q193" s="1392"/>
      <c r="R193" s="1394"/>
      <c r="S193" s="1382"/>
      <c r="T193" s="1306"/>
      <c r="U193" s="1364"/>
      <c r="V193" s="1376"/>
      <c r="W193" s="1313">
        <f>SQRT(H193*H193)</f>
        <v>0</v>
      </c>
      <c r="X193" s="1313">
        <f>SQRT(L193*L193)</f>
        <v>0</v>
      </c>
    </row>
    <row r="194" spans="1:24">
      <c r="A194" s="1301"/>
      <c r="B194" s="1301"/>
      <c r="C194" s="1301"/>
      <c r="D194" s="1301"/>
      <c r="E194" s="1306" t="s">
        <v>972</v>
      </c>
      <c r="F194" s="1301"/>
      <c r="G194" s="1289"/>
      <c r="H194" s="1300"/>
      <c r="I194" s="1313">
        <f t="shared" ref="I194:I199" si="1">SQRT(G194*G194)</f>
        <v>0</v>
      </c>
      <c r="J194" s="1301" t="s">
        <v>973</v>
      </c>
      <c r="K194" s="1289"/>
      <c r="L194" s="1300"/>
      <c r="M194" s="1313">
        <f t="shared" si="0"/>
        <v>0</v>
      </c>
      <c r="N194" s="1305"/>
      <c r="O194" s="1407"/>
      <c r="P194" s="1410"/>
      <c r="Q194" s="1392"/>
      <c r="R194" s="1394"/>
      <c r="S194" s="1382"/>
      <c r="T194" s="1306"/>
      <c r="U194" s="1364"/>
      <c r="V194" s="1376"/>
      <c r="W194" s="1313">
        <f t="shared" ref="W194:W199" si="2">SQRT(H194*H194)</f>
        <v>0</v>
      </c>
      <c r="X194" s="1313">
        <f t="shared" ref="X194:X199" si="3">SQRT(L194*L194)</f>
        <v>0</v>
      </c>
    </row>
    <row r="195" spans="1:24" ht="12.75" customHeight="1">
      <c r="A195" s="1301"/>
      <c r="B195" s="1301"/>
      <c r="C195" s="1301"/>
      <c r="D195" s="1301"/>
      <c r="E195" s="1743" t="s">
        <v>974</v>
      </c>
      <c r="F195" s="1743"/>
      <c r="G195" s="1289"/>
      <c r="H195" s="1300"/>
      <c r="I195" s="1313">
        <f t="shared" si="1"/>
        <v>0</v>
      </c>
      <c r="J195" s="1301" t="s">
        <v>975</v>
      </c>
      <c r="K195" s="1289"/>
      <c r="L195" s="1300"/>
      <c r="M195" s="1313">
        <f t="shared" si="0"/>
        <v>0</v>
      </c>
      <c r="N195" s="1305"/>
      <c r="O195" s="1407"/>
      <c r="P195" s="1410"/>
      <c r="Q195" s="1392"/>
      <c r="R195" s="1394"/>
      <c r="S195" s="1382"/>
      <c r="T195" s="1306"/>
      <c r="U195" s="1364"/>
      <c r="V195" s="1376"/>
      <c r="W195" s="1313">
        <f t="shared" si="2"/>
        <v>0</v>
      </c>
      <c r="X195" s="1313">
        <f t="shared" si="3"/>
        <v>0</v>
      </c>
    </row>
    <row r="196" spans="1:24">
      <c r="A196" s="1301"/>
      <c r="B196" s="1301"/>
      <c r="C196" s="1301"/>
      <c r="D196" s="1301"/>
      <c r="E196" s="1306" t="s">
        <v>976</v>
      </c>
      <c r="F196" s="1301"/>
      <c r="G196" s="1289"/>
      <c r="H196" s="1300"/>
      <c r="I196" s="1313">
        <f t="shared" si="1"/>
        <v>0</v>
      </c>
      <c r="J196" s="1301" t="s">
        <v>977</v>
      </c>
      <c r="K196" s="1289"/>
      <c r="L196" s="1300"/>
      <c r="M196" s="1313">
        <f t="shared" si="0"/>
        <v>0</v>
      </c>
      <c r="N196" s="1305"/>
      <c r="O196" s="1407"/>
      <c r="P196" s="1410"/>
      <c r="Q196" s="1392"/>
      <c r="R196" s="1394"/>
      <c r="S196" s="1382"/>
      <c r="T196" s="1306"/>
      <c r="U196" s="1364"/>
      <c r="V196" s="1376"/>
      <c r="W196" s="1313">
        <f t="shared" si="2"/>
        <v>0</v>
      </c>
      <c r="X196" s="1313">
        <f t="shared" si="3"/>
        <v>0</v>
      </c>
    </row>
    <row r="197" spans="1:24" ht="12.75" customHeight="1">
      <c r="A197" s="1301"/>
      <c r="B197" s="1301"/>
      <c r="C197" s="1301"/>
      <c r="D197" s="1301"/>
      <c r="E197" s="1743" t="s">
        <v>978</v>
      </c>
      <c r="F197" s="1743"/>
      <c r="G197" s="1289"/>
      <c r="H197" s="1300"/>
      <c r="I197" s="1313">
        <f t="shared" si="1"/>
        <v>0</v>
      </c>
      <c r="J197" s="1301" t="s">
        <v>979</v>
      </c>
      <c r="K197" s="1289"/>
      <c r="L197" s="1300"/>
      <c r="M197" s="1313">
        <f t="shared" si="0"/>
        <v>0</v>
      </c>
      <c r="N197" s="1305"/>
      <c r="O197" s="1407"/>
      <c r="P197" s="1410"/>
      <c r="Q197" s="1392"/>
      <c r="R197" s="1394"/>
      <c r="S197" s="1382"/>
      <c r="T197" s="1306"/>
      <c r="U197" s="1364"/>
      <c r="V197" s="1376"/>
      <c r="W197" s="1313">
        <f t="shared" si="2"/>
        <v>0</v>
      </c>
      <c r="X197" s="1313">
        <f t="shared" si="3"/>
        <v>0</v>
      </c>
    </row>
    <row r="198" spans="1:24">
      <c r="A198" s="1301"/>
      <c r="B198" s="1301"/>
      <c r="C198" s="1301"/>
      <c r="D198" s="1301"/>
      <c r="E198" s="1743" t="s">
        <v>980</v>
      </c>
      <c r="F198" s="1743"/>
      <c r="G198" s="1289"/>
      <c r="H198" s="1300"/>
      <c r="I198" s="1313">
        <f t="shared" si="1"/>
        <v>0</v>
      </c>
      <c r="J198" s="1301" t="s">
        <v>981</v>
      </c>
      <c r="K198" s="1289"/>
      <c r="L198" s="1312"/>
      <c r="M198" s="1313">
        <f t="shared" si="0"/>
        <v>0</v>
      </c>
      <c r="N198" s="1305"/>
      <c r="O198" s="1407"/>
      <c r="P198" s="1410"/>
      <c r="Q198" s="1392"/>
      <c r="R198" s="1394"/>
      <c r="S198" s="1382"/>
      <c r="T198" s="1306"/>
      <c r="U198" s="1364"/>
      <c r="V198" s="1376"/>
      <c r="W198" s="1313">
        <f t="shared" si="2"/>
        <v>0</v>
      </c>
      <c r="X198" s="1313">
        <f t="shared" si="3"/>
        <v>0</v>
      </c>
    </row>
    <row r="199" spans="1:24" ht="27" customHeight="1">
      <c r="A199" s="1301"/>
      <c r="B199" s="1301"/>
      <c r="C199" s="1301"/>
      <c r="D199" s="1301"/>
      <c r="E199" s="1743" t="s">
        <v>982</v>
      </c>
      <c r="F199" s="1743"/>
      <c r="G199" s="1289"/>
      <c r="H199" s="1300"/>
      <c r="I199" s="1313">
        <f t="shared" si="1"/>
        <v>0</v>
      </c>
      <c r="J199" s="1301" t="s">
        <v>983</v>
      </c>
      <c r="K199" s="1289"/>
      <c r="L199" s="1312"/>
      <c r="M199" s="1313">
        <f t="shared" si="0"/>
        <v>0</v>
      </c>
      <c r="N199" s="1305"/>
      <c r="O199" s="1407"/>
      <c r="P199" s="1410"/>
      <c r="Q199" s="1392"/>
      <c r="R199" s="1394"/>
      <c r="S199" s="1382"/>
      <c r="T199" s="1306"/>
      <c r="U199" s="1364"/>
      <c r="V199" s="1376"/>
      <c r="W199" s="1313">
        <f t="shared" si="2"/>
        <v>0</v>
      </c>
      <c r="X199" s="1313">
        <f t="shared" si="3"/>
        <v>0</v>
      </c>
    </row>
    <row r="200" spans="1:24">
      <c r="A200" s="1301"/>
      <c r="B200" s="1301"/>
      <c r="C200" s="1301"/>
      <c r="D200" s="1301"/>
      <c r="E200" s="1306"/>
      <c r="F200" s="1301"/>
      <c r="G200" s="1301"/>
      <c r="H200" s="1301"/>
      <c r="I200" s="1311">
        <f>SQRT(K200*K200)</f>
        <v>0</v>
      </c>
      <c r="J200" s="1301"/>
      <c r="K200" s="1301"/>
      <c r="L200" s="1304"/>
      <c r="M200" s="1305"/>
      <c r="N200" s="1305"/>
      <c r="O200" s="1407"/>
      <c r="P200" s="1410"/>
      <c r="Q200" s="1392"/>
      <c r="R200" s="1394"/>
      <c r="S200" s="1382"/>
      <c r="T200" s="1306"/>
      <c r="U200" s="1364"/>
      <c r="V200" s="1376"/>
    </row>
    <row r="201" spans="1:24">
      <c r="A201" s="1301"/>
      <c r="B201" s="1301"/>
      <c r="C201" s="1301"/>
      <c r="D201" s="1301"/>
      <c r="E201" s="1306"/>
      <c r="F201" s="1301"/>
      <c r="G201" s="1301"/>
      <c r="H201" s="1301"/>
      <c r="I201" s="1301"/>
      <c r="J201" s="1301"/>
      <c r="K201" s="1309"/>
      <c r="L201" s="1304"/>
      <c r="M201" s="1305"/>
      <c r="N201" s="1305"/>
      <c r="O201" s="1407"/>
      <c r="P201" s="1410"/>
      <c r="Q201" s="1392"/>
      <c r="R201" s="1394"/>
      <c r="S201" s="1382"/>
      <c r="T201" s="1306"/>
      <c r="U201" s="1364"/>
      <c r="V201" s="1376"/>
    </row>
    <row r="202" spans="1:24">
      <c r="A202" s="1301"/>
      <c r="B202" s="1301"/>
      <c r="C202" s="1301"/>
      <c r="D202" s="1301"/>
      <c r="E202" s="1306"/>
      <c r="F202" s="1301"/>
      <c r="G202" s="1301"/>
      <c r="H202" s="1301"/>
      <c r="I202" s="1301"/>
      <c r="J202" s="1301"/>
      <c r="K202" s="1289">
        <f>-SUM(I193:I199)+-SUM(M193:M199)</f>
        <v>0</v>
      </c>
      <c r="L202" s="1361">
        <f>-SUM(W193:W200)+-SUM(X193:X200)</f>
        <v>0</v>
      </c>
      <c r="M202" s="1305"/>
      <c r="N202" s="1305"/>
      <c r="O202" s="1409"/>
      <c r="P202" s="1410">
        <f>O202</f>
        <v>0</v>
      </c>
      <c r="Q202" s="1387"/>
      <c r="R202" s="1394">
        <f>Q202</f>
        <v>0</v>
      </c>
      <c r="S202" s="1385">
        <f>L203</f>
        <v>0</v>
      </c>
      <c r="T202" s="1306">
        <f>S202</f>
        <v>0</v>
      </c>
      <c r="U202" s="1365">
        <f>L203</f>
        <v>0</v>
      </c>
      <c r="V202" s="1376">
        <f>U202</f>
        <v>0</v>
      </c>
    </row>
    <row r="203" spans="1:24">
      <c r="A203" s="1301"/>
      <c r="B203" s="1301"/>
      <c r="C203" s="1301"/>
      <c r="D203" s="1301"/>
      <c r="E203" s="1306"/>
      <c r="F203" s="1301"/>
      <c r="G203" s="1301"/>
      <c r="H203" s="1301"/>
      <c r="I203" s="1301"/>
      <c r="J203" s="1301"/>
      <c r="K203" s="1417">
        <f>MIN(0,K202)</f>
        <v>0</v>
      </c>
      <c r="L203" s="1417">
        <f>MIN(0,L202)</f>
        <v>0</v>
      </c>
      <c r="M203" s="1305"/>
      <c r="N203" s="1305"/>
      <c r="O203" s="1407"/>
      <c r="P203" s="1410"/>
      <c r="Q203" s="1392"/>
      <c r="R203" s="1394"/>
      <c r="S203" s="1382"/>
      <c r="T203" s="1306"/>
      <c r="U203" s="1364"/>
      <c r="V203" s="1376"/>
    </row>
    <row r="204" spans="1:24" ht="27.75" customHeight="1">
      <c r="A204" s="1301"/>
      <c r="B204" s="1301"/>
      <c r="C204" s="1301"/>
      <c r="D204" s="1737" t="s">
        <v>984</v>
      </c>
      <c r="E204" s="1737"/>
      <c r="F204" s="1737"/>
      <c r="G204" s="1737"/>
      <c r="H204" s="1737"/>
      <c r="I204" s="1737"/>
      <c r="J204" s="1737"/>
      <c r="K204" s="1309"/>
      <c r="L204" s="1304"/>
      <c r="M204" s="1305"/>
      <c r="N204" s="1305"/>
      <c r="O204" s="1407"/>
      <c r="P204" s="1410"/>
      <c r="Q204" s="1392"/>
      <c r="R204" s="1394"/>
      <c r="S204" s="1382"/>
      <c r="T204" s="1306"/>
      <c r="U204" s="1364"/>
      <c r="V204" s="1376"/>
    </row>
    <row r="205" spans="1:24">
      <c r="A205" s="1296"/>
      <c r="B205" s="1296"/>
      <c r="C205" s="1296"/>
      <c r="D205" s="1296"/>
      <c r="E205" s="1296"/>
      <c r="F205" s="1296"/>
      <c r="G205" s="1296"/>
      <c r="H205" s="1296"/>
      <c r="I205" s="1296"/>
      <c r="J205" s="1296"/>
      <c r="K205" s="1296"/>
      <c r="L205" s="1297"/>
      <c r="M205" s="1297"/>
      <c r="N205" s="1298"/>
      <c r="O205" s="1407"/>
      <c r="P205" s="1410"/>
      <c r="Q205" s="1392"/>
      <c r="R205" s="1394"/>
      <c r="S205" s="1382"/>
      <c r="T205" s="1306"/>
      <c r="U205" s="1364"/>
      <c r="V205" s="1376"/>
    </row>
    <row r="206" spans="1:24">
      <c r="A206" s="1292" t="s">
        <v>985</v>
      </c>
      <c r="B206" s="1293" t="s">
        <v>986</v>
      </c>
      <c r="C206" s="1301"/>
      <c r="D206" s="1301"/>
      <c r="E206" s="1306"/>
      <c r="F206" s="1301"/>
      <c r="G206" s="1301"/>
      <c r="H206" s="1301" t="s">
        <v>987</v>
      </c>
      <c r="I206" s="1301"/>
      <c r="J206" s="1301"/>
      <c r="K206" s="1309"/>
      <c r="L206" s="1304"/>
      <c r="M206" s="1305"/>
      <c r="N206" s="1305"/>
      <c r="O206" s="1407"/>
      <c r="P206" s="1410"/>
      <c r="Q206" s="1392"/>
      <c r="R206" s="1394"/>
      <c r="S206" s="1382"/>
      <c r="T206" s="1306"/>
      <c r="U206" s="1364"/>
      <c r="V206" s="1376"/>
    </row>
    <row r="207" spans="1:24">
      <c r="A207" s="1296"/>
      <c r="B207" s="1296"/>
      <c r="C207" s="1296"/>
      <c r="D207" s="1296"/>
      <c r="E207" s="1296"/>
      <c r="F207" s="1296"/>
      <c r="G207" s="1296"/>
      <c r="H207" s="1296"/>
      <c r="I207" s="1296"/>
      <c r="J207" s="1296"/>
      <c r="K207" s="1296"/>
      <c r="L207" s="1297"/>
      <c r="M207" s="1297"/>
      <c r="N207" s="1298"/>
      <c r="O207" s="1407"/>
      <c r="P207" s="1410"/>
      <c r="Q207" s="1392"/>
      <c r="R207" s="1394"/>
      <c r="S207" s="1382"/>
      <c r="T207" s="1306"/>
      <c r="U207" s="1364"/>
      <c r="V207" s="1376"/>
    </row>
    <row r="208" spans="1:24">
      <c r="A208" s="1301"/>
      <c r="B208" s="1301" t="s">
        <v>399</v>
      </c>
      <c r="C208" s="1301" t="s">
        <v>988</v>
      </c>
      <c r="D208" s="1301"/>
      <c r="E208" s="1306"/>
      <c r="F208" s="1301"/>
      <c r="G208" s="1301"/>
      <c r="H208" s="1301"/>
      <c r="I208" s="1301"/>
      <c r="J208" s="1301"/>
      <c r="K208" s="1289"/>
      <c r="L208" s="1294">
        <f>IF(K208&lt;&gt;"", M208, 0)</f>
        <v>0</v>
      </c>
      <c r="M208" s="1295">
        <v>5</v>
      </c>
      <c r="N208" s="1295"/>
      <c r="O208" s="1409"/>
      <c r="P208" s="1410">
        <f>IF(O208&lt;&gt;"", M208, 0)</f>
        <v>0</v>
      </c>
      <c r="Q208" s="1387"/>
      <c r="R208" s="1394">
        <f>IF(Q208&lt;&gt;"", M208, 0)</f>
        <v>0</v>
      </c>
      <c r="S208" s="1360"/>
      <c r="T208" s="1323">
        <f>IF(S208&lt;&gt;"", M208, 0)</f>
        <v>0</v>
      </c>
      <c r="U208" s="1365"/>
      <c r="V208" s="1376">
        <f>IF(U208&lt;&gt;"",M208, 0)</f>
        <v>0</v>
      </c>
    </row>
    <row r="209" spans="1:22">
      <c r="A209" s="1301"/>
      <c r="B209" s="1301"/>
      <c r="C209" s="1301"/>
      <c r="D209" s="1301"/>
      <c r="E209" s="1306"/>
      <c r="F209" s="1301"/>
      <c r="G209" s="1301"/>
      <c r="H209" s="1301"/>
      <c r="I209" s="1301"/>
      <c r="J209" s="1301"/>
      <c r="K209" s="1309"/>
      <c r="L209" s="1304"/>
      <c r="M209" s="1305"/>
      <c r="N209" s="1305"/>
      <c r="O209" s="1407"/>
      <c r="P209" s="1410"/>
      <c r="Q209" s="1392"/>
      <c r="R209" s="1394"/>
      <c r="S209" s="1382"/>
      <c r="T209" s="1323"/>
      <c r="U209" s="1364"/>
      <c r="V209" s="1376"/>
    </row>
    <row r="210" spans="1:22">
      <c r="A210" s="1301"/>
      <c r="B210" s="1301"/>
      <c r="C210" s="1301" t="s">
        <v>989</v>
      </c>
      <c r="D210" s="1301"/>
      <c r="E210" s="1306"/>
      <c r="F210" s="1301"/>
      <c r="G210" s="1301"/>
      <c r="H210" s="1301"/>
      <c r="I210" s="1301"/>
      <c r="J210" s="1301"/>
      <c r="K210" s="1309"/>
      <c r="L210" s="1304"/>
      <c r="M210" s="1305"/>
      <c r="N210" s="1305"/>
      <c r="O210" s="1407"/>
      <c r="P210" s="1410"/>
      <c r="Q210" s="1392"/>
      <c r="R210" s="1394"/>
      <c r="S210" s="1382"/>
      <c r="T210" s="1323"/>
      <c r="U210" s="1364"/>
      <c r="V210" s="1376"/>
    </row>
    <row r="211" spans="1:22">
      <c r="A211" s="1296"/>
      <c r="B211" s="1296"/>
      <c r="C211" s="1296"/>
      <c r="D211" s="1296"/>
      <c r="E211" s="1296"/>
      <c r="F211" s="1296"/>
      <c r="G211" s="1296"/>
      <c r="H211" s="1296"/>
      <c r="I211" s="1296"/>
      <c r="J211" s="1296"/>
      <c r="K211" s="1296"/>
      <c r="L211" s="1297"/>
      <c r="M211" s="1297"/>
      <c r="N211" s="1298"/>
      <c r="O211" s="1407"/>
      <c r="P211" s="1410"/>
      <c r="Q211" s="1392"/>
      <c r="R211" s="1394"/>
      <c r="S211" s="1382"/>
      <c r="T211" s="1323"/>
      <c r="U211" s="1364"/>
      <c r="V211" s="1376"/>
    </row>
    <row r="212" spans="1:22">
      <c r="A212" s="1301"/>
      <c r="B212" s="1301" t="s">
        <v>400</v>
      </c>
      <c r="C212" s="1301" t="s">
        <v>990</v>
      </c>
      <c r="D212" s="1301"/>
      <c r="E212" s="1306"/>
      <c r="F212" s="1301"/>
      <c r="G212" s="1301"/>
      <c r="H212" s="1301"/>
      <c r="I212" s="1301"/>
      <c r="J212" s="1301"/>
      <c r="K212" s="1289"/>
      <c r="L212" s="1294">
        <f>IF(K212&lt;&gt;"", M212, 0)</f>
        <v>0</v>
      </c>
      <c r="M212" s="1295">
        <v>2</v>
      </c>
      <c r="N212" s="1295"/>
      <c r="O212" s="1409"/>
      <c r="P212" s="1410">
        <f>IF(O212&lt;&gt;"", M212, 0)</f>
        <v>0</v>
      </c>
      <c r="Q212" s="1387"/>
      <c r="R212" s="1394">
        <f>IF(Q212&lt;&gt;"", M212, 0)</f>
        <v>0</v>
      </c>
      <c r="S212" s="1360"/>
      <c r="T212" s="1323">
        <f>IF(S212&lt;&gt;"", M212, 0)</f>
        <v>0</v>
      </c>
      <c r="U212" s="1365"/>
      <c r="V212" s="1376">
        <f>IF(U212&lt;&gt;"",M212, 0)</f>
        <v>0</v>
      </c>
    </row>
    <row r="213" spans="1:22">
      <c r="A213" s="1301"/>
      <c r="B213" s="1301"/>
      <c r="C213" s="1301"/>
      <c r="D213" s="1301"/>
      <c r="E213" s="1306"/>
      <c r="F213" s="1301"/>
      <c r="G213" s="1301"/>
      <c r="H213" s="1301"/>
      <c r="I213" s="1301"/>
      <c r="J213" s="1301"/>
      <c r="K213" s="1309"/>
      <c r="L213" s="1304"/>
      <c r="M213" s="1305"/>
      <c r="N213" s="1305"/>
      <c r="O213" s="1407"/>
      <c r="P213" s="1410"/>
      <c r="Q213" s="1392"/>
      <c r="R213" s="1394"/>
      <c r="S213" s="1382"/>
      <c r="T213" s="1323"/>
      <c r="U213" s="1364"/>
      <c r="V213" s="1376"/>
    </row>
    <row r="214" spans="1:22">
      <c r="A214" s="1301"/>
      <c r="B214" s="1301"/>
      <c r="C214" s="1301" t="s">
        <v>991</v>
      </c>
      <c r="D214" s="1301"/>
      <c r="E214" s="1306"/>
      <c r="F214" s="1301"/>
      <c r="G214" s="1301"/>
      <c r="H214" s="1301"/>
      <c r="I214" s="1301"/>
      <c r="J214" s="1301"/>
      <c r="K214" s="1309"/>
      <c r="L214" s="1304"/>
      <c r="M214" s="1305"/>
      <c r="N214" s="1305"/>
      <c r="O214" s="1407"/>
      <c r="P214" s="1410"/>
      <c r="Q214" s="1392"/>
      <c r="R214" s="1394"/>
      <c r="S214" s="1382"/>
      <c r="T214" s="1323"/>
      <c r="U214" s="1364"/>
      <c r="V214" s="1376"/>
    </row>
    <row r="215" spans="1:22">
      <c r="A215" s="1301"/>
      <c r="B215" s="1301"/>
      <c r="C215" s="1301" t="s">
        <v>992</v>
      </c>
      <c r="D215" s="1301"/>
      <c r="E215" s="1306"/>
      <c r="F215" s="1301"/>
      <c r="G215" s="1301"/>
      <c r="H215" s="1301"/>
      <c r="I215" s="1301"/>
      <c r="J215" s="1301"/>
      <c r="K215" s="1309"/>
      <c r="L215" s="1304"/>
      <c r="M215" s="1305"/>
      <c r="N215" s="1305"/>
      <c r="O215" s="1407"/>
      <c r="P215" s="1410"/>
      <c r="Q215" s="1392"/>
      <c r="R215" s="1394"/>
      <c r="S215" s="1382"/>
      <c r="T215" s="1323"/>
      <c r="U215" s="1364"/>
      <c r="V215" s="1376"/>
    </row>
    <row r="216" spans="1:22">
      <c r="A216" s="1296"/>
      <c r="B216" s="1296"/>
      <c r="C216" s="1296"/>
      <c r="D216" s="1296"/>
      <c r="E216" s="1296"/>
      <c r="F216" s="1296"/>
      <c r="G216" s="1296"/>
      <c r="H216" s="1296"/>
      <c r="I216" s="1296"/>
      <c r="J216" s="1296"/>
      <c r="K216" s="1296"/>
      <c r="L216" s="1297"/>
      <c r="M216" s="1297"/>
      <c r="N216" s="1298"/>
      <c r="O216" s="1407"/>
      <c r="P216" s="1410"/>
      <c r="Q216" s="1392"/>
      <c r="R216" s="1394"/>
      <c r="S216" s="1382"/>
      <c r="T216" s="1323"/>
      <c r="U216" s="1364"/>
      <c r="V216" s="1376"/>
    </row>
    <row r="217" spans="1:22">
      <c r="A217" s="1301"/>
      <c r="B217" s="1301" t="s">
        <v>401</v>
      </c>
      <c r="C217" s="1301" t="s">
        <v>993</v>
      </c>
      <c r="D217" s="1301"/>
      <c r="E217" s="1306"/>
      <c r="F217" s="1301"/>
      <c r="G217" s="1301"/>
      <c r="H217" s="1301"/>
      <c r="I217" s="1301"/>
      <c r="J217" s="1301"/>
      <c r="K217" s="1309"/>
      <c r="L217" s="1304"/>
      <c r="M217" s="1305"/>
      <c r="N217" s="1305"/>
      <c r="O217" s="1407"/>
      <c r="P217" s="1410"/>
      <c r="Q217" s="1392"/>
      <c r="R217" s="1394"/>
      <c r="S217" s="1382"/>
      <c r="T217" s="1323"/>
      <c r="U217" s="1364"/>
      <c r="V217" s="1376"/>
    </row>
    <row r="218" spans="1:22">
      <c r="A218" s="1301"/>
      <c r="B218" s="1301"/>
      <c r="C218" s="1301"/>
      <c r="D218" s="1301"/>
      <c r="E218" s="1306"/>
      <c r="F218" s="1301"/>
      <c r="G218" s="1301"/>
      <c r="H218" s="1301"/>
      <c r="I218" s="1301"/>
      <c r="J218" s="1301"/>
      <c r="K218" s="1309"/>
      <c r="L218" s="1304"/>
      <c r="M218" s="1305"/>
      <c r="N218" s="1305"/>
      <c r="O218" s="1407"/>
      <c r="P218" s="1410"/>
      <c r="Q218" s="1392"/>
      <c r="R218" s="1394"/>
      <c r="S218" s="1382"/>
      <c r="T218" s="1323"/>
      <c r="U218" s="1364"/>
      <c r="V218" s="1376"/>
    </row>
    <row r="219" spans="1:22">
      <c r="A219" s="1301"/>
      <c r="B219" s="1301"/>
      <c r="C219" s="1301"/>
      <c r="D219" s="1294" t="s">
        <v>859</v>
      </c>
      <c r="E219" s="1294" t="s">
        <v>994</v>
      </c>
      <c r="F219" s="1294"/>
      <c r="G219" s="1301"/>
      <c r="H219" s="1301"/>
      <c r="I219" s="1301"/>
      <c r="J219" s="1301"/>
      <c r="K219" s="1289"/>
      <c r="L219" s="1294">
        <f>IF(K219&lt;&gt;"", M219, 0)</f>
        <v>0</v>
      </c>
      <c r="M219" s="1295">
        <v>3</v>
      </c>
      <c r="N219" s="1295"/>
      <c r="O219" s="1409"/>
      <c r="P219" s="1410">
        <f>IF(O219&lt;&gt;"", M219, 0)</f>
        <v>0</v>
      </c>
      <c r="Q219" s="1387"/>
      <c r="R219" s="1394">
        <f>IF(Q219&lt;&gt;"", M219, 0)</f>
        <v>0</v>
      </c>
      <c r="S219" s="1360"/>
      <c r="T219" s="1323">
        <f>IF(S219&lt;&gt;"", M219, 0)</f>
        <v>0</v>
      </c>
      <c r="U219" s="1365"/>
      <c r="V219" s="1376">
        <f>IF(U219&lt;&gt;"",M219, 0)</f>
        <v>0</v>
      </c>
    </row>
    <row r="220" spans="1:22">
      <c r="A220" s="1301"/>
      <c r="B220" s="1301"/>
      <c r="C220" s="1301"/>
      <c r="D220" s="1294" t="s">
        <v>861</v>
      </c>
      <c r="E220" s="1294" t="s">
        <v>995</v>
      </c>
      <c r="F220" s="1294"/>
      <c r="G220" s="1301"/>
      <c r="H220" s="1301"/>
      <c r="I220" s="1301"/>
      <c r="J220" s="1301"/>
      <c r="K220" s="1289"/>
      <c r="L220" s="1294">
        <f>IF(K220&lt;&gt;"", M220, 0)</f>
        <v>0</v>
      </c>
      <c r="M220" s="1295">
        <v>1</v>
      </c>
      <c r="N220" s="1295"/>
      <c r="O220" s="1409"/>
      <c r="P220" s="1410">
        <f>IF(O220&lt;&gt;"", M220, 0)</f>
        <v>0</v>
      </c>
      <c r="Q220" s="1387"/>
      <c r="R220" s="1394">
        <f>IF(Q220&lt;&gt;"", M220, 0)</f>
        <v>0</v>
      </c>
      <c r="S220" s="1360"/>
      <c r="T220" s="1323">
        <f>IF(S220&lt;&gt;"", M220, 0)</f>
        <v>0</v>
      </c>
      <c r="U220" s="1365"/>
      <c r="V220" s="1376">
        <f>IF(U220&lt;&gt;"",M220, 0)</f>
        <v>0</v>
      </c>
    </row>
    <row r="221" spans="1:22">
      <c r="A221" s="1301"/>
      <c r="B221" s="1301"/>
      <c r="C221" s="1301"/>
      <c r="D221" s="1294" t="s">
        <v>863</v>
      </c>
      <c r="E221" s="1294" t="s">
        <v>996</v>
      </c>
      <c r="F221" s="1294"/>
      <c r="G221" s="1302"/>
      <c r="H221" s="1302"/>
      <c r="I221" s="1302"/>
      <c r="J221" s="1302"/>
      <c r="K221" s="1289"/>
      <c r="L221" s="1294">
        <f>IF(K221&lt;&gt;"", M221, 0)</f>
        <v>0</v>
      </c>
      <c r="M221" s="1295">
        <v>1</v>
      </c>
      <c r="N221" s="1295"/>
      <c r="O221" s="1409"/>
      <c r="P221" s="1410">
        <f>IF(O221&lt;&gt;"", M221, 0)</f>
        <v>0</v>
      </c>
      <c r="Q221" s="1387"/>
      <c r="R221" s="1394">
        <f>IF(Q221&lt;&gt;"", M221, 0)</f>
        <v>0</v>
      </c>
      <c r="S221" s="1360"/>
      <c r="T221" s="1323">
        <f>IF(S221&lt;&gt;"", M221, 0)</f>
        <v>0</v>
      </c>
      <c r="U221" s="1365"/>
      <c r="V221" s="1376">
        <f>IF(U221&lt;&gt;"",M221, 0)</f>
        <v>0</v>
      </c>
    </row>
    <row r="222" spans="1:22">
      <c r="A222" s="1301"/>
      <c r="B222" s="1301"/>
      <c r="C222" s="1301"/>
      <c r="D222" s="1294" t="s">
        <v>997</v>
      </c>
      <c r="E222" s="1294" t="s">
        <v>998</v>
      </c>
      <c r="F222" s="1294"/>
      <c r="G222" s="1302"/>
      <c r="H222" s="1302"/>
      <c r="I222" s="1302"/>
      <c r="J222" s="1302"/>
      <c r="K222" s="1289"/>
      <c r="L222" s="1294">
        <f>IF(K222&lt;&gt;"", M222, 0)</f>
        <v>0</v>
      </c>
      <c r="M222" s="1295">
        <v>2</v>
      </c>
      <c r="N222" s="1295"/>
      <c r="O222" s="1409"/>
      <c r="P222" s="1410">
        <f>IF(O222&lt;&gt;"", M222, 0)</f>
        <v>0</v>
      </c>
      <c r="Q222" s="1387"/>
      <c r="R222" s="1394">
        <f>IF(Q222&lt;&gt;"", M222, 0)</f>
        <v>0</v>
      </c>
      <c r="S222" s="1360"/>
      <c r="T222" s="1323">
        <f>IF(S222&lt;&gt;"", M222, 0)</f>
        <v>0</v>
      </c>
      <c r="U222" s="1365"/>
      <c r="V222" s="1376">
        <f>IF(U222&lt;&gt;"",M222, 0)</f>
        <v>0</v>
      </c>
    </row>
    <row r="223" spans="1:22">
      <c r="A223" s="1296"/>
      <c r="B223" s="1296"/>
      <c r="C223" s="1296"/>
      <c r="D223" s="1296"/>
      <c r="E223" s="1296"/>
      <c r="F223" s="1296"/>
      <c r="G223" s="1296"/>
      <c r="H223" s="1296"/>
      <c r="I223" s="1296"/>
      <c r="J223" s="1296"/>
      <c r="K223" s="1296"/>
      <c r="L223" s="1297"/>
      <c r="M223" s="1297"/>
      <c r="N223" s="1298"/>
      <c r="O223" s="1407"/>
      <c r="P223" s="1410"/>
      <c r="Q223" s="1392"/>
      <c r="R223" s="1394"/>
      <c r="S223" s="1382"/>
      <c r="T223" s="1323"/>
      <c r="U223" s="1364"/>
      <c r="V223" s="1376"/>
    </row>
    <row r="224" spans="1:22">
      <c r="A224" s="1301"/>
      <c r="B224" s="1301" t="s">
        <v>402</v>
      </c>
      <c r="C224" s="1301" t="s">
        <v>999</v>
      </c>
      <c r="D224" s="1301"/>
      <c r="E224" s="1306"/>
      <c r="F224" s="1301"/>
      <c r="G224" s="1301"/>
      <c r="H224" s="1301"/>
      <c r="I224" s="1301"/>
      <c r="J224" s="1301"/>
      <c r="K224" s="1309"/>
      <c r="L224" s="1304"/>
      <c r="M224" s="1305"/>
      <c r="N224" s="1305"/>
      <c r="O224" s="1407"/>
      <c r="P224" s="1410"/>
      <c r="Q224" s="1392"/>
      <c r="R224" s="1394"/>
      <c r="S224" s="1382"/>
      <c r="T224" s="1323"/>
      <c r="U224" s="1364"/>
      <c r="V224" s="1376"/>
    </row>
    <row r="225" spans="1:22">
      <c r="A225" s="1301"/>
      <c r="B225" s="1301"/>
      <c r="C225" s="1301"/>
      <c r="D225" s="1301"/>
      <c r="E225" s="1306"/>
      <c r="F225" s="1301"/>
      <c r="G225" s="1301"/>
      <c r="H225" s="1301"/>
      <c r="I225" s="1301"/>
      <c r="J225" s="1301"/>
      <c r="K225" s="1309"/>
      <c r="L225" s="1304"/>
      <c r="M225" s="1305"/>
      <c r="N225" s="1305"/>
      <c r="O225" s="1407"/>
      <c r="P225" s="1410"/>
      <c r="Q225" s="1392"/>
      <c r="R225" s="1394"/>
      <c r="S225" s="1382"/>
      <c r="T225" s="1323"/>
      <c r="U225" s="1364"/>
      <c r="V225" s="1376"/>
    </row>
    <row r="226" spans="1:22">
      <c r="A226" s="1301"/>
      <c r="B226" s="1301"/>
      <c r="C226" s="1301"/>
      <c r="D226" s="1737" t="s">
        <v>1000</v>
      </c>
      <c r="E226" s="1737"/>
      <c r="F226" s="1737"/>
      <c r="G226" s="1737"/>
      <c r="H226" s="1737"/>
      <c r="I226" s="1737"/>
      <c r="J226" s="1737"/>
      <c r="K226" s="1309"/>
      <c r="L226" s="1304"/>
      <c r="M226" s="1305"/>
      <c r="N226" s="1305"/>
      <c r="O226" s="1407"/>
      <c r="P226" s="1410"/>
      <c r="Q226" s="1392"/>
      <c r="R226" s="1394"/>
      <c r="S226" s="1382"/>
      <c r="T226" s="1323"/>
      <c r="U226" s="1364"/>
      <c r="V226" s="1376"/>
    </row>
    <row r="227" spans="1:22">
      <c r="A227" s="1301"/>
      <c r="B227" s="1301"/>
      <c r="C227" s="1301"/>
      <c r="D227" s="1301"/>
      <c r="E227" s="1306"/>
      <c r="F227" s="1301"/>
      <c r="G227" s="1301"/>
      <c r="H227" s="1301"/>
      <c r="I227" s="1301"/>
      <c r="J227" s="1301"/>
      <c r="K227" s="1309"/>
      <c r="L227" s="1304"/>
      <c r="M227" s="1305"/>
      <c r="N227" s="1305"/>
      <c r="O227" s="1407"/>
      <c r="P227" s="1410"/>
      <c r="Q227" s="1392"/>
      <c r="R227" s="1394"/>
      <c r="S227" s="1382"/>
      <c r="T227" s="1323"/>
      <c r="U227" s="1364"/>
      <c r="V227" s="1376"/>
    </row>
    <row r="228" spans="1:22">
      <c r="A228" s="1301"/>
      <c r="B228" s="1301"/>
      <c r="C228" s="1301"/>
      <c r="D228" s="1301"/>
      <c r="E228" s="1306" t="s">
        <v>1001</v>
      </c>
      <c r="F228" s="1301"/>
      <c r="G228" s="1289"/>
      <c r="H228" s="1301"/>
      <c r="I228" s="1279" t="s">
        <v>1002</v>
      </c>
      <c r="J228" s="1314">
        <f>'[1]Primary Input'!J21</f>
        <v>0</v>
      </c>
      <c r="K228" s="1315">
        <f>IF(J228=0,0,+G228/J228)</f>
        <v>0</v>
      </c>
      <c r="L228" s="1304"/>
      <c r="M228" s="1305"/>
      <c r="N228" s="1305"/>
      <c r="O228" s="1407"/>
      <c r="P228" s="1410"/>
      <c r="Q228" s="1392"/>
      <c r="R228" s="1394"/>
      <c r="S228" s="1382"/>
      <c r="T228" s="1323"/>
      <c r="U228" s="1364"/>
      <c r="V228" s="1376"/>
    </row>
    <row r="229" spans="1:22">
      <c r="A229" s="1301"/>
      <c r="B229" s="1301"/>
      <c r="C229" s="1301"/>
      <c r="D229" s="1301"/>
      <c r="E229" s="1306"/>
      <c r="F229" s="1301"/>
      <c r="G229" s="1301"/>
      <c r="H229" s="1301"/>
      <c r="I229" s="1301"/>
      <c r="J229" s="1301"/>
      <c r="K229" s="1309"/>
      <c r="L229" s="1304"/>
      <c r="M229" s="1305"/>
      <c r="N229" s="1305"/>
      <c r="O229" s="1407"/>
      <c r="P229" s="1410"/>
      <c r="Q229" s="1392"/>
      <c r="R229" s="1394"/>
      <c r="S229" s="1382"/>
      <c r="T229" s="1323"/>
      <c r="U229" s="1364"/>
      <c r="V229" s="1376"/>
    </row>
    <row r="230" spans="1:22">
      <c r="A230" s="1301"/>
      <c r="B230" s="1301"/>
      <c r="C230" s="1301"/>
      <c r="D230" s="1294" t="s">
        <v>859</v>
      </c>
      <c r="E230" s="1306" t="s">
        <v>1003</v>
      </c>
      <c r="F230" s="1301"/>
      <c r="G230" s="1301"/>
      <c r="H230" s="1301"/>
      <c r="I230" s="1301"/>
      <c r="J230" s="1301"/>
      <c r="K230" s="1289"/>
      <c r="L230" s="1294">
        <f>IF(K230&lt;&gt;"", M230, 0)</f>
        <v>0</v>
      </c>
      <c r="M230" s="1295">
        <v>1</v>
      </c>
      <c r="N230" s="1295"/>
      <c r="O230" s="1409"/>
      <c r="P230" s="1410">
        <f>IF(O230&lt;&gt;"", M230, 0)</f>
        <v>0</v>
      </c>
      <c r="Q230" s="1387"/>
      <c r="R230" s="1394">
        <f>IF(Q230&lt;&gt;"", M230, 0)</f>
        <v>0</v>
      </c>
      <c r="S230" s="1360"/>
      <c r="T230" s="1323">
        <f>IF(S230&lt;&gt;"", M230, 0)</f>
        <v>0</v>
      </c>
      <c r="U230" s="1365"/>
      <c r="V230" s="1376">
        <f>IF(U230&lt;&gt;"",M230, 0)</f>
        <v>0</v>
      </c>
    </row>
    <row r="231" spans="1:22">
      <c r="A231" s="1301"/>
      <c r="B231" s="1301"/>
      <c r="C231" s="1301"/>
      <c r="D231" s="1294" t="s">
        <v>861</v>
      </c>
      <c r="E231" s="1306" t="s">
        <v>1004</v>
      </c>
      <c r="F231" s="1294"/>
      <c r="G231" s="1301"/>
      <c r="H231" s="1301"/>
      <c r="I231" s="1301"/>
      <c r="J231" s="1301"/>
      <c r="K231" s="1289"/>
      <c r="L231" s="1294">
        <f>IF(K231&lt;&gt;"", M231, 0)</f>
        <v>0</v>
      </c>
      <c r="M231" s="1295">
        <v>2</v>
      </c>
      <c r="N231" s="1295"/>
      <c r="O231" s="1409"/>
      <c r="P231" s="1410">
        <f>IF(O231&lt;&gt;"", M231, 0)</f>
        <v>0</v>
      </c>
      <c r="Q231" s="1387"/>
      <c r="R231" s="1394">
        <f>IF(Q231&lt;&gt;"", M231, 0)</f>
        <v>0</v>
      </c>
      <c r="S231" s="1360"/>
      <c r="T231" s="1323">
        <f>IF(S231&lt;&gt;"", M231, 0)</f>
        <v>0</v>
      </c>
      <c r="U231" s="1365"/>
      <c r="V231" s="1376">
        <f>IF(U231&lt;&gt;"",M231, 0)</f>
        <v>0</v>
      </c>
    </row>
    <row r="232" spans="1:22">
      <c r="A232" s="1301"/>
      <c r="B232" s="1301"/>
      <c r="C232" s="1301"/>
      <c r="D232" s="1294" t="s">
        <v>863</v>
      </c>
      <c r="E232" s="1306" t="s">
        <v>1005</v>
      </c>
      <c r="F232" s="1294"/>
      <c r="G232" s="1302"/>
      <c r="H232" s="1302"/>
      <c r="I232" s="1302"/>
      <c r="J232" s="1302"/>
      <c r="K232" s="1289"/>
      <c r="L232" s="1294">
        <f>IF(K232&lt;&gt;"", M232, 0)</f>
        <v>0</v>
      </c>
      <c r="M232" s="1295">
        <v>3</v>
      </c>
      <c r="N232" s="1295"/>
      <c r="O232" s="1409"/>
      <c r="P232" s="1410">
        <f>IF(O232&lt;&gt;"", M232, 0)</f>
        <v>0</v>
      </c>
      <c r="Q232" s="1387"/>
      <c r="R232" s="1394">
        <f>IF(Q232&lt;&gt;"", M232, 0)</f>
        <v>0</v>
      </c>
      <c r="S232" s="1360"/>
      <c r="T232" s="1323">
        <f>IF(S232&lt;&gt;"", M232, 0)</f>
        <v>0</v>
      </c>
      <c r="U232" s="1365"/>
      <c r="V232" s="1376">
        <f>IF(U232&lt;&gt;"",M232, 0)</f>
        <v>0</v>
      </c>
    </row>
    <row r="233" spans="1:22">
      <c r="A233" s="1301"/>
      <c r="B233" s="1301"/>
      <c r="C233" s="1301"/>
      <c r="D233" s="1301"/>
      <c r="E233" s="1306"/>
      <c r="F233" s="1301"/>
      <c r="G233" s="1301"/>
      <c r="H233" s="1301"/>
      <c r="I233" s="1301"/>
      <c r="J233" s="1301"/>
      <c r="K233" s="1309"/>
      <c r="L233" s="1304"/>
      <c r="M233" s="1305"/>
      <c r="N233" s="1305"/>
      <c r="O233" s="1407"/>
      <c r="P233" s="1410"/>
      <c r="Q233" s="1392"/>
      <c r="R233" s="1394"/>
      <c r="S233" s="1382"/>
      <c r="T233" s="1323"/>
      <c r="U233" s="1364"/>
      <c r="V233" s="1376"/>
    </row>
    <row r="234" spans="1:22">
      <c r="A234" s="1301"/>
      <c r="B234" s="1301"/>
      <c r="C234" s="1301"/>
      <c r="D234" s="1736" t="s">
        <v>1006</v>
      </c>
      <c r="E234" s="1736"/>
      <c r="F234" s="1736"/>
      <c r="G234" s="1736"/>
      <c r="H234" s="1736"/>
      <c r="I234" s="1736"/>
      <c r="J234" s="1736"/>
      <c r="K234" s="1309"/>
      <c r="L234" s="1304"/>
      <c r="M234" s="1305"/>
      <c r="N234" s="1305"/>
      <c r="O234" s="1407"/>
      <c r="P234" s="1410"/>
      <c r="Q234" s="1392"/>
      <c r="R234" s="1394"/>
      <c r="S234" s="1382"/>
      <c r="T234" s="1323"/>
      <c r="U234" s="1364"/>
      <c r="V234" s="1376"/>
    </row>
    <row r="235" spans="1:22">
      <c r="A235" s="1301"/>
      <c r="B235" s="1301"/>
      <c r="C235" s="1301"/>
      <c r="D235" s="1301" t="s">
        <v>1007</v>
      </c>
      <c r="E235" s="1306"/>
      <c r="F235" s="1301"/>
      <c r="G235" s="1301"/>
      <c r="H235" s="1301"/>
      <c r="I235" s="1301"/>
      <c r="J235" s="1301"/>
      <c r="K235" s="1309"/>
      <c r="L235" s="1304"/>
      <c r="M235" s="1305"/>
      <c r="N235" s="1305"/>
      <c r="O235" s="1407"/>
      <c r="P235" s="1410"/>
      <c r="Q235" s="1392"/>
      <c r="R235" s="1394"/>
      <c r="S235" s="1382"/>
      <c r="T235" s="1323"/>
      <c r="U235" s="1364"/>
      <c r="V235" s="1376"/>
    </row>
    <row r="236" spans="1:22">
      <c r="A236" s="1296"/>
      <c r="B236" s="1296"/>
      <c r="C236" s="1296"/>
      <c r="D236" s="1296"/>
      <c r="E236" s="1296"/>
      <c r="F236" s="1296"/>
      <c r="G236" s="1296"/>
      <c r="H236" s="1296"/>
      <c r="I236" s="1296"/>
      <c r="J236" s="1296"/>
      <c r="K236" s="1296"/>
      <c r="L236" s="1297"/>
      <c r="M236" s="1297"/>
      <c r="N236" s="1298"/>
      <c r="O236" s="1407"/>
      <c r="P236" s="1410"/>
      <c r="Q236" s="1392"/>
      <c r="R236" s="1394"/>
      <c r="S236" s="1382"/>
      <c r="T236" s="1323"/>
      <c r="U236" s="1364"/>
      <c r="V236" s="1376"/>
    </row>
    <row r="237" spans="1:22">
      <c r="A237" s="1301"/>
      <c r="B237" s="1301" t="s">
        <v>404</v>
      </c>
      <c r="C237" s="1301" t="s">
        <v>1008</v>
      </c>
      <c r="D237" s="1301"/>
      <c r="E237" s="1306"/>
      <c r="F237" s="1301"/>
      <c r="G237" s="1301"/>
      <c r="H237" s="1301"/>
      <c r="I237" s="1301"/>
      <c r="J237" s="1301"/>
      <c r="K237" s="1289"/>
      <c r="L237" s="1294">
        <f>IF(K237&lt;&gt;"", M237, 0)</f>
        <v>0</v>
      </c>
      <c r="M237" s="1295">
        <v>3</v>
      </c>
      <c r="N237" s="1295"/>
      <c r="O237" s="1409"/>
      <c r="P237" s="1410">
        <f>IF(O237&lt;&gt;"", M237, 0)</f>
        <v>0</v>
      </c>
      <c r="Q237" s="1387"/>
      <c r="R237" s="1394">
        <f>IF(Q237&lt;&gt;"", M237, 0)</f>
        <v>0</v>
      </c>
      <c r="S237" s="1360"/>
      <c r="T237" s="1323">
        <f>IF(S237&lt;&gt;"", M237, 0)</f>
        <v>0</v>
      </c>
      <c r="U237" s="1365"/>
      <c r="V237" s="1376">
        <f>IF(U237&lt;&gt;"",M237, 0)</f>
        <v>0</v>
      </c>
    </row>
    <row r="238" spans="1:22">
      <c r="A238" s="1301"/>
      <c r="B238" s="1301"/>
      <c r="C238" s="1738" t="s">
        <v>1009</v>
      </c>
      <c r="D238" s="1738"/>
      <c r="E238" s="1738"/>
      <c r="F238" s="1738"/>
      <c r="G238" s="1738"/>
      <c r="H238" s="1738"/>
      <c r="I238" s="1738"/>
      <c r="J238" s="1738"/>
      <c r="K238" s="1738"/>
      <c r="L238" s="1294"/>
      <c r="M238" s="1295"/>
      <c r="N238" s="1295"/>
      <c r="O238" s="1412"/>
      <c r="P238" s="1410"/>
      <c r="Q238" s="1396"/>
      <c r="R238" s="1394"/>
      <c r="S238" s="1384"/>
      <c r="T238" s="1323"/>
      <c r="U238" s="1367"/>
      <c r="V238" s="1376"/>
    </row>
    <row r="239" spans="1:22">
      <c r="A239" s="1296"/>
      <c r="B239" s="1296"/>
      <c r="C239" s="1296"/>
      <c r="D239" s="1296"/>
      <c r="E239" s="1296"/>
      <c r="F239" s="1296"/>
      <c r="G239" s="1296"/>
      <c r="H239" s="1296"/>
      <c r="I239" s="1296"/>
      <c r="J239" s="1296"/>
      <c r="K239" s="1296"/>
      <c r="L239" s="1297"/>
      <c r="M239" s="1297"/>
      <c r="N239" s="1298"/>
      <c r="O239" s="1407"/>
      <c r="P239" s="1410"/>
      <c r="Q239" s="1392"/>
      <c r="R239" s="1394"/>
      <c r="S239" s="1382"/>
      <c r="T239" s="1323"/>
      <c r="U239" s="1364"/>
      <c r="V239" s="1376"/>
    </row>
    <row r="240" spans="1:22">
      <c r="A240" s="1301"/>
      <c r="B240" s="1301"/>
      <c r="C240" s="1301"/>
      <c r="D240" s="1301"/>
      <c r="E240" s="1301"/>
      <c r="F240" s="1301"/>
      <c r="G240" s="1301"/>
      <c r="H240" s="1301"/>
      <c r="I240" s="1301"/>
      <c r="J240" s="1301"/>
      <c r="K240" s="1301"/>
      <c r="L240" s="1298"/>
      <c r="M240" s="1298"/>
      <c r="N240" s="1298"/>
      <c r="O240" s="1407"/>
      <c r="P240" s="1410"/>
      <c r="Q240" s="1392"/>
      <c r="R240" s="1394"/>
      <c r="S240" s="1382"/>
      <c r="T240" s="1323"/>
      <c r="U240" s="1364"/>
      <c r="V240" s="1376"/>
    </row>
    <row r="241" spans="1:22">
      <c r="A241" s="1292" t="s">
        <v>1010</v>
      </c>
      <c r="B241" s="1293" t="s">
        <v>1011</v>
      </c>
      <c r="C241" s="1301"/>
      <c r="D241" s="1301"/>
      <c r="E241" s="1306"/>
      <c r="F241" s="1301"/>
      <c r="G241" s="1301"/>
      <c r="H241" s="1301"/>
      <c r="I241" s="1301"/>
      <c r="J241" s="1301"/>
      <c r="K241" s="1309"/>
      <c r="L241" s="1304"/>
      <c r="M241" s="1305"/>
      <c r="N241" s="1305"/>
      <c r="O241" s="1407"/>
      <c r="P241" s="1410"/>
      <c r="Q241" s="1392"/>
      <c r="R241" s="1394"/>
      <c r="S241" s="1382"/>
      <c r="T241" s="1323"/>
      <c r="U241" s="1364"/>
      <c r="V241" s="1376"/>
    </row>
    <row r="242" spans="1:22">
      <c r="A242" s="1296"/>
      <c r="B242" s="1296"/>
      <c r="C242" s="1296"/>
      <c r="D242" s="1296"/>
      <c r="E242" s="1296"/>
      <c r="F242" s="1296"/>
      <c r="G242" s="1296"/>
      <c r="H242" s="1296"/>
      <c r="I242" s="1296"/>
      <c r="J242" s="1296"/>
      <c r="K242" s="1296"/>
      <c r="L242" s="1297"/>
      <c r="M242" s="1297"/>
      <c r="N242" s="1298"/>
      <c r="O242" s="1407"/>
      <c r="P242" s="1410"/>
      <c r="Q242" s="1392"/>
      <c r="R242" s="1394"/>
      <c r="S242" s="1382"/>
      <c r="T242" s="1323"/>
      <c r="U242" s="1364"/>
      <c r="V242" s="1376"/>
    </row>
    <row r="243" spans="1:22">
      <c r="A243" s="1316"/>
      <c r="B243" s="1316" t="s">
        <v>399</v>
      </c>
      <c r="C243" s="1317" t="s">
        <v>1012</v>
      </c>
      <c r="D243" s="1317"/>
      <c r="E243" s="1318"/>
      <c r="F243" s="1318"/>
      <c r="G243" s="1318"/>
      <c r="H243" s="1318"/>
      <c r="I243" s="1318"/>
      <c r="J243" s="1319"/>
      <c r="K243" s="1320"/>
      <c r="L243" s="1317"/>
      <c r="M243" s="1320"/>
      <c r="N243" s="1309"/>
      <c r="O243" s="1407"/>
      <c r="P243" s="1410"/>
      <c r="Q243" s="1392"/>
      <c r="R243" s="1394"/>
      <c r="S243" s="1382"/>
      <c r="T243" s="1323"/>
      <c r="U243" s="1364"/>
      <c r="V243" s="1376"/>
    </row>
    <row r="244" spans="1:22">
      <c r="A244" s="1301"/>
      <c r="B244" s="1301"/>
      <c r="C244" s="1739" t="s">
        <v>1013</v>
      </c>
      <c r="D244" s="1739"/>
      <c r="E244" s="1739"/>
      <c r="F244" s="1739"/>
      <c r="G244" s="1739"/>
      <c r="H244" s="1739"/>
      <c r="I244" s="1739"/>
      <c r="J244" s="1739"/>
      <c r="K244" s="1309"/>
      <c r="L244" s="1270"/>
      <c r="M244" s="1309"/>
      <c r="N244" s="1309"/>
      <c r="O244" s="1407"/>
      <c r="P244" s="1410"/>
      <c r="Q244" s="1392"/>
      <c r="R244" s="1394"/>
      <c r="S244" s="1382"/>
      <c r="T244" s="1323"/>
      <c r="U244" s="1364"/>
      <c r="V244" s="1376"/>
    </row>
    <row r="245" spans="1:22">
      <c r="A245" s="1301"/>
      <c r="B245" s="1301"/>
      <c r="C245" s="1270" t="s">
        <v>1014</v>
      </c>
      <c r="D245" s="1270"/>
      <c r="E245" s="1323"/>
      <c r="F245" s="1323"/>
      <c r="G245" s="1323"/>
      <c r="H245" s="1323"/>
      <c r="I245" s="1323"/>
      <c r="J245" s="1271"/>
      <c r="K245" s="1309"/>
      <c r="L245" s="1270"/>
      <c r="M245" s="1309"/>
      <c r="N245" s="1309"/>
      <c r="O245" s="1407"/>
      <c r="P245" s="1410"/>
      <c r="Q245" s="1392"/>
      <c r="R245" s="1394"/>
      <c r="S245" s="1382"/>
      <c r="T245" s="1323"/>
      <c r="U245" s="1364"/>
      <c r="V245" s="1376"/>
    </row>
    <row r="246" spans="1:22">
      <c r="A246" s="1301"/>
      <c r="B246" s="1301"/>
      <c r="C246" s="1301"/>
      <c r="D246" s="1301"/>
      <c r="E246" s="1306"/>
      <c r="F246" s="1301"/>
      <c r="G246" s="1301"/>
      <c r="H246" s="1301"/>
      <c r="I246" s="1301"/>
      <c r="J246" s="1301"/>
      <c r="K246" s="1309"/>
      <c r="L246" s="1304"/>
      <c r="M246" s="1305"/>
      <c r="N246" s="1305"/>
      <c r="O246" s="1407"/>
      <c r="P246" s="1410"/>
      <c r="Q246" s="1392"/>
      <c r="R246" s="1394"/>
      <c r="S246" s="1382"/>
      <c r="T246" s="1323"/>
      <c r="U246" s="1364"/>
      <c r="V246" s="1376"/>
    </row>
    <row r="247" spans="1:22">
      <c r="A247" s="1301"/>
      <c r="B247" s="1301"/>
      <c r="C247" s="1301"/>
      <c r="D247" s="1336" t="s">
        <v>1015</v>
      </c>
      <c r="E247" s="1740"/>
      <c r="F247" s="1741"/>
      <c r="G247" s="1741"/>
      <c r="H247" s="1741"/>
      <c r="I247" s="1742"/>
      <c r="J247" s="1301"/>
      <c r="K247" s="1289"/>
      <c r="L247" s="1301">
        <f>IF(K247&lt;&gt;"", M247, 0)</f>
        <v>0</v>
      </c>
      <c r="M247" s="1298">
        <v>3</v>
      </c>
      <c r="N247" s="1298"/>
      <c r="O247" s="1409"/>
      <c r="P247" s="1410">
        <f>IF(O247&lt;&gt;"", M247, 0)</f>
        <v>0</v>
      </c>
      <c r="Q247" s="1387"/>
      <c r="R247" s="1394">
        <f>IF(Q247&lt;&gt;"", M247, 0)</f>
        <v>0</v>
      </c>
      <c r="S247" s="1360"/>
      <c r="T247" s="1323">
        <f>IF(S247&lt;&gt;"", M247, 0)</f>
        <v>0</v>
      </c>
      <c r="U247" s="1365"/>
      <c r="V247" s="1376">
        <f>IF(U247&lt;&gt;"",M247, 0)</f>
        <v>0</v>
      </c>
    </row>
    <row r="248" spans="1:22">
      <c r="A248" s="1296"/>
      <c r="B248" s="1296"/>
      <c r="C248" s="1296"/>
      <c r="D248" s="1296"/>
      <c r="E248" s="1296"/>
      <c r="F248" s="1296"/>
      <c r="G248" s="1296"/>
      <c r="H248" s="1296"/>
      <c r="I248" s="1296"/>
      <c r="J248" s="1296"/>
      <c r="K248" s="1296"/>
      <c r="L248" s="1297"/>
      <c r="M248" s="1297"/>
      <c r="N248" s="1298"/>
      <c r="O248" s="1407"/>
      <c r="P248" s="1410"/>
      <c r="Q248" s="1392"/>
      <c r="R248" s="1394">
        <f>IF(Q248&lt;&gt;"", M248, 0)</f>
        <v>0</v>
      </c>
      <c r="S248" s="1382"/>
      <c r="T248" s="1323"/>
      <c r="U248" s="1364"/>
      <c r="V248" s="1376"/>
    </row>
    <row r="249" spans="1:22">
      <c r="A249" s="1316"/>
      <c r="B249" s="1316" t="s">
        <v>400</v>
      </c>
      <c r="C249" s="1317" t="s">
        <v>1016</v>
      </c>
      <c r="D249" s="1317"/>
      <c r="E249" s="1318"/>
      <c r="F249" s="1318"/>
      <c r="G249" s="1318"/>
      <c r="H249" s="1318"/>
      <c r="I249" s="1318"/>
      <c r="J249" s="1319"/>
      <c r="K249" s="1289"/>
      <c r="L249" s="1294">
        <f>IF(K249&lt;&gt;"", M249, 0)</f>
        <v>0</v>
      </c>
      <c r="M249" s="1295">
        <v>3</v>
      </c>
      <c r="N249" s="1295"/>
      <c r="O249" s="1409"/>
      <c r="P249" s="1410">
        <f>IF(O249&lt;&gt;"", M249, 0)</f>
        <v>0</v>
      </c>
      <c r="Q249" s="1387"/>
      <c r="R249" s="1394">
        <f>IF(Q249&lt;&gt;"", M249, 0)</f>
        <v>0</v>
      </c>
      <c r="S249" s="1360"/>
      <c r="T249" s="1323">
        <f>IF(S249&lt;&gt;"", M249, 0)</f>
        <v>0</v>
      </c>
      <c r="U249" s="1365"/>
      <c r="V249" s="1376">
        <f>IF(U249&lt;&gt;"",M249, 0)</f>
        <v>0</v>
      </c>
    </row>
    <row r="250" spans="1:22">
      <c r="A250" s="1296"/>
      <c r="B250" s="1296"/>
      <c r="C250" s="1296"/>
      <c r="D250" s="1296"/>
      <c r="E250" s="1296"/>
      <c r="F250" s="1296"/>
      <c r="G250" s="1296"/>
      <c r="H250" s="1296"/>
      <c r="I250" s="1296"/>
      <c r="J250" s="1296"/>
      <c r="K250" s="1296"/>
      <c r="L250" s="1297"/>
      <c r="M250" s="1297"/>
      <c r="N250" s="1298"/>
      <c r="O250" s="1407"/>
      <c r="P250" s="1410"/>
      <c r="Q250" s="1392"/>
      <c r="R250" s="1394"/>
      <c r="S250" s="1381"/>
      <c r="T250" s="1323"/>
      <c r="U250" s="1364"/>
      <c r="V250" s="1376"/>
    </row>
    <row r="251" spans="1:22">
      <c r="A251" s="1301"/>
      <c r="B251" s="1301"/>
      <c r="C251" s="1301"/>
      <c r="D251" s="1301"/>
      <c r="E251" s="1301"/>
      <c r="F251" s="1301"/>
      <c r="G251" s="1301"/>
      <c r="H251" s="1301"/>
      <c r="I251" s="1301"/>
      <c r="J251" s="1301"/>
      <c r="K251" s="1301"/>
      <c r="L251" s="1298"/>
      <c r="M251" s="1298"/>
      <c r="N251" s="1298"/>
      <c r="O251" s="1407"/>
      <c r="P251" s="1410"/>
      <c r="Q251" s="1392"/>
      <c r="R251" s="1394"/>
      <c r="S251" s="1382"/>
      <c r="T251" s="1323"/>
      <c r="U251" s="1364"/>
      <c r="V251" s="1376"/>
    </row>
    <row r="252" spans="1:22">
      <c r="A252" s="1301"/>
      <c r="B252" s="1294" t="s">
        <v>401</v>
      </c>
      <c r="C252" s="1294" t="s">
        <v>1017</v>
      </c>
      <c r="D252" s="1294"/>
      <c r="E252" s="1294"/>
      <c r="F252" s="1294"/>
      <c r="G252" s="1294"/>
      <c r="H252" s="1294"/>
      <c r="I252" s="1294"/>
      <c r="J252" s="1294"/>
      <c r="K252" s="1294"/>
      <c r="L252" s="1294"/>
      <c r="M252" s="1295"/>
      <c r="N252" s="1295"/>
      <c r="O252" s="1407"/>
      <c r="P252" s="1410"/>
      <c r="Q252" s="1402"/>
      <c r="R252" s="1394"/>
      <c r="S252" s="1382"/>
      <c r="T252" s="1323"/>
      <c r="U252" s="1364"/>
      <c r="V252" s="1376"/>
    </row>
    <row r="253" spans="1:22">
      <c r="A253" s="1301"/>
      <c r="B253" s="1321"/>
      <c r="C253" s="1304"/>
      <c r="D253" s="1304"/>
      <c r="E253" s="1322" t="s">
        <v>1018</v>
      </c>
      <c r="F253" s="1322"/>
      <c r="G253" s="1322"/>
      <c r="H253" s="1323"/>
      <c r="I253" s="1322"/>
      <c r="J253" s="1324"/>
      <c r="K253" s="1289"/>
      <c r="L253" s="1304">
        <f>IF(K253&lt;&gt;"", M253, 0)</f>
        <v>0</v>
      </c>
      <c r="M253" s="1305">
        <v>-5</v>
      </c>
      <c r="N253" s="1305"/>
      <c r="O253" s="1409"/>
      <c r="P253" s="1410">
        <f>IF(O253&lt;&gt;"", M253, 0)</f>
        <v>0</v>
      </c>
      <c r="Q253" s="1387"/>
      <c r="R253" s="1394">
        <f>IF(Q253&lt;&gt;"", M253, 0)</f>
        <v>0</v>
      </c>
      <c r="S253" s="1360"/>
      <c r="T253" s="1323">
        <f>IF(S253&lt;&gt;"", M253, 0)</f>
        <v>0</v>
      </c>
      <c r="U253" s="1365"/>
      <c r="V253" s="1376">
        <f>IF(U253&lt;&gt;"",M253, 0)</f>
        <v>0</v>
      </c>
    </row>
    <row r="254" spans="1:22">
      <c r="A254" s="1301"/>
      <c r="B254" s="1321"/>
      <c r="C254" s="1304"/>
      <c r="D254" s="1304"/>
      <c r="E254" s="1325" t="s">
        <v>1019</v>
      </c>
      <c r="F254" s="1322" t="s">
        <v>1020</v>
      </c>
      <c r="G254" s="1304"/>
      <c r="H254" s="1323"/>
      <c r="I254" s="1326">
        <f>'[1]Sources&amp;Uses'!F31+'[1]Sources&amp;Uses'!F32</f>
        <v>0</v>
      </c>
      <c r="J254" s="1324"/>
      <c r="K254" s="1309"/>
      <c r="L254" s="1304"/>
      <c r="M254" s="1305"/>
      <c r="N254" s="1305"/>
      <c r="O254" s="1407"/>
      <c r="P254" s="1410"/>
      <c r="Q254" s="1392"/>
      <c r="R254" s="1394"/>
      <c r="S254" s="1381"/>
      <c r="T254" s="1323"/>
      <c r="U254" s="1364"/>
      <c r="V254" s="1376"/>
    </row>
    <row r="255" spans="1:22">
      <c r="A255" s="1301"/>
      <c r="B255" s="1321"/>
      <c r="C255" s="1304"/>
      <c r="D255" s="1304"/>
      <c r="E255" s="1322"/>
      <c r="F255" s="1322" t="s">
        <v>1021</v>
      </c>
      <c r="G255" s="1304"/>
      <c r="H255" s="1323"/>
      <c r="I255" s="1327">
        <f>'[1]Primary Input'!J21</f>
        <v>0</v>
      </c>
      <c r="J255" s="1324"/>
      <c r="K255" s="1309"/>
      <c r="L255" s="1304"/>
      <c r="M255" s="1305"/>
      <c r="N255" s="1305"/>
      <c r="O255" s="1407"/>
      <c r="P255" s="1410"/>
      <c r="Q255" s="1392"/>
      <c r="R255" s="1394"/>
      <c r="S255" s="1382"/>
      <c r="T255" s="1323"/>
      <c r="U255" s="1364"/>
      <c r="V255" s="1376"/>
    </row>
    <row r="256" spans="1:22">
      <c r="A256" s="1301"/>
      <c r="B256" s="1321"/>
      <c r="C256" s="1304"/>
      <c r="D256" s="1304"/>
      <c r="E256" s="1322"/>
      <c r="F256" s="1322"/>
      <c r="G256" s="1322"/>
      <c r="H256" s="1323"/>
      <c r="I256" s="1433">
        <f>IF(I255&lt;&gt;0,+I254/I255, 0)</f>
        <v>0</v>
      </c>
      <c r="J256" s="1324"/>
      <c r="K256" s="1309"/>
      <c r="L256" s="1304"/>
      <c r="M256" s="1305"/>
      <c r="N256" s="1305"/>
      <c r="O256" s="1407"/>
      <c r="P256" s="1410"/>
      <c r="Q256" s="1392"/>
      <c r="R256" s="1394"/>
      <c r="S256" s="1382"/>
      <c r="T256" s="1323"/>
      <c r="U256" s="1364"/>
      <c r="V256" s="1376"/>
    </row>
    <row r="257" spans="1:22">
      <c r="A257" s="1301"/>
      <c r="B257" s="1321"/>
      <c r="C257" s="1304"/>
      <c r="D257" s="1304"/>
      <c r="E257" s="1322" t="s">
        <v>1022</v>
      </c>
      <c r="F257" s="1322"/>
      <c r="G257" s="1322"/>
      <c r="H257" s="1323"/>
      <c r="I257" s="1323"/>
      <c r="J257" s="1324"/>
      <c r="K257" s="1289"/>
      <c r="L257" s="1304">
        <f>IF(K257&lt;&gt;"", M257, 0)</f>
        <v>0</v>
      </c>
      <c r="M257" s="1305">
        <v>-5</v>
      </c>
      <c r="N257" s="1305"/>
      <c r="O257" s="1409"/>
      <c r="P257" s="1410">
        <f>IF(O257&lt;&gt;"", M257, 0)</f>
        <v>0</v>
      </c>
      <c r="Q257" s="1387"/>
      <c r="R257" s="1394">
        <f>IF(Q257&lt;&gt;"", M257, 0)</f>
        <v>0</v>
      </c>
      <c r="S257" s="1360"/>
      <c r="T257" s="1323">
        <f>IF(S257&lt;&gt;"", M257, 0)</f>
        <v>0</v>
      </c>
      <c r="U257" s="1365"/>
      <c r="V257" s="1376">
        <f>IF(U257&lt;&gt;"",M257, 0)</f>
        <v>0</v>
      </c>
    </row>
    <row r="258" spans="1:22">
      <c r="A258" s="1296"/>
      <c r="B258" s="1296"/>
      <c r="C258" s="1296"/>
      <c r="D258" s="1296"/>
      <c r="E258" s="1296"/>
      <c r="F258" s="1296"/>
      <c r="G258" s="1296"/>
      <c r="H258" s="1296"/>
      <c r="I258" s="1296"/>
      <c r="J258" s="1296"/>
      <c r="K258" s="1296"/>
      <c r="L258" s="1297"/>
      <c r="M258" s="1297"/>
      <c r="N258" s="1298"/>
      <c r="O258" s="1407"/>
      <c r="P258" s="1410"/>
      <c r="Q258" s="1392"/>
      <c r="R258" s="1394"/>
      <c r="S258" s="1382"/>
      <c r="T258" s="1323"/>
      <c r="U258" s="1364"/>
      <c r="V258" s="1376"/>
    </row>
    <row r="259" spans="1:22">
      <c r="A259" s="1301"/>
      <c r="B259" s="1301"/>
      <c r="C259" s="1301"/>
      <c r="D259" s="1301"/>
      <c r="E259" s="1306"/>
      <c r="F259" s="1301"/>
      <c r="G259" s="1301"/>
      <c r="H259" s="1301"/>
      <c r="I259" s="1301"/>
      <c r="J259" s="1301"/>
      <c r="K259" s="1301"/>
      <c r="L259" s="1301"/>
      <c r="M259" s="1301"/>
      <c r="N259" s="1301"/>
      <c r="O259" s="1407"/>
      <c r="P259" s="1410"/>
      <c r="Q259" s="1392"/>
      <c r="R259" s="1394"/>
      <c r="S259" s="1381"/>
      <c r="T259" s="1323"/>
      <c r="U259" s="1364"/>
      <c r="V259" s="1376"/>
    </row>
    <row r="260" spans="1:22">
      <c r="A260" s="1292" t="s">
        <v>1023</v>
      </c>
      <c r="B260" s="1293" t="s">
        <v>1024</v>
      </c>
      <c r="C260" s="1301"/>
      <c r="D260" s="1301"/>
      <c r="E260" s="1306"/>
      <c r="F260" s="1301"/>
      <c r="G260" s="1301"/>
      <c r="H260" s="1301"/>
      <c r="I260" s="1301"/>
      <c r="J260" s="1301"/>
      <c r="K260" s="1309"/>
      <c r="L260" s="1304"/>
      <c r="M260" s="1305"/>
      <c r="N260" s="1305"/>
      <c r="O260" s="1407"/>
      <c r="P260" s="1410"/>
      <c r="Q260" s="1392"/>
      <c r="R260" s="1394"/>
      <c r="S260" s="1382"/>
      <c r="T260" s="1323"/>
      <c r="U260" s="1364"/>
      <c r="V260" s="1376"/>
    </row>
    <row r="261" spans="1:22">
      <c r="A261" s="1296"/>
      <c r="B261" s="1296"/>
      <c r="C261" s="1296"/>
      <c r="D261" s="1296"/>
      <c r="E261" s="1296"/>
      <c r="F261" s="1296"/>
      <c r="G261" s="1296"/>
      <c r="H261" s="1296"/>
      <c r="I261" s="1296"/>
      <c r="J261" s="1296"/>
      <c r="K261" s="1296"/>
      <c r="L261" s="1297"/>
      <c r="M261" s="1297"/>
      <c r="N261" s="1298"/>
      <c r="O261" s="1407"/>
      <c r="P261" s="1410"/>
      <c r="Q261" s="1392"/>
      <c r="R261" s="1394"/>
      <c r="S261" s="1381"/>
      <c r="T261" s="1323"/>
      <c r="U261" s="1364"/>
      <c r="V261" s="1376"/>
    </row>
    <row r="262" spans="1:22">
      <c r="A262" s="1301"/>
      <c r="B262" s="1328" t="s">
        <v>399</v>
      </c>
      <c r="C262" s="1736" t="s">
        <v>1025</v>
      </c>
      <c r="D262" s="1736"/>
      <c r="E262" s="1736"/>
      <c r="F262" s="1736"/>
      <c r="G262" s="1736"/>
      <c r="H262" s="1736"/>
      <c r="I262" s="1736"/>
      <c r="J262" s="1299"/>
      <c r="K262" s="1289"/>
      <c r="L262" s="1301">
        <f>IF(K262&lt;&gt;"", M262, 0)</f>
        <v>0</v>
      </c>
      <c r="M262" s="1298">
        <v>-15</v>
      </c>
      <c r="N262" s="1298"/>
      <c r="O262" s="1409"/>
      <c r="P262" s="1410">
        <f>IF(O262&lt;&gt;"", M262, 0)</f>
        <v>0</v>
      </c>
      <c r="Q262" s="1387"/>
      <c r="R262" s="1394">
        <f>IF(Q262&lt;&gt;"", M262, 0)</f>
        <v>0</v>
      </c>
      <c r="S262" s="1360"/>
      <c r="T262" s="1323">
        <f>IF(S262&lt;&gt;"", M262, 0)</f>
        <v>0</v>
      </c>
      <c r="U262" s="1365"/>
      <c r="V262" s="1376">
        <f>IF(U262&lt;&gt;"",M262, 0)</f>
        <v>0</v>
      </c>
    </row>
    <row r="263" spans="1:22">
      <c r="A263" s="1296"/>
      <c r="B263" s="1296"/>
      <c r="C263" s="1296"/>
      <c r="D263" s="1296"/>
      <c r="E263" s="1296"/>
      <c r="F263" s="1296"/>
      <c r="G263" s="1296"/>
      <c r="H263" s="1296"/>
      <c r="I263" s="1296"/>
      <c r="J263" s="1296"/>
      <c r="K263" s="1296"/>
      <c r="L263" s="1297"/>
      <c r="M263" s="1297"/>
      <c r="N263" s="1298"/>
      <c r="O263" s="1407"/>
      <c r="P263" s="1410"/>
      <c r="Q263" s="1392"/>
      <c r="R263" s="1394"/>
      <c r="S263" s="1382"/>
      <c r="T263" s="1323"/>
      <c r="U263" s="1364"/>
      <c r="V263" s="1376"/>
    </row>
    <row r="264" spans="1:22">
      <c r="A264" s="1301"/>
      <c r="B264" s="1328" t="s">
        <v>400</v>
      </c>
      <c r="C264" s="1736" t="s">
        <v>1026</v>
      </c>
      <c r="D264" s="1736"/>
      <c r="E264" s="1736"/>
      <c r="F264" s="1736"/>
      <c r="G264" s="1736"/>
      <c r="H264" s="1736"/>
      <c r="I264" s="1736"/>
      <c r="J264" s="1299"/>
      <c r="K264" s="1289"/>
      <c r="L264" s="1301">
        <f>IF(K264&lt;&gt;"", M264, 0)</f>
        <v>0</v>
      </c>
      <c r="M264" s="1298">
        <v>-15</v>
      </c>
      <c r="N264" s="1298"/>
      <c r="O264" s="1409"/>
      <c r="P264" s="1410">
        <f>IF(O264&lt;&gt;"", M264, 0)</f>
        <v>0</v>
      </c>
      <c r="Q264" s="1387"/>
      <c r="R264" s="1394">
        <f>IF(Q264&lt;&gt;"", M264, 0)</f>
        <v>0</v>
      </c>
      <c r="S264" s="1360"/>
      <c r="T264" s="1323">
        <f>IF(S264&lt;&gt;"", M264, 0)</f>
        <v>0</v>
      </c>
      <c r="U264" s="1365"/>
      <c r="V264" s="1376">
        <f>IF(U264&lt;&gt;"",M264, 0)</f>
        <v>0</v>
      </c>
    </row>
    <row r="265" spans="1:22">
      <c r="A265" s="1296"/>
      <c r="B265" s="1296"/>
      <c r="C265" s="1296"/>
      <c r="D265" s="1296"/>
      <c r="E265" s="1296"/>
      <c r="F265" s="1296"/>
      <c r="G265" s="1296"/>
      <c r="H265" s="1296"/>
      <c r="I265" s="1296"/>
      <c r="J265" s="1296"/>
      <c r="K265" s="1296"/>
      <c r="L265" s="1297"/>
      <c r="M265" s="1297"/>
      <c r="N265" s="1298"/>
      <c r="O265" s="1407"/>
      <c r="P265" s="1410"/>
      <c r="Q265" s="1392"/>
      <c r="R265" s="1394"/>
      <c r="S265" s="1382"/>
      <c r="T265" s="1323"/>
      <c r="U265" s="1364"/>
      <c r="V265" s="1376"/>
    </row>
    <row r="266" spans="1:22">
      <c r="A266" s="1301"/>
      <c r="B266" s="1301" t="s">
        <v>401</v>
      </c>
      <c r="C266" s="1736" t="s">
        <v>1027</v>
      </c>
      <c r="D266" s="1736"/>
      <c r="E266" s="1736"/>
      <c r="F266" s="1736"/>
      <c r="G266" s="1736"/>
      <c r="H266" s="1736"/>
      <c r="I266" s="1736"/>
      <c r="J266" s="1299"/>
      <c r="K266" s="1289"/>
      <c r="L266" s="1301">
        <f>IF(K266&lt;&gt;"", M266, 0)</f>
        <v>0</v>
      </c>
      <c r="M266" s="1298">
        <v>-4</v>
      </c>
      <c r="N266" s="1298"/>
      <c r="O266" s="1409"/>
      <c r="P266" s="1410">
        <f>IF(O266&lt;&gt;"", M266, 0)</f>
        <v>0</v>
      </c>
      <c r="Q266" s="1387"/>
      <c r="R266" s="1394">
        <f>IF(Q266&lt;&gt;"", M266, 0)</f>
        <v>0</v>
      </c>
      <c r="S266" s="1360"/>
      <c r="T266" s="1323">
        <f>IF(S266&lt;&gt;"", M266, 0)</f>
        <v>0</v>
      </c>
      <c r="U266" s="1365"/>
      <c r="V266" s="1376">
        <f>IF(U266&lt;&gt;"",M266, 0)</f>
        <v>0</v>
      </c>
    </row>
    <row r="267" spans="1:22">
      <c r="A267" s="1301"/>
      <c r="B267" s="1301"/>
      <c r="C267" s="1301"/>
      <c r="D267" s="1736" t="s">
        <v>1028</v>
      </c>
      <c r="E267" s="1736"/>
      <c r="F267" s="1736"/>
      <c r="G267" s="1736"/>
      <c r="H267" s="1736"/>
      <c r="I267" s="1736"/>
      <c r="J267" s="1736"/>
      <c r="K267" s="1309"/>
      <c r="L267" s="1304"/>
      <c r="M267" s="1305"/>
      <c r="N267" s="1305"/>
      <c r="O267" s="1407"/>
      <c r="P267" s="1410"/>
      <c r="Q267" s="1392"/>
      <c r="R267" s="1394"/>
      <c r="S267" s="1382"/>
      <c r="T267" s="1323"/>
      <c r="U267" s="1364"/>
      <c r="V267" s="1376"/>
    </row>
    <row r="268" spans="1:22">
      <c r="A268" s="1296"/>
      <c r="B268" s="1296"/>
      <c r="C268" s="1296"/>
      <c r="D268" s="1296"/>
      <c r="E268" s="1296"/>
      <c r="F268" s="1296"/>
      <c r="G268" s="1296"/>
      <c r="H268" s="1296"/>
      <c r="I268" s="1296"/>
      <c r="J268" s="1296"/>
      <c r="K268" s="1296"/>
      <c r="L268" s="1297"/>
      <c r="M268" s="1297"/>
      <c r="N268" s="1298"/>
      <c r="O268" s="1407"/>
      <c r="P268" s="1410"/>
      <c r="Q268" s="1392"/>
      <c r="R268" s="1394"/>
      <c r="S268" s="1381"/>
      <c r="T268" s="1323"/>
      <c r="U268" s="1364"/>
      <c r="V268" s="1376"/>
    </row>
    <row r="269" spans="1:22">
      <c r="A269" s="1316"/>
      <c r="B269" s="1316" t="s">
        <v>402</v>
      </c>
      <c r="C269" s="1316" t="s">
        <v>1029</v>
      </c>
      <c r="D269" s="1316"/>
      <c r="E269" s="1316"/>
      <c r="F269" s="1316"/>
      <c r="G269" s="1316"/>
      <c r="H269" s="1316"/>
      <c r="I269" s="1316"/>
      <c r="J269" s="1316"/>
      <c r="K269" s="1289"/>
      <c r="L269" s="1334">
        <f>IF(K269&lt;&gt;"", M269, 0)</f>
        <v>0</v>
      </c>
      <c r="M269" s="1320">
        <v>-5</v>
      </c>
      <c r="N269" s="1298"/>
      <c r="O269" s="1409"/>
      <c r="P269" s="1410">
        <f>IF(O269&lt;&gt;"", M269, 0)</f>
        <v>0</v>
      </c>
      <c r="Q269" s="1387"/>
      <c r="R269" s="1394">
        <f>IF(Q269&lt;&gt;"", M269, 0)</f>
        <v>0</v>
      </c>
      <c r="S269" s="1360"/>
      <c r="T269" s="1323">
        <f>IF(S269&lt;&gt;"", M269, 0)</f>
        <v>0</v>
      </c>
      <c r="U269" s="1365"/>
      <c r="V269" s="1376">
        <f>IF(U269&lt;&gt;"",M269, 0)</f>
        <v>0</v>
      </c>
    </row>
    <row r="270" spans="1:22" ht="13.5" thickBot="1">
      <c r="A270" s="1296"/>
      <c r="B270" s="1296"/>
      <c r="C270" s="1296"/>
      <c r="D270" s="1296"/>
      <c r="E270" s="1296"/>
      <c r="F270" s="1296"/>
      <c r="G270" s="1296"/>
      <c r="H270" s="1296"/>
      <c r="I270" s="1296"/>
      <c r="J270" s="1296"/>
      <c r="K270" s="1350"/>
      <c r="L270" s="1297"/>
      <c r="M270" s="1297"/>
      <c r="N270" s="1298"/>
      <c r="O270" s="1414"/>
      <c r="P270" s="1415"/>
      <c r="Q270" s="1398"/>
      <c r="R270" s="1399"/>
      <c r="S270" s="1386"/>
      <c r="T270" s="1359"/>
      <c r="U270" s="1369"/>
      <c r="V270" s="1378"/>
    </row>
    <row r="271" spans="1:22" ht="13.5" thickBot="1">
      <c r="A271" s="1278"/>
      <c r="B271" s="1278"/>
      <c r="C271" s="1278"/>
      <c r="D271" s="1278"/>
      <c r="E271" s="1278"/>
      <c r="F271" s="1278"/>
      <c r="G271" s="1278"/>
      <c r="H271" s="1278"/>
      <c r="I271" s="1278"/>
      <c r="J271" s="1278"/>
      <c r="K271" s="1329" t="s">
        <v>1030</v>
      </c>
      <c r="L271" s="1293">
        <f>SUM(L13:L174)+K189+K202+SUM(L208:L269)</f>
        <v>0</v>
      </c>
      <c r="M271" s="1278"/>
      <c r="N271" s="1278"/>
      <c r="O271" s="1414"/>
      <c r="P271" s="1415">
        <f>SUM(P19:P270)</f>
        <v>0</v>
      </c>
      <c r="Q271" s="1398"/>
      <c r="R271" s="1399">
        <f>SUM(R19:R270)</f>
        <v>0</v>
      </c>
      <c r="S271" s="1386">
        <f>T271</f>
        <v>0</v>
      </c>
      <c r="T271" s="1359">
        <f>SUM(T19:T270)</f>
        <v>0</v>
      </c>
      <c r="U271" s="1330">
        <f>V271</f>
        <v>0</v>
      </c>
      <c r="V271" s="1331">
        <f>SUM(V19:V270)</f>
        <v>0</v>
      </c>
    </row>
    <row r="272" spans="1:22">
      <c r="P272" s="1332" t="s">
        <v>1031</v>
      </c>
      <c r="Q272" s="1332"/>
      <c r="R272" s="1332" t="s">
        <v>834</v>
      </c>
      <c r="S272" s="1332"/>
      <c r="T272" s="1332" t="s">
        <v>1032</v>
      </c>
    </row>
    <row r="273" spans="16:20">
      <c r="P273" s="1332" t="s">
        <v>838</v>
      </c>
      <c r="Q273" s="1332"/>
      <c r="R273" s="1332" t="s">
        <v>838</v>
      </c>
      <c r="S273" s="1332"/>
      <c r="T273" s="1332" t="s">
        <v>839</v>
      </c>
    </row>
    <row r="278" spans="16:20">
      <c r="T278" s="1333"/>
    </row>
  </sheetData>
  <sheetProtection password="DE4A" sheet="1" objects="1" scenarios="1"/>
  <mergeCells count="39">
    <mergeCell ref="C114:J114"/>
    <mergeCell ref="B3:M3"/>
    <mergeCell ref="B11:U11"/>
    <mergeCell ref="C17:J17"/>
    <mergeCell ref="C23:J23"/>
    <mergeCell ref="D32:H32"/>
    <mergeCell ref="C42:J42"/>
    <mergeCell ref="C44:M44"/>
    <mergeCell ref="C48:J48"/>
    <mergeCell ref="C95:M96"/>
    <mergeCell ref="D100:F101"/>
    <mergeCell ref="L186:L187"/>
    <mergeCell ref="E188:F188"/>
    <mergeCell ref="C115:K115"/>
    <mergeCell ref="C116:J116"/>
    <mergeCell ref="C123:J123"/>
    <mergeCell ref="C134:J134"/>
    <mergeCell ref="B141:M141"/>
    <mergeCell ref="E145:J145"/>
    <mergeCell ref="E199:F199"/>
    <mergeCell ref="E150:J150"/>
    <mergeCell ref="D182:J182"/>
    <mergeCell ref="J186:J187"/>
    <mergeCell ref="K186:K187"/>
    <mergeCell ref="E189:J189"/>
    <mergeCell ref="D192:K192"/>
    <mergeCell ref="E195:F195"/>
    <mergeCell ref="E197:F197"/>
    <mergeCell ref="E198:F198"/>
    <mergeCell ref="C262:I262"/>
    <mergeCell ref="C264:I264"/>
    <mergeCell ref="C266:I266"/>
    <mergeCell ref="D267:J267"/>
    <mergeCell ref="D204:J204"/>
    <mergeCell ref="D226:J226"/>
    <mergeCell ref="D234:J234"/>
    <mergeCell ref="C238:K238"/>
    <mergeCell ref="C244:J244"/>
    <mergeCell ref="E247:I247"/>
  </mergeCells>
  <dataValidations count="2">
    <dataValidation type="list" allowBlank="1" showInputMessage="1" showErrorMessage="1" sqref="Q118 Q122 O120 O122 O118 U118 Q120 U122">
      <formula1>$K$4:$K$4</formula1>
    </dataValidation>
    <dataValidation type="list" allowBlank="1" showInputMessage="1" showErrorMessage="1" sqref="S269 K269 U269 O269 Q269 U266 S266 O266 K266 Q266 K237 O101:O113 Q101:Q113 U101:U113 S101:S113 K105 O85:O90 Q85:Q90 S85:S90 K87 K85 Q78:Q79 U78:U79 S78:S79 O79 U85:U90 G98:G100 K89 K102:K103 U145 S145 Q145 O145 U139 U137 S139 S137 Q139 Q137 O139 O137 U125:U129 K111 K135 K137 K139 K145 K125:K127 K155 O117 Q117 O119 Q119 O121 Q121 O125:O128 Q125:Q128 O132 Q132 O134:O135 Q134:Q135 O149:O155 Q149:Q155 O157:O158 Q157:Q158 U117 U119:U121 U132 U134:U135 U149:U155 U157:U158 S117 S119 S121 S125:S128 S132 S134:S135 S149:S155 S157:S158 K157 S212 Q172:Q174 U172:U174 S172:S174 Q219:Q222 K230:K232 K150 K212 K208 K172:K174 O172:O174 O237:O238 O230:O232 K219:K222 O212 O208 S208 S237:S238 S230:S232 O219:O222 U237:U238 U230:U232 S219:S222 U212 U208 Q237:Q238 Q230:Q232 U219:U222 Q212 Q208 U262 Q262 U257 Q257 U253 Q253 U249 Q249 K249 K264 K262 K257 K253 K247 O264 O247 S264 S247 U264 U247 Q264 Q247 O249 S249 O253 S253 O257 S257 O262 S262 O73:O74 Q73:Q74 U73:U74 S73:S74 K50:K51 Q55:Q56 U55:U56 S55:S56 O50:O52 I5:I8 I30:I33 K38:K40 K28 O19:O21 Q19:Q21 Q23 S25:S26 O28 Q28 O38:O40 Q38:Q40 O56 U23 U19:U21 S23 U28 U38:U40 Q50:Q52 S19:S21 S28 S38:S40 U50:U52 S50:S52 K19:K21 O23 K25:K26 O25:O26 Q25:Q26 U25:U26 S68:S69 S62:S63 U68:U69 U62:U63 Q68:Q69 O68:O69 Q62:Q63 O62:O63 K68:K69 K63 K73:K74">
      <formula1>$K$4:$K$5</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sheetPr codeName="Sheet3">
    <pageSetUpPr fitToPage="1"/>
  </sheetPr>
  <dimension ref="A1:J217"/>
  <sheetViews>
    <sheetView showGridLines="0" zoomScaleNormal="100" workbookViewId="0">
      <selection activeCell="C14" sqref="C14"/>
    </sheetView>
  </sheetViews>
  <sheetFormatPr defaultRowHeight="15"/>
  <cols>
    <col min="1" max="1" width="4.77734375" customWidth="1"/>
    <col min="2" max="2" width="3.44140625" style="728" customWidth="1"/>
    <col min="3" max="3" width="79.21875" customWidth="1"/>
  </cols>
  <sheetData>
    <row r="1" spans="1:10" ht="34.9" customHeight="1">
      <c r="A1" s="1460" t="s">
        <v>702</v>
      </c>
      <c r="B1" s="1460"/>
      <c r="C1" s="1460"/>
      <c r="D1" s="714"/>
      <c r="E1" s="714"/>
      <c r="F1" s="714"/>
      <c r="G1" s="714"/>
      <c r="H1" s="714"/>
      <c r="I1" s="48"/>
    </row>
    <row r="2" spans="1:10" s="718" customFormat="1" ht="7.15" customHeight="1">
      <c r="A2" s="716"/>
      <c r="B2" s="725"/>
      <c r="C2" s="717"/>
      <c r="D2" s="717"/>
      <c r="E2" s="717"/>
      <c r="F2" s="717"/>
      <c r="G2" s="717"/>
      <c r="H2" s="717"/>
      <c r="J2" s="719"/>
    </row>
    <row r="3" spans="1:10" s="718" customFormat="1" ht="15.75">
      <c r="A3" s="1461" t="s">
        <v>398</v>
      </c>
      <c r="B3" s="1461"/>
      <c r="C3" s="1461"/>
      <c r="D3" s="148"/>
      <c r="E3" s="148"/>
      <c r="F3" s="148"/>
      <c r="G3" s="148"/>
      <c r="H3" s="148"/>
    </row>
    <row r="4" spans="1:10" s="718" customFormat="1" ht="28.5">
      <c r="A4" s="148"/>
      <c r="B4" s="724" t="s">
        <v>399</v>
      </c>
      <c r="C4" s="1229" t="s">
        <v>703</v>
      </c>
      <c r="D4" s="148"/>
      <c r="E4" s="148"/>
      <c r="F4" s="148"/>
      <c r="G4" s="148"/>
      <c r="H4" s="148"/>
    </row>
    <row r="5" spans="1:10" s="718" customFormat="1" ht="28.5">
      <c r="A5" s="148"/>
      <c r="B5" s="724" t="s">
        <v>400</v>
      </c>
      <c r="C5" s="690" t="s">
        <v>460</v>
      </c>
      <c r="D5" s="148"/>
      <c r="E5" s="148"/>
      <c r="F5" s="148"/>
      <c r="G5" s="148"/>
      <c r="H5" s="148"/>
    </row>
    <row r="6" spans="1:10" s="718" customFormat="1">
      <c r="A6" s="148"/>
      <c r="B6" s="724" t="s">
        <v>401</v>
      </c>
      <c r="C6" s="690" t="s">
        <v>540</v>
      </c>
      <c r="D6" s="148"/>
      <c r="E6" s="148"/>
      <c r="F6" s="148"/>
      <c r="G6" s="148"/>
      <c r="H6" s="148"/>
    </row>
    <row r="7" spans="1:10" s="718" customFormat="1">
      <c r="A7" s="148"/>
      <c r="B7" s="724"/>
      <c r="C7" s="915" t="s">
        <v>604</v>
      </c>
      <c r="D7" s="148"/>
      <c r="E7" s="148"/>
      <c r="F7" s="148"/>
      <c r="G7" s="148"/>
      <c r="H7" s="148"/>
    </row>
    <row r="8" spans="1:10" s="718" customFormat="1">
      <c r="A8" s="148"/>
      <c r="B8" s="724"/>
      <c r="C8" s="915" t="s">
        <v>605</v>
      </c>
      <c r="D8" s="148"/>
      <c r="E8" s="148"/>
      <c r="F8" s="148"/>
      <c r="G8" s="148"/>
      <c r="H8" s="148"/>
    </row>
    <row r="9" spans="1:10" s="718" customFormat="1">
      <c r="A9" s="148"/>
      <c r="B9" s="724"/>
      <c r="C9" s="915" t="s">
        <v>606</v>
      </c>
      <c r="D9" s="148"/>
      <c r="E9" s="148"/>
      <c r="F9" s="148"/>
      <c r="G9" s="148"/>
      <c r="H9" s="148"/>
    </row>
    <row r="10" spans="1:10" s="718" customFormat="1" ht="30.4" customHeight="1">
      <c r="A10" s="148"/>
      <c r="B10" s="724"/>
      <c r="C10" s="915" t="s">
        <v>615</v>
      </c>
      <c r="D10" s="148"/>
      <c r="E10" s="148"/>
      <c r="F10" s="148"/>
      <c r="G10" s="148"/>
      <c r="H10" s="148"/>
    </row>
    <row r="11" spans="1:10" s="718" customFormat="1">
      <c r="A11" s="148"/>
      <c r="B11" s="724"/>
      <c r="C11" s="915" t="s">
        <v>607</v>
      </c>
      <c r="D11" s="148"/>
      <c r="E11" s="148"/>
      <c r="F11" s="148"/>
      <c r="G11" s="148"/>
      <c r="H11" s="148"/>
    </row>
    <row r="12" spans="1:10" s="718" customFormat="1">
      <c r="A12" s="148"/>
      <c r="B12" s="724"/>
      <c r="C12" s="915" t="s">
        <v>608</v>
      </c>
      <c r="D12" s="148"/>
      <c r="E12" s="148"/>
      <c r="F12" s="148"/>
      <c r="G12" s="148"/>
      <c r="H12" s="148"/>
    </row>
    <row r="13" spans="1:10" s="718" customFormat="1">
      <c r="A13" s="148"/>
      <c r="B13" s="724"/>
      <c r="C13" s="915" t="s">
        <v>609</v>
      </c>
      <c r="D13" s="148"/>
      <c r="E13" s="148"/>
      <c r="F13" s="148"/>
      <c r="G13" s="148"/>
      <c r="H13" s="148"/>
    </row>
    <row r="14" spans="1:10" s="718" customFormat="1">
      <c r="A14" s="148"/>
      <c r="B14" s="724"/>
      <c r="C14" s="915" t="s">
        <v>610</v>
      </c>
      <c r="D14" s="148"/>
      <c r="E14" s="148"/>
      <c r="F14" s="148"/>
      <c r="G14" s="148"/>
      <c r="H14" s="148"/>
    </row>
    <row r="15" spans="1:10" s="718" customFormat="1">
      <c r="A15" s="148"/>
      <c r="B15" s="724"/>
      <c r="C15" s="915" t="s">
        <v>611</v>
      </c>
      <c r="D15" s="148"/>
      <c r="E15" s="148"/>
      <c r="F15" s="148"/>
      <c r="G15" s="148"/>
      <c r="H15" s="148"/>
    </row>
    <row r="16" spans="1:10" s="718" customFormat="1">
      <c r="A16" s="148"/>
      <c r="B16" s="724" t="s">
        <v>402</v>
      </c>
      <c r="C16" s="148" t="s">
        <v>403</v>
      </c>
      <c r="D16" s="148"/>
      <c r="E16" s="148"/>
      <c r="F16" s="148"/>
      <c r="G16" s="148"/>
      <c r="H16" s="148"/>
    </row>
    <row r="17" spans="1:10" s="718" customFormat="1">
      <c r="A17" s="148"/>
      <c r="B17" s="724" t="s">
        <v>404</v>
      </c>
      <c r="C17" s="148" t="s">
        <v>507</v>
      </c>
      <c r="D17" s="148"/>
      <c r="E17" s="148"/>
      <c r="F17" s="148"/>
      <c r="G17" s="148"/>
      <c r="H17" s="148"/>
    </row>
    <row r="18" spans="1:10" s="720" customFormat="1" ht="15.75">
      <c r="A18" s="1461" t="s">
        <v>604</v>
      </c>
      <c r="B18" s="1461"/>
      <c r="C18" s="1461"/>
      <c r="D18" s="715"/>
      <c r="E18" s="715"/>
      <c r="F18" s="715"/>
      <c r="G18" s="715"/>
      <c r="H18" s="715"/>
    </row>
    <row r="19" spans="1:10" s="720" customFormat="1" ht="29.25">
      <c r="A19" s="730"/>
      <c r="B19" s="724" t="s">
        <v>399</v>
      </c>
      <c r="C19" s="1229" t="s">
        <v>704</v>
      </c>
      <c r="D19" s="715"/>
      <c r="E19" s="715"/>
      <c r="F19" s="715"/>
      <c r="G19" s="715"/>
      <c r="H19" s="715"/>
    </row>
    <row r="20" spans="1:10" s="720" customFormat="1" ht="43.5">
      <c r="A20" s="730"/>
      <c r="B20" s="724" t="s">
        <v>400</v>
      </c>
      <c r="C20" s="1229" t="s">
        <v>705</v>
      </c>
      <c r="D20" s="715"/>
      <c r="E20" s="715"/>
      <c r="F20" s="715"/>
      <c r="G20" s="715"/>
      <c r="H20" s="715"/>
    </row>
    <row r="21" spans="1:10" s="718" customFormat="1" ht="42.75">
      <c r="A21" s="149"/>
      <c r="B21" s="724" t="s">
        <v>401</v>
      </c>
      <c r="C21" s="1229" t="s">
        <v>706</v>
      </c>
      <c r="D21" s="148"/>
      <c r="E21" s="148"/>
      <c r="F21" s="148"/>
      <c r="G21" s="148"/>
      <c r="H21" s="148"/>
    </row>
    <row r="22" spans="1:10" s="718" customFormat="1">
      <c r="A22" s="149"/>
      <c r="B22" s="724" t="s">
        <v>402</v>
      </c>
      <c r="C22" s="1229" t="s">
        <v>707</v>
      </c>
      <c r="D22" s="148"/>
      <c r="E22" s="148"/>
      <c r="F22" s="148"/>
      <c r="G22" s="148"/>
      <c r="H22" s="148"/>
    </row>
    <row r="23" spans="1:10" s="720" customFormat="1" ht="16.149999999999999" customHeight="1">
      <c r="A23" s="1461" t="s">
        <v>605</v>
      </c>
      <c r="B23" s="1461"/>
      <c r="C23" s="1461"/>
      <c r="D23" s="1462"/>
      <c r="E23" s="1462"/>
      <c r="F23" s="1462"/>
      <c r="G23" s="1462"/>
      <c r="H23" s="1462"/>
      <c r="J23" s="721"/>
    </row>
    <row r="24" spans="1:10" s="720" customFormat="1" ht="15.75">
      <c r="A24" s="730"/>
      <c r="B24" s="724" t="s">
        <v>399</v>
      </c>
      <c r="C24" s="731" t="s">
        <v>415</v>
      </c>
      <c r="D24" s="715"/>
      <c r="E24" s="715"/>
      <c r="F24" s="715"/>
      <c r="G24" s="715"/>
      <c r="H24" s="715"/>
    </row>
    <row r="25" spans="1:10" s="720" customFormat="1" ht="15.75">
      <c r="A25" s="730"/>
      <c r="B25" s="724" t="s">
        <v>400</v>
      </c>
      <c r="C25" s="731" t="s">
        <v>708</v>
      </c>
      <c r="D25" s="715"/>
      <c r="E25" s="715"/>
      <c r="F25" s="715"/>
      <c r="G25" s="715"/>
      <c r="H25" s="715"/>
    </row>
    <row r="26" spans="1:10" s="718" customFormat="1" ht="29.65" customHeight="1">
      <c r="A26" s="149"/>
      <c r="B26" s="724" t="s">
        <v>401</v>
      </c>
      <c r="C26" s="1229" t="s">
        <v>709</v>
      </c>
      <c r="D26" s="148"/>
      <c r="E26" s="148"/>
      <c r="F26" s="148"/>
      <c r="G26" s="148"/>
      <c r="H26" s="148"/>
    </row>
    <row r="27" spans="1:10" s="720" customFormat="1" ht="15.75">
      <c r="A27" s="1461" t="s">
        <v>606</v>
      </c>
      <c r="B27" s="1461"/>
      <c r="C27" s="1461"/>
      <c r="D27" s="1462"/>
      <c r="E27" s="1462"/>
      <c r="F27" s="1462"/>
      <c r="G27" s="1462"/>
      <c r="H27" s="1462"/>
    </row>
    <row r="28" spans="1:10" s="720" customFormat="1" ht="89.25">
      <c r="A28" s="730"/>
      <c r="B28" s="724" t="s">
        <v>399</v>
      </c>
      <c r="C28" s="731" t="s">
        <v>603</v>
      </c>
      <c r="D28" s="715"/>
      <c r="E28" s="715"/>
      <c r="F28" s="715"/>
      <c r="G28" s="715"/>
      <c r="H28" s="715"/>
    </row>
    <row r="29" spans="1:10" s="720" customFormat="1" ht="15.75">
      <c r="A29" s="730"/>
      <c r="B29" s="724" t="s">
        <v>400</v>
      </c>
      <c r="C29" s="731" t="s">
        <v>1033</v>
      </c>
      <c r="D29" s="715"/>
      <c r="E29" s="715"/>
      <c r="F29" s="715"/>
      <c r="G29" s="715"/>
      <c r="H29" s="715"/>
    </row>
    <row r="30" spans="1:10" s="718" customFormat="1" ht="42.75">
      <c r="A30" s="149"/>
      <c r="B30" s="724" t="s">
        <v>401</v>
      </c>
      <c r="C30" s="148" t="s">
        <v>509</v>
      </c>
      <c r="D30" s="148"/>
      <c r="E30" s="148"/>
      <c r="F30" s="148"/>
      <c r="G30" s="148"/>
      <c r="H30" s="148"/>
    </row>
    <row r="31" spans="1:10" s="718" customFormat="1" ht="28.5">
      <c r="A31" s="149"/>
      <c r="B31" s="724" t="s">
        <v>402</v>
      </c>
      <c r="C31" s="148" t="s">
        <v>508</v>
      </c>
      <c r="D31" s="148"/>
      <c r="E31" s="148"/>
      <c r="F31" s="148"/>
      <c r="G31" s="148"/>
      <c r="H31" s="148"/>
    </row>
    <row r="32" spans="1:10" s="718" customFormat="1" ht="28.5">
      <c r="A32" s="149"/>
      <c r="B32" s="724" t="s">
        <v>404</v>
      </c>
      <c r="C32" s="1434" t="s">
        <v>1034</v>
      </c>
      <c r="D32" s="148"/>
      <c r="E32" s="148"/>
      <c r="F32" s="148"/>
      <c r="G32" s="148"/>
      <c r="H32" s="148"/>
    </row>
    <row r="33" spans="1:8" s="718" customFormat="1" ht="57">
      <c r="A33" s="149"/>
      <c r="B33" s="724" t="s">
        <v>406</v>
      </c>
      <c r="C33" s="148" t="s">
        <v>541</v>
      </c>
      <c r="D33" s="148"/>
      <c r="E33" s="148"/>
      <c r="F33" s="148"/>
      <c r="G33" s="148"/>
      <c r="H33" s="148"/>
    </row>
    <row r="34" spans="1:8" s="718" customFormat="1" ht="28.5">
      <c r="A34" s="149"/>
      <c r="B34" s="724" t="s">
        <v>505</v>
      </c>
      <c r="C34" s="1241" t="s">
        <v>758</v>
      </c>
      <c r="D34" s="148"/>
      <c r="E34" s="148"/>
      <c r="F34" s="148"/>
      <c r="G34" s="148"/>
      <c r="H34" s="148"/>
    </row>
    <row r="35" spans="1:8" s="718" customFormat="1">
      <c r="A35" s="149"/>
      <c r="B35" s="724" t="s">
        <v>506</v>
      </c>
      <c r="C35" s="148" t="s">
        <v>461</v>
      </c>
      <c r="D35" s="148"/>
      <c r="E35" s="148"/>
      <c r="F35" s="148"/>
      <c r="G35" s="148"/>
      <c r="H35" s="148"/>
    </row>
    <row r="36" spans="1:8" s="718" customFormat="1" ht="15" customHeight="1">
      <c r="A36" s="149"/>
      <c r="B36" s="724" t="s">
        <v>586</v>
      </c>
      <c r="C36" s="942" t="s">
        <v>1035</v>
      </c>
      <c r="D36" s="148"/>
      <c r="E36" s="148"/>
      <c r="F36" s="148"/>
      <c r="G36" s="148"/>
      <c r="H36" s="148"/>
    </row>
    <row r="37" spans="1:8" s="718" customFormat="1" ht="15" customHeight="1">
      <c r="A37" s="149"/>
      <c r="B37" s="724"/>
      <c r="C37" s="942" t="s">
        <v>587</v>
      </c>
      <c r="D37" s="148"/>
      <c r="E37" s="148"/>
      <c r="F37" s="148"/>
      <c r="G37" s="148"/>
      <c r="H37" s="148"/>
    </row>
    <row r="38" spans="1:8" s="718" customFormat="1" ht="15" customHeight="1">
      <c r="A38" s="149"/>
      <c r="B38" s="724"/>
      <c r="C38" s="942" t="s">
        <v>710</v>
      </c>
      <c r="D38" s="148"/>
      <c r="E38" s="148"/>
      <c r="F38" s="148"/>
      <c r="G38" s="148"/>
      <c r="H38" s="148"/>
    </row>
    <row r="39" spans="1:8" s="718" customFormat="1" ht="27" customHeight="1">
      <c r="A39" s="149"/>
      <c r="B39" s="724"/>
      <c r="C39" s="942" t="s">
        <v>1036</v>
      </c>
      <c r="D39" s="148"/>
      <c r="E39" s="148"/>
      <c r="F39" s="148"/>
      <c r="G39" s="148"/>
      <c r="H39" s="148"/>
    </row>
    <row r="40" spans="1:8" s="718" customFormat="1" ht="15" customHeight="1">
      <c r="A40" s="1469" t="s">
        <v>614</v>
      </c>
      <c r="B40" s="1469"/>
      <c r="C40" s="1469"/>
      <c r="D40" s="148"/>
      <c r="E40" s="148"/>
      <c r="F40" s="148"/>
      <c r="G40" s="148"/>
      <c r="H40" s="148"/>
    </row>
    <row r="41" spans="1:8" s="718" customFormat="1" ht="43.9" customHeight="1">
      <c r="A41" s="149"/>
      <c r="B41" s="724" t="s">
        <v>399</v>
      </c>
      <c r="C41" s="942" t="s">
        <v>612</v>
      </c>
      <c r="D41" s="148"/>
      <c r="E41" s="148"/>
      <c r="F41" s="148"/>
      <c r="G41" s="148"/>
      <c r="H41" s="148"/>
    </row>
    <row r="42" spans="1:8" s="720" customFormat="1" ht="16.149999999999999" customHeight="1">
      <c r="A42" s="1461" t="s">
        <v>607</v>
      </c>
      <c r="B42" s="1461"/>
      <c r="C42" s="1461"/>
      <c r="D42" s="1462"/>
      <c r="E42" s="1462"/>
      <c r="F42" s="1462"/>
      <c r="G42" s="1462"/>
      <c r="H42" s="1462"/>
    </row>
    <row r="43" spans="1:8" s="720" customFormat="1" ht="15.75">
      <c r="A43" s="730"/>
      <c r="B43" s="724" t="s">
        <v>399</v>
      </c>
      <c r="C43" s="731" t="s">
        <v>405</v>
      </c>
      <c r="D43" s="715"/>
      <c r="E43" s="715"/>
      <c r="F43" s="715"/>
      <c r="G43" s="715"/>
      <c r="H43" s="715"/>
    </row>
    <row r="44" spans="1:8" s="720" customFormat="1" ht="43.5">
      <c r="A44" s="730"/>
      <c r="B44" s="724" t="s">
        <v>400</v>
      </c>
      <c r="C44" s="731" t="s">
        <v>496</v>
      </c>
      <c r="D44" s="715"/>
      <c r="E44" s="715"/>
      <c r="F44" s="715"/>
      <c r="G44" s="715"/>
      <c r="H44" s="715"/>
    </row>
    <row r="45" spans="1:8" s="718" customFormat="1" ht="28.5">
      <c r="A45" s="149"/>
      <c r="B45" s="724" t="s">
        <v>401</v>
      </c>
      <c r="C45" s="742" t="s">
        <v>462</v>
      </c>
      <c r="D45" s="148"/>
      <c r="E45" s="148"/>
      <c r="F45" s="148"/>
      <c r="G45" s="148"/>
      <c r="H45" s="148"/>
    </row>
    <row r="46" spans="1:8" s="718" customFormat="1">
      <c r="A46" s="149"/>
      <c r="B46" s="724" t="s">
        <v>402</v>
      </c>
      <c r="C46" s="742" t="s">
        <v>599</v>
      </c>
      <c r="D46" s="148"/>
      <c r="E46" s="148"/>
      <c r="F46" s="148"/>
      <c r="G46" s="148"/>
      <c r="H46" s="148"/>
    </row>
    <row r="47" spans="1:8" s="718" customFormat="1" ht="61.9" customHeight="1">
      <c r="A47" s="149"/>
      <c r="B47" s="724" t="s">
        <v>404</v>
      </c>
      <c r="C47" s="874" t="s">
        <v>497</v>
      </c>
      <c r="D47" s="148"/>
      <c r="E47" s="148"/>
      <c r="F47" s="148"/>
      <c r="G47" s="148"/>
      <c r="H47" s="148"/>
    </row>
    <row r="48" spans="1:8" s="718" customFormat="1" ht="28.5">
      <c r="A48" s="1074"/>
      <c r="B48" s="1075" t="s">
        <v>406</v>
      </c>
      <c r="C48" s="1073" t="s">
        <v>629</v>
      </c>
      <c r="D48" s="148"/>
      <c r="E48" s="148"/>
      <c r="F48" s="148"/>
      <c r="G48" s="148"/>
      <c r="H48" s="148"/>
    </row>
    <row r="49" spans="1:8" s="718" customFormat="1" ht="57">
      <c r="A49" s="149"/>
      <c r="B49" s="724" t="s">
        <v>495</v>
      </c>
      <c r="C49" s="148" t="s">
        <v>518</v>
      </c>
      <c r="D49" s="148"/>
      <c r="E49" s="148"/>
      <c r="F49" s="148"/>
      <c r="G49" s="148"/>
      <c r="H49" s="148"/>
    </row>
    <row r="50" spans="1:8" s="720" customFormat="1" ht="15.75">
      <c r="A50" s="1461" t="s">
        <v>608</v>
      </c>
      <c r="B50" s="1461"/>
      <c r="C50" s="1461"/>
      <c r="D50" s="1462"/>
      <c r="E50" s="1462"/>
      <c r="F50" s="1462"/>
      <c r="G50" s="1462"/>
      <c r="H50" s="1462"/>
    </row>
    <row r="51" spans="1:8" s="720" customFormat="1" ht="40.5" customHeight="1">
      <c r="A51" s="730"/>
      <c r="B51" s="724" t="s">
        <v>399</v>
      </c>
      <c r="C51" s="745" t="s">
        <v>1037</v>
      </c>
      <c r="D51" s="715"/>
      <c r="E51" s="715"/>
      <c r="F51" s="715"/>
      <c r="G51" s="715"/>
      <c r="H51" s="715"/>
    </row>
    <row r="52" spans="1:8" s="720" customFormat="1" ht="15.75">
      <c r="A52" s="730"/>
      <c r="B52" s="724" t="s">
        <v>400</v>
      </c>
      <c r="C52" s="731" t="s">
        <v>407</v>
      </c>
      <c r="D52" s="715"/>
      <c r="E52" s="715"/>
      <c r="F52" s="715"/>
      <c r="G52" s="715"/>
      <c r="H52" s="715"/>
    </row>
    <row r="53" spans="1:8" s="721" customFormat="1" ht="16.149999999999999" customHeight="1">
      <c r="A53" s="1470" t="s">
        <v>609</v>
      </c>
      <c r="B53" s="1470"/>
      <c r="C53" s="1470"/>
      <c r="D53" s="1463"/>
      <c r="E53" s="1463"/>
      <c r="F53" s="1463"/>
      <c r="G53" s="1463"/>
      <c r="H53" s="1463"/>
    </row>
    <row r="54" spans="1:8" s="720" customFormat="1" ht="118.5" customHeight="1">
      <c r="A54" s="730"/>
      <c r="B54" s="724" t="s">
        <v>399</v>
      </c>
      <c r="C54" s="745" t="s">
        <v>759</v>
      </c>
      <c r="D54" s="715"/>
      <c r="E54" s="715"/>
      <c r="F54" s="715"/>
      <c r="G54" s="715"/>
      <c r="H54" s="715"/>
    </row>
    <row r="55" spans="1:8" s="729" customFormat="1" ht="28.5">
      <c r="A55" s="1024"/>
      <c r="B55" s="724" t="s">
        <v>400</v>
      </c>
      <c r="C55" s="745" t="s">
        <v>454</v>
      </c>
      <c r="D55" s="419"/>
      <c r="E55" s="419"/>
      <c r="F55" s="419"/>
      <c r="G55" s="419"/>
      <c r="H55" s="419"/>
    </row>
    <row r="56" spans="1:8" s="729" customFormat="1" ht="34.15" customHeight="1">
      <c r="A56" s="1024"/>
      <c r="B56" s="724" t="s">
        <v>401</v>
      </c>
      <c r="C56" s="745" t="s">
        <v>498</v>
      </c>
      <c r="D56" s="419"/>
      <c r="E56" s="419"/>
      <c r="F56" s="419"/>
      <c r="G56" s="419"/>
      <c r="H56" s="419"/>
    </row>
    <row r="57" spans="1:8" s="728" customFormat="1">
      <c r="A57" s="986"/>
      <c r="B57" s="724" t="s">
        <v>402</v>
      </c>
      <c r="C57" s="1435" t="s">
        <v>1038</v>
      </c>
      <c r="D57" s="690"/>
      <c r="E57" s="690"/>
      <c r="F57" s="690"/>
      <c r="G57" s="690"/>
      <c r="H57" s="690"/>
    </row>
    <row r="58" spans="1:8" s="729" customFormat="1" ht="45" customHeight="1">
      <c r="A58" s="1024"/>
      <c r="B58" s="724" t="s">
        <v>404</v>
      </c>
      <c r="C58" s="1242" t="s">
        <v>757</v>
      </c>
      <c r="D58" s="1024"/>
      <c r="E58" s="1024"/>
      <c r="F58" s="1024"/>
      <c r="G58" s="1024"/>
      <c r="H58" s="1024"/>
    </row>
    <row r="59" spans="1:8" s="729" customFormat="1" ht="74.099999999999994" customHeight="1">
      <c r="A59" s="1024"/>
      <c r="B59" s="724" t="s">
        <v>406</v>
      </c>
      <c r="C59" s="1076" t="s">
        <v>643</v>
      </c>
      <c r="D59" s="1024"/>
      <c r="E59" s="1024"/>
      <c r="F59" s="1024"/>
      <c r="G59" s="1024"/>
      <c r="H59" s="1024"/>
    </row>
    <row r="60" spans="1:8" s="729" customFormat="1" ht="45" customHeight="1">
      <c r="A60" s="1024"/>
      <c r="B60" s="724" t="s">
        <v>495</v>
      </c>
      <c r="C60" s="690" t="s">
        <v>585</v>
      </c>
      <c r="D60" s="1024"/>
      <c r="E60" s="1024"/>
      <c r="F60" s="1024"/>
      <c r="G60" s="1024"/>
      <c r="H60" s="1024"/>
    </row>
    <row r="61" spans="1:8" s="720" customFormat="1" ht="15.75">
      <c r="A61" s="1461" t="s">
        <v>610</v>
      </c>
      <c r="B61" s="1461"/>
      <c r="C61" s="1461"/>
      <c r="D61" s="1462"/>
      <c r="E61" s="1462"/>
      <c r="F61" s="1462"/>
      <c r="G61" s="1462"/>
      <c r="H61" s="1462"/>
    </row>
    <row r="62" spans="1:8" s="720" customFormat="1" ht="15.75">
      <c r="A62" s="730"/>
      <c r="B62" s="724" t="s">
        <v>399</v>
      </c>
      <c r="C62" s="731" t="s">
        <v>644</v>
      </c>
      <c r="D62" s="715"/>
      <c r="E62" s="715"/>
      <c r="F62" s="715"/>
      <c r="G62" s="715"/>
      <c r="H62" s="715"/>
    </row>
    <row r="63" spans="1:8" s="720" customFormat="1" ht="15.75">
      <c r="A63" s="730"/>
      <c r="B63" s="724" t="s">
        <v>400</v>
      </c>
      <c r="C63" s="731" t="s">
        <v>645</v>
      </c>
      <c r="D63" s="715"/>
      <c r="E63" s="715"/>
      <c r="F63" s="715"/>
      <c r="G63" s="715"/>
      <c r="H63" s="715"/>
    </row>
    <row r="64" spans="1:8" s="718" customFormat="1" ht="15.2" customHeight="1">
      <c r="A64" s="149"/>
      <c r="B64" s="724"/>
      <c r="C64" s="743" t="s">
        <v>417</v>
      </c>
      <c r="D64" s="148"/>
      <c r="E64" s="148"/>
      <c r="F64" s="148"/>
      <c r="G64" s="148"/>
      <c r="H64" s="148"/>
    </row>
    <row r="65" spans="1:8" s="718" customFormat="1">
      <c r="A65" s="149"/>
      <c r="B65" s="724"/>
      <c r="C65" s="743" t="s">
        <v>588</v>
      </c>
      <c r="D65" s="148"/>
      <c r="E65" s="148"/>
      <c r="F65" s="148"/>
      <c r="G65" s="148"/>
      <c r="H65" s="148"/>
    </row>
    <row r="66" spans="1:8" s="718" customFormat="1">
      <c r="A66" s="149"/>
      <c r="B66" s="724"/>
      <c r="C66" s="743" t="s">
        <v>455</v>
      </c>
      <c r="D66" s="148"/>
      <c r="E66" s="148"/>
      <c r="F66" s="148"/>
      <c r="G66" s="148"/>
      <c r="H66" s="148"/>
    </row>
    <row r="67" spans="1:8" s="718" customFormat="1">
      <c r="A67" s="149"/>
      <c r="B67" s="724"/>
      <c r="C67" s="743" t="s">
        <v>456</v>
      </c>
      <c r="D67" s="148"/>
      <c r="E67" s="148"/>
      <c r="F67" s="148"/>
      <c r="G67" s="148"/>
      <c r="H67" s="148"/>
    </row>
    <row r="68" spans="1:8" s="720" customFormat="1" ht="16.149999999999999" customHeight="1">
      <c r="A68" s="1461" t="s">
        <v>611</v>
      </c>
      <c r="B68" s="1461"/>
      <c r="C68" s="1461"/>
      <c r="D68" s="1462"/>
      <c r="E68" s="1462"/>
      <c r="F68" s="1462"/>
      <c r="G68" s="1462"/>
      <c r="H68" s="1462"/>
    </row>
    <row r="69" spans="1:8" s="720" customFormat="1" ht="30.4" customHeight="1">
      <c r="A69" s="730"/>
      <c r="B69" s="724" t="s">
        <v>399</v>
      </c>
      <c r="C69" s="745" t="s">
        <v>418</v>
      </c>
      <c r="D69" s="715"/>
      <c r="E69" s="715"/>
      <c r="F69" s="715"/>
      <c r="G69" s="715"/>
      <c r="H69" s="715"/>
    </row>
    <row r="70" spans="1:8" s="720" customFormat="1" ht="28.5">
      <c r="A70" s="730"/>
      <c r="B70" s="724" t="s">
        <v>400</v>
      </c>
      <c r="C70" s="745" t="s">
        <v>711</v>
      </c>
      <c r="D70" s="715"/>
      <c r="E70" s="715"/>
      <c r="F70" s="715"/>
      <c r="G70" s="715"/>
      <c r="H70" s="715"/>
    </row>
    <row r="71" spans="1:8" s="718" customFormat="1" ht="28.5">
      <c r="A71" s="149"/>
      <c r="B71" s="724" t="s">
        <v>401</v>
      </c>
      <c r="C71" s="731" t="s">
        <v>712</v>
      </c>
      <c r="D71" s="148"/>
      <c r="E71" s="148"/>
      <c r="F71" s="148"/>
      <c r="G71" s="148"/>
      <c r="H71" s="148"/>
    </row>
    <row r="72" spans="1:8" s="718" customFormat="1" ht="42.75">
      <c r="A72" s="149"/>
      <c r="B72" s="724" t="s">
        <v>402</v>
      </c>
      <c r="C72" s="148" t="s">
        <v>464</v>
      </c>
      <c r="D72" s="148"/>
      <c r="E72" s="148"/>
      <c r="F72" s="148"/>
      <c r="G72" s="148"/>
      <c r="H72" s="148"/>
    </row>
    <row r="73" spans="1:8" s="718" customFormat="1" ht="42.75">
      <c r="A73" s="149"/>
      <c r="B73" s="724"/>
      <c r="C73" s="743" t="s">
        <v>408</v>
      </c>
      <c r="D73" s="148"/>
      <c r="E73" s="148"/>
      <c r="F73" s="148"/>
      <c r="G73" s="148"/>
      <c r="H73" s="148"/>
    </row>
    <row r="74" spans="1:8" s="718" customFormat="1" ht="42.75">
      <c r="A74" s="149"/>
      <c r="B74" s="724"/>
      <c r="C74" s="743" t="s">
        <v>713</v>
      </c>
      <c r="D74" s="148"/>
      <c r="E74" s="148"/>
      <c r="F74" s="148"/>
      <c r="G74" s="148"/>
      <c r="H74" s="148"/>
    </row>
    <row r="75" spans="1:8" s="718" customFormat="1" ht="57">
      <c r="A75" s="149"/>
      <c r="B75" s="724" t="s">
        <v>404</v>
      </c>
      <c r="C75" s="743" t="s">
        <v>613</v>
      </c>
      <c r="D75" s="148"/>
      <c r="E75" s="148"/>
      <c r="F75" s="148"/>
      <c r="G75" s="148"/>
      <c r="H75" s="148"/>
    </row>
    <row r="76" spans="1:8" s="718" customFormat="1">
      <c r="A76" s="149"/>
      <c r="B76" s="724"/>
      <c r="C76" s="743"/>
      <c r="D76" s="148"/>
      <c r="E76" s="148"/>
      <c r="F76" s="148"/>
      <c r="G76" s="148"/>
      <c r="H76" s="148"/>
    </row>
    <row r="77" spans="1:8" s="718" customFormat="1" ht="65.650000000000006" customHeight="1">
      <c r="A77" s="1458"/>
      <c r="B77" s="1459"/>
      <c r="C77" s="1459"/>
      <c r="D77" s="1459"/>
      <c r="E77" s="1459"/>
      <c r="F77" s="1459"/>
      <c r="G77" s="1459"/>
      <c r="H77" s="1459"/>
    </row>
    <row r="78" spans="1:8" s="718" customFormat="1" ht="65.650000000000006" customHeight="1">
      <c r="A78" s="148"/>
      <c r="B78" s="690"/>
      <c r="C78" s="148"/>
      <c r="D78" s="148"/>
      <c r="E78" s="148"/>
      <c r="F78" s="148"/>
      <c r="G78" s="148"/>
      <c r="H78" s="148"/>
    </row>
    <row r="79" spans="1:8" s="718" customFormat="1" ht="65.650000000000006" customHeight="1">
      <c r="A79" s="1464"/>
      <c r="B79" s="1465"/>
      <c r="C79" s="1465"/>
      <c r="D79" s="1465"/>
      <c r="E79" s="1465"/>
      <c r="F79" s="1465"/>
      <c r="G79" s="1465"/>
      <c r="H79" s="1465"/>
    </row>
    <row r="80" spans="1:8" s="718" customFormat="1" ht="65.650000000000006" customHeight="1">
      <c r="A80" s="1458"/>
      <c r="B80" s="1459"/>
      <c r="C80" s="1459"/>
      <c r="D80" s="1459"/>
      <c r="E80" s="1459"/>
      <c r="F80" s="1459"/>
      <c r="G80" s="1459"/>
      <c r="H80" s="1459"/>
    </row>
    <row r="81" spans="1:8" s="718" customFormat="1" ht="65.650000000000006" customHeight="1">
      <c r="A81" s="149"/>
      <c r="B81" s="690"/>
      <c r="C81" s="148"/>
      <c r="D81" s="148"/>
      <c r="E81" s="148"/>
      <c r="F81" s="148"/>
      <c r="G81" s="148"/>
      <c r="H81" s="148"/>
    </row>
    <row r="82" spans="1:8" s="718" customFormat="1" ht="65.650000000000006" customHeight="1">
      <c r="A82" s="1458"/>
      <c r="B82" s="1459"/>
      <c r="C82" s="1459"/>
      <c r="D82" s="1459"/>
      <c r="E82" s="1459"/>
      <c r="F82" s="1459"/>
      <c r="G82" s="1459"/>
      <c r="H82" s="1459"/>
    </row>
    <row r="83" spans="1:8" ht="65.650000000000006" customHeight="1">
      <c r="A83" s="1458"/>
      <c r="B83" s="1459"/>
      <c r="C83" s="1459"/>
      <c r="D83" s="1459"/>
      <c r="E83" s="1459"/>
      <c r="F83" s="1459"/>
      <c r="G83" s="1459"/>
      <c r="H83" s="1459"/>
    </row>
    <row r="84" spans="1:8" ht="65.650000000000006" customHeight="1">
      <c r="A84" s="149"/>
      <c r="B84" s="690"/>
      <c r="C84" s="148"/>
      <c r="D84" s="148"/>
      <c r="E84" s="148"/>
      <c r="F84" s="148"/>
      <c r="G84" s="148"/>
      <c r="H84" s="148"/>
    </row>
    <row r="85" spans="1:8" ht="65.650000000000006" customHeight="1">
      <c r="A85" s="1467"/>
      <c r="B85" s="1468"/>
      <c r="C85" s="1468"/>
      <c r="D85" s="1468"/>
      <c r="E85" s="1468"/>
      <c r="F85" s="1468"/>
      <c r="G85" s="1468"/>
      <c r="H85" s="1468"/>
    </row>
    <row r="86" spans="1:8" ht="65.650000000000006" customHeight="1">
      <c r="A86" s="149"/>
      <c r="B86" s="690"/>
      <c r="C86" s="148"/>
      <c r="D86" s="148"/>
      <c r="E86" s="148"/>
      <c r="F86" s="148"/>
      <c r="G86" s="148"/>
      <c r="H86" s="148"/>
    </row>
    <row r="87" spans="1:8" ht="65.650000000000006" customHeight="1">
      <c r="A87" s="1467"/>
      <c r="B87" s="1468"/>
      <c r="C87" s="1468"/>
      <c r="D87" s="1468"/>
      <c r="E87" s="1468"/>
      <c r="F87" s="1468"/>
      <c r="G87" s="1468"/>
      <c r="H87" s="1468"/>
    </row>
    <row r="88" spans="1:8" ht="65.650000000000006" customHeight="1">
      <c r="A88" s="149"/>
      <c r="B88" s="690"/>
      <c r="C88" s="148"/>
      <c r="D88" s="148"/>
      <c r="E88" s="148"/>
      <c r="F88" s="148"/>
      <c r="G88" s="148"/>
      <c r="H88" s="148"/>
    </row>
    <row r="89" spans="1:8" ht="65.650000000000006" customHeight="1">
      <c r="A89" s="1458"/>
      <c r="B89" s="1459"/>
      <c r="C89" s="1459"/>
      <c r="D89" s="1459"/>
      <c r="E89" s="1459"/>
      <c r="F89" s="1459"/>
      <c r="G89" s="1459"/>
      <c r="H89" s="1459"/>
    </row>
    <row r="90" spans="1:8" ht="65.650000000000006" customHeight="1">
      <c r="A90" s="149"/>
      <c r="B90" s="690"/>
      <c r="C90" s="148"/>
      <c r="D90" s="148"/>
      <c r="E90" s="148"/>
      <c r="F90" s="148"/>
      <c r="G90" s="148"/>
      <c r="H90" s="148"/>
    </row>
    <row r="91" spans="1:8" ht="65.650000000000006" customHeight="1">
      <c r="A91" s="1458"/>
      <c r="B91" s="1459"/>
      <c r="C91" s="1459"/>
      <c r="D91" s="1459"/>
      <c r="E91" s="1459"/>
      <c r="F91" s="1459"/>
      <c r="G91" s="1459"/>
      <c r="H91" s="1459"/>
    </row>
    <row r="92" spans="1:8" ht="65.650000000000006" customHeight="1">
      <c r="A92" s="149"/>
      <c r="B92" s="690"/>
      <c r="C92" s="148"/>
      <c r="D92" s="148"/>
      <c r="E92" s="148"/>
      <c r="F92" s="148"/>
      <c r="G92" s="148"/>
      <c r="H92" s="148"/>
    </row>
    <row r="93" spans="1:8" ht="65.650000000000006" customHeight="1">
      <c r="A93" s="1466"/>
      <c r="B93" s="1466"/>
      <c r="C93" s="1466"/>
      <c r="D93" s="1466"/>
      <c r="E93" s="1466"/>
      <c r="F93" s="1466"/>
      <c r="G93" s="1466"/>
      <c r="H93" s="1466"/>
    </row>
    <row r="94" spans="1:8" ht="65.650000000000006" customHeight="1">
      <c r="A94" s="722"/>
      <c r="B94" s="726"/>
      <c r="C94" s="723"/>
      <c r="D94" s="723"/>
      <c r="E94" s="723"/>
      <c r="F94" s="723"/>
      <c r="G94" s="723"/>
      <c r="H94" s="723"/>
    </row>
    <row r="95" spans="1:8" ht="65.650000000000006" customHeight="1">
      <c r="A95" s="722"/>
      <c r="B95" s="726"/>
      <c r="C95" s="723"/>
      <c r="D95" s="723"/>
      <c r="E95" s="723"/>
      <c r="F95" s="723"/>
      <c r="G95" s="723"/>
      <c r="H95" s="723"/>
    </row>
    <row r="96" spans="1:8" ht="65.650000000000006" customHeight="1">
      <c r="A96" s="722"/>
      <c r="B96" s="726"/>
      <c r="C96" s="723"/>
      <c r="D96" s="723"/>
      <c r="E96" s="723"/>
      <c r="F96" s="723"/>
      <c r="G96" s="723"/>
      <c r="H96" s="723"/>
    </row>
    <row r="97" spans="1:8" ht="65.650000000000006" customHeight="1">
      <c r="A97" s="722"/>
      <c r="B97" s="726"/>
      <c r="C97" s="723"/>
      <c r="D97" s="723"/>
      <c r="E97" s="723"/>
      <c r="F97" s="723"/>
      <c r="G97" s="723"/>
      <c r="H97" s="723"/>
    </row>
    <row r="98" spans="1:8" ht="65.650000000000006" customHeight="1">
      <c r="A98" s="28"/>
      <c r="B98" s="727"/>
    </row>
    <row r="99" spans="1:8" ht="65.650000000000006" customHeight="1">
      <c r="A99" s="28"/>
    </row>
    <row r="100" spans="1:8" ht="65.650000000000006" customHeight="1">
      <c r="A100" s="28"/>
    </row>
    <row r="101" spans="1:8" ht="65.650000000000006" customHeight="1">
      <c r="A101" s="28"/>
    </row>
    <row r="102" spans="1:8" ht="65.650000000000006" customHeight="1">
      <c r="A102" s="28"/>
    </row>
    <row r="103" spans="1:8" ht="65.650000000000006" customHeight="1">
      <c r="A103" s="28"/>
    </row>
    <row r="104" spans="1:8" ht="65.650000000000006" customHeight="1">
      <c r="A104" s="28"/>
    </row>
    <row r="105" spans="1:8" ht="65.650000000000006" customHeight="1">
      <c r="A105" s="28"/>
    </row>
    <row r="106" spans="1:8" s="29" customFormat="1" ht="65.650000000000006" customHeight="1">
      <c r="A106" s="44"/>
      <c r="B106" s="728"/>
    </row>
    <row r="107" spans="1:8" ht="65.650000000000006" customHeight="1">
      <c r="A107" s="28"/>
    </row>
    <row r="108" spans="1:8" ht="65.650000000000006" customHeight="1">
      <c r="A108" s="28"/>
    </row>
    <row r="109" spans="1:8" ht="65.650000000000006" customHeight="1"/>
    <row r="110" spans="1:8" ht="65.650000000000006" customHeight="1"/>
    <row r="111" spans="1:8" ht="65.650000000000006" customHeight="1"/>
    <row r="112" spans="1:8" ht="65.650000000000006" customHeight="1"/>
    <row r="113" spans="1:1" ht="65.650000000000006" customHeight="1"/>
    <row r="114" spans="1:1" ht="65.650000000000006" customHeight="1"/>
    <row r="115" spans="1:1" ht="65.650000000000006" customHeight="1"/>
    <row r="116" spans="1:1" ht="65.650000000000006" customHeight="1">
      <c r="A116" s="28"/>
    </row>
    <row r="117" spans="1:1" ht="65.650000000000006" customHeight="1">
      <c r="A117" s="28"/>
    </row>
    <row r="118" spans="1:1" ht="65.650000000000006" customHeight="1">
      <c r="A118" s="28"/>
    </row>
    <row r="119" spans="1:1" ht="65.650000000000006" customHeight="1">
      <c r="A119" s="28"/>
    </row>
    <row r="120" spans="1:1" ht="65.650000000000006" customHeight="1">
      <c r="A120" s="28"/>
    </row>
    <row r="121" spans="1:1" ht="65.650000000000006" customHeight="1"/>
    <row r="122" spans="1:1" ht="65.650000000000006" customHeight="1"/>
    <row r="123" spans="1:1" ht="65.650000000000006" customHeight="1"/>
    <row r="124" spans="1:1" ht="65.650000000000006" customHeight="1"/>
    <row r="125" spans="1:1" ht="65.650000000000006" customHeight="1">
      <c r="A125" s="28"/>
    </row>
    <row r="126" spans="1:1" ht="65.650000000000006" customHeight="1"/>
    <row r="127" spans="1:1" ht="65.650000000000006" customHeight="1"/>
    <row r="128" spans="1:1" ht="65.650000000000006" customHeight="1"/>
    <row r="129" spans="1:2" ht="65.650000000000006" customHeight="1">
      <c r="A129" s="28"/>
    </row>
    <row r="130" spans="1:2" ht="65.650000000000006" customHeight="1"/>
    <row r="131" spans="1:2" ht="65.650000000000006" customHeight="1">
      <c r="B131" s="729"/>
    </row>
    <row r="132" spans="1:2" ht="65.650000000000006" customHeight="1"/>
    <row r="133" spans="1:2" ht="65.650000000000006" customHeight="1"/>
    <row r="134" spans="1:2" ht="65.650000000000006" customHeight="1"/>
    <row r="135" spans="1:2" ht="65.650000000000006" customHeight="1"/>
    <row r="136" spans="1:2" ht="65.650000000000006" customHeight="1"/>
    <row r="137" spans="1:2" ht="65.650000000000006" customHeight="1">
      <c r="A137" s="28"/>
    </row>
    <row r="138" spans="1:2" ht="65.650000000000006" customHeight="1">
      <c r="A138" s="28"/>
    </row>
    <row r="139" spans="1:2" ht="65.650000000000006" customHeight="1">
      <c r="A139" s="28"/>
    </row>
    <row r="140" spans="1:2" ht="65.650000000000006" customHeight="1">
      <c r="A140" s="28"/>
    </row>
    <row r="141" spans="1:2" ht="65.650000000000006" customHeight="1">
      <c r="A141" s="28"/>
    </row>
    <row r="142" spans="1:2" ht="65.650000000000006" customHeight="1">
      <c r="A142" s="28"/>
    </row>
    <row r="143" spans="1:2" ht="65.650000000000006" customHeight="1">
      <c r="A143" s="28"/>
    </row>
    <row r="144" spans="1:2" ht="65.650000000000006" customHeight="1">
      <c r="A144" s="28"/>
    </row>
    <row r="145" spans="1:1" ht="65.650000000000006" customHeight="1">
      <c r="A145" s="28"/>
    </row>
    <row r="146" spans="1:1" ht="65.650000000000006" customHeight="1">
      <c r="A146" s="28"/>
    </row>
    <row r="147" spans="1:1" ht="65.650000000000006" customHeight="1">
      <c r="A147" s="28"/>
    </row>
    <row r="148" spans="1:1" ht="65.650000000000006" customHeight="1">
      <c r="A148" s="28"/>
    </row>
    <row r="149" spans="1:1" ht="65.650000000000006" customHeight="1">
      <c r="A149" s="28"/>
    </row>
    <row r="150" spans="1:1" ht="65.650000000000006" customHeight="1">
      <c r="A150" s="28"/>
    </row>
    <row r="151" spans="1:1" ht="65.650000000000006" customHeight="1">
      <c r="A151" s="28"/>
    </row>
    <row r="152" spans="1:1" ht="65.650000000000006" customHeight="1">
      <c r="A152" s="28"/>
    </row>
    <row r="153" spans="1:1" ht="65.650000000000006" customHeight="1">
      <c r="A153" s="28"/>
    </row>
    <row r="154" spans="1:1" ht="65.650000000000006" customHeight="1">
      <c r="A154" s="28"/>
    </row>
    <row r="155" spans="1:1" ht="65.650000000000006" customHeight="1">
      <c r="A155" s="28"/>
    </row>
    <row r="156" spans="1:1" ht="65.650000000000006" customHeight="1">
      <c r="A156" s="28"/>
    </row>
    <row r="157" spans="1:1" ht="65.650000000000006" customHeight="1">
      <c r="A157" s="28"/>
    </row>
    <row r="158" spans="1:1" ht="65.650000000000006" customHeight="1">
      <c r="A158" s="28"/>
    </row>
    <row r="159" spans="1:1" ht="65.650000000000006" customHeight="1">
      <c r="A159" s="28"/>
    </row>
    <row r="160" spans="1:1" ht="65.650000000000006" customHeight="1">
      <c r="A160" s="28"/>
    </row>
    <row r="161" spans="1:1" ht="65.650000000000006" customHeight="1">
      <c r="A161" s="28"/>
    </row>
    <row r="162" spans="1:1" ht="65.650000000000006" customHeight="1">
      <c r="A162" s="28"/>
    </row>
    <row r="163" spans="1:1" ht="65.650000000000006" customHeight="1">
      <c r="A163" s="28"/>
    </row>
    <row r="164" spans="1:1" ht="65.650000000000006" customHeight="1">
      <c r="A164" s="28"/>
    </row>
    <row r="165" spans="1:1" ht="65.650000000000006" customHeight="1">
      <c r="A165" s="28"/>
    </row>
    <row r="166" spans="1:1" ht="65.650000000000006" customHeight="1">
      <c r="A166" s="28"/>
    </row>
    <row r="167" spans="1:1" ht="65.650000000000006" customHeight="1">
      <c r="A167" s="28"/>
    </row>
    <row r="168" spans="1:1" ht="65.650000000000006" customHeight="1">
      <c r="A168" s="28"/>
    </row>
    <row r="169" spans="1:1" ht="65.650000000000006" customHeight="1">
      <c r="A169" s="28"/>
    </row>
    <row r="170" spans="1:1" ht="65.650000000000006" customHeight="1">
      <c r="A170" s="28"/>
    </row>
    <row r="171" spans="1:1" ht="65.650000000000006" customHeight="1">
      <c r="A171" s="28"/>
    </row>
    <row r="172" spans="1:1" ht="65.650000000000006" customHeight="1">
      <c r="A172" s="28"/>
    </row>
    <row r="173" spans="1:1" ht="65.650000000000006" customHeight="1">
      <c r="A173" s="28"/>
    </row>
    <row r="174" spans="1:1" ht="65.650000000000006" customHeight="1">
      <c r="A174" s="28"/>
    </row>
    <row r="175" spans="1:1" ht="65.650000000000006" customHeight="1">
      <c r="A175" s="28"/>
    </row>
    <row r="176" spans="1:1" ht="65.650000000000006" customHeight="1">
      <c r="A176" s="28"/>
    </row>
    <row r="177" spans="1:1" ht="65.650000000000006" customHeight="1">
      <c r="A177" s="28"/>
    </row>
    <row r="178" spans="1:1" ht="65.650000000000006" customHeight="1">
      <c r="A178" s="28"/>
    </row>
    <row r="179" spans="1:1" ht="65.650000000000006" customHeight="1">
      <c r="A179" s="28"/>
    </row>
    <row r="180" spans="1:1" ht="65.650000000000006" customHeight="1">
      <c r="A180" s="28"/>
    </row>
    <row r="181" spans="1:1" ht="65.650000000000006" customHeight="1">
      <c r="A181" s="28"/>
    </row>
    <row r="182" spans="1:1" ht="65.650000000000006" customHeight="1">
      <c r="A182" s="28"/>
    </row>
    <row r="183" spans="1:1" ht="65.650000000000006" customHeight="1">
      <c r="A183" s="28"/>
    </row>
    <row r="184" spans="1:1" ht="65.650000000000006" customHeight="1">
      <c r="A184" s="28"/>
    </row>
    <row r="185" spans="1:1" ht="65.650000000000006" customHeight="1">
      <c r="A185" s="28"/>
    </row>
    <row r="186" spans="1:1" ht="65.650000000000006" customHeight="1">
      <c r="A186" s="28"/>
    </row>
    <row r="187" spans="1:1" ht="65.650000000000006" customHeight="1">
      <c r="A187" s="28"/>
    </row>
    <row r="188" spans="1:1" ht="65.650000000000006" customHeight="1">
      <c r="A188" s="28"/>
    </row>
    <row r="189" spans="1:1" ht="65.650000000000006" customHeight="1">
      <c r="A189" s="28"/>
    </row>
    <row r="190" spans="1:1">
      <c r="A190" s="28"/>
    </row>
    <row r="191" spans="1:1">
      <c r="A191" s="28"/>
    </row>
    <row r="192" spans="1:1">
      <c r="A192" s="28"/>
    </row>
    <row r="193" spans="1:1">
      <c r="A193" s="28"/>
    </row>
    <row r="194" spans="1:1">
      <c r="A194" s="28"/>
    </row>
    <row r="195" spans="1:1">
      <c r="A195" s="28"/>
    </row>
    <row r="196" spans="1:1">
      <c r="A196" s="28"/>
    </row>
    <row r="197" spans="1:1">
      <c r="A197" s="28"/>
    </row>
    <row r="198" spans="1:1">
      <c r="A198" s="28"/>
    </row>
    <row r="199" spans="1:1">
      <c r="A199" s="28"/>
    </row>
    <row r="200" spans="1:1">
      <c r="A200" s="28"/>
    </row>
    <row r="201" spans="1:1">
      <c r="A201" s="28"/>
    </row>
    <row r="202" spans="1:1">
      <c r="A202" s="28"/>
    </row>
    <row r="203" spans="1:1">
      <c r="A203" s="28"/>
    </row>
    <row r="204" spans="1:1">
      <c r="A204" s="28"/>
    </row>
    <row r="205" spans="1:1">
      <c r="A205" s="28"/>
    </row>
    <row r="206" spans="1:1">
      <c r="A206" s="28"/>
    </row>
    <row r="207" spans="1:1">
      <c r="A207" s="28"/>
    </row>
    <row r="208" spans="1:1">
      <c r="A208" s="28"/>
    </row>
    <row r="209" spans="1:1">
      <c r="A209" s="28"/>
    </row>
    <row r="210" spans="1:1">
      <c r="A210" s="28"/>
    </row>
    <row r="211" spans="1:1">
      <c r="A211" s="28"/>
    </row>
    <row r="212" spans="1:1">
      <c r="A212" s="28"/>
    </row>
    <row r="213" spans="1:1">
      <c r="A213" s="28"/>
    </row>
    <row r="214" spans="1:1">
      <c r="A214" s="28"/>
    </row>
    <row r="215" spans="1:1">
      <c r="A215" s="28"/>
    </row>
    <row r="216" spans="1:1">
      <c r="A216" s="28"/>
    </row>
    <row r="217" spans="1:1">
      <c r="A217" s="28"/>
    </row>
  </sheetData>
  <sheetProtection password="DE4A" sheet="1" objects="1" scenarios="1"/>
  <mergeCells count="35">
    <mergeCell ref="A68:C68"/>
    <mergeCell ref="D68:F68"/>
    <mergeCell ref="G68:H68"/>
    <mergeCell ref="A53:C53"/>
    <mergeCell ref="D53:F53"/>
    <mergeCell ref="A61:C61"/>
    <mergeCell ref="D61:F61"/>
    <mergeCell ref="D42:F42"/>
    <mergeCell ref="G42:H42"/>
    <mergeCell ref="A50:C50"/>
    <mergeCell ref="D50:F50"/>
    <mergeCell ref="A40:C40"/>
    <mergeCell ref="G50:H50"/>
    <mergeCell ref="A93:H93"/>
    <mergeCell ref="A89:H89"/>
    <mergeCell ref="A91:H91"/>
    <mergeCell ref="A83:H83"/>
    <mergeCell ref="A85:H85"/>
    <mergeCell ref="A87:H87"/>
    <mergeCell ref="A82:H82"/>
    <mergeCell ref="A1:C1"/>
    <mergeCell ref="A3:C3"/>
    <mergeCell ref="A18:C18"/>
    <mergeCell ref="A23:C23"/>
    <mergeCell ref="D23:F23"/>
    <mergeCell ref="G53:H53"/>
    <mergeCell ref="G61:H61"/>
    <mergeCell ref="A77:H77"/>
    <mergeCell ref="A79:H79"/>
    <mergeCell ref="A80:H80"/>
    <mergeCell ref="G23:H23"/>
    <mergeCell ref="A27:C27"/>
    <mergeCell ref="D27:F27"/>
    <mergeCell ref="G27:H27"/>
    <mergeCell ref="A42:C42"/>
  </mergeCells>
  <phoneticPr fontId="0" type="noConversion"/>
  <printOptions horizontalCentered="1"/>
  <pageMargins left="0.5" right="0.5" top="0.5" bottom="1" header="0.5" footer="0.5"/>
  <pageSetup scale="92" fitToHeight="3" orientation="portrait" r:id="rId1"/>
  <headerFooter alignWithMargins="0">
    <oddFooter>&amp;L&amp;F
&amp;A&amp;R&amp;P
&amp;D</oddFooter>
  </headerFooter>
  <rowBreaks count="1" manualBreakCount="1">
    <brk id="44" max="2" man="1"/>
  </rowBreaks>
  <drawing r:id="rId2"/>
</worksheet>
</file>

<file path=xl/worksheets/sheet3.xml><?xml version="1.0" encoding="utf-8"?>
<worksheet xmlns="http://schemas.openxmlformats.org/spreadsheetml/2006/main" xmlns:r="http://schemas.openxmlformats.org/officeDocument/2006/relationships">
  <sheetPr codeName="Sheet5"/>
  <dimension ref="A1:AE260"/>
  <sheetViews>
    <sheetView topLeftCell="A38" zoomScale="60" zoomScaleNormal="60" zoomScaleSheetLayoutView="100" workbookViewId="0">
      <selection activeCell="Q45" sqref="Q45"/>
    </sheetView>
  </sheetViews>
  <sheetFormatPr defaultRowHeight="15"/>
  <cols>
    <col min="1" max="1" width="2" style="66" customWidth="1"/>
    <col min="2" max="2" width="11" customWidth="1"/>
    <col min="3" max="3" width="10.21875" customWidth="1"/>
    <col min="4" max="4" width="17.33203125" customWidth="1"/>
    <col min="5" max="6" width="8.44140625" customWidth="1"/>
    <col min="7" max="7" width="25.44140625" customWidth="1"/>
    <col min="8" max="8" width="9.6640625" style="66" bestFit="1" customWidth="1"/>
    <col min="9" max="9" width="9.33203125" style="3" customWidth="1"/>
    <col min="10" max="10" width="42.77734375" style="66" customWidth="1"/>
    <col min="11" max="11" width="3" style="68" customWidth="1"/>
    <col min="12" max="12" width="12.33203125" style="66" customWidth="1"/>
    <col min="13" max="31" width="8.88671875" style="66" customWidth="1"/>
  </cols>
  <sheetData>
    <row r="1" spans="1:31" s="66" customFormat="1" ht="20.25">
      <c r="B1" s="1518">
        <f>Project</f>
        <v>0</v>
      </c>
      <c r="C1" s="1518"/>
      <c r="D1" s="1518"/>
      <c r="E1" s="1518"/>
      <c r="F1" s="1518"/>
      <c r="G1" s="1518"/>
      <c r="H1" s="1518"/>
      <c r="I1" s="1518"/>
      <c r="J1" s="1518"/>
      <c r="K1" s="68"/>
    </row>
    <row r="2" spans="1:31" s="66" customFormat="1" ht="23.25">
      <c r="B2" s="1519" t="s">
        <v>235</v>
      </c>
      <c r="C2" s="1519"/>
      <c r="D2" s="1519"/>
      <c r="E2" s="1519"/>
      <c r="F2" s="1519"/>
      <c r="G2" s="1519"/>
      <c r="H2" s="1519"/>
      <c r="I2" s="1519"/>
      <c r="J2" s="1519"/>
      <c r="K2" s="68"/>
    </row>
    <row r="3" spans="1:31" s="176" customFormat="1" ht="12.75">
      <c r="C3" s="238"/>
      <c r="D3" s="238"/>
      <c r="E3" s="1523" t="s">
        <v>714</v>
      </c>
      <c r="F3" s="1523"/>
      <c r="I3" s="1520" t="s">
        <v>290</v>
      </c>
    </row>
    <row r="4" spans="1:31" s="964" customFormat="1" ht="21" customHeight="1">
      <c r="B4" s="965" t="s">
        <v>368</v>
      </c>
      <c r="C4" s="966"/>
      <c r="D4" s="966"/>
      <c r="E4" s="962" t="s">
        <v>174</v>
      </c>
      <c r="F4" s="962" t="s">
        <v>261</v>
      </c>
      <c r="G4" s="1230" t="s">
        <v>715</v>
      </c>
      <c r="H4" s="961" t="s">
        <v>371</v>
      </c>
      <c r="I4" s="1521"/>
      <c r="J4" s="961" t="s">
        <v>397</v>
      </c>
    </row>
    <row r="5" spans="1:31" s="136" customFormat="1" ht="21" customHeight="1">
      <c r="A5" s="137"/>
      <c r="B5" s="1487" t="s">
        <v>411</v>
      </c>
      <c r="C5" s="1488"/>
      <c r="D5" s="1489"/>
      <c r="E5" s="1201">
        <v>0.05</v>
      </c>
      <c r="F5" s="592"/>
      <c r="G5" s="747" t="s">
        <v>416</v>
      </c>
      <c r="H5" s="967">
        <f>IF(Units&lt;=11,E5,"N/A")</f>
        <v>0.05</v>
      </c>
      <c r="I5" s="1208" t="str">
        <f>IF(H5&gt;=E5,"Yes","No")</f>
        <v>Yes</v>
      </c>
      <c r="J5" s="761"/>
      <c r="K5" s="137"/>
      <c r="L5" s="137"/>
      <c r="M5" s="137"/>
      <c r="N5" s="137"/>
      <c r="O5" s="137"/>
      <c r="P5" s="137"/>
      <c r="Q5" s="137"/>
      <c r="R5" s="137"/>
      <c r="S5" s="137"/>
      <c r="T5" s="137"/>
      <c r="U5" s="137"/>
      <c r="V5" s="137"/>
      <c r="W5" s="137"/>
      <c r="X5" s="137"/>
      <c r="Y5" s="137"/>
      <c r="Z5" s="137"/>
      <c r="AA5" s="137"/>
      <c r="AB5" s="137"/>
      <c r="AC5" s="137"/>
      <c r="AD5" s="137"/>
      <c r="AE5" s="137"/>
    </row>
    <row r="6" spans="1:31" s="136" customFormat="1" ht="21" customHeight="1">
      <c r="A6" s="137"/>
      <c r="B6" s="1487" t="s">
        <v>366</v>
      </c>
      <c r="C6" s="1488"/>
      <c r="D6" s="1489"/>
      <c r="E6" s="1201">
        <v>0.05</v>
      </c>
      <c r="F6" s="593"/>
      <c r="G6" s="1522" t="s">
        <v>1054</v>
      </c>
      <c r="H6" s="967">
        <v>0.05</v>
      </c>
      <c r="I6" s="1208" t="str">
        <f>IF(H6=E6,"Yes","No")</f>
        <v>Yes</v>
      </c>
      <c r="J6" s="761"/>
      <c r="K6" s="137"/>
      <c r="L6" s="137"/>
      <c r="M6" s="137"/>
      <c r="N6" s="137"/>
      <c r="O6" s="137"/>
      <c r="P6" s="137"/>
      <c r="Q6" s="137"/>
      <c r="R6" s="137"/>
      <c r="S6" s="137"/>
      <c r="T6" s="137"/>
      <c r="U6" s="137"/>
      <c r="V6" s="137"/>
      <c r="W6" s="137"/>
      <c r="X6" s="137"/>
      <c r="Y6" s="137"/>
      <c r="Z6" s="137"/>
      <c r="AA6" s="137"/>
      <c r="AB6" s="137"/>
      <c r="AC6" s="137"/>
      <c r="AD6" s="137"/>
      <c r="AE6" s="137"/>
    </row>
    <row r="7" spans="1:31" s="136" customFormat="1" ht="21" customHeight="1">
      <c r="A7" s="137"/>
      <c r="B7" s="1487" t="s">
        <v>367</v>
      </c>
      <c r="C7" s="1488"/>
      <c r="D7" s="1489"/>
      <c r="E7" s="1201">
        <v>0.05</v>
      </c>
      <c r="F7" s="591"/>
      <c r="G7" s="1522"/>
      <c r="H7" s="967">
        <v>0.05</v>
      </c>
      <c r="I7" s="1208" t="str">
        <f>IF(H7=E7,"Yes","No")</f>
        <v>Yes</v>
      </c>
      <c r="J7" s="761"/>
      <c r="K7" s="137"/>
      <c r="L7" s="137"/>
      <c r="M7" s="137"/>
      <c r="N7" s="137"/>
      <c r="O7" s="137"/>
      <c r="P7" s="137"/>
      <c r="Q7" s="137"/>
      <c r="R7" s="137"/>
      <c r="S7" s="137"/>
      <c r="T7" s="137"/>
      <c r="U7" s="137"/>
      <c r="V7" s="137"/>
      <c r="W7" s="137"/>
      <c r="X7" s="137"/>
      <c r="Y7" s="137"/>
      <c r="Z7" s="137"/>
      <c r="AA7" s="137"/>
      <c r="AB7" s="137"/>
      <c r="AC7" s="137"/>
      <c r="AD7" s="137"/>
      <c r="AE7" s="137"/>
    </row>
    <row r="8" spans="1:31" s="137" customFormat="1" ht="21" customHeight="1">
      <c r="B8" s="585" t="s">
        <v>369</v>
      </c>
      <c r="C8" s="135"/>
      <c r="D8" s="135"/>
      <c r="E8" s="138"/>
      <c r="F8" s="138"/>
      <c r="G8" s="617"/>
      <c r="H8" s="968"/>
      <c r="I8" s="474"/>
      <c r="J8" s="587"/>
    </row>
    <row r="9" spans="1:31" s="136" customFormat="1" ht="21" customHeight="1">
      <c r="A9" s="137"/>
      <c r="B9" s="1487" t="s">
        <v>409</v>
      </c>
      <c r="C9" s="1488"/>
      <c r="D9" s="1489"/>
      <c r="E9" s="1201">
        <v>0.02</v>
      </c>
      <c r="F9" s="592"/>
      <c r="G9" s="1513" t="s">
        <v>373</v>
      </c>
      <c r="H9" s="969">
        <v>0.02</v>
      </c>
      <c r="I9" s="1208" t="str">
        <f>IF(H9=E9,"Yes","No")</f>
        <v>Yes</v>
      </c>
      <c r="J9" s="761"/>
      <c r="K9" s="137"/>
      <c r="L9" s="137"/>
      <c r="M9" s="137"/>
      <c r="N9" s="137"/>
      <c r="O9" s="137"/>
      <c r="P9" s="137"/>
      <c r="Q9" s="137"/>
      <c r="R9" s="137"/>
      <c r="S9" s="137"/>
      <c r="T9" s="137"/>
      <c r="U9" s="137"/>
      <c r="V9" s="137"/>
      <c r="W9" s="137"/>
      <c r="X9" s="137"/>
      <c r="Y9" s="137"/>
      <c r="Z9" s="137"/>
      <c r="AA9" s="137"/>
      <c r="AB9" s="137"/>
      <c r="AC9" s="137"/>
      <c r="AD9" s="137"/>
      <c r="AE9" s="137"/>
    </row>
    <row r="10" spans="1:31" s="136" customFormat="1" ht="21" customHeight="1">
      <c r="A10" s="137"/>
      <c r="B10" s="1487" t="s">
        <v>410</v>
      </c>
      <c r="C10" s="1488"/>
      <c r="D10" s="1489"/>
      <c r="E10" s="1201">
        <v>0.02</v>
      </c>
      <c r="F10" s="591"/>
      <c r="G10" s="1514"/>
      <c r="H10" s="969">
        <v>0.02</v>
      </c>
      <c r="I10" s="1208" t="str">
        <f>IF(H10=E10,"Yes","No")</f>
        <v>Yes</v>
      </c>
      <c r="J10" s="761"/>
      <c r="K10" s="137"/>
      <c r="L10" s="137"/>
      <c r="M10" s="137"/>
      <c r="N10" s="137"/>
      <c r="O10" s="137"/>
      <c r="P10" s="137"/>
      <c r="Q10" s="137"/>
      <c r="R10" s="137"/>
      <c r="S10" s="137"/>
      <c r="T10" s="137"/>
      <c r="U10" s="137"/>
      <c r="V10" s="137"/>
      <c r="W10" s="137"/>
      <c r="X10" s="137"/>
      <c r="Y10" s="137"/>
      <c r="Z10" s="137"/>
      <c r="AA10" s="137"/>
      <c r="AB10" s="137"/>
      <c r="AC10" s="137"/>
      <c r="AD10" s="137"/>
      <c r="AE10" s="137"/>
    </row>
    <row r="11" spans="1:31" s="137" customFormat="1" ht="21" customHeight="1">
      <c r="B11" s="585" t="s">
        <v>370</v>
      </c>
      <c r="C11" s="135"/>
      <c r="D11" s="135"/>
      <c r="E11" s="138"/>
      <c r="F11" s="138"/>
      <c r="G11" s="617"/>
      <c r="H11" s="970"/>
      <c r="I11" s="474"/>
      <c r="J11" s="588"/>
    </row>
    <row r="12" spans="1:31" s="136" customFormat="1" ht="21" customHeight="1">
      <c r="A12" s="137"/>
      <c r="B12" s="1215" t="s">
        <v>30</v>
      </c>
      <c r="C12" s="1216"/>
      <c r="D12" s="1217"/>
      <c r="E12" s="1201">
        <v>0.03</v>
      </c>
      <c r="F12" s="596"/>
      <c r="G12" s="1515" t="s">
        <v>365</v>
      </c>
      <c r="H12" s="971">
        <v>0.03</v>
      </c>
      <c r="I12" s="1208" t="str">
        <f>IF(H12=E12,"Yes","No")</f>
        <v>Yes</v>
      </c>
      <c r="J12" s="761"/>
      <c r="K12" s="137"/>
      <c r="L12" s="137"/>
      <c r="M12" s="137"/>
      <c r="N12" s="137"/>
      <c r="O12" s="137"/>
      <c r="P12" s="137"/>
      <c r="Q12" s="137"/>
      <c r="R12" s="137"/>
      <c r="S12" s="137"/>
      <c r="T12" s="137"/>
      <c r="U12" s="137"/>
      <c r="V12" s="137"/>
      <c r="W12" s="137"/>
      <c r="X12" s="137"/>
      <c r="Y12" s="137"/>
      <c r="Z12" s="137"/>
      <c r="AA12" s="137"/>
      <c r="AB12" s="137"/>
      <c r="AC12" s="137"/>
      <c r="AD12" s="137"/>
      <c r="AE12" s="137"/>
    </row>
    <row r="13" spans="1:31" s="136" customFormat="1" ht="21" customHeight="1">
      <c r="A13" s="137"/>
      <c r="B13" s="1215" t="s">
        <v>39</v>
      </c>
      <c r="C13" s="1216"/>
      <c r="D13" s="1217"/>
      <c r="E13" s="1201">
        <v>0.03</v>
      </c>
      <c r="F13" s="595"/>
      <c r="G13" s="1516"/>
      <c r="H13" s="971">
        <v>0.03</v>
      </c>
      <c r="I13" s="1208" t="str">
        <f>IF(H13=E13,"Yes","No")</f>
        <v>Yes</v>
      </c>
      <c r="J13" s="761"/>
      <c r="K13" s="137"/>
      <c r="L13" s="137"/>
      <c r="M13" s="137"/>
      <c r="N13" s="137"/>
      <c r="O13" s="137"/>
      <c r="P13" s="137"/>
      <c r="Q13" s="137"/>
      <c r="R13" s="137"/>
      <c r="S13" s="137"/>
      <c r="T13" s="137"/>
      <c r="U13" s="137"/>
      <c r="V13" s="137"/>
      <c r="W13" s="137"/>
      <c r="X13" s="137"/>
      <c r="Y13" s="137"/>
      <c r="Z13" s="137"/>
      <c r="AA13" s="137"/>
      <c r="AB13" s="137"/>
      <c r="AC13" s="137"/>
      <c r="AD13" s="137"/>
      <c r="AE13" s="137"/>
    </row>
    <row r="14" spans="1:31" s="136" customFormat="1" ht="21" customHeight="1">
      <c r="A14" s="137"/>
      <c r="B14" s="1215" t="s">
        <v>45</v>
      </c>
      <c r="C14" s="1216"/>
      <c r="D14" s="1217"/>
      <c r="E14" s="1201">
        <v>0.03</v>
      </c>
      <c r="F14" s="595"/>
      <c r="G14" s="1516"/>
      <c r="H14" s="971">
        <v>0.03</v>
      </c>
      <c r="I14" s="1208" t="str">
        <f>IF(H14=E14,"Yes","No")</f>
        <v>Yes</v>
      </c>
      <c r="J14" s="761"/>
      <c r="K14" s="137"/>
      <c r="L14" s="137"/>
      <c r="M14" s="1447" t="s">
        <v>1055</v>
      </c>
      <c r="N14" s="137"/>
      <c r="O14" s="137"/>
      <c r="P14" s="137"/>
      <c r="Q14" s="137"/>
      <c r="R14" s="137"/>
      <c r="S14" s="137"/>
      <c r="T14" s="137"/>
      <c r="U14" s="137"/>
      <c r="V14" s="137"/>
      <c r="W14" s="137"/>
      <c r="X14" s="137"/>
      <c r="Y14" s="137"/>
      <c r="Z14" s="137"/>
      <c r="AA14" s="137"/>
      <c r="AB14" s="137"/>
      <c r="AC14" s="137"/>
      <c r="AD14" s="137"/>
      <c r="AE14" s="137"/>
    </row>
    <row r="15" spans="1:31" s="136" customFormat="1" ht="21" customHeight="1">
      <c r="A15" s="137"/>
      <c r="B15" s="1215" t="s">
        <v>50</v>
      </c>
      <c r="C15" s="1216"/>
      <c r="D15" s="1217"/>
      <c r="E15" s="1201">
        <v>0.03</v>
      </c>
      <c r="F15" s="594"/>
      <c r="G15" s="1517"/>
      <c r="H15" s="971">
        <v>0.03</v>
      </c>
      <c r="I15" s="1208" t="str">
        <f>IF(H15=E15,"Yes","No")</f>
        <v>Yes</v>
      </c>
      <c r="J15" s="761"/>
      <c r="K15" s="137"/>
      <c r="L15" s="137"/>
      <c r="M15" s="137"/>
      <c r="N15" s="137"/>
      <c r="O15" s="137"/>
      <c r="P15" s="137"/>
      <c r="Q15" s="137"/>
      <c r="R15" s="137"/>
      <c r="S15" s="137"/>
      <c r="T15" s="137"/>
      <c r="U15" s="137"/>
      <c r="V15" s="137"/>
      <c r="W15" s="137"/>
      <c r="X15" s="137"/>
      <c r="Y15" s="137"/>
      <c r="Z15" s="137"/>
      <c r="AA15" s="137"/>
      <c r="AB15" s="137"/>
      <c r="AC15" s="137"/>
      <c r="AD15" s="137"/>
      <c r="AE15" s="137"/>
    </row>
    <row r="16" spans="1:31" s="137" customFormat="1" ht="21" customHeight="1">
      <c r="B16" s="585" t="s">
        <v>1</v>
      </c>
      <c r="C16" s="135"/>
      <c r="D16" s="135"/>
      <c r="E16" s="138"/>
      <c r="F16" s="138"/>
      <c r="G16" s="617"/>
      <c r="I16" s="474"/>
      <c r="J16" s="586"/>
    </row>
    <row r="17" spans="1:31" s="136" customFormat="1" ht="21" customHeight="1">
      <c r="A17" s="137"/>
      <c r="B17" s="1527" t="s">
        <v>1040</v>
      </c>
      <c r="C17" s="1528"/>
      <c r="D17" s="1529"/>
      <c r="E17" s="1533">
        <v>250</v>
      </c>
      <c r="F17" s="592"/>
      <c r="G17" s="1513"/>
      <c r="H17" s="1535">
        <v>250</v>
      </c>
      <c r="I17" s="1537" t="str">
        <f>IF(H17&gt;=E17,"Yes","No")</f>
        <v>Yes</v>
      </c>
      <c r="J17" s="1525"/>
      <c r="K17" s="137"/>
      <c r="L17" s="137"/>
      <c r="M17" s="137"/>
      <c r="N17" s="137"/>
      <c r="O17" s="137"/>
      <c r="P17" s="137"/>
      <c r="Q17" s="137"/>
      <c r="R17" s="137"/>
      <c r="S17" s="137"/>
      <c r="T17" s="137"/>
      <c r="U17" s="137"/>
      <c r="V17" s="137"/>
      <c r="W17" s="137"/>
      <c r="X17" s="137"/>
      <c r="Y17" s="137"/>
      <c r="Z17" s="137"/>
      <c r="AA17" s="137"/>
      <c r="AB17" s="137"/>
      <c r="AC17" s="137"/>
      <c r="AD17" s="137"/>
      <c r="AE17" s="137"/>
    </row>
    <row r="18" spans="1:31" s="136" customFormat="1" ht="21" customHeight="1">
      <c r="A18" s="137"/>
      <c r="B18" s="1530"/>
      <c r="C18" s="1531"/>
      <c r="D18" s="1532"/>
      <c r="E18" s="1534"/>
      <c r="F18" s="593"/>
      <c r="G18" s="1514"/>
      <c r="H18" s="1536"/>
      <c r="I18" s="1538"/>
      <c r="J18" s="1526"/>
      <c r="K18" s="137"/>
      <c r="L18" s="137"/>
      <c r="M18" s="137"/>
      <c r="N18" s="137"/>
      <c r="O18" s="137"/>
      <c r="P18" s="137"/>
      <c r="Q18" s="137"/>
      <c r="R18" s="137"/>
      <c r="S18" s="137"/>
      <c r="T18" s="137"/>
      <c r="U18" s="137"/>
      <c r="V18" s="137"/>
      <c r="W18" s="137"/>
      <c r="X18" s="137"/>
      <c r="Y18" s="137"/>
      <c r="Z18" s="137"/>
      <c r="AA18" s="137"/>
      <c r="AB18" s="137"/>
      <c r="AC18" s="137"/>
      <c r="AD18" s="137"/>
      <c r="AE18" s="137"/>
    </row>
    <row r="19" spans="1:31" s="136" customFormat="1" ht="21" hidden="1" customHeight="1">
      <c r="A19" s="1439"/>
      <c r="B19" s="1471"/>
      <c r="C19" s="1472"/>
      <c r="D19" s="1473"/>
      <c r="E19" s="1443"/>
      <c r="F19" s="1440"/>
      <c r="G19" s="1445"/>
      <c r="H19" s="1444"/>
      <c r="I19" s="1441"/>
      <c r="J19" s="1442"/>
      <c r="K19" s="1439"/>
      <c r="L19" s="1439"/>
      <c r="M19" s="1439"/>
      <c r="N19" s="1439"/>
      <c r="O19" s="1439"/>
      <c r="P19" s="1439"/>
      <c r="Q19" s="1439"/>
      <c r="R19" s="1439"/>
      <c r="S19" s="1439"/>
      <c r="T19" s="1439"/>
      <c r="U19" s="1439"/>
      <c r="V19" s="1439"/>
      <c r="W19" s="1439"/>
      <c r="X19" s="1439"/>
      <c r="Y19" s="1439"/>
      <c r="Z19" s="1439"/>
      <c r="AA19" s="1439"/>
      <c r="AB19" s="1439"/>
      <c r="AC19" s="1439"/>
      <c r="AD19" s="1439"/>
      <c r="AE19" s="1439"/>
    </row>
    <row r="20" spans="1:31" s="137" customFormat="1" ht="21" customHeight="1">
      <c r="B20" s="585" t="s">
        <v>263</v>
      </c>
      <c r="C20" s="135"/>
      <c r="D20" s="135"/>
      <c r="E20" s="138"/>
      <c r="F20" s="138"/>
      <c r="G20" s="617"/>
      <c r="I20" s="474"/>
      <c r="J20" s="586"/>
    </row>
    <row r="21" spans="1:31" s="136" customFormat="1" ht="21" customHeight="1">
      <c r="A21" s="137"/>
      <c r="B21" s="1487" t="s">
        <v>34</v>
      </c>
      <c r="C21" s="1488"/>
      <c r="D21" s="1489"/>
      <c r="E21" s="825"/>
      <c r="F21" s="1201">
        <v>8.5000000000000006E-2</v>
      </c>
      <c r="G21" s="672" t="s">
        <v>372</v>
      </c>
      <c r="H21" s="1212">
        <f>IFERROR('6)Expenses'!G18,0.00000000000000001)</f>
        <v>0</v>
      </c>
      <c r="I21" s="1208" t="str">
        <f>IFERROR(IF(H21&lt;=F21,"Yes","No"),"")</f>
        <v>Yes</v>
      </c>
      <c r="J21" s="761"/>
      <c r="K21" s="137"/>
      <c r="L21" s="137"/>
      <c r="M21" s="137"/>
      <c r="N21" s="137"/>
      <c r="O21" s="137"/>
      <c r="P21" s="137"/>
      <c r="Q21" s="137"/>
      <c r="R21" s="137"/>
      <c r="S21" s="137"/>
      <c r="T21" s="137"/>
      <c r="U21" s="137"/>
      <c r="V21" s="137"/>
      <c r="W21" s="137"/>
      <c r="X21" s="137"/>
      <c r="Y21" s="137"/>
      <c r="Z21" s="137"/>
      <c r="AA21" s="137"/>
      <c r="AB21" s="137"/>
      <c r="AC21" s="137"/>
      <c r="AD21" s="137"/>
      <c r="AE21" s="137"/>
    </row>
    <row r="22" spans="1:31" s="136" customFormat="1" ht="21" customHeight="1">
      <c r="A22" s="137"/>
      <c r="B22" s="1487" t="s">
        <v>266</v>
      </c>
      <c r="C22" s="1488"/>
      <c r="D22" s="1489"/>
      <c r="E22" s="1202">
        <v>2500</v>
      </c>
      <c r="F22" s="1203">
        <v>4500</v>
      </c>
      <c r="G22" s="673" t="s">
        <v>395</v>
      </c>
      <c r="H22" s="1213">
        <f>IFERROR('6)Expenses'!D51,"")</f>
        <v>0</v>
      </c>
      <c r="I22" s="1214" t="str">
        <f>IFERROR(IF(AND('6)Expenses'!D51&lt;=4500,'6)Expenses'!D51&gt;=2500),"Yes","No"),"")</f>
        <v>No</v>
      </c>
      <c r="J22" s="761"/>
      <c r="K22" s="137"/>
      <c r="L22" s="137"/>
      <c r="M22" s="137"/>
      <c r="N22" s="137"/>
      <c r="O22" s="137"/>
      <c r="P22" s="137"/>
      <c r="Q22" s="137"/>
      <c r="R22" s="137"/>
      <c r="S22" s="137"/>
      <c r="T22" s="137"/>
      <c r="U22" s="137"/>
      <c r="V22" s="137"/>
      <c r="W22" s="137"/>
      <c r="X22" s="137"/>
      <c r="Y22" s="137"/>
      <c r="Z22" s="137"/>
      <c r="AA22" s="137"/>
      <c r="AB22" s="137"/>
      <c r="AC22" s="137"/>
      <c r="AD22" s="137"/>
      <c r="AE22" s="137"/>
    </row>
    <row r="23" spans="1:31" s="136" customFormat="1" ht="21" customHeight="1">
      <c r="A23" s="137"/>
      <c r="B23" s="1487" t="s">
        <v>267</v>
      </c>
      <c r="C23" s="1488"/>
      <c r="D23" s="1489"/>
      <c r="E23" s="1202">
        <v>250</v>
      </c>
      <c r="F23" s="825"/>
      <c r="G23" s="674" t="s">
        <v>395</v>
      </c>
      <c r="H23" s="1213">
        <f>IFERROR('6)Expenses'!D43,"")</f>
        <v>0</v>
      </c>
      <c r="I23" s="1208" t="str">
        <f>IFERROR(IF('6)Expenses'!D43&gt;=250,"Yes","No"),"")</f>
        <v>No</v>
      </c>
      <c r="J23" s="761"/>
      <c r="K23" s="137"/>
      <c r="L23" s="137"/>
      <c r="M23" s="137"/>
      <c r="N23" s="137"/>
      <c r="O23" s="137"/>
      <c r="P23" s="137"/>
      <c r="Q23" s="137"/>
      <c r="R23" s="137"/>
      <c r="S23" s="137"/>
      <c r="T23" s="137"/>
      <c r="U23" s="137"/>
      <c r="V23" s="137"/>
      <c r="W23" s="137"/>
      <c r="X23" s="137"/>
      <c r="Y23" s="137"/>
      <c r="Z23" s="137"/>
      <c r="AA23" s="137"/>
      <c r="AB23" s="137"/>
      <c r="AC23" s="137"/>
      <c r="AD23" s="137"/>
      <c r="AE23" s="137"/>
    </row>
    <row r="24" spans="1:31" s="137" customFormat="1" ht="21" customHeight="1">
      <c r="B24" s="585" t="s">
        <v>264</v>
      </c>
      <c r="C24" s="583"/>
      <c r="D24" s="670"/>
      <c r="E24" s="671"/>
      <c r="F24" s="671"/>
      <c r="G24" s="618"/>
      <c r="H24" s="970"/>
      <c r="I24" s="584"/>
      <c r="J24" s="588"/>
    </row>
    <row r="25" spans="1:31" s="136" customFormat="1" ht="21" customHeight="1">
      <c r="A25" s="137"/>
      <c r="B25" s="1487" t="s">
        <v>15</v>
      </c>
      <c r="C25" s="1488"/>
      <c r="D25" s="1489"/>
      <c r="E25" s="825"/>
      <c r="F25" s="1201">
        <v>0.2</v>
      </c>
      <c r="G25" s="1437" t="s">
        <v>1052</v>
      </c>
      <c r="H25" s="1209" t="str">
        <f>'3)Sources &amp; Uses'!J99</f>
        <v>N/A</v>
      </c>
      <c r="I25" s="1208" t="str">
        <f>IFERROR(IF(H25&lt;=F25,"Yes","No"),"")</f>
        <v>No</v>
      </c>
      <c r="J25" s="761"/>
      <c r="K25" s="137"/>
      <c r="L25" s="137"/>
      <c r="M25" s="137"/>
      <c r="N25" s="137"/>
      <c r="O25" s="137"/>
      <c r="P25" s="137"/>
      <c r="Q25" s="137"/>
      <c r="R25" s="137"/>
      <c r="S25" s="137"/>
      <c r="T25" s="137"/>
      <c r="U25" s="137"/>
      <c r="V25" s="137"/>
      <c r="W25" s="137"/>
      <c r="X25" s="137"/>
      <c r="Y25" s="137"/>
      <c r="Z25" s="137"/>
      <c r="AA25" s="137"/>
      <c r="AB25" s="137"/>
      <c r="AC25" s="137"/>
      <c r="AD25" s="137"/>
      <c r="AE25" s="137"/>
    </row>
    <row r="26" spans="1:31" s="136" customFormat="1" ht="21" customHeight="1">
      <c r="A26" s="137"/>
      <c r="B26" s="1539" t="s">
        <v>414</v>
      </c>
      <c r="C26" s="1540"/>
      <c r="D26" s="1540"/>
      <c r="E26" s="1204">
        <f>'6)Expenses'!C51/2+'3)Sources &amp; Uses'!K24/2</f>
        <v>0</v>
      </c>
      <c r="F26" s="825"/>
      <c r="G26" s="1128" t="s">
        <v>396</v>
      </c>
      <c r="H26" s="1210">
        <f>'3)Sources &amp; Uses'!I135</f>
        <v>0</v>
      </c>
      <c r="I26" s="1211" t="str">
        <f>IF('3)Sources &amp; Uses'!E135&gt;='1)UnderwritingCriteria'!E26,"Yes","No")</f>
        <v>Yes</v>
      </c>
      <c r="J26" s="1025"/>
      <c r="K26" s="137"/>
      <c r="L26" s="137"/>
      <c r="M26" s="137"/>
      <c r="N26" s="137"/>
      <c r="O26" s="137"/>
      <c r="P26" s="137"/>
      <c r="Q26" s="137"/>
      <c r="R26" s="137"/>
      <c r="S26" s="137"/>
      <c r="T26" s="137"/>
      <c r="U26" s="137"/>
      <c r="V26" s="137"/>
      <c r="W26" s="137"/>
      <c r="X26" s="137"/>
      <c r="Y26" s="137"/>
      <c r="Z26" s="137"/>
      <c r="AA26" s="137"/>
      <c r="AB26" s="137"/>
      <c r="AC26" s="137"/>
      <c r="AD26" s="137"/>
      <c r="AE26" s="137"/>
    </row>
    <row r="27" spans="1:31" s="136" customFormat="1" ht="21" customHeight="1">
      <c r="A27" s="137"/>
      <c r="B27" s="1474" t="s">
        <v>681</v>
      </c>
      <c r="C27" s="1475"/>
      <c r="D27" s="1475"/>
      <c r="E27" s="825"/>
      <c r="F27" s="1205">
        <f>G62</f>
        <v>0</v>
      </c>
      <c r="G27" s="1094"/>
      <c r="H27" s="1077">
        <f>'3)Sources &amp; Uses'!E168+'3)Sources &amp; Uses'!E169+'3)Sources &amp; Uses'!E170</f>
        <v>0</v>
      </c>
      <c r="I27" s="834" t="str">
        <f>IFERROR(IF(H27&lt;=F27, "Yes", "No"),"")</f>
        <v>Yes</v>
      </c>
      <c r="J27" s="761"/>
      <c r="K27" s="137"/>
      <c r="L27" s="137"/>
      <c r="M27" s="137"/>
      <c r="N27" s="137"/>
      <c r="O27" s="137"/>
      <c r="P27" s="137"/>
      <c r="Q27" s="137"/>
      <c r="R27" s="137"/>
      <c r="S27" s="137"/>
      <c r="T27" s="137"/>
      <c r="U27" s="137"/>
      <c r="V27" s="137"/>
      <c r="W27" s="137"/>
      <c r="X27" s="137"/>
      <c r="Y27" s="137"/>
      <c r="Z27" s="137"/>
      <c r="AA27" s="137"/>
      <c r="AB27" s="137"/>
      <c r="AC27" s="137"/>
      <c r="AD27" s="137"/>
      <c r="AE27" s="137"/>
    </row>
    <row r="28" spans="1:31" s="137" customFormat="1" ht="21" customHeight="1">
      <c r="B28" s="585" t="s">
        <v>458</v>
      </c>
      <c r="C28" s="135"/>
      <c r="D28" s="135"/>
      <c r="E28" s="671"/>
      <c r="F28" s="138"/>
      <c r="G28" s="618"/>
      <c r="H28" s="970"/>
      <c r="I28" s="584"/>
      <c r="J28" s="588"/>
    </row>
    <row r="29" spans="1:31" s="136" customFormat="1" ht="21" customHeight="1">
      <c r="A29" s="137"/>
      <c r="B29" s="1487" t="s">
        <v>262</v>
      </c>
      <c r="C29" s="1488"/>
      <c r="D29" s="1489"/>
      <c r="E29" s="1206">
        <v>1.1499999999999999</v>
      </c>
      <c r="F29" s="825"/>
      <c r="G29" s="1494" t="s">
        <v>813</v>
      </c>
      <c r="H29" s="1207" t="str">
        <f>'7)Operating Proforma'!E39</f>
        <v>n/a</v>
      </c>
      <c r="I29" s="1208"/>
      <c r="J29" s="761"/>
      <c r="K29" s="137"/>
      <c r="L29" s="137"/>
      <c r="M29" s="137"/>
      <c r="N29" s="137"/>
      <c r="O29" s="137"/>
      <c r="P29" s="137"/>
      <c r="Q29" s="137"/>
      <c r="R29" s="137"/>
      <c r="S29" s="137"/>
      <c r="T29" s="137"/>
      <c r="U29" s="137"/>
      <c r="V29" s="137"/>
      <c r="W29" s="137"/>
      <c r="X29" s="137"/>
      <c r="Y29" s="137"/>
      <c r="Z29" s="137"/>
      <c r="AA29" s="137"/>
      <c r="AB29" s="137"/>
      <c r="AC29" s="137"/>
      <c r="AD29" s="137"/>
      <c r="AE29" s="137"/>
    </row>
    <row r="30" spans="1:31" s="136" customFormat="1" ht="21" customHeight="1">
      <c r="A30" s="137"/>
      <c r="B30" s="1482" t="s">
        <v>362</v>
      </c>
      <c r="C30" s="1483"/>
      <c r="D30" s="1484"/>
      <c r="E30" s="1206">
        <v>1.1499999999999999</v>
      </c>
      <c r="F30" s="825"/>
      <c r="G30" s="1495"/>
      <c r="H30" s="1207">
        <f>MIN('7)Operating Proforma'!E39:S39)</f>
        <v>0</v>
      </c>
      <c r="I30" s="1208"/>
      <c r="J30" s="761"/>
      <c r="K30" s="137"/>
      <c r="L30" s="137"/>
      <c r="M30" s="137"/>
      <c r="N30" s="137"/>
      <c r="O30" s="137"/>
      <c r="P30" s="137"/>
      <c r="Q30" s="137"/>
      <c r="R30" s="137"/>
      <c r="S30" s="137"/>
      <c r="T30" s="137"/>
      <c r="U30" s="137"/>
      <c r="V30" s="137"/>
      <c r="W30" s="137"/>
      <c r="X30" s="137"/>
      <c r="Y30" s="137"/>
      <c r="Z30" s="137"/>
      <c r="AA30" s="137"/>
      <c r="AB30" s="137"/>
      <c r="AC30" s="137"/>
      <c r="AD30" s="137"/>
      <c r="AE30" s="137"/>
    </row>
    <row r="31" spans="1:31" s="137" customFormat="1" ht="21" customHeight="1">
      <c r="B31" s="585" t="s">
        <v>257</v>
      </c>
      <c r="C31" s="582"/>
      <c r="D31" s="582"/>
      <c r="E31" s="138"/>
      <c r="F31" s="138"/>
      <c r="G31" s="139"/>
      <c r="I31" s="473"/>
      <c r="J31" s="586"/>
    </row>
    <row r="32" spans="1:31" s="590" customFormat="1" ht="21" customHeight="1">
      <c r="A32" s="589"/>
      <c r="B32" s="1487" t="s">
        <v>1039</v>
      </c>
      <c r="C32" s="1488"/>
      <c r="D32" s="1489"/>
      <c r="E32" s="972" t="str">
        <f>IF('7)Operating Proforma'!R56&gt;0,"No","Yes")</f>
        <v>Yes</v>
      </c>
      <c r="F32" s="1492" t="str">
        <f>IF(E32="No",'7)Operating Proforma'!R56,"")</f>
        <v/>
      </c>
      <c r="G32" s="1493"/>
      <c r="H32" s="1485" t="str">
        <f>IF(E32="No","PLEASE EXPLAIN:","")</f>
        <v/>
      </c>
      <c r="I32" s="1486"/>
      <c r="J32" s="762"/>
      <c r="K32" s="589"/>
      <c r="L32" s="589"/>
      <c r="M32" s="589"/>
      <c r="N32" s="589"/>
      <c r="O32" s="589"/>
      <c r="P32" s="589"/>
      <c r="Q32" s="589"/>
      <c r="R32" s="589"/>
      <c r="S32" s="589"/>
      <c r="T32" s="589"/>
      <c r="U32" s="589"/>
      <c r="V32" s="589"/>
      <c r="W32" s="589"/>
      <c r="X32" s="589"/>
      <c r="Y32" s="589"/>
      <c r="Z32" s="589"/>
      <c r="AA32" s="589"/>
      <c r="AB32" s="589"/>
    </row>
    <row r="33" spans="1:14" s="215" customFormat="1" ht="17.649999999999999" customHeight="1">
      <c r="B33" s="1130"/>
      <c r="C33" s="1131"/>
      <c r="D33" s="1131"/>
      <c r="E33" s="1131"/>
      <c r="G33" s="1131"/>
      <c r="H33" s="1131"/>
      <c r="I33" s="1132"/>
      <c r="J33" s="1131"/>
      <c r="K33" s="1131"/>
    </row>
    <row r="34" spans="1:14" s="1133" customFormat="1" ht="45" customHeight="1">
      <c r="B34" s="1160" t="s">
        <v>673</v>
      </c>
      <c r="C34" s="1160"/>
      <c r="D34" s="1160"/>
      <c r="E34" s="1498" t="s">
        <v>682</v>
      </c>
      <c r="F34" s="1498"/>
      <c r="G34" s="1166" t="s">
        <v>683</v>
      </c>
      <c r="H34" s="1134"/>
      <c r="I34" s="1135"/>
      <c r="J34" s="1134"/>
      <c r="K34" s="1136"/>
    </row>
    <row r="35" spans="1:14" s="1139" customFormat="1" ht="14.25" customHeight="1">
      <c r="A35" s="1137"/>
      <c r="B35" s="1167" t="s">
        <v>657</v>
      </c>
      <c r="C35" s="1168"/>
      <c r="D35" s="1169"/>
      <c r="E35" s="1499">
        <f>'5)Income'!D74</f>
        <v>0</v>
      </c>
      <c r="F35" s="1500"/>
      <c r="G35" s="1170">
        <f>E45+E49+E53+E57</f>
        <v>0</v>
      </c>
      <c r="H35" s="1171" t="str">
        <f>IF(E35=G35,"","# of Units Do Not Match!")</f>
        <v/>
      </c>
      <c r="I35" s="1172"/>
      <c r="J35" s="1138"/>
      <c r="K35" s="1138"/>
    </row>
    <row r="36" spans="1:14" s="1139" customFormat="1" ht="14.25" customHeight="1">
      <c r="A36" s="1137"/>
      <c r="B36" s="1173" t="s">
        <v>675</v>
      </c>
      <c r="C36" s="1174"/>
      <c r="D36" s="1175"/>
      <c r="E36" s="1501">
        <f>'5)Income'!D75</f>
        <v>0</v>
      </c>
      <c r="F36" s="1502"/>
      <c r="G36" s="1176">
        <f>E46+E50+E54+E58</f>
        <v>0</v>
      </c>
      <c r="H36" s="1171" t="str">
        <f>IF(E36=G36,"","# of Units Do Not Match!")</f>
        <v/>
      </c>
      <c r="I36" s="1172"/>
      <c r="J36" s="1138"/>
      <c r="K36" s="1138"/>
    </row>
    <row r="37" spans="1:14" s="1139" customFormat="1" ht="14.25" customHeight="1">
      <c r="A37" s="1137"/>
      <c r="B37" s="1177" t="s">
        <v>669</v>
      </c>
      <c r="C37" s="1178"/>
      <c r="D37" s="1179"/>
      <c r="E37" s="1501">
        <f>'5)Income'!D76</f>
        <v>0</v>
      </c>
      <c r="F37" s="1502"/>
      <c r="G37" s="1180">
        <f>E47+E51+E55+E59</f>
        <v>0</v>
      </c>
      <c r="H37" s="1171" t="str">
        <f>IF(E37=G37,"","# of Units Do Not Match!")</f>
        <v/>
      </c>
      <c r="I37" s="1172"/>
      <c r="J37" s="1138"/>
      <c r="K37" s="1138"/>
    </row>
    <row r="38" spans="1:14" s="1139" customFormat="1" ht="14.25" customHeight="1">
      <c r="A38" s="1137"/>
      <c r="B38" s="1181" t="s">
        <v>671</v>
      </c>
      <c r="C38" s="1182"/>
      <c r="D38" s="1179"/>
      <c r="E38" s="1508">
        <f>SUM(E35:E37)</f>
        <v>0</v>
      </c>
      <c r="F38" s="1509"/>
      <c r="G38" s="1183">
        <f>SUM(G35:G37)</f>
        <v>0</v>
      </c>
      <c r="H38" s="1184"/>
      <c r="I38" s="1172"/>
      <c r="J38" s="1138"/>
      <c r="K38" s="1138"/>
    </row>
    <row r="39" spans="1:14" s="1139" customFormat="1" ht="14.25" customHeight="1">
      <c r="A39" s="1137"/>
      <c r="B39" s="1243"/>
      <c r="C39" s="1244"/>
      <c r="D39" s="1175"/>
      <c r="E39" s="1174"/>
      <c r="F39" s="1174"/>
      <c r="G39" s="1174"/>
      <c r="H39" s="1184"/>
      <c r="I39" s="1172"/>
      <c r="J39" s="1138"/>
      <c r="K39" s="1138"/>
    </row>
    <row r="40" spans="1:14" s="1139" customFormat="1" ht="28.5" customHeight="1">
      <c r="A40" s="1512" t="s">
        <v>756</v>
      </c>
      <c r="B40" s="1512"/>
      <c r="C40" s="1512"/>
      <c r="D40" s="1512"/>
      <c r="E40" s="1512"/>
      <c r="F40" s="1512"/>
      <c r="G40" s="1512"/>
      <c r="H40" s="1184"/>
      <c r="I40" s="1172"/>
      <c r="J40" s="1138"/>
      <c r="K40" s="1138"/>
    </row>
    <row r="41" spans="1:14" s="1141" customFormat="1" ht="33.75" customHeight="1">
      <c r="B41" s="1154" t="s">
        <v>672</v>
      </c>
      <c r="C41" s="1142"/>
      <c r="D41" s="1143"/>
      <c r="E41" s="1132"/>
      <c r="F41" s="1132"/>
      <c r="G41" s="1132"/>
      <c r="H41" s="1144"/>
      <c r="I41" s="1145"/>
      <c r="J41" s="1127"/>
      <c r="K41" s="1127"/>
      <c r="L41" s="1127"/>
      <c r="M41" s="1127"/>
      <c r="N41" s="1145"/>
    </row>
    <row r="42" spans="1:14" s="1146" customFormat="1" ht="48.6" customHeight="1">
      <c r="B42" s="1507" t="s">
        <v>688</v>
      </c>
      <c r="C42" s="1507"/>
      <c r="D42" s="1507"/>
      <c r="E42" s="1507"/>
      <c r="F42" s="1507"/>
      <c r="G42" s="1507"/>
      <c r="H42" s="1185"/>
      <c r="I42" s="1172"/>
      <c r="J42" s="1138"/>
      <c r="K42" s="1138"/>
    </row>
    <row r="43" spans="1:14" s="71" customFormat="1" ht="28.5">
      <c r="B43" s="1186" t="s">
        <v>664</v>
      </c>
      <c r="C43" s="1186" t="s">
        <v>678</v>
      </c>
      <c r="D43" s="1187" t="s">
        <v>716</v>
      </c>
      <c r="E43" s="1476" t="s">
        <v>677</v>
      </c>
      <c r="F43" s="1477"/>
      <c r="G43" s="1186" t="s">
        <v>674</v>
      </c>
      <c r="H43" s="1141"/>
      <c r="I43" s="1132"/>
      <c r="J43" s="1127"/>
      <c r="K43" s="1127"/>
      <c r="L43" s="1127"/>
      <c r="M43" s="1127"/>
      <c r="N43" s="1148"/>
    </row>
    <row r="44" spans="1:14" s="71" customFormat="1">
      <c r="B44" s="1188" t="s">
        <v>658</v>
      </c>
      <c r="C44" s="1189" t="s">
        <v>686</v>
      </c>
      <c r="D44" s="1190"/>
      <c r="E44" s="1478"/>
      <c r="F44" s="1479"/>
      <c r="G44" s="1158"/>
      <c r="H44" s="1141"/>
      <c r="I44" s="1132"/>
      <c r="J44" s="1127"/>
      <c r="K44" s="1127"/>
      <c r="L44" s="1127"/>
      <c r="M44" s="1127"/>
      <c r="N44" s="1148"/>
    </row>
    <row r="45" spans="1:14" s="1137" customFormat="1">
      <c r="B45" s="1191" t="s">
        <v>657</v>
      </c>
      <c r="C45" s="1174"/>
      <c r="D45" s="1192">
        <v>20000</v>
      </c>
      <c r="E45" s="1480"/>
      <c r="F45" s="1481"/>
      <c r="G45" s="1193">
        <f>D45*E45</f>
        <v>0</v>
      </c>
      <c r="H45" s="1184"/>
      <c r="I45" s="1184"/>
      <c r="N45" s="1149"/>
    </row>
    <row r="46" spans="1:14" s="1137" customFormat="1">
      <c r="B46" s="1191" t="s">
        <v>675</v>
      </c>
      <c r="C46" s="1174"/>
      <c r="D46" s="1192">
        <v>20000</v>
      </c>
      <c r="E46" s="1496"/>
      <c r="F46" s="1497"/>
      <c r="G46" s="1193">
        <f>D46*E46</f>
        <v>0</v>
      </c>
      <c r="H46" s="1184"/>
      <c r="I46" s="1184"/>
      <c r="J46" s="1150"/>
      <c r="K46" s="1150"/>
      <c r="L46" s="1149"/>
      <c r="M46" s="1149"/>
      <c r="N46" s="1149"/>
    </row>
    <row r="47" spans="1:14" s="1137" customFormat="1">
      <c r="B47" s="1194" t="s">
        <v>676</v>
      </c>
      <c r="C47" s="1178"/>
      <c r="D47" s="1195">
        <v>23500</v>
      </c>
      <c r="E47" s="1490"/>
      <c r="F47" s="1491"/>
      <c r="G47" s="1193">
        <f>D47*E47</f>
        <v>0</v>
      </c>
      <c r="H47" s="1184"/>
      <c r="I47" s="1184"/>
      <c r="J47" s="1140"/>
      <c r="K47" s="1140"/>
    </row>
    <row r="48" spans="1:14" s="71" customFormat="1">
      <c r="B48" s="1188" t="s">
        <v>659</v>
      </c>
      <c r="C48" s="1189" t="s">
        <v>661</v>
      </c>
      <c r="D48" s="1190"/>
      <c r="E48" s="1478"/>
      <c r="F48" s="1479"/>
      <c r="G48" s="1158"/>
      <c r="H48" s="1141"/>
      <c r="I48" s="1132"/>
      <c r="J48" s="1147"/>
      <c r="K48" s="1147"/>
    </row>
    <row r="49" spans="2:11" s="1137" customFormat="1">
      <c r="B49" s="1191" t="s">
        <v>657</v>
      </c>
      <c r="C49" s="1174"/>
      <c r="D49" s="1192">
        <v>17000</v>
      </c>
      <c r="E49" s="1510"/>
      <c r="F49" s="1511"/>
      <c r="G49" s="1193">
        <f>D49*E49</f>
        <v>0</v>
      </c>
      <c r="H49" s="1184"/>
      <c r="I49" s="1184"/>
      <c r="J49" s="1140"/>
      <c r="K49" s="1140"/>
    </row>
    <row r="50" spans="2:11" s="1137" customFormat="1">
      <c r="B50" s="1191" t="s">
        <v>675</v>
      </c>
      <c r="C50" s="1174"/>
      <c r="D50" s="1192">
        <v>15000</v>
      </c>
      <c r="E50" s="1480"/>
      <c r="F50" s="1481"/>
      <c r="G50" s="1193">
        <f>D50*E50</f>
        <v>0</v>
      </c>
      <c r="H50" s="1184"/>
      <c r="I50" s="1184"/>
      <c r="J50" s="1140"/>
      <c r="K50" s="1140"/>
    </row>
    <row r="51" spans="2:11" s="1137" customFormat="1">
      <c r="B51" s="1194" t="s">
        <v>676</v>
      </c>
      <c r="C51" s="1178"/>
      <c r="D51" s="1195">
        <v>22500</v>
      </c>
      <c r="E51" s="1490"/>
      <c r="F51" s="1491"/>
      <c r="G51" s="1196">
        <f>D51*E51</f>
        <v>0</v>
      </c>
      <c r="H51" s="1184"/>
      <c r="I51" s="1184"/>
      <c r="J51" s="1140"/>
      <c r="K51" s="1140"/>
    </row>
    <row r="52" spans="2:11" s="71" customFormat="1">
      <c r="B52" s="1188" t="s">
        <v>659</v>
      </c>
      <c r="C52" s="1197" t="s">
        <v>662</v>
      </c>
      <c r="D52" s="1198"/>
      <c r="E52" s="1478"/>
      <c r="F52" s="1479"/>
      <c r="G52" s="1193"/>
      <c r="H52" s="1141"/>
      <c r="I52" s="1132"/>
      <c r="J52" s="1147"/>
      <c r="K52" s="1147"/>
    </row>
    <row r="53" spans="2:11" s="1137" customFormat="1">
      <c r="B53" s="1191" t="s">
        <v>657</v>
      </c>
      <c r="C53" s="1174"/>
      <c r="D53" s="1192">
        <v>12000</v>
      </c>
      <c r="E53" s="1480"/>
      <c r="F53" s="1481"/>
      <c r="G53" s="1193">
        <f>D53*E53</f>
        <v>0</v>
      </c>
      <c r="H53" s="1184"/>
      <c r="I53" s="1184"/>
      <c r="J53" s="1140"/>
      <c r="K53" s="1140"/>
    </row>
    <row r="54" spans="2:11" s="1137" customFormat="1">
      <c r="B54" s="1191" t="s">
        <v>675</v>
      </c>
      <c r="C54" s="1174"/>
      <c r="D54" s="1192">
        <v>12000</v>
      </c>
      <c r="E54" s="1503"/>
      <c r="F54" s="1504"/>
      <c r="G54" s="1193">
        <f>D54*E54</f>
        <v>0</v>
      </c>
      <c r="H54" s="1184"/>
      <c r="I54" s="1184"/>
      <c r="J54" s="1140"/>
      <c r="K54" s="1140"/>
    </row>
    <row r="55" spans="2:11" s="1137" customFormat="1">
      <c r="B55" s="1191" t="s">
        <v>676</v>
      </c>
      <c r="C55" s="1174"/>
      <c r="D55" s="1192">
        <v>18500</v>
      </c>
      <c r="E55" s="1505"/>
      <c r="F55" s="1506"/>
      <c r="G55" s="1193">
        <f>D55*E55</f>
        <v>0</v>
      </c>
      <c r="H55" s="1184"/>
      <c r="I55" s="1184"/>
      <c r="J55" s="1140"/>
      <c r="K55" s="1140"/>
    </row>
    <row r="56" spans="2:11" s="71" customFormat="1">
      <c r="B56" s="1188" t="s">
        <v>660</v>
      </c>
      <c r="C56" s="1189" t="s">
        <v>663</v>
      </c>
      <c r="D56" s="1190"/>
      <c r="E56" s="1478"/>
      <c r="F56" s="1479"/>
      <c r="G56" s="1158"/>
      <c r="H56" s="1141"/>
      <c r="I56" s="1132"/>
      <c r="J56" s="1147"/>
      <c r="K56" s="1147"/>
    </row>
    <row r="57" spans="2:11" s="1137" customFormat="1">
      <c r="B57" s="1191" t="s">
        <v>657</v>
      </c>
      <c r="C57" s="1174"/>
      <c r="D57" s="1192">
        <v>7000</v>
      </c>
      <c r="E57" s="1480"/>
      <c r="F57" s="1481"/>
      <c r="G57" s="1193">
        <f>D57*E57</f>
        <v>0</v>
      </c>
      <c r="H57" s="1184"/>
      <c r="I57" s="1184"/>
      <c r="J57" s="1140"/>
      <c r="K57" s="1140"/>
    </row>
    <row r="58" spans="2:11" s="1137" customFormat="1">
      <c r="B58" s="1191" t="s">
        <v>675</v>
      </c>
      <c r="C58" s="1174"/>
      <c r="D58" s="1192">
        <v>7000</v>
      </c>
      <c r="E58" s="1496"/>
      <c r="F58" s="1497"/>
      <c r="G58" s="1193">
        <f>D58*E58</f>
        <v>0</v>
      </c>
      <c r="H58" s="1184"/>
      <c r="I58" s="1184"/>
      <c r="J58" s="1140"/>
      <c r="K58" s="1140"/>
    </row>
    <row r="59" spans="2:11" s="1137" customFormat="1">
      <c r="B59" s="1194" t="s">
        <v>676</v>
      </c>
      <c r="C59" s="1178"/>
      <c r="D59" s="1195">
        <v>8000</v>
      </c>
      <c r="E59" s="1490"/>
      <c r="F59" s="1491"/>
      <c r="G59" s="1193">
        <f>D59*E59</f>
        <v>0</v>
      </c>
      <c r="H59" s="1184"/>
      <c r="I59" s="1184"/>
      <c r="J59" s="1140"/>
      <c r="K59" s="1140"/>
    </row>
    <row r="60" spans="2:11" s="1137" customFormat="1" ht="14.25">
      <c r="B60" s="1199"/>
      <c r="C60" s="1200"/>
      <c r="D60" s="1156"/>
      <c r="E60" s="1156"/>
      <c r="F60" s="1155" t="s">
        <v>679</v>
      </c>
      <c r="G60" s="1156">
        <f>SUM(G45:G59)</f>
        <v>0</v>
      </c>
      <c r="H60" s="1184"/>
      <c r="I60" s="1184"/>
      <c r="J60" s="1140"/>
      <c r="K60" s="1140"/>
    </row>
    <row r="61" spans="2:11" s="1137" customFormat="1" ht="14.25">
      <c r="B61" s="1199"/>
      <c r="C61" s="1200"/>
      <c r="D61" s="1156"/>
      <c r="E61" s="1156"/>
      <c r="F61" s="1157" t="s">
        <v>680</v>
      </c>
      <c r="G61" s="1158">
        <v>1200000</v>
      </c>
      <c r="H61" s="1184"/>
      <c r="I61" s="1184"/>
      <c r="J61" s="1140"/>
      <c r="K61" s="1140"/>
    </row>
    <row r="62" spans="2:11" s="1137" customFormat="1" ht="32.25" customHeight="1">
      <c r="B62" s="1524" t="s">
        <v>687</v>
      </c>
      <c r="C62" s="1524"/>
      <c r="D62" s="1524"/>
      <c r="E62" s="1524"/>
      <c r="F62" s="1524"/>
      <c r="G62" s="1129">
        <f>MIN(G60,G61)</f>
        <v>0</v>
      </c>
      <c r="H62" s="1184"/>
      <c r="I62" s="1184"/>
      <c r="J62" s="1140"/>
      <c r="K62" s="1140"/>
    </row>
    <row r="63" spans="2:11" s="82" customFormat="1">
      <c r="B63" s="1151"/>
      <c r="C63" s="1151"/>
      <c r="D63" s="1151"/>
      <c r="E63" s="1151"/>
      <c r="F63" s="1147"/>
      <c r="G63" s="1147"/>
      <c r="H63" s="1151"/>
      <c r="I63" s="1152"/>
      <c r="J63" s="1151"/>
      <c r="K63" s="1147"/>
    </row>
    <row r="64" spans="2:11" s="82" customFormat="1">
      <c r="B64" s="1151"/>
      <c r="C64" s="1151"/>
      <c r="D64" s="1151"/>
      <c r="E64" s="1151"/>
      <c r="F64" s="1151"/>
      <c r="G64" s="1151"/>
      <c r="H64" s="1151"/>
      <c r="I64" s="1152"/>
      <c r="J64" s="1151"/>
      <c r="K64" s="1147"/>
    </row>
    <row r="65" spans="9:11" s="82" customFormat="1">
      <c r="I65" s="1153"/>
      <c r="K65" s="71"/>
    </row>
    <row r="66" spans="9:11" s="82" customFormat="1">
      <c r="I66" s="1153"/>
      <c r="K66" s="71"/>
    </row>
    <row r="67" spans="9:11" s="82" customFormat="1">
      <c r="I67" s="1153"/>
      <c r="K67" s="71"/>
    </row>
    <row r="68" spans="9:11" s="82" customFormat="1">
      <c r="I68" s="1153"/>
      <c r="K68" s="71"/>
    </row>
    <row r="69" spans="9:11" s="82" customFormat="1">
      <c r="I69" s="1153"/>
      <c r="K69" s="71"/>
    </row>
    <row r="70" spans="9:11" s="82" customFormat="1">
      <c r="I70" s="1153"/>
      <c r="K70" s="71"/>
    </row>
    <row r="71" spans="9:11" s="82" customFormat="1">
      <c r="I71" s="1153"/>
      <c r="K71" s="71"/>
    </row>
    <row r="72" spans="9:11" s="82" customFormat="1">
      <c r="I72" s="1153"/>
      <c r="K72" s="71"/>
    </row>
    <row r="73" spans="9:11" s="82" customFormat="1">
      <c r="I73" s="1153"/>
      <c r="K73" s="71"/>
    </row>
    <row r="74" spans="9:11" s="82" customFormat="1">
      <c r="I74" s="1153"/>
      <c r="K74" s="71"/>
    </row>
    <row r="75" spans="9:11" s="82" customFormat="1">
      <c r="I75" s="1153"/>
      <c r="K75" s="71"/>
    </row>
    <row r="76" spans="9:11" s="82" customFormat="1">
      <c r="I76" s="1153"/>
      <c r="K76" s="71"/>
    </row>
    <row r="77" spans="9:11" s="82" customFormat="1">
      <c r="I77" s="1153"/>
      <c r="K77" s="71"/>
    </row>
    <row r="78" spans="9:11" s="82" customFormat="1">
      <c r="I78" s="1153"/>
      <c r="K78" s="71"/>
    </row>
    <row r="79" spans="9:11" s="82" customFormat="1">
      <c r="I79" s="1153"/>
      <c r="K79" s="71"/>
    </row>
    <row r="80" spans="9:11" s="82" customFormat="1">
      <c r="I80" s="1153"/>
      <c r="K80" s="71"/>
    </row>
    <row r="81" spans="9:11" s="82" customFormat="1">
      <c r="I81" s="1153"/>
      <c r="K81" s="71"/>
    </row>
    <row r="82" spans="9:11" s="82" customFormat="1">
      <c r="I82" s="1153"/>
      <c r="K82" s="71"/>
    </row>
    <row r="83" spans="9:11" s="82" customFormat="1">
      <c r="I83" s="1153"/>
      <c r="K83" s="71"/>
    </row>
    <row r="84" spans="9:11" s="82" customFormat="1">
      <c r="I84" s="1153"/>
      <c r="K84" s="71"/>
    </row>
    <row r="85" spans="9:11" s="82" customFormat="1">
      <c r="I85" s="1153"/>
      <c r="K85" s="71"/>
    </row>
    <row r="86" spans="9:11" s="82" customFormat="1">
      <c r="I86" s="1153"/>
      <c r="K86" s="71"/>
    </row>
    <row r="87" spans="9:11" s="82" customFormat="1">
      <c r="I87" s="1153"/>
      <c r="K87" s="71"/>
    </row>
    <row r="88" spans="9:11" s="82" customFormat="1">
      <c r="I88" s="1153"/>
      <c r="K88" s="71"/>
    </row>
    <row r="89" spans="9:11" s="82" customFormat="1">
      <c r="I89" s="1153"/>
      <c r="K89" s="71"/>
    </row>
    <row r="90" spans="9:11" s="66" customFormat="1">
      <c r="I90" s="213"/>
      <c r="K90" s="68"/>
    </row>
    <row r="91" spans="9:11" s="66" customFormat="1">
      <c r="I91" s="213"/>
      <c r="K91" s="68"/>
    </row>
    <row r="92" spans="9:11" s="66" customFormat="1">
      <c r="I92" s="213"/>
      <c r="K92" s="68"/>
    </row>
    <row r="93" spans="9:11" s="66" customFormat="1">
      <c r="I93" s="213"/>
      <c r="K93" s="68"/>
    </row>
    <row r="94" spans="9:11" s="66" customFormat="1">
      <c r="I94" s="213"/>
      <c r="K94" s="68"/>
    </row>
    <row r="95" spans="9:11" s="66" customFormat="1">
      <c r="I95" s="213"/>
      <c r="K95" s="68"/>
    </row>
    <row r="96" spans="9:11" s="66" customFormat="1">
      <c r="I96" s="213"/>
      <c r="K96" s="68"/>
    </row>
    <row r="97" spans="9:11" s="66" customFormat="1">
      <c r="I97" s="213"/>
      <c r="K97" s="68"/>
    </row>
    <row r="98" spans="9:11" s="66" customFormat="1">
      <c r="I98" s="213"/>
      <c r="K98" s="68"/>
    </row>
    <row r="99" spans="9:11" s="66" customFormat="1">
      <c r="I99" s="213"/>
      <c r="K99" s="68"/>
    </row>
    <row r="100" spans="9:11" s="66" customFormat="1">
      <c r="I100" s="213"/>
      <c r="K100" s="68"/>
    </row>
    <row r="101" spans="9:11" s="66" customFormat="1">
      <c r="I101" s="213"/>
      <c r="K101" s="68"/>
    </row>
    <row r="102" spans="9:11" s="66" customFormat="1">
      <c r="I102" s="213"/>
      <c r="K102" s="68"/>
    </row>
    <row r="103" spans="9:11" s="66" customFormat="1">
      <c r="I103" s="213"/>
      <c r="K103" s="68"/>
    </row>
    <row r="104" spans="9:11" s="66" customFormat="1">
      <c r="I104" s="213"/>
      <c r="K104" s="68"/>
    </row>
    <row r="105" spans="9:11" s="66" customFormat="1">
      <c r="I105" s="213"/>
      <c r="K105" s="68"/>
    </row>
    <row r="106" spans="9:11" s="66" customFormat="1">
      <c r="I106" s="213"/>
      <c r="K106" s="68"/>
    </row>
    <row r="107" spans="9:11" s="66" customFormat="1">
      <c r="I107" s="213"/>
      <c r="K107" s="68"/>
    </row>
    <row r="108" spans="9:11" s="66" customFormat="1">
      <c r="I108" s="213"/>
      <c r="K108" s="68"/>
    </row>
    <row r="109" spans="9:11" s="66" customFormat="1">
      <c r="I109" s="213"/>
      <c r="K109" s="68"/>
    </row>
    <row r="110" spans="9:11" s="66" customFormat="1">
      <c r="I110" s="213"/>
      <c r="K110" s="68"/>
    </row>
    <row r="111" spans="9:11" s="66" customFormat="1">
      <c r="I111" s="213"/>
      <c r="K111" s="68"/>
    </row>
    <row r="112" spans="9:11" s="66" customFormat="1">
      <c r="I112" s="213"/>
      <c r="K112" s="68"/>
    </row>
    <row r="113" spans="9:11" s="66" customFormat="1">
      <c r="I113" s="213"/>
      <c r="K113" s="68"/>
    </row>
    <row r="114" spans="9:11" s="66" customFormat="1">
      <c r="I114" s="213"/>
      <c r="K114" s="68"/>
    </row>
    <row r="115" spans="9:11" s="66" customFormat="1">
      <c r="I115" s="213"/>
      <c r="K115" s="68"/>
    </row>
    <row r="116" spans="9:11" s="66" customFormat="1">
      <c r="I116" s="213"/>
      <c r="K116" s="68"/>
    </row>
    <row r="117" spans="9:11" s="66" customFormat="1">
      <c r="I117" s="213"/>
      <c r="K117" s="68"/>
    </row>
    <row r="118" spans="9:11" s="66" customFormat="1">
      <c r="I118" s="213"/>
      <c r="K118" s="68"/>
    </row>
    <row r="119" spans="9:11" s="66" customFormat="1">
      <c r="I119" s="213"/>
      <c r="K119" s="68"/>
    </row>
    <row r="120" spans="9:11" s="66" customFormat="1">
      <c r="I120" s="213"/>
      <c r="K120" s="68"/>
    </row>
    <row r="121" spans="9:11" s="66" customFormat="1">
      <c r="I121" s="213"/>
      <c r="K121" s="68"/>
    </row>
    <row r="122" spans="9:11" s="66" customFormat="1">
      <c r="I122" s="213"/>
      <c r="K122" s="68"/>
    </row>
    <row r="123" spans="9:11" s="66" customFormat="1">
      <c r="I123" s="213"/>
      <c r="K123" s="68"/>
    </row>
    <row r="124" spans="9:11" s="66" customFormat="1">
      <c r="I124" s="213"/>
      <c r="K124" s="68"/>
    </row>
    <row r="125" spans="9:11" s="66" customFormat="1">
      <c r="I125" s="213"/>
      <c r="K125" s="68"/>
    </row>
    <row r="126" spans="9:11" s="66" customFormat="1">
      <c r="I126" s="213"/>
      <c r="K126" s="68"/>
    </row>
    <row r="127" spans="9:11" s="66" customFormat="1">
      <c r="I127" s="213"/>
      <c r="K127" s="68"/>
    </row>
    <row r="128" spans="9:11" s="66" customFormat="1">
      <c r="I128" s="213"/>
      <c r="K128" s="68"/>
    </row>
    <row r="129" spans="9:11" s="66" customFormat="1">
      <c r="I129" s="213"/>
      <c r="K129" s="68"/>
    </row>
    <row r="130" spans="9:11" s="66" customFormat="1">
      <c r="I130" s="213"/>
      <c r="K130" s="68"/>
    </row>
    <row r="131" spans="9:11" s="66" customFormat="1">
      <c r="I131" s="213"/>
      <c r="K131" s="68"/>
    </row>
    <row r="132" spans="9:11" s="66" customFormat="1">
      <c r="I132" s="213"/>
      <c r="K132" s="68"/>
    </row>
    <row r="133" spans="9:11" s="66" customFormat="1">
      <c r="I133" s="213"/>
      <c r="K133" s="68"/>
    </row>
    <row r="134" spans="9:11" s="66" customFormat="1">
      <c r="I134" s="213"/>
      <c r="K134" s="68"/>
    </row>
    <row r="135" spans="9:11" s="66" customFormat="1">
      <c r="I135" s="213"/>
      <c r="K135" s="68"/>
    </row>
    <row r="136" spans="9:11" s="66" customFormat="1">
      <c r="I136" s="213"/>
      <c r="K136" s="68"/>
    </row>
    <row r="137" spans="9:11" s="66" customFormat="1">
      <c r="I137" s="213"/>
      <c r="K137" s="68"/>
    </row>
    <row r="138" spans="9:11" s="66" customFormat="1">
      <c r="I138" s="213"/>
      <c r="K138" s="68"/>
    </row>
    <row r="139" spans="9:11" s="66" customFormat="1">
      <c r="I139" s="213"/>
      <c r="K139" s="68"/>
    </row>
    <row r="140" spans="9:11" s="66" customFormat="1">
      <c r="I140" s="213"/>
      <c r="K140" s="68"/>
    </row>
    <row r="141" spans="9:11" s="66" customFormat="1">
      <c r="I141" s="213"/>
      <c r="K141" s="68"/>
    </row>
    <row r="142" spans="9:11" s="66" customFormat="1">
      <c r="I142" s="213"/>
      <c r="K142" s="68"/>
    </row>
    <row r="143" spans="9:11" s="66" customFormat="1">
      <c r="I143" s="213"/>
      <c r="K143" s="68"/>
    </row>
    <row r="144" spans="9:11" s="66" customFormat="1">
      <c r="I144" s="213"/>
      <c r="K144" s="68"/>
    </row>
    <row r="145" spans="9:11" s="66" customFormat="1">
      <c r="I145" s="213"/>
      <c r="K145" s="68"/>
    </row>
    <row r="146" spans="9:11" s="66" customFormat="1">
      <c r="I146" s="213"/>
      <c r="K146" s="68"/>
    </row>
    <row r="147" spans="9:11" s="66" customFormat="1">
      <c r="I147" s="213"/>
      <c r="K147" s="68"/>
    </row>
    <row r="148" spans="9:11" s="66" customFormat="1">
      <c r="I148" s="213"/>
      <c r="K148" s="68"/>
    </row>
    <row r="149" spans="9:11" s="66" customFormat="1">
      <c r="I149" s="213"/>
      <c r="K149" s="68"/>
    </row>
    <row r="150" spans="9:11" s="66" customFormat="1">
      <c r="I150" s="213"/>
      <c r="K150" s="68"/>
    </row>
    <row r="151" spans="9:11" s="66" customFormat="1">
      <c r="I151" s="213"/>
      <c r="K151" s="68"/>
    </row>
    <row r="152" spans="9:11" s="66" customFormat="1">
      <c r="I152" s="213"/>
      <c r="K152" s="68"/>
    </row>
    <row r="153" spans="9:11" s="66" customFormat="1">
      <c r="I153" s="213"/>
      <c r="K153" s="68"/>
    </row>
    <row r="154" spans="9:11" s="66" customFormat="1">
      <c r="I154" s="213"/>
      <c r="K154" s="68"/>
    </row>
    <row r="155" spans="9:11" s="66" customFormat="1">
      <c r="I155" s="213"/>
      <c r="K155" s="68"/>
    </row>
    <row r="156" spans="9:11" s="66" customFormat="1">
      <c r="I156" s="213"/>
      <c r="K156" s="68"/>
    </row>
    <row r="157" spans="9:11" s="66" customFormat="1">
      <c r="I157" s="213"/>
      <c r="K157" s="68"/>
    </row>
    <row r="158" spans="9:11" s="66" customFormat="1">
      <c r="I158" s="213"/>
      <c r="K158" s="68"/>
    </row>
    <row r="159" spans="9:11" s="66" customFormat="1">
      <c r="I159" s="213"/>
      <c r="K159" s="68"/>
    </row>
    <row r="160" spans="9:11" s="66" customFormat="1">
      <c r="I160" s="213"/>
      <c r="K160" s="68"/>
    </row>
    <row r="161" spans="9:11" s="66" customFormat="1">
      <c r="I161" s="213"/>
      <c r="K161" s="68"/>
    </row>
    <row r="162" spans="9:11" s="66" customFormat="1">
      <c r="I162" s="213"/>
      <c r="K162" s="68"/>
    </row>
    <row r="163" spans="9:11" s="66" customFormat="1">
      <c r="I163" s="213"/>
      <c r="K163" s="68"/>
    </row>
    <row r="164" spans="9:11" s="66" customFormat="1">
      <c r="I164" s="213"/>
      <c r="K164" s="68"/>
    </row>
    <row r="165" spans="9:11" s="66" customFormat="1">
      <c r="I165" s="213"/>
      <c r="K165" s="68"/>
    </row>
    <row r="166" spans="9:11" s="66" customFormat="1">
      <c r="I166" s="213"/>
      <c r="K166" s="68"/>
    </row>
    <row r="167" spans="9:11" s="66" customFormat="1">
      <c r="I167" s="213"/>
      <c r="K167" s="68"/>
    </row>
    <row r="168" spans="9:11" s="66" customFormat="1">
      <c r="I168" s="213"/>
      <c r="K168" s="68"/>
    </row>
    <row r="169" spans="9:11" s="66" customFormat="1">
      <c r="I169" s="213"/>
      <c r="K169" s="68"/>
    </row>
    <row r="170" spans="9:11" s="66" customFormat="1">
      <c r="I170" s="213"/>
      <c r="K170" s="68"/>
    </row>
    <row r="171" spans="9:11" s="66" customFormat="1">
      <c r="I171" s="213"/>
      <c r="K171" s="68"/>
    </row>
    <row r="172" spans="9:11" s="66" customFormat="1">
      <c r="I172" s="213"/>
      <c r="K172" s="68"/>
    </row>
    <row r="173" spans="9:11" s="66" customFormat="1">
      <c r="I173" s="213"/>
      <c r="K173" s="68"/>
    </row>
    <row r="174" spans="9:11" s="66" customFormat="1">
      <c r="I174" s="213"/>
      <c r="K174" s="68"/>
    </row>
    <row r="175" spans="9:11" s="66" customFormat="1">
      <c r="I175" s="213"/>
      <c r="K175" s="68"/>
    </row>
    <row r="176" spans="9:11" s="66" customFormat="1">
      <c r="I176" s="213"/>
      <c r="K176" s="68"/>
    </row>
    <row r="177" spans="9:11" s="66" customFormat="1">
      <c r="I177" s="213"/>
      <c r="K177" s="68"/>
    </row>
    <row r="178" spans="9:11" s="66" customFormat="1">
      <c r="I178" s="213"/>
      <c r="K178" s="68"/>
    </row>
    <row r="179" spans="9:11" s="66" customFormat="1">
      <c r="I179" s="213"/>
      <c r="K179" s="68"/>
    </row>
    <row r="180" spans="9:11" s="66" customFormat="1">
      <c r="I180" s="213"/>
      <c r="K180" s="68"/>
    </row>
    <row r="181" spans="9:11" s="66" customFormat="1">
      <c r="I181" s="213"/>
      <c r="K181" s="68"/>
    </row>
    <row r="182" spans="9:11" s="66" customFormat="1">
      <c r="I182" s="213"/>
      <c r="K182" s="68"/>
    </row>
    <row r="183" spans="9:11" s="66" customFormat="1">
      <c r="I183" s="213"/>
      <c r="K183" s="68"/>
    </row>
    <row r="184" spans="9:11" s="66" customFormat="1">
      <c r="I184" s="213"/>
      <c r="K184" s="68"/>
    </row>
    <row r="185" spans="9:11" s="66" customFormat="1">
      <c r="I185" s="213"/>
      <c r="K185" s="68"/>
    </row>
    <row r="186" spans="9:11" s="66" customFormat="1">
      <c r="I186" s="213"/>
      <c r="K186" s="68"/>
    </row>
    <row r="187" spans="9:11" s="66" customFormat="1">
      <c r="I187" s="213"/>
      <c r="K187" s="68"/>
    </row>
    <row r="188" spans="9:11" s="66" customFormat="1">
      <c r="I188" s="213"/>
      <c r="K188" s="68"/>
    </row>
    <row r="189" spans="9:11" s="66" customFormat="1">
      <c r="I189" s="213"/>
      <c r="K189" s="68"/>
    </row>
    <row r="190" spans="9:11" s="66" customFormat="1">
      <c r="I190" s="213"/>
      <c r="K190" s="68"/>
    </row>
    <row r="191" spans="9:11" s="66" customFormat="1">
      <c r="I191" s="213"/>
      <c r="K191" s="68"/>
    </row>
    <row r="192" spans="9:11" s="66" customFormat="1">
      <c r="I192" s="213"/>
      <c r="K192" s="68"/>
    </row>
    <row r="193" spans="9:11" s="66" customFormat="1">
      <c r="I193" s="213"/>
      <c r="K193" s="68"/>
    </row>
    <row r="194" spans="9:11" s="66" customFormat="1">
      <c r="I194" s="213"/>
      <c r="K194" s="68"/>
    </row>
    <row r="195" spans="9:11" s="66" customFormat="1">
      <c r="I195" s="213"/>
      <c r="K195" s="68"/>
    </row>
    <row r="196" spans="9:11" s="66" customFormat="1">
      <c r="I196" s="213"/>
      <c r="K196" s="68"/>
    </row>
    <row r="197" spans="9:11" s="66" customFormat="1">
      <c r="I197" s="213"/>
      <c r="K197" s="68"/>
    </row>
    <row r="198" spans="9:11" s="66" customFormat="1">
      <c r="I198" s="213"/>
      <c r="K198" s="68"/>
    </row>
    <row r="199" spans="9:11" s="66" customFormat="1">
      <c r="I199" s="213"/>
      <c r="K199" s="68"/>
    </row>
    <row r="200" spans="9:11" s="66" customFormat="1">
      <c r="I200" s="213"/>
      <c r="K200" s="68"/>
    </row>
    <row r="201" spans="9:11" s="66" customFormat="1">
      <c r="I201" s="213"/>
      <c r="K201" s="68"/>
    </row>
    <row r="202" spans="9:11" s="66" customFormat="1">
      <c r="I202" s="213"/>
      <c r="K202" s="68"/>
    </row>
    <row r="203" spans="9:11" s="66" customFormat="1">
      <c r="I203" s="213"/>
      <c r="K203" s="68"/>
    </row>
    <row r="204" spans="9:11" s="66" customFormat="1">
      <c r="I204" s="213"/>
      <c r="K204" s="68"/>
    </row>
    <row r="205" spans="9:11" s="66" customFormat="1">
      <c r="I205" s="213"/>
      <c r="K205" s="68"/>
    </row>
    <row r="206" spans="9:11" s="66" customFormat="1">
      <c r="I206" s="213"/>
      <c r="K206" s="68"/>
    </row>
    <row r="207" spans="9:11" s="66" customFormat="1">
      <c r="I207" s="213"/>
      <c r="K207" s="68"/>
    </row>
    <row r="208" spans="9:11" s="66" customFormat="1">
      <c r="I208" s="213"/>
      <c r="K208" s="68"/>
    </row>
    <row r="209" spans="9:11" s="66" customFormat="1">
      <c r="I209" s="213"/>
      <c r="K209" s="68"/>
    </row>
    <row r="210" spans="9:11" s="66" customFormat="1">
      <c r="I210" s="213"/>
      <c r="K210" s="68"/>
    </row>
    <row r="211" spans="9:11" s="66" customFormat="1">
      <c r="I211" s="213"/>
      <c r="K211" s="68"/>
    </row>
    <row r="212" spans="9:11" s="66" customFormat="1">
      <c r="I212" s="213"/>
      <c r="K212" s="68"/>
    </row>
    <row r="213" spans="9:11" s="66" customFormat="1">
      <c r="I213" s="213"/>
      <c r="K213" s="68"/>
    </row>
    <row r="214" spans="9:11" s="66" customFormat="1">
      <c r="I214" s="213"/>
      <c r="K214" s="68"/>
    </row>
    <row r="215" spans="9:11" s="66" customFormat="1">
      <c r="I215" s="213"/>
      <c r="K215" s="68"/>
    </row>
    <row r="216" spans="9:11" s="66" customFormat="1">
      <c r="I216" s="213"/>
      <c r="K216" s="68"/>
    </row>
    <row r="217" spans="9:11" s="66" customFormat="1">
      <c r="I217" s="213"/>
      <c r="K217" s="68"/>
    </row>
    <row r="218" spans="9:11" s="66" customFormat="1">
      <c r="I218" s="213"/>
      <c r="K218" s="68"/>
    </row>
    <row r="219" spans="9:11" s="66" customFormat="1">
      <c r="I219" s="213"/>
      <c r="K219" s="68"/>
    </row>
    <row r="220" spans="9:11" s="66" customFormat="1">
      <c r="I220" s="213"/>
      <c r="K220" s="68"/>
    </row>
    <row r="221" spans="9:11" s="66" customFormat="1">
      <c r="I221" s="213"/>
      <c r="K221" s="68"/>
    </row>
    <row r="222" spans="9:11" s="66" customFormat="1">
      <c r="I222" s="213"/>
      <c r="K222" s="68"/>
    </row>
    <row r="223" spans="9:11" s="66" customFormat="1">
      <c r="I223" s="213"/>
      <c r="K223" s="68"/>
    </row>
    <row r="224" spans="9:11" s="66" customFormat="1">
      <c r="I224" s="213"/>
      <c r="K224" s="68"/>
    </row>
    <row r="225" spans="9:11" s="66" customFormat="1">
      <c r="I225" s="213"/>
      <c r="K225" s="68"/>
    </row>
    <row r="226" spans="9:11" s="66" customFormat="1">
      <c r="I226" s="213"/>
      <c r="K226" s="68"/>
    </row>
    <row r="227" spans="9:11" s="66" customFormat="1">
      <c r="I227" s="213"/>
      <c r="K227" s="68"/>
    </row>
    <row r="228" spans="9:11" s="66" customFormat="1">
      <c r="I228" s="213"/>
      <c r="K228" s="68"/>
    </row>
    <row r="229" spans="9:11" s="66" customFormat="1">
      <c r="I229" s="213"/>
      <c r="K229" s="68"/>
    </row>
    <row r="230" spans="9:11" s="66" customFormat="1">
      <c r="I230" s="213"/>
      <c r="K230" s="68"/>
    </row>
    <row r="231" spans="9:11" s="66" customFormat="1">
      <c r="I231" s="213"/>
      <c r="K231" s="68"/>
    </row>
    <row r="232" spans="9:11" s="66" customFormat="1">
      <c r="I232" s="213"/>
      <c r="K232" s="68"/>
    </row>
    <row r="233" spans="9:11" s="66" customFormat="1">
      <c r="I233" s="213"/>
      <c r="K233" s="68"/>
    </row>
    <row r="234" spans="9:11" s="66" customFormat="1">
      <c r="I234" s="213"/>
      <c r="K234" s="68"/>
    </row>
    <row r="235" spans="9:11" s="66" customFormat="1">
      <c r="I235" s="213"/>
      <c r="K235" s="68"/>
    </row>
    <row r="236" spans="9:11" s="66" customFormat="1">
      <c r="I236" s="213"/>
      <c r="K236" s="68"/>
    </row>
    <row r="237" spans="9:11" s="66" customFormat="1">
      <c r="I237" s="213"/>
      <c r="K237" s="68"/>
    </row>
    <row r="238" spans="9:11" s="66" customFormat="1">
      <c r="I238" s="213"/>
      <c r="K238" s="68"/>
    </row>
    <row r="239" spans="9:11" s="66" customFormat="1">
      <c r="I239" s="213"/>
      <c r="K239" s="68"/>
    </row>
    <row r="240" spans="9:11" s="66" customFormat="1">
      <c r="I240" s="213"/>
      <c r="K240" s="68"/>
    </row>
    <row r="241" spans="9:11" s="66" customFormat="1">
      <c r="I241" s="213"/>
      <c r="K241" s="68"/>
    </row>
    <row r="242" spans="9:11" s="66" customFormat="1">
      <c r="I242" s="213"/>
      <c r="K242" s="68"/>
    </row>
    <row r="243" spans="9:11" s="66" customFormat="1">
      <c r="I243" s="213"/>
      <c r="K243" s="68"/>
    </row>
    <row r="244" spans="9:11" s="66" customFormat="1">
      <c r="I244" s="213"/>
      <c r="K244" s="68"/>
    </row>
    <row r="245" spans="9:11" s="66" customFormat="1">
      <c r="I245" s="213"/>
      <c r="K245" s="68"/>
    </row>
    <row r="246" spans="9:11" s="66" customFormat="1">
      <c r="I246" s="213"/>
      <c r="K246" s="68"/>
    </row>
    <row r="247" spans="9:11" s="66" customFormat="1">
      <c r="I247" s="213"/>
      <c r="K247" s="68"/>
    </row>
    <row r="248" spans="9:11" s="66" customFormat="1">
      <c r="I248" s="213"/>
      <c r="K248" s="68"/>
    </row>
    <row r="249" spans="9:11" s="66" customFormat="1">
      <c r="I249" s="213"/>
      <c r="K249" s="68"/>
    </row>
    <row r="250" spans="9:11" s="66" customFormat="1">
      <c r="I250" s="213"/>
      <c r="K250" s="68"/>
    </row>
    <row r="251" spans="9:11" s="66" customFormat="1">
      <c r="I251" s="213"/>
      <c r="K251" s="68"/>
    </row>
    <row r="252" spans="9:11" s="66" customFormat="1">
      <c r="I252" s="213"/>
      <c r="K252" s="68"/>
    </row>
    <row r="253" spans="9:11" s="66" customFormat="1">
      <c r="I253" s="213"/>
      <c r="K253" s="68"/>
    </row>
    <row r="254" spans="9:11" s="66" customFormat="1">
      <c r="I254" s="213"/>
      <c r="K254" s="68"/>
    </row>
    <row r="255" spans="9:11" s="66" customFormat="1">
      <c r="I255" s="213"/>
      <c r="K255" s="68"/>
    </row>
    <row r="256" spans="9:11" s="66" customFormat="1">
      <c r="I256" s="213"/>
      <c r="K256" s="68"/>
    </row>
    <row r="257" spans="9:11" s="66" customFormat="1">
      <c r="I257" s="213"/>
      <c r="K257" s="68"/>
    </row>
    <row r="258" spans="9:11" s="66" customFormat="1">
      <c r="I258" s="213"/>
      <c r="K258" s="68"/>
    </row>
    <row r="259" spans="9:11" s="66" customFormat="1">
      <c r="I259" s="213"/>
      <c r="K259" s="68"/>
    </row>
    <row r="260" spans="9:11" s="66" customFormat="1">
      <c r="I260" s="213"/>
      <c r="K260" s="68"/>
    </row>
  </sheetData>
  <sheetProtection password="DE4A" sheet="1" objects="1" scenarios="1"/>
  <mergeCells count="56">
    <mergeCell ref="B62:F62"/>
    <mergeCell ref="J17:J18"/>
    <mergeCell ref="B17:D18"/>
    <mergeCell ref="E17:E18"/>
    <mergeCell ref="G17:G18"/>
    <mergeCell ref="H17:H18"/>
    <mergeCell ref="I17:I18"/>
    <mergeCell ref="E59:F59"/>
    <mergeCell ref="E58:F58"/>
    <mergeCell ref="B21:D21"/>
    <mergeCell ref="B25:D25"/>
    <mergeCell ref="B23:D23"/>
    <mergeCell ref="B22:D22"/>
    <mergeCell ref="B26:D26"/>
    <mergeCell ref="E57:F57"/>
    <mergeCell ref="E56:F56"/>
    <mergeCell ref="B1:J1"/>
    <mergeCell ref="B2:J2"/>
    <mergeCell ref="B5:D5"/>
    <mergeCell ref="I3:I4"/>
    <mergeCell ref="B6:D6"/>
    <mergeCell ref="G6:G7"/>
    <mergeCell ref="E3:F3"/>
    <mergeCell ref="B10:D10"/>
    <mergeCell ref="B9:D9"/>
    <mergeCell ref="G9:G10"/>
    <mergeCell ref="B7:D7"/>
    <mergeCell ref="G12:G15"/>
    <mergeCell ref="E54:F54"/>
    <mergeCell ref="E55:F55"/>
    <mergeCell ref="B42:G42"/>
    <mergeCell ref="E38:F38"/>
    <mergeCell ref="E47:F47"/>
    <mergeCell ref="E48:F48"/>
    <mergeCell ref="E49:F49"/>
    <mergeCell ref="A40:G40"/>
    <mergeCell ref="H32:I32"/>
    <mergeCell ref="B29:D29"/>
    <mergeCell ref="E53:F53"/>
    <mergeCell ref="E50:F50"/>
    <mergeCell ref="E51:F51"/>
    <mergeCell ref="E52:F52"/>
    <mergeCell ref="F32:G32"/>
    <mergeCell ref="G29:G30"/>
    <mergeCell ref="B32:D32"/>
    <mergeCell ref="E46:F46"/>
    <mergeCell ref="E34:F34"/>
    <mergeCell ref="E35:F35"/>
    <mergeCell ref="E36:F36"/>
    <mergeCell ref="E37:F37"/>
    <mergeCell ref="B19:D19"/>
    <mergeCell ref="B27:D27"/>
    <mergeCell ref="E43:F43"/>
    <mergeCell ref="E44:F44"/>
    <mergeCell ref="E45:F45"/>
    <mergeCell ref="B30:D30"/>
  </mergeCells>
  <printOptions horizontalCentered="1"/>
  <pageMargins left="0.7" right="0.7" top="0.5" bottom="0.75" header="0.3" footer="0.3"/>
  <pageSetup scale="70" fitToHeight="2" orientation="landscape" horizontalDpi="300" r:id="rId1"/>
  <headerFooter>
    <oddFooter>&amp;L&amp;10&amp;F
&amp;A&amp;R&amp;10Page &amp;P
&amp;D</oddFooter>
  </headerFooter>
  <rowBreaks count="1" manualBreakCount="1">
    <brk id="33" max="9" man="1"/>
  </rowBreaks>
  <ignoredErrors>
    <ignoredError sqref="H5" unlockedFormula="1"/>
  </ignoredErrors>
  <drawing r:id="rId2"/>
</worksheet>
</file>

<file path=xl/worksheets/sheet4.xml><?xml version="1.0" encoding="utf-8"?>
<worksheet xmlns="http://schemas.openxmlformats.org/spreadsheetml/2006/main" xmlns:r="http://schemas.openxmlformats.org/officeDocument/2006/relationships">
  <sheetPr codeName="Sheet10"/>
  <dimension ref="A1:BF325"/>
  <sheetViews>
    <sheetView showGridLines="0" topLeftCell="A7" zoomScale="90" zoomScaleNormal="90" zoomScaleSheetLayoutView="100" workbookViewId="0">
      <selection activeCell="H16" sqref="H16:L16"/>
    </sheetView>
  </sheetViews>
  <sheetFormatPr defaultRowHeight="12.75"/>
  <cols>
    <col min="1" max="1" width="2.33203125" style="83" customWidth="1"/>
    <col min="2" max="2" width="11" style="51" customWidth="1"/>
    <col min="3" max="3" width="10.5546875" style="51" customWidth="1"/>
    <col min="4" max="4" width="10.77734375" style="51" customWidth="1"/>
    <col min="5" max="5" width="9.109375" style="51" bestFit="1" customWidth="1"/>
    <col min="6" max="6" width="9.109375" style="51" customWidth="1"/>
    <col min="7" max="7" width="3" style="51" customWidth="1"/>
    <col min="8" max="8" width="8.88671875" style="51" customWidth="1"/>
    <col min="9" max="9" width="9.109375" style="51" customWidth="1"/>
    <col min="10" max="10" width="9" style="51" bestFit="1" customWidth="1"/>
    <col min="11" max="11" width="9" style="51" customWidth="1"/>
    <col min="12" max="12" width="0.88671875" style="614" customWidth="1"/>
    <col min="13" max="14" width="8.88671875" style="1234"/>
    <col min="15" max="20" width="8.88671875" style="1251"/>
    <col min="21" max="21" width="8.88671875" style="143" customWidth="1"/>
    <col min="22" max="42" width="8.88671875" style="614"/>
    <col min="43" max="58" width="8.88671875" style="83"/>
    <col min="59" max="16384" width="8.88671875" style="51"/>
  </cols>
  <sheetData>
    <row r="1" spans="1:42" s="70" customFormat="1" ht="23.25">
      <c r="A1" s="1519">
        <f>Project</f>
        <v>0</v>
      </c>
      <c r="B1" s="1519"/>
      <c r="C1" s="1519"/>
      <c r="D1" s="1519"/>
      <c r="E1" s="1519"/>
      <c r="F1" s="1519"/>
      <c r="G1" s="1519"/>
      <c r="H1" s="1519"/>
      <c r="I1" s="1519"/>
      <c r="J1" s="1519"/>
      <c r="K1" s="1519"/>
      <c r="L1" s="608"/>
      <c r="M1" s="1235"/>
      <c r="N1" s="1235"/>
      <c r="O1" s="1245"/>
      <c r="P1" s="1245"/>
      <c r="Q1" s="1245"/>
      <c r="R1" s="1245"/>
      <c r="S1" s="1245"/>
      <c r="T1" s="1245"/>
      <c r="U1" s="1246"/>
      <c r="V1" s="609"/>
      <c r="W1" s="609"/>
      <c r="X1" s="609"/>
      <c r="Y1" s="609"/>
      <c r="Z1" s="609"/>
      <c r="AA1" s="609"/>
      <c r="AB1" s="609"/>
      <c r="AC1" s="609"/>
      <c r="AD1" s="609"/>
      <c r="AE1" s="609"/>
      <c r="AF1" s="609"/>
      <c r="AG1" s="609"/>
      <c r="AH1" s="609"/>
      <c r="AI1" s="609"/>
      <c r="AJ1" s="609"/>
      <c r="AK1" s="609"/>
      <c r="AL1" s="609"/>
      <c r="AM1" s="609"/>
      <c r="AN1" s="609"/>
      <c r="AO1" s="609"/>
      <c r="AP1" s="609"/>
    </row>
    <row r="2" spans="1:42" s="70" customFormat="1" ht="26.65" customHeight="1">
      <c r="B2" s="1590" t="s">
        <v>639</v>
      </c>
      <c r="C2" s="1590"/>
      <c r="D2" s="1590"/>
      <c r="E2" s="1590"/>
      <c r="F2" s="1590"/>
      <c r="G2" s="1590"/>
      <c r="H2" s="1590"/>
      <c r="I2" s="1590"/>
      <c r="J2" s="1590"/>
      <c r="K2" s="1590"/>
      <c r="L2" s="611"/>
      <c r="M2" s="1235"/>
      <c r="N2" s="1235"/>
      <c r="O2" s="1245"/>
      <c r="P2" s="1245"/>
      <c r="Q2" s="1245"/>
      <c r="R2" s="1245"/>
      <c r="S2" s="1245"/>
      <c r="T2" s="1245"/>
      <c r="U2" s="1246"/>
      <c r="V2" s="609"/>
      <c r="W2" s="609"/>
      <c r="X2" s="609"/>
      <c r="Y2" s="609"/>
      <c r="Z2" s="609"/>
      <c r="AA2" s="609"/>
      <c r="AB2" s="609"/>
      <c r="AC2" s="609"/>
      <c r="AD2" s="609"/>
      <c r="AE2" s="609"/>
      <c r="AF2" s="609"/>
      <c r="AG2" s="609"/>
      <c r="AH2" s="609"/>
      <c r="AI2" s="609"/>
      <c r="AJ2" s="609"/>
      <c r="AK2" s="609"/>
      <c r="AL2" s="609"/>
      <c r="AM2" s="609"/>
      <c r="AN2" s="609"/>
      <c r="AO2" s="609"/>
      <c r="AP2" s="609"/>
    </row>
    <row r="3" spans="1:42" s="60" customFormat="1" ht="15" customHeight="1">
      <c r="B3" s="1588" t="s">
        <v>422</v>
      </c>
      <c r="C3" s="1588"/>
      <c r="D3" s="1592"/>
      <c r="E3" s="1592"/>
      <c r="F3" s="1592"/>
      <c r="G3" s="1592"/>
      <c r="H3" s="1592"/>
      <c r="I3" s="1592"/>
      <c r="J3" s="697"/>
      <c r="M3" s="1163"/>
      <c r="N3" s="1163"/>
      <c r="O3" s="1247"/>
      <c r="P3" s="1247"/>
      <c r="Q3" s="1247"/>
      <c r="R3" s="1247"/>
      <c r="S3" s="1247"/>
      <c r="T3" s="1247"/>
      <c r="U3" s="143"/>
    </row>
    <row r="4" spans="1:42" s="60" customFormat="1">
      <c r="B4" s="1589" t="s">
        <v>426</v>
      </c>
      <c r="C4" s="1589"/>
      <c r="D4" s="1592"/>
      <c r="E4" s="1592"/>
      <c r="F4" s="1592"/>
      <c r="G4" s="1592"/>
      <c r="H4" s="1592"/>
      <c r="I4" s="1592"/>
      <c r="J4" s="698"/>
      <c r="M4" s="1163"/>
      <c r="N4" s="1163"/>
      <c r="O4" s="1247"/>
      <c r="P4" s="1247"/>
      <c r="Q4" s="1247"/>
      <c r="R4" s="1247"/>
      <c r="S4" s="1247"/>
      <c r="T4" s="1247"/>
      <c r="U4" s="1251" t="s">
        <v>760</v>
      </c>
    </row>
    <row r="5" spans="1:42" s="60" customFormat="1">
      <c r="B5" s="1589" t="s">
        <v>423</v>
      </c>
      <c r="C5" s="1589"/>
      <c r="D5" s="699"/>
      <c r="E5" s="103" t="s">
        <v>243</v>
      </c>
      <c r="F5" s="1586"/>
      <c r="G5" s="1586"/>
      <c r="H5" s="1586"/>
      <c r="I5" s="1586"/>
      <c r="J5" s="698"/>
      <c r="M5" s="1163"/>
      <c r="N5" s="1163"/>
      <c r="O5" s="1247"/>
      <c r="P5" s="1247"/>
      <c r="Q5" s="1247"/>
      <c r="R5" s="1247"/>
      <c r="S5" s="1247"/>
      <c r="T5" s="1247"/>
      <c r="U5" s="1251" t="s">
        <v>761</v>
      </c>
    </row>
    <row r="6" spans="1:42" s="60" customFormat="1">
      <c r="B6" s="1588" t="s">
        <v>424</v>
      </c>
      <c r="C6" s="1588"/>
      <c r="D6" s="1591"/>
      <c r="E6" s="1591"/>
      <c r="F6" s="1591"/>
      <c r="G6" s="1591"/>
      <c r="H6" s="1591"/>
      <c r="I6" s="1591"/>
      <c r="J6" s="698"/>
      <c r="M6" s="1163"/>
      <c r="N6" s="1163"/>
      <c r="O6" s="1247"/>
      <c r="P6" s="1247"/>
      <c r="Q6" s="1247"/>
      <c r="R6" s="1247"/>
      <c r="S6" s="1247"/>
      <c r="T6" s="1247"/>
      <c r="U6" s="1251" t="s">
        <v>762</v>
      </c>
    </row>
    <row r="7" spans="1:42" s="60" customFormat="1">
      <c r="B7" s="1589" t="s">
        <v>425</v>
      </c>
      <c r="C7" s="1589"/>
      <c r="D7" s="1582"/>
      <c r="E7" s="1582"/>
      <c r="F7" s="1582"/>
      <c r="G7" s="1582"/>
      <c r="H7" s="1582"/>
      <c r="I7" s="1582"/>
      <c r="J7" s="698"/>
      <c r="M7" s="1163"/>
      <c r="N7" s="1163"/>
      <c r="O7" s="1247"/>
      <c r="P7" s="1247"/>
      <c r="Q7" s="1247"/>
      <c r="R7" s="1247"/>
      <c r="S7" s="1247"/>
      <c r="T7" s="1247"/>
      <c r="U7" s="1251" t="s">
        <v>763</v>
      </c>
    </row>
    <row r="8" spans="1:42" s="61" customFormat="1" ht="15">
      <c r="B8" s="1589" t="s">
        <v>227</v>
      </c>
      <c r="C8" s="1589"/>
      <c r="D8" s="1582"/>
      <c r="E8" s="1582"/>
      <c r="F8" s="883"/>
      <c r="G8" s="103" t="s">
        <v>751</v>
      </c>
      <c r="H8" s="1583"/>
      <c r="I8" s="1583"/>
      <c r="J8" s="833"/>
      <c r="L8" s="612"/>
      <c r="M8" s="1236"/>
      <c r="N8" s="1236"/>
      <c r="O8" s="1248"/>
      <c r="P8" s="1248"/>
      <c r="Q8" s="1248"/>
      <c r="R8" s="1248"/>
      <c r="S8" s="1248"/>
      <c r="T8" s="1248"/>
      <c r="U8" s="1251" t="s">
        <v>764</v>
      </c>
      <c r="V8" s="612"/>
      <c r="W8" s="612"/>
      <c r="X8" s="612"/>
      <c r="Y8" s="612"/>
      <c r="Z8" s="612"/>
      <c r="AA8" s="612"/>
      <c r="AB8" s="612"/>
      <c r="AC8" s="612"/>
      <c r="AD8" s="612"/>
      <c r="AE8" s="612"/>
      <c r="AF8" s="612"/>
      <c r="AG8" s="612"/>
      <c r="AH8" s="612"/>
      <c r="AI8" s="612"/>
      <c r="AJ8" s="612"/>
      <c r="AK8" s="612"/>
      <c r="AL8" s="612"/>
      <c r="AM8" s="612"/>
      <c r="AN8" s="612"/>
      <c r="AO8" s="612"/>
      <c r="AP8" s="612"/>
    </row>
    <row r="9" spans="1:42" s="61" customFormat="1" ht="15">
      <c r="B9" s="1589" t="s">
        <v>228</v>
      </c>
      <c r="C9" s="1589"/>
      <c r="D9" s="1582"/>
      <c r="E9" s="1582"/>
      <c r="F9" s="62"/>
      <c r="G9" s="62"/>
      <c r="H9" s="63"/>
      <c r="I9" s="62"/>
      <c r="J9" s="700"/>
      <c r="L9" s="612"/>
      <c r="M9" s="1236"/>
      <c r="N9" s="1236"/>
      <c r="O9" s="1248"/>
      <c r="P9" s="1248"/>
      <c r="Q9" s="1248"/>
      <c r="R9" s="1248"/>
      <c r="S9" s="1248"/>
      <c r="T9" s="1248"/>
      <c r="U9" s="1251" t="s">
        <v>765</v>
      </c>
      <c r="V9" s="612"/>
      <c r="W9" s="612"/>
      <c r="X9" s="612"/>
      <c r="Y9" s="612"/>
      <c r="Z9" s="612"/>
      <c r="AA9" s="612"/>
      <c r="AB9" s="612"/>
      <c r="AC9" s="612"/>
      <c r="AD9" s="612"/>
      <c r="AE9" s="612"/>
      <c r="AF9" s="612"/>
      <c r="AG9" s="612"/>
      <c r="AH9" s="612"/>
      <c r="AI9" s="612"/>
      <c r="AJ9" s="612"/>
      <c r="AK9" s="612"/>
      <c r="AL9" s="612"/>
      <c r="AM9" s="612"/>
      <c r="AN9" s="612"/>
      <c r="AO9" s="612"/>
      <c r="AP9" s="612"/>
    </row>
    <row r="10" spans="1:42" s="60" customFormat="1" ht="11.65" customHeight="1">
      <c r="B10" s="64"/>
      <c r="C10" s="64"/>
      <c r="D10" s="675"/>
      <c r="E10" s="698"/>
      <c r="F10" s="698"/>
      <c r="G10" s="698"/>
      <c r="H10" s="698"/>
      <c r="I10" s="701"/>
      <c r="J10" s="702"/>
      <c r="M10" s="1163"/>
      <c r="N10" s="1163"/>
      <c r="O10" s="1247"/>
      <c r="P10" s="1247"/>
      <c r="Q10" s="1247"/>
      <c r="R10" s="1247"/>
      <c r="S10" s="1247"/>
      <c r="T10" s="1247"/>
      <c r="U10" s="1251" t="s">
        <v>766</v>
      </c>
    </row>
    <row r="11" spans="1:42" s="66" customFormat="1" ht="15">
      <c r="C11" s="649" t="s">
        <v>59</v>
      </c>
      <c r="D11" s="1113">
        <f>'5)Income'!D77</f>
        <v>0</v>
      </c>
      <c r="E11" s="177"/>
      <c r="F11" s="1587" t="s">
        <v>231</v>
      </c>
      <c r="G11" s="1587"/>
      <c r="H11" s="1587"/>
      <c r="I11" s="1565"/>
      <c r="J11" s="1565"/>
      <c r="L11" s="613"/>
      <c r="M11" s="1237"/>
      <c r="N11" s="1237"/>
      <c r="O11" s="1249"/>
      <c r="P11" s="1249"/>
      <c r="Q11" s="1249"/>
      <c r="R11" s="1249"/>
      <c r="S11" s="1249"/>
      <c r="T11" s="1249"/>
      <c r="U11" s="1251" t="s">
        <v>767</v>
      </c>
      <c r="V11" s="613"/>
      <c r="W11" s="613"/>
      <c r="X11" s="613"/>
      <c r="Y11" s="613"/>
      <c r="Z11" s="613"/>
      <c r="AA11" s="613"/>
      <c r="AB11" s="613"/>
      <c r="AC11" s="613"/>
      <c r="AD11" s="613"/>
      <c r="AE11" s="613"/>
      <c r="AF11" s="613"/>
      <c r="AG11" s="613"/>
      <c r="AH11" s="613"/>
      <c r="AI11" s="613"/>
      <c r="AJ11" s="613"/>
      <c r="AK11" s="613"/>
      <c r="AL11" s="613"/>
      <c r="AM11" s="613"/>
      <c r="AN11" s="613"/>
      <c r="AO11" s="613"/>
      <c r="AP11" s="613"/>
    </row>
    <row r="12" spans="1:42" s="59" customFormat="1" ht="15" customHeight="1">
      <c r="A12" s="60"/>
      <c r="B12" s="1584" t="s">
        <v>233</v>
      </c>
      <c r="C12" s="1584"/>
      <c r="D12" s="1565" t="s">
        <v>206</v>
      </c>
      <c r="E12" s="1565"/>
      <c r="F12" s="1585" t="s">
        <v>229</v>
      </c>
      <c r="G12" s="1585"/>
      <c r="H12" s="1585"/>
      <c r="I12" s="1565"/>
      <c r="J12" s="1565"/>
      <c r="M12" s="1238"/>
      <c r="N12" s="1238"/>
      <c r="O12" s="1250"/>
      <c r="P12" s="1250"/>
      <c r="Q12" s="1250"/>
      <c r="R12" s="1250"/>
      <c r="S12" s="1250"/>
      <c r="T12" s="1250"/>
      <c r="U12" s="1251" t="s">
        <v>768</v>
      </c>
    </row>
    <row r="13" spans="1:42" s="66" customFormat="1" ht="15">
      <c r="B13" s="1584" t="s">
        <v>232</v>
      </c>
      <c r="C13" s="1584"/>
      <c r="D13" s="1565"/>
      <c r="E13" s="1565"/>
      <c r="F13" s="1585" t="s">
        <v>314</v>
      </c>
      <c r="G13" s="1585"/>
      <c r="H13" s="1585"/>
      <c r="I13" s="653"/>
      <c r="J13" s="67"/>
      <c r="L13" s="613"/>
      <c r="M13" s="1237"/>
      <c r="N13" s="1237"/>
      <c r="O13" s="1249"/>
      <c r="P13" s="1249"/>
      <c r="Q13" s="1249"/>
      <c r="R13" s="1249"/>
      <c r="S13" s="1249"/>
      <c r="T13" s="1249"/>
      <c r="U13" s="1251" t="s">
        <v>769</v>
      </c>
      <c r="V13" s="613"/>
      <c r="W13" s="613"/>
      <c r="X13" s="613"/>
      <c r="Y13" s="613"/>
      <c r="Z13" s="613"/>
      <c r="AA13" s="613"/>
      <c r="AB13" s="613"/>
      <c r="AC13" s="613"/>
      <c r="AD13" s="613"/>
      <c r="AE13" s="613"/>
      <c r="AF13" s="613"/>
      <c r="AG13" s="613"/>
      <c r="AH13" s="613"/>
      <c r="AI13" s="613"/>
      <c r="AJ13" s="613"/>
      <c r="AK13" s="613"/>
      <c r="AL13" s="613"/>
      <c r="AM13" s="613"/>
      <c r="AN13" s="613"/>
      <c r="AO13" s="613"/>
      <c r="AP13" s="613"/>
    </row>
    <row r="14" spans="1:42" s="67" customFormat="1">
      <c r="B14" s="1584" t="s">
        <v>238</v>
      </c>
      <c r="C14" s="1584"/>
      <c r="D14" s="1088">
        <f>ResSqFt</f>
        <v>0</v>
      </c>
      <c r="I14" s="654"/>
      <c r="K14" s="1163"/>
      <c r="L14" s="614"/>
      <c r="M14" s="1234"/>
      <c r="N14" s="1234"/>
      <c r="O14" s="1251"/>
      <c r="P14" s="1251"/>
      <c r="Q14" s="1251"/>
      <c r="R14" s="1251"/>
      <c r="S14" s="1251"/>
      <c r="T14" s="1251"/>
      <c r="U14" s="1251" t="s">
        <v>384</v>
      </c>
      <c r="V14" s="60"/>
      <c r="W14" s="614"/>
      <c r="X14" s="614"/>
      <c r="Y14" s="614"/>
      <c r="Z14" s="614"/>
      <c r="AA14" s="614"/>
      <c r="AB14" s="614"/>
      <c r="AC14" s="614"/>
      <c r="AD14" s="614"/>
      <c r="AE14" s="614"/>
      <c r="AF14" s="614"/>
      <c r="AG14" s="614"/>
      <c r="AH14" s="614"/>
      <c r="AI14" s="614"/>
      <c r="AJ14" s="614"/>
      <c r="AK14" s="614"/>
      <c r="AL14" s="614"/>
      <c r="AM14" s="614"/>
      <c r="AN14" s="614"/>
      <c r="AO14" s="614"/>
      <c r="AP14" s="614"/>
    </row>
    <row r="15" spans="1:42" s="67" customFormat="1" ht="16.149999999999999" customHeight="1">
      <c r="B15" s="1584" t="s">
        <v>421</v>
      </c>
      <c r="C15" s="1584"/>
      <c r="D15" s="1089" t="str">
        <f>IFERROR(D14/Units,"-")</f>
        <v>-</v>
      </c>
      <c r="E15" s="1092"/>
      <c r="F15" s="1093"/>
      <c r="L15" s="614"/>
      <c r="M15" s="1234"/>
      <c r="N15" s="1234"/>
      <c r="O15" s="1251"/>
      <c r="P15" s="1251"/>
      <c r="Q15" s="1251"/>
      <c r="R15" s="1251"/>
      <c r="S15" s="1251"/>
      <c r="T15" s="1251"/>
      <c r="U15" s="1251" t="s">
        <v>770</v>
      </c>
      <c r="V15" s="614"/>
      <c r="W15" s="614"/>
      <c r="X15" s="614"/>
      <c r="Y15" s="614"/>
      <c r="Z15" s="614"/>
      <c r="AA15" s="614"/>
      <c r="AB15" s="614"/>
      <c r="AC15" s="614"/>
      <c r="AD15" s="614"/>
      <c r="AE15" s="614"/>
      <c r="AF15" s="614"/>
      <c r="AG15" s="614"/>
      <c r="AH15" s="614"/>
      <c r="AI15" s="614"/>
      <c r="AJ15" s="614"/>
      <c r="AK15" s="614"/>
      <c r="AL15" s="614"/>
      <c r="AM15" s="614"/>
      <c r="AN15" s="614"/>
      <c r="AO15" s="614"/>
      <c r="AP15" s="614"/>
    </row>
    <row r="16" spans="1:42" s="67" customFormat="1" ht="15.95" customHeight="1">
      <c r="B16" s="1584"/>
      <c r="C16" s="1584"/>
      <c r="G16" s="1231" t="s">
        <v>717</v>
      </c>
      <c r="H16" s="1565"/>
      <c r="I16" s="1565"/>
      <c r="J16" s="1565"/>
      <c r="K16" s="1565"/>
      <c r="L16" s="1565"/>
      <c r="M16" s="1234"/>
      <c r="N16" s="1234"/>
      <c r="O16" s="1251" t="s">
        <v>636</v>
      </c>
      <c r="P16" s="1251"/>
      <c r="Q16" s="1251"/>
      <c r="R16" s="1251"/>
      <c r="S16" s="1251"/>
      <c r="T16" s="1251"/>
      <c r="U16" s="1251" t="s">
        <v>771</v>
      </c>
      <c r="V16" s="614"/>
      <c r="W16" s="614"/>
      <c r="X16" s="614"/>
      <c r="Y16" s="614"/>
      <c r="Z16" s="614"/>
      <c r="AA16" s="614"/>
      <c r="AB16" s="614"/>
      <c r="AC16" s="614"/>
      <c r="AD16" s="614"/>
      <c r="AE16" s="614"/>
      <c r="AF16" s="614"/>
      <c r="AG16" s="614"/>
      <c r="AH16" s="614"/>
      <c r="AI16" s="614"/>
      <c r="AJ16" s="614"/>
      <c r="AK16" s="614"/>
      <c r="AL16" s="614"/>
      <c r="AM16" s="614"/>
      <c r="AN16" s="614"/>
      <c r="AO16" s="614"/>
      <c r="AP16" s="614"/>
    </row>
    <row r="17" spans="1:58" s="67" customFormat="1" ht="16.149999999999999" customHeight="1">
      <c r="B17" s="1091"/>
      <c r="C17" s="1091"/>
      <c r="D17" s="882"/>
      <c r="G17" s="911" t="s">
        <v>654</v>
      </c>
      <c r="H17" s="1090"/>
      <c r="L17" s="614"/>
      <c r="M17" s="1234"/>
      <c r="N17" s="1234"/>
      <c r="O17" s="1251" t="s">
        <v>637</v>
      </c>
      <c r="P17" s="1251"/>
      <c r="Q17" s="1251"/>
      <c r="R17" s="1251"/>
      <c r="S17" s="1251"/>
      <c r="T17" s="1251"/>
      <c r="U17" s="1251" t="s">
        <v>772</v>
      </c>
      <c r="V17" s="614"/>
      <c r="W17" s="614"/>
      <c r="X17" s="614"/>
      <c r="Y17" s="614"/>
      <c r="Z17" s="614"/>
      <c r="AA17" s="614"/>
      <c r="AB17" s="614"/>
      <c r="AC17" s="614"/>
      <c r="AD17" s="614"/>
      <c r="AE17" s="614"/>
      <c r="AF17" s="614"/>
      <c r="AG17" s="614"/>
      <c r="AH17" s="614"/>
      <c r="AI17" s="614"/>
      <c r="AJ17" s="614"/>
      <c r="AK17" s="614"/>
      <c r="AL17" s="614"/>
      <c r="AM17" s="614"/>
      <c r="AN17" s="614"/>
      <c r="AO17" s="614"/>
      <c r="AP17" s="614"/>
    </row>
    <row r="18" spans="1:58" s="67" customFormat="1" ht="16.149999999999999" customHeight="1">
      <c r="B18" s="1161"/>
      <c r="C18" s="1161"/>
      <c r="D18" s="882"/>
      <c r="G18" s="911" t="s">
        <v>685</v>
      </c>
      <c r="H18" s="1162"/>
      <c r="L18" s="614"/>
      <c r="M18" s="1234"/>
      <c r="N18" s="1234"/>
      <c r="O18" s="1251" t="s">
        <v>637</v>
      </c>
      <c r="P18" s="1251"/>
      <c r="Q18" s="1251"/>
      <c r="R18" s="1251"/>
      <c r="S18" s="1251"/>
      <c r="T18" s="1251"/>
      <c r="U18" s="1251" t="s">
        <v>773</v>
      </c>
      <c r="V18" s="614"/>
      <c r="W18" s="614"/>
      <c r="X18" s="614"/>
      <c r="Y18" s="614"/>
      <c r="Z18" s="614"/>
      <c r="AA18" s="614"/>
      <c r="AB18" s="614"/>
      <c r="AC18" s="614"/>
      <c r="AD18" s="614"/>
      <c r="AE18" s="614"/>
      <c r="AF18" s="614"/>
      <c r="AG18" s="614"/>
      <c r="AH18" s="614"/>
      <c r="AI18" s="614"/>
      <c r="AJ18" s="614"/>
      <c r="AK18" s="614"/>
      <c r="AL18" s="614"/>
      <c r="AM18" s="614"/>
      <c r="AN18" s="614"/>
      <c r="AO18" s="614"/>
      <c r="AP18" s="614"/>
    </row>
    <row r="19" spans="1:58" ht="15.75" customHeight="1">
      <c r="A19" s="70"/>
      <c r="B19" s="1562"/>
      <c r="C19" s="1562"/>
      <c r="D19" s="882"/>
      <c r="G19" s="911" t="s">
        <v>520</v>
      </c>
      <c r="H19" s="1565"/>
      <c r="I19" s="1565"/>
      <c r="L19" s="609"/>
      <c r="M19" s="1235"/>
      <c r="N19" s="1235"/>
      <c r="O19" s="1251" t="s">
        <v>638</v>
      </c>
      <c r="U19" s="1251" t="s">
        <v>774</v>
      </c>
    </row>
    <row r="20" spans="1:58" ht="15.75" customHeight="1">
      <c r="A20" s="70"/>
      <c r="B20" s="1446"/>
      <c r="C20" s="30"/>
      <c r="D20" s="70"/>
      <c r="G20" s="912" t="s">
        <v>521</v>
      </c>
      <c r="H20" s="906"/>
      <c r="J20" s="70"/>
      <c r="K20" s="609"/>
      <c r="L20" s="609"/>
      <c r="M20" s="1235"/>
      <c r="T20" s="1252"/>
      <c r="U20" s="1251" t="s">
        <v>775</v>
      </c>
      <c r="AP20" s="83"/>
      <c r="BF20" s="51"/>
    </row>
    <row r="21" spans="1:58" ht="14.25" customHeight="1">
      <c r="A21" s="70"/>
      <c r="B21" s="86"/>
      <c r="C21" s="86"/>
      <c r="D21" s="70"/>
      <c r="E21" s="70"/>
      <c r="F21" s="70"/>
      <c r="G21" s="70"/>
      <c r="H21" s="70"/>
      <c r="I21" s="70"/>
      <c r="J21" s="70"/>
      <c r="K21" s="70"/>
      <c r="L21" s="609"/>
      <c r="M21" s="1235"/>
      <c r="N21" s="1235"/>
      <c r="U21" s="1251" t="s">
        <v>776</v>
      </c>
    </row>
    <row r="22" spans="1:58" ht="15" customHeight="1">
      <c r="A22" s="70"/>
      <c r="B22" s="404" t="s">
        <v>175</v>
      </c>
      <c r="C22" s="86" t="s">
        <v>198</v>
      </c>
      <c r="D22" s="553" t="s">
        <v>351</v>
      </c>
      <c r="E22" s="553" t="s">
        <v>352</v>
      </c>
      <c r="F22" s="553" t="s">
        <v>353</v>
      </c>
      <c r="G22" s="1559" t="s">
        <v>354</v>
      </c>
      <c r="H22" s="1560"/>
      <c r="I22" s="87" t="s">
        <v>62</v>
      </c>
      <c r="J22" s="70"/>
      <c r="K22" s="83"/>
      <c r="U22" s="1251" t="s">
        <v>777</v>
      </c>
    </row>
    <row r="23" spans="1:58">
      <c r="A23" s="70"/>
      <c r="B23" s="551" t="s">
        <v>339</v>
      </c>
      <c r="C23" s="548">
        <f>'5)Income'!U43</f>
        <v>0</v>
      </c>
      <c r="D23" s="548">
        <f>'5)Income'!U50</f>
        <v>0</v>
      </c>
      <c r="E23" s="548">
        <f>'5)Income'!U57</f>
        <v>0</v>
      </c>
      <c r="F23" s="549">
        <f>'5)Income'!U64</f>
        <v>0</v>
      </c>
      <c r="G23" s="1561">
        <f>'5)Income'!U71</f>
        <v>0</v>
      </c>
      <c r="H23" s="1561"/>
      <c r="I23" s="87">
        <f t="shared" ref="I23:I29" si="0">SUM(C23:G23)</f>
        <v>0</v>
      </c>
      <c r="J23" s="70"/>
      <c r="K23" s="83"/>
      <c r="U23" s="1251" t="s">
        <v>778</v>
      </c>
    </row>
    <row r="24" spans="1:58">
      <c r="A24" s="70"/>
      <c r="B24" s="551" t="s">
        <v>347</v>
      </c>
      <c r="C24" s="548">
        <f>'5)Income'!V43</f>
        <v>0</v>
      </c>
      <c r="D24" s="548">
        <f>'5)Income'!V50</f>
        <v>0</v>
      </c>
      <c r="E24" s="548">
        <f>'5)Income'!V57</f>
        <v>0</v>
      </c>
      <c r="F24" s="549">
        <f>'5)Income'!V64</f>
        <v>0</v>
      </c>
      <c r="G24" s="1561">
        <f>'5)Income'!V71</f>
        <v>0</v>
      </c>
      <c r="H24" s="1561"/>
      <c r="I24" s="87">
        <f t="shared" si="0"/>
        <v>0</v>
      </c>
      <c r="J24" s="70"/>
      <c r="K24" s="83"/>
      <c r="U24" s="1251" t="s">
        <v>385</v>
      </c>
    </row>
    <row r="25" spans="1:58">
      <c r="A25" s="70"/>
      <c r="B25" s="551" t="s">
        <v>348</v>
      </c>
      <c r="C25" s="548">
        <f>'5)Income'!W43</f>
        <v>0</v>
      </c>
      <c r="D25" s="548">
        <f>'5)Income'!W50</f>
        <v>0</v>
      </c>
      <c r="E25" s="548">
        <f>'5)Income'!W57</f>
        <v>0</v>
      </c>
      <c r="F25" s="549">
        <f>'5)Income'!W64</f>
        <v>0</v>
      </c>
      <c r="G25" s="1561">
        <f>'5)Income'!W71</f>
        <v>0</v>
      </c>
      <c r="H25" s="1561"/>
      <c r="I25" s="87">
        <f t="shared" si="0"/>
        <v>0</v>
      </c>
      <c r="J25" s="70"/>
      <c r="K25" s="83"/>
      <c r="U25" s="1251" t="s">
        <v>386</v>
      </c>
    </row>
    <row r="26" spans="1:58">
      <c r="A26" s="70"/>
      <c r="B26" s="551" t="s">
        <v>350</v>
      </c>
      <c r="C26" s="548">
        <f>'5)Income'!X43</f>
        <v>0</v>
      </c>
      <c r="D26" s="548">
        <f>'5)Income'!X50</f>
        <v>0</v>
      </c>
      <c r="E26" s="548">
        <f>'5)Income'!X57</f>
        <v>0</v>
      </c>
      <c r="F26" s="549">
        <f>'5)Income'!X64</f>
        <v>0</v>
      </c>
      <c r="G26" s="1561">
        <f>'5)Income'!X71</f>
        <v>0</v>
      </c>
      <c r="H26" s="1561"/>
      <c r="I26" s="87">
        <f t="shared" si="0"/>
        <v>0</v>
      </c>
      <c r="J26" s="70"/>
      <c r="K26" s="83"/>
      <c r="U26" s="1251" t="s">
        <v>779</v>
      </c>
    </row>
    <row r="27" spans="1:58">
      <c r="A27" s="70"/>
      <c r="B27" s="551" t="s">
        <v>628</v>
      </c>
      <c r="C27" s="548">
        <f>'5)Income'!Y43</f>
        <v>0</v>
      </c>
      <c r="D27" s="548">
        <f>'5)Income'!Y50</f>
        <v>0</v>
      </c>
      <c r="E27" s="548">
        <f>'5)Income'!Y57</f>
        <v>0</v>
      </c>
      <c r="F27" s="549">
        <f>'5)Income'!Y64</f>
        <v>0</v>
      </c>
      <c r="G27" s="1561">
        <f>'5)Income'!Y71</f>
        <v>0</v>
      </c>
      <c r="H27" s="1561"/>
      <c r="I27" s="1061">
        <f t="shared" si="0"/>
        <v>0</v>
      </c>
      <c r="J27" s="70"/>
      <c r="K27" s="83"/>
      <c r="U27" s="1251" t="s">
        <v>780</v>
      </c>
    </row>
    <row r="28" spans="1:58">
      <c r="A28" s="70"/>
      <c r="B28" s="551" t="s">
        <v>349</v>
      </c>
      <c r="C28" s="548">
        <f>'5)Income'!Z43</f>
        <v>0</v>
      </c>
      <c r="D28" s="548">
        <f>'5)Income'!Z50</f>
        <v>0</v>
      </c>
      <c r="E28" s="548">
        <f>'5)Income'!Z57</f>
        <v>0</v>
      </c>
      <c r="F28" s="549">
        <f>'5)Income'!Z64</f>
        <v>0</v>
      </c>
      <c r="G28" s="1561">
        <f>'5)Income'!Z71</f>
        <v>0</v>
      </c>
      <c r="H28" s="1561"/>
      <c r="I28" s="87">
        <f t="shared" si="0"/>
        <v>0</v>
      </c>
      <c r="J28" s="70"/>
      <c r="K28" s="83"/>
      <c r="U28" s="1251" t="s">
        <v>387</v>
      </c>
    </row>
    <row r="29" spans="1:58">
      <c r="A29" s="70"/>
      <c r="B29" s="552" t="s">
        <v>62</v>
      </c>
      <c r="C29" s="87">
        <f>SUM(C23:C28)</f>
        <v>0</v>
      </c>
      <c r="D29" s="87">
        <f>SUM(D23:D28)</f>
        <v>0</v>
      </c>
      <c r="E29" s="87">
        <f>SUM(E23:E28)</f>
        <v>0</v>
      </c>
      <c r="F29" s="87">
        <f>SUM(F23:F28)</f>
        <v>0</v>
      </c>
      <c r="G29" s="1523">
        <f>SUM(G23:G28)</f>
        <v>0</v>
      </c>
      <c r="H29" s="1523"/>
      <c r="I29" s="87">
        <f t="shared" si="0"/>
        <v>0</v>
      </c>
      <c r="J29" s="70"/>
      <c r="K29" s="83"/>
      <c r="U29" s="1251" t="s">
        <v>388</v>
      </c>
      <c r="V29" s="609"/>
    </row>
    <row r="30" spans="1:58" s="52" customFormat="1" ht="15" customHeight="1">
      <c r="A30" s="70"/>
      <c r="B30" s="70"/>
      <c r="C30" s="70"/>
      <c r="D30" s="70"/>
      <c r="E30" s="70"/>
      <c r="F30" s="70"/>
      <c r="G30" s="70"/>
      <c r="H30" s="1564"/>
      <c r="I30" s="1564"/>
      <c r="J30" s="70"/>
      <c r="K30" s="70"/>
      <c r="L30" s="609"/>
      <c r="M30" s="1235"/>
      <c r="N30" s="1235"/>
      <c r="O30" s="1245"/>
      <c r="P30" s="1245"/>
      <c r="Q30" s="1245"/>
      <c r="R30" s="1245"/>
      <c r="S30" s="1245"/>
      <c r="T30" s="1245"/>
      <c r="U30" s="1251" t="s">
        <v>781</v>
      </c>
      <c r="V30" s="609"/>
      <c r="W30" s="609"/>
      <c r="X30" s="609"/>
      <c r="Y30" s="609"/>
      <c r="Z30" s="609"/>
      <c r="AA30" s="609"/>
      <c r="AB30" s="609"/>
      <c r="AC30" s="609"/>
      <c r="AD30" s="609"/>
      <c r="AE30" s="609"/>
      <c r="AF30" s="609"/>
      <c r="AG30" s="609"/>
      <c r="AH30" s="609"/>
      <c r="AI30" s="609"/>
      <c r="AJ30" s="609"/>
      <c r="AK30" s="609"/>
      <c r="AL30" s="609"/>
      <c r="AM30" s="609"/>
      <c r="AN30" s="609"/>
      <c r="AO30" s="609"/>
      <c r="AP30" s="609"/>
      <c r="AQ30" s="70"/>
      <c r="AR30" s="70"/>
      <c r="AS30" s="70"/>
      <c r="AT30" s="70"/>
      <c r="AU30" s="70"/>
      <c r="AV30" s="70"/>
      <c r="AW30" s="70"/>
      <c r="AX30" s="70"/>
      <c r="AY30" s="70"/>
      <c r="AZ30" s="70"/>
      <c r="BA30" s="70"/>
      <c r="BB30" s="70"/>
      <c r="BC30" s="70"/>
      <c r="BD30" s="70"/>
      <c r="BE30" s="70"/>
      <c r="BF30" s="70"/>
    </row>
    <row r="31" spans="1:58" s="52" customFormat="1" ht="13.9" customHeight="1">
      <c r="A31" s="70"/>
      <c r="B31" s="404" t="s">
        <v>176</v>
      </c>
      <c r="C31" s="70"/>
      <c r="D31" s="86" t="s">
        <v>183</v>
      </c>
      <c r="E31" s="86" t="s">
        <v>172</v>
      </c>
      <c r="F31" s="70"/>
      <c r="G31" s="70"/>
      <c r="H31" s="884" t="s">
        <v>522</v>
      </c>
      <c r="I31" s="1580" t="s">
        <v>322</v>
      </c>
      <c r="J31" s="1570" t="s">
        <v>173</v>
      </c>
      <c r="K31" s="70"/>
      <c r="L31" s="609"/>
      <c r="M31" s="1235"/>
      <c r="N31" s="1235"/>
      <c r="O31" s="1245"/>
      <c r="P31" s="1245"/>
      <c r="Q31" s="1245"/>
      <c r="R31" s="1245"/>
      <c r="S31" s="1245"/>
      <c r="T31" s="1245"/>
      <c r="U31" s="1251" t="s">
        <v>782</v>
      </c>
      <c r="V31" s="609"/>
      <c r="W31" s="609"/>
      <c r="X31" s="609"/>
      <c r="Y31" s="609"/>
      <c r="Z31" s="609"/>
      <c r="AA31" s="609"/>
      <c r="AB31" s="609"/>
      <c r="AC31" s="609"/>
      <c r="AD31" s="609"/>
      <c r="AE31" s="609"/>
      <c r="AF31" s="609"/>
      <c r="AG31" s="609"/>
      <c r="AH31" s="609"/>
      <c r="AI31" s="609"/>
      <c r="AJ31" s="609"/>
      <c r="AK31" s="609"/>
      <c r="AL31" s="609"/>
      <c r="AM31" s="609"/>
      <c r="AN31" s="609"/>
      <c r="AO31" s="609"/>
      <c r="AP31" s="609"/>
      <c r="AQ31" s="70"/>
      <c r="AR31" s="70"/>
      <c r="AS31" s="70"/>
      <c r="AT31" s="70"/>
      <c r="AU31" s="70"/>
      <c r="AV31" s="70"/>
      <c r="AW31" s="70"/>
      <c r="AX31" s="70"/>
      <c r="AY31" s="70"/>
      <c r="AZ31" s="70"/>
      <c r="BA31" s="70"/>
      <c r="BB31" s="70"/>
      <c r="BC31" s="70"/>
      <c r="BD31" s="70"/>
      <c r="BE31" s="70"/>
      <c r="BF31" s="70"/>
    </row>
    <row r="32" spans="1:58" s="52" customFormat="1" ht="15">
      <c r="A32" s="70"/>
      <c r="B32" s="72" t="s">
        <v>177</v>
      </c>
      <c r="C32" s="72"/>
      <c r="D32" s="475">
        <f>'5)Income'!J75</f>
        <v>0</v>
      </c>
      <c r="E32" s="475">
        <f t="shared" ref="E32:E40" si="1">IFERROR(D32/Units,0)</f>
        <v>0</v>
      </c>
      <c r="F32" s="70"/>
      <c r="G32" s="70"/>
      <c r="H32" s="977" t="s">
        <v>523</v>
      </c>
      <c r="I32" s="1581"/>
      <c r="J32" s="1571"/>
      <c r="K32" s="70"/>
      <c r="L32" s="609"/>
      <c r="M32" s="1235"/>
      <c r="N32" s="1235"/>
      <c r="O32" s="1245"/>
      <c r="P32" s="1245"/>
      <c r="Q32" s="1245"/>
      <c r="R32" s="1245"/>
      <c r="S32" s="1245"/>
      <c r="T32" s="1245"/>
      <c r="U32" s="1251" t="s">
        <v>783</v>
      </c>
      <c r="V32" s="609"/>
      <c r="W32" s="609"/>
      <c r="X32" s="609"/>
      <c r="Y32" s="609"/>
      <c r="Z32" s="609"/>
      <c r="AA32" s="609"/>
      <c r="AB32" s="609"/>
      <c r="AC32" s="609"/>
      <c r="AD32" s="609"/>
      <c r="AE32" s="609"/>
      <c r="AF32" s="609"/>
      <c r="AG32" s="609"/>
      <c r="AH32" s="609"/>
      <c r="AI32" s="609"/>
      <c r="AJ32" s="609"/>
      <c r="AK32" s="609"/>
      <c r="AL32" s="609"/>
      <c r="AM32" s="609"/>
      <c r="AN32" s="609"/>
      <c r="AO32" s="609"/>
      <c r="AP32" s="609"/>
      <c r="AQ32" s="70"/>
      <c r="AR32" s="70"/>
      <c r="AS32" s="70"/>
      <c r="AT32" s="70"/>
      <c r="AU32" s="70"/>
      <c r="AV32" s="70"/>
      <c r="AW32" s="70"/>
      <c r="AX32" s="70"/>
      <c r="AY32" s="70"/>
      <c r="AZ32" s="70"/>
      <c r="BA32" s="70"/>
      <c r="BB32" s="70"/>
      <c r="BC32" s="70"/>
      <c r="BD32" s="70"/>
      <c r="BE32" s="70"/>
      <c r="BF32" s="70"/>
    </row>
    <row r="33" spans="1:58" s="52" customFormat="1">
      <c r="A33" s="70"/>
      <c r="B33" s="176" t="s">
        <v>295</v>
      </c>
      <c r="C33" s="70"/>
      <c r="D33" s="193">
        <f>'5)Income'!J96+'5)Income'!E102</f>
        <v>0</v>
      </c>
      <c r="E33" s="193">
        <f t="shared" si="1"/>
        <v>0</v>
      </c>
      <c r="F33" s="70"/>
      <c r="G33" s="70"/>
      <c r="H33" s="70" t="s">
        <v>83</v>
      </c>
      <c r="I33" s="191" t="str">
        <f>'7)Operating Proforma'!E39</f>
        <v>n/a</v>
      </c>
      <c r="J33" s="193" t="str">
        <f>IFERROR('7)Operating Proforma'!E42,0)</f>
        <v>-</v>
      </c>
      <c r="K33" s="70"/>
      <c r="L33" s="609"/>
      <c r="M33" s="1235"/>
      <c r="N33" s="1235"/>
      <c r="O33" s="1245"/>
      <c r="P33" s="1245"/>
      <c r="Q33" s="1245"/>
      <c r="R33" s="1245"/>
      <c r="S33" s="1245"/>
      <c r="T33" s="1245"/>
      <c r="U33" s="1251" t="s">
        <v>784</v>
      </c>
      <c r="V33" s="609"/>
      <c r="W33" s="609"/>
      <c r="X33" s="609"/>
      <c r="Y33" s="609"/>
      <c r="Z33" s="609"/>
      <c r="AA33" s="609"/>
      <c r="AB33" s="609"/>
      <c r="AC33" s="609"/>
      <c r="AD33" s="609"/>
      <c r="AE33" s="609"/>
      <c r="AF33" s="609"/>
      <c r="AG33" s="609"/>
      <c r="AH33" s="609"/>
      <c r="AI33" s="609"/>
      <c r="AJ33" s="609"/>
      <c r="AK33" s="609"/>
      <c r="AL33" s="609"/>
      <c r="AM33" s="609"/>
      <c r="AN33" s="609"/>
      <c r="AO33" s="609"/>
      <c r="AP33" s="609"/>
      <c r="AQ33" s="70"/>
      <c r="AR33" s="70"/>
      <c r="AS33" s="70"/>
      <c r="AT33" s="70"/>
      <c r="AU33" s="70"/>
      <c r="AV33" s="70"/>
      <c r="AW33" s="70"/>
      <c r="AX33" s="70"/>
      <c r="AY33" s="70"/>
      <c r="AZ33" s="70"/>
      <c r="BA33" s="70"/>
      <c r="BB33" s="70"/>
      <c r="BC33" s="70"/>
      <c r="BD33" s="70"/>
      <c r="BE33" s="70"/>
      <c r="BF33" s="70"/>
    </row>
    <row r="34" spans="1:58" s="52" customFormat="1">
      <c r="A34" s="70"/>
      <c r="B34" s="70" t="s">
        <v>179</v>
      </c>
      <c r="C34" s="88">
        <f>'7)Operating Proforma'!C8</f>
        <v>0.05</v>
      </c>
      <c r="D34" s="193">
        <f>'7)Operating Proforma'!E8</f>
        <v>0</v>
      </c>
      <c r="E34" s="193">
        <f t="shared" si="1"/>
        <v>0</v>
      </c>
      <c r="F34" s="77"/>
      <c r="G34" s="77"/>
      <c r="H34" s="70" t="s">
        <v>85</v>
      </c>
      <c r="I34" s="191" t="str">
        <f>'7)Operating Proforma'!I39</f>
        <v>n/a</v>
      </c>
      <c r="J34" s="193" t="str">
        <f>IFERROR('7)Operating Proforma'!I42,0)</f>
        <v>-</v>
      </c>
      <c r="K34" s="70"/>
      <c r="L34" s="609"/>
      <c r="M34" s="1235"/>
      <c r="N34" s="1235"/>
      <c r="O34" s="1245"/>
      <c r="P34" s="1245"/>
      <c r="Q34" s="1245"/>
      <c r="R34" s="1245"/>
      <c r="S34" s="1245"/>
      <c r="T34" s="1245"/>
      <c r="U34" s="1251" t="s">
        <v>389</v>
      </c>
      <c r="V34" s="609"/>
      <c r="W34" s="609"/>
      <c r="X34" s="609"/>
      <c r="Y34" s="609"/>
      <c r="Z34" s="609"/>
      <c r="AA34" s="609"/>
      <c r="AB34" s="609"/>
      <c r="AC34" s="609"/>
      <c r="AD34" s="609"/>
      <c r="AE34" s="609"/>
      <c r="AF34" s="609"/>
      <c r="AG34" s="609"/>
      <c r="AH34" s="609"/>
      <c r="AI34" s="609"/>
      <c r="AJ34" s="609"/>
      <c r="AK34" s="609"/>
      <c r="AL34" s="609"/>
      <c r="AM34" s="609"/>
      <c r="AN34" s="609"/>
      <c r="AO34" s="609"/>
      <c r="AP34" s="609"/>
      <c r="AQ34" s="70"/>
      <c r="AR34" s="70"/>
      <c r="AS34" s="70"/>
      <c r="AT34" s="70"/>
      <c r="AU34" s="70"/>
      <c r="AV34" s="70"/>
      <c r="AW34" s="70"/>
      <c r="AX34" s="70"/>
      <c r="AY34" s="70"/>
      <c r="AZ34" s="70"/>
      <c r="BA34" s="70"/>
      <c r="BB34" s="70"/>
      <c r="BC34" s="70"/>
      <c r="BD34" s="70"/>
      <c r="BE34" s="70"/>
      <c r="BF34" s="70"/>
    </row>
    <row r="35" spans="1:58" s="52" customFormat="1">
      <c r="A35" s="70"/>
      <c r="B35" s="70" t="s">
        <v>201</v>
      </c>
      <c r="C35" s="88"/>
      <c r="D35" s="193">
        <f>'7)Operating Proforma'!E12</f>
        <v>0</v>
      </c>
      <c r="E35" s="193">
        <f t="shared" si="1"/>
        <v>0</v>
      </c>
      <c r="F35" s="77"/>
      <c r="G35" s="77"/>
      <c r="H35" s="70" t="s">
        <v>194</v>
      </c>
      <c r="I35" s="191" t="str">
        <f>'7)Operating Proforma'!N39</f>
        <v>n/a</v>
      </c>
      <c r="J35" s="193" t="str">
        <f>IFERROR('7)Operating Proforma'!N42,0)</f>
        <v>-</v>
      </c>
      <c r="K35" s="70"/>
      <c r="L35" s="609"/>
      <c r="M35" s="1235"/>
      <c r="N35" s="1235"/>
      <c r="O35" s="1245"/>
      <c r="P35" s="1245"/>
      <c r="Q35" s="1245"/>
      <c r="R35" s="1245"/>
      <c r="S35" s="1245"/>
      <c r="T35" s="1245"/>
      <c r="U35" s="1251" t="s">
        <v>390</v>
      </c>
      <c r="V35" s="609"/>
      <c r="W35" s="609"/>
      <c r="X35" s="609"/>
      <c r="Y35" s="609"/>
      <c r="Z35" s="609"/>
      <c r="AA35" s="609"/>
      <c r="AB35" s="609"/>
      <c r="AC35" s="609"/>
      <c r="AD35" s="609"/>
      <c r="AE35" s="609"/>
      <c r="AF35" s="609"/>
      <c r="AG35" s="609"/>
      <c r="AH35" s="609"/>
      <c r="AI35" s="609"/>
      <c r="AJ35" s="609"/>
      <c r="AK35" s="609"/>
      <c r="AL35" s="609"/>
      <c r="AM35" s="609"/>
      <c r="AN35" s="609"/>
      <c r="AO35" s="609"/>
      <c r="AP35" s="609"/>
      <c r="AQ35" s="70"/>
      <c r="AR35" s="70"/>
      <c r="AS35" s="70"/>
      <c r="AT35" s="70"/>
      <c r="AU35" s="70"/>
      <c r="AV35" s="70"/>
      <c r="AW35" s="70"/>
      <c r="AX35" s="70"/>
      <c r="AY35" s="70"/>
      <c r="AZ35" s="70"/>
      <c r="BA35" s="70"/>
      <c r="BB35" s="70"/>
      <c r="BC35" s="70"/>
      <c r="BD35" s="70"/>
      <c r="BE35" s="70"/>
      <c r="BF35" s="70"/>
    </row>
    <row r="36" spans="1:58" s="52" customFormat="1">
      <c r="A36" s="70"/>
      <c r="B36" s="176" t="s">
        <v>301</v>
      </c>
      <c r="C36" s="70"/>
      <c r="D36" s="193">
        <f>TotalOperating</f>
        <v>0</v>
      </c>
      <c r="E36" s="193">
        <f t="shared" si="1"/>
        <v>0</v>
      </c>
      <c r="F36" s="70"/>
      <c r="G36" s="70"/>
      <c r="H36" s="78" t="s">
        <v>195</v>
      </c>
      <c r="I36" s="192" t="str">
        <f>'7)Operating Proforma'!S39</f>
        <v>n/a</v>
      </c>
      <c r="J36" s="194" t="str">
        <f>IFERROR('7)Operating Proforma'!S42,0)</f>
        <v>-</v>
      </c>
      <c r="K36" s="70"/>
      <c r="L36" s="609"/>
      <c r="M36" s="1235"/>
      <c r="N36" s="1235"/>
      <c r="O36" s="1245"/>
      <c r="P36" s="1245"/>
      <c r="Q36" s="1245"/>
      <c r="R36" s="1245"/>
      <c r="S36" s="1245"/>
      <c r="T36" s="1245"/>
      <c r="U36" s="1251" t="s">
        <v>391</v>
      </c>
      <c r="V36" s="609"/>
      <c r="W36" s="609"/>
      <c r="X36" s="609"/>
      <c r="Y36" s="609"/>
      <c r="Z36" s="609"/>
      <c r="AA36" s="609"/>
      <c r="AB36" s="609"/>
      <c r="AC36" s="609"/>
      <c r="AD36" s="609"/>
      <c r="AE36" s="609"/>
      <c r="AF36" s="609"/>
      <c r="AG36" s="609"/>
      <c r="AH36" s="609"/>
      <c r="AI36" s="609"/>
      <c r="AJ36" s="609"/>
      <c r="AK36" s="609"/>
      <c r="AL36" s="609"/>
      <c r="AM36" s="609"/>
      <c r="AN36" s="609"/>
      <c r="AO36" s="609"/>
      <c r="AP36" s="609"/>
      <c r="AQ36" s="70"/>
      <c r="AR36" s="70"/>
      <c r="AS36" s="70"/>
      <c r="AT36" s="70"/>
      <c r="AU36" s="70"/>
      <c r="AV36" s="70"/>
      <c r="AW36" s="70"/>
      <c r="AX36" s="70"/>
      <c r="AY36" s="70"/>
      <c r="AZ36" s="70"/>
      <c r="BA36" s="70"/>
      <c r="BB36" s="70"/>
      <c r="BC36" s="70"/>
      <c r="BD36" s="70"/>
      <c r="BE36" s="70"/>
      <c r="BF36" s="70"/>
    </row>
    <row r="37" spans="1:58" s="52" customFormat="1">
      <c r="A37" s="70"/>
      <c r="B37" s="70" t="s">
        <v>180</v>
      </c>
      <c r="C37" s="70"/>
      <c r="D37" s="193">
        <f>'7)Operating Proforma'!E24</f>
        <v>0</v>
      </c>
      <c r="E37" s="193">
        <f t="shared" si="1"/>
        <v>0</v>
      </c>
      <c r="F37" s="70"/>
      <c r="G37" s="70"/>
      <c r="H37" s="70"/>
      <c r="I37" s="70"/>
      <c r="J37" s="70"/>
      <c r="K37" s="70"/>
      <c r="L37" s="609"/>
      <c r="M37" s="1239"/>
      <c r="N37" s="1235"/>
      <c r="O37" s="1245"/>
      <c r="P37" s="1245"/>
      <c r="Q37" s="1245"/>
      <c r="R37" s="1245"/>
      <c r="S37" s="1245"/>
      <c r="T37" s="1245"/>
      <c r="U37" s="1251" t="s">
        <v>785</v>
      </c>
      <c r="V37" s="609"/>
      <c r="W37" s="609"/>
      <c r="X37" s="609"/>
      <c r="Y37" s="609"/>
      <c r="Z37" s="609"/>
      <c r="AA37" s="609"/>
      <c r="AB37" s="609"/>
      <c r="AC37" s="609"/>
      <c r="AD37" s="609"/>
      <c r="AE37" s="609"/>
      <c r="AF37" s="609"/>
      <c r="AG37" s="609"/>
      <c r="AH37" s="609"/>
      <c r="AI37" s="609"/>
      <c r="AJ37" s="609"/>
      <c r="AK37" s="609"/>
      <c r="AL37" s="609"/>
      <c r="AM37" s="609"/>
      <c r="AN37" s="609"/>
      <c r="AO37" s="609"/>
      <c r="AP37" s="609"/>
      <c r="AQ37" s="70"/>
      <c r="AR37" s="70"/>
      <c r="AS37" s="70"/>
      <c r="AT37" s="70"/>
      <c r="AU37" s="70"/>
      <c r="AV37" s="70"/>
      <c r="AW37" s="70"/>
      <c r="AX37" s="70"/>
      <c r="AY37" s="70"/>
      <c r="AZ37" s="70"/>
      <c r="BA37" s="70"/>
      <c r="BB37" s="70"/>
      <c r="BC37" s="70"/>
      <c r="BD37" s="70"/>
      <c r="BE37" s="70"/>
      <c r="BF37" s="70"/>
    </row>
    <row r="38" spans="1:58" s="52" customFormat="1" ht="15">
      <c r="A38" s="70"/>
      <c r="B38" s="70" t="s">
        <v>181</v>
      </c>
      <c r="C38" s="70"/>
      <c r="D38" s="193">
        <f>'7)Operating Proforma'!E25</f>
        <v>0</v>
      </c>
      <c r="E38" s="193">
        <f t="shared" si="1"/>
        <v>0</v>
      </c>
      <c r="F38" s="70"/>
      <c r="G38" s="70"/>
      <c r="H38" s="404" t="s">
        <v>200</v>
      </c>
      <c r="I38" s="70"/>
      <c r="J38" s="70"/>
      <c r="K38" s="70"/>
      <c r="L38" s="609"/>
      <c r="M38" s="1235"/>
      <c r="N38" s="1235"/>
      <c r="O38" s="1245"/>
      <c r="P38" s="1245"/>
      <c r="Q38" s="1245"/>
      <c r="R38" s="1245"/>
      <c r="S38" s="1245"/>
      <c r="T38" s="1245"/>
      <c r="U38" s="1251" t="s">
        <v>786</v>
      </c>
      <c r="V38" s="609"/>
      <c r="W38" s="609"/>
      <c r="X38" s="609"/>
      <c r="Y38" s="609"/>
      <c r="Z38" s="609"/>
      <c r="AA38" s="609"/>
      <c r="AB38" s="609"/>
      <c r="AC38" s="609"/>
      <c r="AD38" s="609"/>
      <c r="AE38" s="609"/>
      <c r="AF38" s="609"/>
      <c r="AG38" s="609"/>
      <c r="AH38" s="609"/>
      <c r="AI38" s="609"/>
      <c r="AJ38" s="609"/>
      <c r="AK38" s="609"/>
      <c r="AL38" s="609"/>
      <c r="AM38" s="609"/>
      <c r="AN38" s="609"/>
      <c r="AO38" s="609"/>
      <c r="AP38" s="609"/>
      <c r="AQ38" s="70"/>
      <c r="AR38" s="70"/>
      <c r="AS38" s="70"/>
      <c r="AT38" s="70"/>
      <c r="AU38" s="70"/>
      <c r="AV38" s="70"/>
      <c r="AW38" s="70"/>
      <c r="AX38" s="70"/>
      <c r="AY38" s="70"/>
      <c r="AZ38" s="70"/>
      <c r="BA38" s="70"/>
      <c r="BB38" s="70"/>
      <c r="BC38" s="70"/>
      <c r="BD38" s="70"/>
      <c r="BE38" s="70"/>
      <c r="BF38" s="70"/>
    </row>
    <row r="39" spans="1:58" s="52" customFormat="1">
      <c r="A39" s="70"/>
      <c r="B39" s="70" t="s">
        <v>182</v>
      </c>
      <c r="C39" s="70"/>
      <c r="D39" s="193">
        <f>'7)Operating Proforma'!E38</f>
        <v>0</v>
      </c>
      <c r="E39" s="193">
        <f t="shared" si="1"/>
        <v>0</v>
      </c>
      <c r="F39" s="70"/>
      <c r="G39" s="70"/>
      <c r="H39" s="182" t="s">
        <v>296</v>
      </c>
      <c r="I39" s="183"/>
      <c r="J39" s="186">
        <f>'7)Operating Proforma'!C8</f>
        <v>0.05</v>
      </c>
      <c r="K39" s="70"/>
      <c r="L39" s="609"/>
      <c r="M39" s="1235"/>
      <c r="N39" s="1235"/>
      <c r="O39" s="1245"/>
      <c r="P39" s="1245"/>
      <c r="Q39" s="1245"/>
      <c r="R39" s="1245"/>
      <c r="S39" s="1245"/>
      <c r="T39" s="1245"/>
      <c r="U39" s="1251" t="s">
        <v>787</v>
      </c>
      <c r="V39" s="609"/>
      <c r="W39" s="609"/>
      <c r="X39" s="609"/>
      <c r="Y39" s="609"/>
      <c r="Z39" s="609"/>
      <c r="AA39" s="609"/>
      <c r="AB39" s="609"/>
      <c r="AC39" s="609"/>
      <c r="AD39" s="609"/>
      <c r="AE39" s="609"/>
      <c r="AF39" s="609"/>
      <c r="AG39" s="609"/>
      <c r="AH39" s="609"/>
      <c r="AI39" s="609"/>
      <c r="AJ39" s="609"/>
      <c r="AK39" s="609"/>
      <c r="AL39" s="609"/>
      <c r="AM39" s="609"/>
      <c r="AN39" s="609"/>
      <c r="AO39" s="609"/>
      <c r="AP39" s="609"/>
      <c r="AQ39" s="70"/>
      <c r="AR39" s="70"/>
      <c r="AS39" s="70"/>
      <c r="AT39" s="70"/>
      <c r="AU39" s="70"/>
      <c r="AV39" s="70"/>
      <c r="AW39" s="70"/>
      <c r="AX39" s="70"/>
      <c r="AY39" s="70"/>
      <c r="AZ39" s="70"/>
      <c r="BA39" s="70"/>
      <c r="BB39" s="70"/>
      <c r="BC39" s="70"/>
      <c r="BD39" s="70"/>
      <c r="BE39" s="70"/>
      <c r="BF39" s="70"/>
    </row>
    <row r="40" spans="1:58" s="52" customFormat="1">
      <c r="A40" s="70"/>
      <c r="B40" s="189" t="s">
        <v>302</v>
      </c>
      <c r="C40" s="78"/>
      <c r="D40" s="194">
        <f>'7)Operating Proforma'!E41</f>
        <v>0</v>
      </c>
      <c r="E40" s="194">
        <f t="shared" si="1"/>
        <v>0</v>
      </c>
      <c r="F40" s="70"/>
      <c r="G40" s="70"/>
      <c r="H40" s="90" t="s">
        <v>299</v>
      </c>
      <c r="I40" s="176"/>
      <c r="J40" s="187">
        <f>'7)Operating Proforma'!D8</f>
        <v>0.05</v>
      </c>
      <c r="K40" s="70"/>
      <c r="L40" s="609"/>
      <c r="M40" s="1235"/>
      <c r="N40" s="1235"/>
      <c r="O40" s="1245"/>
      <c r="P40" s="1245"/>
      <c r="Q40" s="1245"/>
      <c r="R40" s="1245"/>
      <c r="S40" s="1245"/>
      <c r="T40" s="1245"/>
      <c r="U40" s="1251" t="s">
        <v>788</v>
      </c>
      <c r="V40" s="609"/>
      <c r="W40" s="609"/>
      <c r="X40" s="609"/>
      <c r="Y40" s="609"/>
      <c r="Z40" s="609"/>
      <c r="AA40" s="609"/>
      <c r="AB40" s="609"/>
      <c r="AC40" s="609"/>
      <c r="AD40" s="609"/>
      <c r="AE40" s="609"/>
      <c r="AF40" s="609"/>
      <c r="AG40" s="609"/>
      <c r="AH40" s="609"/>
      <c r="AI40" s="609"/>
      <c r="AJ40" s="609"/>
      <c r="AK40" s="609"/>
      <c r="AL40" s="609"/>
      <c r="AM40" s="609"/>
      <c r="AN40" s="609"/>
      <c r="AO40" s="609"/>
      <c r="AP40" s="609"/>
      <c r="AQ40" s="70"/>
      <c r="AR40" s="70"/>
      <c r="AS40" s="70"/>
      <c r="AT40" s="70"/>
      <c r="AU40" s="70"/>
      <c r="AV40" s="70"/>
      <c r="AW40" s="70"/>
      <c r="AX40" s="70"/>
      <c r="AY40" s="70"/>
      <c r="AZ40" s="70"/>
      <c r="BA40" s="70"/>
      <c r="BB40" s="70"/>
      <c r="BC40" s="70"/>
      <c r="BD40" s="70"/>
      <c r="BE40" s="70"/>
      <c r="BF40" s="70"/>
    </row>
    <row r="41" spans="1:58" s="52" customFormat="1">
      <c r="A41" s="70"/>
      <c r="C41" s="70"/>
      <c r="D41" s="70"/>
      <c r="E41" s="70"/>
      <c r="F41" s="89"/>
      <c r="G41" s="89"/>
      <c r="H41" s="182" t="s">
        <v>217</v>
      </c>
      <c r="I41" s="183"/>
      <c r="J41" s="186">
        <f>'7)Operating Proforma'!C7</f>
        <v>0.02</v>
      </c>
      <c r="K41" s="70"/>
      <c r="L41" s="609"/>
      <c r="M41" s="1235"/>
      <c r="N41" s="1235"/>
      <c r="O41" s="1245"/>
      <c r="P41" s="1245"/>
      <c r="Q41" s="1245"/>
      <c r="R41" s="1245"/>
      <c r="S41" s="1245"/>
      <c r="T41" s="1245"/>
      <c r="U41" s="1251" t="s">
        <v>789</v>
      </c>
      <c r="V41" s="609"/>
      <c r="W41" s="609"/>
      <c r="X41" s="609"/>
      <c r="Y41" s="609"/>
      <c r="Z41" s="609"/>
      <c r="AA41" s="609"/>
      <c r="AB41" s="609"/>
      <c r="AC41" s="609"/>
      <c r="AD41" s="609"/>
      <c r="AE41" s="609"/>
      <c r="AF41" s="609"/>
      <c r="AG41" s="609"/>
      <c r="AH41" s="609"/>
      <c r="AI41" s="609"/>
      <c r="AJ41" s="609"/>
      <c r="AK41" s="609"/>
      <c r="AL41" s="609"/>
      <c r="AM41" s="609"/>
      <c r="AN41" s="609"/>
      <c r="AO41" s="609"/>
      <c r="AP41" s="609"/>
      <c r="AQ41" s="70"/>
      <c r="AR41" s="70"/>
      <c r="AS41" s="70"/>
      <c r="AT41" s="70"/>
      <c r="AU41" s="70"/>
      <c r="AV41" s="70"/>
      <c r="AW41" s="70"/>
      <c r="AX41" s="70"/>
      <c r="AY41" s="70"/>
      <c r="AZ41" s="70"/>
      <c r="BA41" s="70"/>
      <c r="BB41" s="70"/>
      <c r="BC41" s="70"/>
      <c r="BD41" s="70"/>
      <c r="BE41" s="70"/>
      <c r="BF41" s="70"/>
    </row>
    <row r="42" spans="1:58" s="52" customFormat="1" ht="15">
      <c r="A42" s="70"/>
      <c r="B42" s="404" t="s">
        <v>184</v>
      </c>
      <c r="C42" s="70"/>
      <c r="D42" s="86" t="s">
        <v>189</v>
      </c>
      <c r="E42" s="86" t="s">
        <v>172</v>
      </c>
      <c r="F42" s="86" t="s">
        <v>196</v>
      </c>
      <c r="G42" s="86"/>
      <c r="H42" s="188" t="s">
        <v>300</v>
      </c>
      <c r="I42" s="189"/>
      <c r="J42" s="190">
        <f>'7)Operating Proforma'!D7</f>
        <v>0.02</v>
      </c>
      <c r="L42" s="609"/>
      <c r="M42" s="1235"/>
      <c r="N42" s="1235"/>
      <c r="O42" s="1245"/>
      <c r="P42" s="1245"/>
      <c r="Q42" s="1245"/>
      <c r="R42" s="1245"/>
      <c r="S42" s="1245"/>
      <c r="T42" s="1245"/>
      <c r="U42" s="1251" t="s">
        <v>790</v>
      </c>
      <c r="V42" s="609"/>
      <c r="W42" s="609"/>
      <c r="X42" s="609"/>
      <c r="Y42" s="609"/>
      <c r="Z42" s="609"/>
      <c r="AA42" s="609"/>
      <c r="AB42" s="609"/>
      <c r="AC42" s="609"/>
      <c r="AD42" s="609"/>
      <c r="AE42" s="609"/>
      <c r="AF42" s="609"/>
      <c r="AG42" s="609"/>
      <c r="AH42" s="609"/>
      <c r="AI42" s="609"/>
      <c r="AJ42" s="609"/>
      <c r="AK42" s="609"/>
      <c r="AL42" s="609"/>
      <c r="AM42" s="609"/>
      <c r="AN42" s="609"/>
      <c r="AO42" s="609"/>
      <c r="AP42" s="609"/>
      <c r="AQ42" s="70"/>
      <c r="AR42" s="70"/>
      <c r="AS42" s="70"/>
      <c r="AT42" s="70"/>
      <c r="AU42" s="70"/>
      <c r="AV42" s="70"/>
      <c r="AW42" s="70"/>
      <c r="AX42" s="70"/>
      <c r="AY42" s="70"/>
      <c r="AZ42" s="70"/>
      <c r="BA42" s="70"/>
      <c r="BB42" s="70"/>
      <c r="BC42" s="70"/>
      <c r="BD42" s="70"/>
      <c r="BE42" s="70"/>
      <c r="BF42" s="70"/>
    </row>
    <row r="43" spans="1:58" s="52" customFormat="1">
      <c r="A43" s="70"/>
      <c r="B43" s="72" t="s">
        <v>185</v>
      </c>
      <c r="C43" s="72"/>
      <c r="D43" s="475">
        <f>'3)Sources &amp; Uses'!E67</f>
        <v>0</v>
      </c>
      <c r="E43" s="475">
        <f>IFERROR(D43/Units,0)</f>
        <v>0</v>
      </c>
      <c r="F43" s="676">
        <f>IFERROR(D43/$D$48,0)</f>
        <v>0</v>
      </c>
      <c r="G43" s="77"/>
      <c r="H43" s="90" t="s">
        <v>202</v>
      </c>
      <c r="I43" s="176"/>
      <c r="J43" s="187"/>
      <c r="K43" s="70"/>
      <c r="L43" s="609"/>
      <c r="M43" s="1235"/>
      <c r="N43" s="1235"/>
      <c r="O43" s="1245"/>
      <c r="P43" s="1245"/>
      <c r="Q43" s="1245"/>
      <c r="R43" s="1245"/>
      <c r="S43" s="1245"/>
      <c r="T43" s="1245"/>
      <c r="U43" s="1251" t="s">
        <v>791</v>
      </c>
      <c r="V43" s="609"/>
      <c r="W43" s="609"/>
      <c r="X43" s="609"/>
      <c r="Y43" s="609"/>
      <c r="Z43" s="609"/>
      <c r="AA43" s="609"/>
      <c r="AB43" s="609"/>
      <c r="AC43" s="609"/>
      <c r="AD43" s="609"/>
      <c r="AE43" s="609"/>
      <c r="AF43" s="609"/>
      <c r="AG43" s="609"/>
      <c r="AH43" s="609"/>
      <c r="AI43" s="609"/>
      <c r="AJ43" s="609"/>
      <c r="AK43" s="609"/>
      <c r="AL43" s="609"/>
      <c r="AM43" s="609"/>
      <c r="AN43" s="609"/>
      <c r="AO43" s="609"/>
      <c r="AP43" s="609"/>
      <c r="AQ43" s="70"/>
      <c r="AR43" s="70"/>
      <c r="AS43" s="70"/>
      <c r="AT43" s="70"/>
      <c r="AU43" s="70"/>
      <c r="AV43" s="70"/>
      <c r="AW43" s="70"/>
      <c r="AX43" s="70"/>
      <c r="AY43" s="70"/>
      <c r="AZ43" s="70"/>
      <c r="BA43" s="70"/>
      <c r="BB43" s="70"/>
      <c r="BC43" s="70"/>
      <c r="BD43" s="70"/>
      <c r="BE43" s="70"/>
      <c r="BF43" s="70"/>
    </row>
    <row r="44" spans="1:58" s="52" customFormat="1">
      <c r="A44" s="70"/>
      <c r="B44" s="70" t="s">
        <v>186</v>
      </c>
      <c r="C44" s="70"/>
      <c r="D44" s="193">
        <f>'3)Sources &amp; Uses'!E96</f>
        <v>0</v>
      </c>
      <c r="E44" s="193">
        <f>IFERROR(D44/Units,0)</f>
        <v>0</v>
      </c>
      <c r="F44" s="677">
        <f>IFERROR(D44/$D$48,0)</f>
        <v>0</v>
      </c>
      <c r="G44" s="77"/>
      <c r="H44" s="1566" t="str">
        <f>'6)Expenses'!$B$8</f>
        <v>Administrative</v>
      </c>
      <c r="I44" s="1566"/>
      <c r="J44" s="184">
        <f>'7)Operating Proforma'!D16</f>
        <v>0.03</v>
      </c>
      <c r="K44" s="70"/>
      <c r="L44" s="609"/>
      <c r="M44" s="1235"/>
      <c r="N44" s="1235"/>
      <c r="O44" s="1245"/>
      <c r="P44" s="1245"/>
      <c r="Q44" s="1245"/>
      <c r="R44" s="1245"/>
      <c r="S44" s="1245"/>
      <c r="T44" s="1245"/>
      <c r="U44" s="1251" t="s">
        <v>792</v>
      </c>
      <c r="V44" s="609"/>
      <c r="W44" s="609"/>
      <c r="X44" s="609"/>
      <c r="Y44" s="609"/>
      <c r="Z44" s="609"/>
      <c r="AA44" s="609"/>
      <c r="AB44" s="609"/>
      <c r="AC44" s="609"/>
      <c r="AD44" s="609"/>
      <c r="AE44" s="609"/>
      <c r="AF44" s="609"/>
      <c r="AG44" s="609"/>
      <c r="AH44" s="609"/>
      <c r="AI44" s="609"/>
      <c r="AJ44" s="609"/>
      <c r="AK44" s="609"/>
      <c r="AL44" s="609"/>
      <c r="AM44" s="609"/>
      <c r="AN44" s="609"/>
      <c r="AO44" s="609"/>
      <c r="AP44" s="609"/>
      <c r="AQ44" s="70"/>
      <c r="AR44" s="70"/>
      <c r="AS44" s="70"/>
      <c r="AT44" s="70"/>
      <c r="AU44" s="70"/>
      <c r="AV44" s="70"/>
      <c r="AW44" s="70"/>
      <c r="AX44" s="70"/>
      <c r="AY44" s="70"/>
      <c r="AZ44" s="70"/>
      <c r="BA44" s="70"/>
      <c r="BB44" s="70"/>
      <c r="BC44" s="70"/>
      <c r="BD44" s="70"/>
      <c r="BE44" s="70"/>
      <c r="BF44" s="70"/>
    </row>
    <row r="45" spans="1:58" s="52" customFormat="1">
      <c r="A45" s="70"/>
      <c r="B45" s="70" t="s">
        <v>15</v>
      </c>
      <c r="C45" s="70"/>
      <c r="D45" s="193">
        <f>'3)Sources &amp; Uses'!E99</f>
        <v>0</v>
      </c>
      <c r="E45" s="193">
        <f>IFERROR(D45/Units,0)</f>
        <v>0</v>
      </c>
      <c r="F45" s="677">
        <f>IFERROR(D45/$D$48,0)</f>
        <v>0</v>
      </c>
      <c r="G45" s="77"/>
      <c r="H45" s="1566" t="str">
        <f>'6)Expenses'!$B$25</f>
        <v>Operating/Maintenance</v>
      </c>
      <c r="I45" s="1566"/>
      <c r="J45" s="184">
        <f>'7)Operating Proforma'!D17</f>
        <v>0.03</v>
      </c>
      <c r="K45" s="70"/>
      <c r="L45" s="609"/>
      <c r="M45" s="1235"/>
      <c r="N45" s="1235"/>
      <c r="O45" s="1245"/>
      <c r="P45" s="1245"/>
      <c r="Q45" s="1245"/>
      <c r="R45" s="1245"/>
      <c r="S45" s="1245"/>
      <c r="T45" s="1245"/>
      <c r="U45" s="1251" t="s">
        <v>793</v>
      </c>
      <c r="V45" s="609"/>
      <c r="W45" s="609"/>
      <c r="X45" s="609"/>
      <c r="Y45" s="609"/>
      <c r="Z45" s="609"/>
      <c r="AA45" s="609"/>
      <c r="AB45" s="609"/>
      <c r="AC45" s="609"/>
      <c r="AD45" s="609"/>
      <c r="AE45" s="609"/>
      <c r="AF45" s="609"/>
      <c r="AG45" s="609"/>
      <c r="AH45" s="609"/>
      <c r="AI45" s="609"/>
      <c r="AJ45" s="609"/>
      <c r="AK45" s="609"/>
      <c r="AL45" s="609"/>
      <c r="AM45" s="609"/>
      <c r="AN45" s="609"/>
      <c r="AO45" s="609"/>
      <c r="AP45" s="609"/>
      <c r="AQ45" s="70"/>
      <c r="AR45" s="70"/>
      <c r="AS45" s="70"/>
      <c r="AT45" s="70"/>
      <c r="AU45" s="70"/>
      <c r="AV45" s="70"/>
      <c r="AW45" s="70"/>
      <c r="AX45" s="70"/>
      <c r="AY45" s="70"/>
      <c r="AZ45" s="70"/>
      <c r="BA45" s="70"/>
      <c r="BB45" s="70"/>
      <c r="BC45" s="70"/>
      <c r="BD45" s="70"/>
      <c r="BE45" s="70"/>
      <c r="BF45" s="70"/>
    </row>
    <row r="46" spans="1:58" s="52" customFormat="1">
      <c r="A46" s="70"/>
      <c r="B46" s="70" t="s">
        <v>187</v>
      </c>
      <c r="C46" s="70"/>
      <c r="D46" s="193">
        <f>'3)Sources &amp; Uses'!E171-'2)Summary'!D47</f>
        <v>0</v>
      </c>
      <c r="E46" s="193">
        <f>IFERROR(D46/Units,0)</f>
        <v>0</v>
      </c>
      <c r="F46" s="677">
        <f>IFERROR(D46/$D$48,0)</f>
        <v>0</v>
      </c>
      <c r="G46" s="77"/>
      <c r="H46" s="1566" t="str">
        <f>'6)Expenses'!$B$35</f>
        <v>Utilities</v>
      </c>
      <c r="I46" s="1566"/>
      <c r="J46" s="184">
        <f>'7)Operating Proforma'!D18</f>
        <v>0.03</v>
      </c>
      <c r="K46" s="70"/>
      <c r="L46" s="609"/>
      <c r="M46" s="1235"/>
      <c r="N46" s="1235"/>
      <c r="O46" s="1245"/>
      <c r="P46" s="1245"/>
      <c r="Q46" s="1245"/>
      <c r="R46" s="1245"/>
      <c r="S46" s="1245"/>
      <c r="T46" s="1245"/>
      <c r="U46" s="1251" t="s">
        <v>794</v>
      </c>
      <c r="V46" s="609"/>
      <c r="W46" s="609"/>
      <c r="X46" s="609"/>
      <c r="Y46" s="609"/>
      <c r="Z46" s="609"/>
      <c r="AA46" s="609"/>
      <c r="AB46" s="609"/>
      <c r="AC46" s="609"/>
      <c r="AD46" s="609"/>
      <c r="AE46" s="609"/>
      <c r="AF46" s="609"/>
      <c r="AG46" s="609"/>
      <c r="AH46" s="609"/>
      <c r="AI46" s="609"/>
      <c r="AJ46" s="609"/>
      <c r="AK46" s="609"/>
      <c r="AL46" s="609"/>
      <c r="AM46" s="609"/>
      <c r="AN46" s="609"/>
      <c r="AO46" s="609"/>
      <c r="AP46" s="609"/>
      <c r="AQ46" s="70"/>
      <c r="AR46" s="70"/>
      <c r="AS46" s="70"/>
      <c r="AT46" s="70"/>
      <c r="AU46" s="70"/>
      <c r="AV46" s="70"/>
      <c r="AW46" s="70"/>
      <c r="AX46" s="70"/>
      <c r="AY46" s="70"/>
      <c r="AZ46" s="70"/>
      <c r="BA46" s="70"/>
      <c r="BB46" s="70"/>
      <c r="BC46" s="70"/>
      <c r="BD46" s="70"/>
      <c r="BE46" s="70"/>
      <c r="BF46" s="70"/>
    </row>
    <row r="47" spans="1:58" s="52" customFormat="1">
      <c r="A47" s="70"/>
      <c r="B47" s="78" t="s">
        <v>188</v>
      </c>
      <c r="C47" s="78"/>
      <c r="D47" s="194">
        <f>'3)Sources &amp; Uses'!E168+'3)Sources &amp; Uses'!E169+'3)Sources &amp; Uses'!E170</f>
        <v>0</v>
      </c>
      <c r="E47" s="194">
        <f>IFERROR(D47/Units,0)</f>
        <v>0</v>
      </c>
      <c r="F47" s="678">
        <f>IFERROR(D47/$D$48,0)</f>
        <v>0</v>
      </c>
      <c r="G47" s="77"/>
      <c r="H47" s="1563" t="str">
        <f>'6)Expenses'!$B$42</f>
        <v>Taxes/Insurance</v>
      </c>
      <c r="I47" s="1563"/>
      <c r="J47" s="185">
        <f>'7)Operating Proforma'!D19</f>
        <v>0.03</v>
      </c>
      <c r="K47" s="70"/>
      <c r="L47" s="609"/>
      <c r="M47" s="1235"/>
      <c r="N47" s="1235"/>
      <c r="O47" s="1245"/>
      <c r="P47" s="1245"/>
      <c r="Q47" s="1245"/>
      <c r="R47" s="1245"/>
      <c r="S47" s="1245"/>
      <c r="T47" s="1245"/>
      <c r="U47" s="1251" t="s">
        <v>795</v>
      </c>
      <c r="V47" s="609"/>
      <c r="W47" s="609"/>
      <c r="X47" s="609"/>
      <c r="Y47" s="609"/>
      <c r="Z47" s="609"/>
      <c r="AA47" s="609"/>
      <c r="AB47" s="609"/>
      <c r="AC47" s="609"/>
      <c r="AD47" s="609"/>
      <c r="AE47" s="609"/>
      <c r="AF47" s="609"/>
      <c r="AG47" s="609"/>
      <c r="AH47" s="609"/>
      <c r="AI47" s="609"/>
      <c r="AJ47" s="609"/>
      <c r="AK47" s="609"/>
      <c r="AL47" s="609"/>
      <c r="AM47" s="609"/>
      <c r="AN47" s="609"/>
      <c r="AO47" s="609"/>
      <c r="AP47" s="609"/>
      <c r="AQ47" s="70"/>
      <c r="AR47" s="70"/>
      <c r="AS47" s="70"/>
      <c r="AT47" s="70"/>
      <c r="AU47" s="70"/>
      <c r="AV47" s="70"/>
      <c r="AW47" s="70"/>
      <c r="AX47" s="70"/>
      <c r="AY47" s="70"/>
      <c r="AZ47" s="70"/>
      <c r="BA47" s="70"/>
      <c r="BB47" s="70"/>
      <c r="BC47" s="70"/>
      <c r="BD47" s="70"/>
      <c r="BE47" s="70"/>
      <c r="BF47" s="70"/>
    </row>
    <row r="48" spans="1:58" s="52" customFormat="1">
      <c r="A48" s="70"/>
      <c r="B48" s="79" t="s">
        <v>189</v>
      </c>
      <c r="C48" s="79"/>
      <c r="D48" s="835">
        <f>SUM(D43:D47)</f>
        <v>0</v>
      </c>
      <c r="E48" s="80" t="e">
        <f>D48/Units</f>
        <v>#DIV/0!</v>
      </c>
      <c r="F48" s="70"/>
      <c r="G48" s="70"/>
      <c r="H48" s="70"/>
      <c r="I48" s="85"/>
      <c r="J48" s="88"/>
      <c r="K48" s="70"/>
      <c r="L48" s="609"/>
      <c r="M48" s="1235"/>
      <c r="N48" s="1235"/>
      <c r="O48" s="1245"/>
      <c r="P48" s="1245"/>
      <c r="Q48" s="1245"/>
      <c r="R48" s="1245"/>
      <c r="S48" s="1245"/>
      <c r="T48" s="1245"/>
      <c r="U48" s="1251" t="s">
        <v>796</v>
      </c>
      <c r="V48" s="609"/>
      <c r="W48" s="609"/>
      <c r="X48" s="609"/>
      <c r="Y48" s="609"/>
      <c r="Z48" s="609"/>
      <c r="AA48" s="609"/>
      <c r="AB48" s="609"/>
      <c r="AC48" s="609"/>
      <c r="AD48" s="609"/>
      <c r="AE48" s="609"/>
      <c r="AF48" s="609"/>
      <c r="AG48" s="609"/>
      <c r="AH48" s="609"/>
      <c r="AI48" s="609"/>
      <c r="AJ48" s="609"/>
      <c r="AK48" s="609"/>
      <c r="AL48" s="609"/>
      <c r="AM48" s="609"/>
      <c r="AN48" s="609"/>
      <c r="AO48" s="609"/>
      <c r="AP48" s="609"/>
      <c r="AQ48" s="70"/>
      <c r="AR48" s="70"/>
      <c r="AS48" s="70"/>
      <c r="AT48" s="70"/>
      <c r="AU48" s="70"/>
      <c r="AV48" s="70"/>
      <c r="AW48" s="70"/>
      <c r="AX48" s="70"/>
      <c r="AY48" s="70"/>
      <c r="AZ48" s="70"/>
      <c r="BA48" s="70"/>
      <c r="BB48" s="70"/>
      <c r="BC48" s="70"/>
      <c r="BD48" s="70"/>
      <c r="BE48" s="70"/>
      <c r="BF48" s="70"/>
    </row>
    <row r="49" spans="1:58" s="52" customFormat="1" ht="15">
      <c r="A49" s="70"/>
      <c r="B49" s="70"/>
      <c r="C49" s="70"/>
      <c r="D49" s="70"/>
      <c r="E49" s="70"/>
      <c r="F49" s="70"/>
      <c r="G49" s="70"/>
      <c r="H49" s="404" t="s">
        <v>618</v>
      </c>
      <c r="I49" s="176"/>
      <c r="J49" s="176"/>
      <c r="K49" s="70"/>
      <c r="L49" s="609"/>
      <c r="M49" s="1235"/>
      <c r="N49" s="1235"/>
      <c r="O49" s="1245"/>
      <c r="P49" s="1245"/>
      <c r="Q49" s="1245"/>
      <c r="R49" s="1245"/>
      <c r="S49" s="1245"/>
      <c r="T49" s="1245"/>
      <c r="U49" s="1251" t="s">
        <v>797</v>
      </c>
      <c r="V49" s="609"/>
      <c r="W49" s="609"/>
      <c r="X49" s="609"/>
      <c r="Y49" s="609"/>
      <c r="Z49" s="609"/>
      <c r="AA49" s="609"/>
      <c r="AB49" s="609"/>
      <c r="AC49" s="609"/>
      <c r="AD49" s="609"/>
      <c r="AE49" s="609"/>
      <c r="AF49" s="609"/>
      <c r="AG49" s="609"/>
      <c r="AH49" s="609"/>
      <c r="AI49" s="609"/>
      <c r="AJ49" s="609"/>
      <c r="AK49" s="609"/>
      <c r="AL49" s="609"/>
      <c r="AM49" s="609"/>
      <c r="AN49" s="609"/>
      <c r="AO49" s="609"/>
      <c r="AP49" s="609"/>
      <c r="AQ49" s="70"/>
      <c r="AR49" s="70"/>
      <c r="AS49" s="70"/>
      <c r="AT49" s="70"/>
      <c r="AU49" s="70"/>
      <c r="AV49" s="70"/>
      <c r="AW49" s="70"/>
      <c r="AX49" s="70"/>
      <c r="AY49" s="70"/>
      <c r="AZ49" s="70"/>
      <c r="BA49" s="70"/>
      <c r="BB49" s="70"/>
      <c r="BC49" s="70"/>
      <c r="BD49" s="70"/>
      <c r="BE49" s="70"/>
      <c r="BF49" s="70"/>
    </row>
    <row r="50" spans="1:58" s="52" customFormat="1" ht="15">
      <c r="A50" s="70"/>
      <c r="B50" s="404" t="s">
        <v>190</v>
      </c>
      <c r="C50" s="198"/>
      <c r="D50" s="86" t="s">
        <v>189</v>
      </c>
      <c r="E50" s="86" t="s">
        <v>172</v>
      </c>
      <c r="F50" s="86" t="s">
        <v>196</v>
      </c>
      <c r="G50" s="70"/>
      <c r="H50" s="189"/>
      <c r="I50" s="985" t="s">
        <v>189</v>
      </c>
      <c r="J50" s="985" t="s">
        <v>172</v>
      </c>
      <c r="K50" s="70"/>
      <c r="L50" s="609"/>
      <c r="M50" s="1235"/>
      <c r="N50" s="1235"/>
      <c r="O50" s="1245"/>
      <c r="P50" s="1245"/>
      <c r="Q50" s="1245"/>
      <c r="R50" s="1245"/>
      <c r="S50" s="1245"/>
      <c r="T50" s="1245"/>
      <c r="U50" s="1251" t="s">
        <v>798</v>
      </c>
      <c r="V50" s="609"/>
      <c r="W50" s="609"/>
      <c r="X50" s="609"/>
      <c r="Y50" s="609"/>
      <c r="Z50" s="609"/>
      <c r="AA50" s="609"/>
      <c r="AB50" s="609"/>
      <c r="AC50" s="609"/>
      <c r="AD50" s="609"/>
      <c r="AE50" s="609"/>
      <c r="AF50" s="609"/>
      <c r="AG50" s="609"/>
      <c r="AH50" s="609"/>
      <c r="AI50" s="609"/>
      <c r="AJ50" s="609"/>
      <c r="AK50" s="609"/>
      <c r="AL50" s="609"/>
      <c r="AM50" s="609"/>
      <c r="AN50" s="609"/>
      <c r="AO50" s="609"/>
      <c r="AP50" s="609"/>
      <c r="AQ50" s="70"/>
      <c r="AR50" s="70"/>
      <c r="AS50" s="70"/>
      <c r="AT50" s="70"/>
      <c r="AU50" s="70"/>
      <c r="AV50" s="70"/>
      <c r="AW50" s="70"/>
      <c r="AX50" s="70"/>
      <c r="AY50" s="70"/>
      <c r="AZ50" s="70"/>
      <c r="BA50" s="70"/>
      <c r="BB50" s="70"/>
      <c r="BC50" s="70"/>
      <c r="BD50" s="70"/>
      <c r="BE50" s="70"/>
      <c r="BF50" s="70"/>
    </row>
    <row r="51" spans="1:58" s="52" customFormat="1">
      <c r="A51" s="70"/>
      <c r="B51" s="196" t="s">
        <v>304</v>
      </c>
      <c r="C51" s="70"/>
      <c r="D51" s="73"/>
      <c r="E51" s="73"/>
      <c r="F51" s="74"/>
      <c r="G51" s="77"/>
      <c r="H51" s="176" t="s">
        <v>194</v>
      </c>
      <c r="I51" s="477">
        <f>'7)Operating Proforma'!N66</f>
        <v>0</v>
      </c>
      <c r="J51" s="477">
        <f>IFERROR(I51/Units,0)</f>
        <v>0</v>
      </c>
      <c r="K51" s="70"/>
      <c r="L51" s="609"/>
      <c r="M51" s="1235"/>
      <c r="N51" s="1235"/>
      <c r="O51" s="1245"/>
      <c r="P51" s="1245"/>
      <c r="Q51" s="1245"/>
      <c r="R51" s="1245"/>
      <c r="S51" s="1245"/>
      <c r="T51" s="1245"/>
      <c r="U51" s="1251" t="s">
        <v>799</v>
      </c>
      <c r="V51" s="609"/>
      <c r="W51" s="609"/>
      <c r="X51" s="609"/>
      <c r="Y51" s="609"/>
      <c r="Z51" s="609"/>
      <c r="AA51" s="609"/>
      <c r="AB51" s="609"/>
      <c r="AC51" s="609"/>
      <c r="AD51" s="609"/>
      <c r="AE51" s="609"/>
      <c r="AF51" s="609"/>
      <c r="AG51" s="609"/>
      <c r="AH51" s="609"/>
      <c r="AI51" s="609"/>
      <c r="AJ51" s="609"/>
      <c r="AK51" s="609"/>
      <c r="AL51" s="609"/>
      <c r="AM51" s="609"/>
      <c r="AN51" s="609"/>
      <c r="AO51" s="609"/>
      <c r="AP51" s="609"/>
      <c r="AQ51" s="70"/>
      <c r="AR51" s="70"/>
      <c r="AS51" s="70"/>
      <c r="AT51" s="70"/>
      <c r="AU51" s="70"/>
      <c r="AV51" s="70"/>
      <c r="AW51" s="70"/>
      <c r="AX51" s="70"/>
      <c r="AY51" s="70"/>
      <c r="AZ51" s="70"/>
      <c r="BA51" s="70"/>
      <c r="BB51" s="70"/>
      <c r="BC51" s="70"/>
      <c r="BD51" s="70"/>
      <c r="BE51" s="70"/>
      <c r="BF51" s="70"/>
    </row>
    <row r="52" spans="1:58" s="52" customFormat="1">
      <c r="A52" s="70"/>
      <c r="B52" s="181" t="s">
        <v>294</v>
      </c>
      <c r="C52" s="70"/>
      <c r="D52" s="193">
        <f>'3)Sources &amp; Uses'!F11+'3)Sources &amp; Uses'!F12+'3)Sources &amp; Uses'!F13</f>
        <v>0</v>
      </c>
      <c r="E52" s="193">
        <f t="shared" ref="E52:E57" si="2">IFERROR(D52/Units,0)</f>
        <v>0</v>
      </c>
      <c r="F52" s="677">
        <f t="shared" ref="F52:F57" si="3">IFERROR(D52/$D$63,0)</f>
        <v>0</v>
      </c>
      <c r="G52" s="77"/>
      <c r="H52" s="176" t="s">
        <v>195</v>
      </c>
      <c r="I52" s="477">
        <f>'7)Operating Proforma'!S66</f>
        <v>0</v>
      </c>
      <c r="J52" s="477">
        <f>IFERROR(I52/Units,0)</f>
        <v>0</v>
      </c>
      <c r="K52" s="70"/>
      <c r="L52" s="609"/>
      <c r="M52" s="1235"/>
      <c r="N52" s="1235"/>
      <c r="O52" s="1245"/>
      <c r="P52" s="1245"/>
      <c r="Q52" s="1245"/>
      <c r="R52" s="1245"/>
      <c r="S52" s="1245"/>
      <c r="T52" s="1245"/>
      <c r="U52" s="1251" t="s">
        <v>800</v>
      </c>
      <c r="V52" s="609"/>
      <c r="W52" s="609"/>
      <c r="X52" s="609"/>
      <c r="Y52" s="609"/>
      <c r="Z52" s="609"/>
      <c r="AA52" s="609"/>
      <c r="AB52" s="609"/>
      <c r="AC52" s="609"/>
      <c r="AD52" s="609"/>
      <c r="AE52" s="609"/>
      <c r="AF52" s="609"/>
      <c r="AG52" s="609"/>
      <c r="AH52" s="609"/>
      <c r="AI52" s="609"/>
      <c r="AJ52" s="609"/>
      <c r="AK52" s="609"/>
      <c r="AL52" s="609"/>
      <c r="AM52" s="609"/>
      <c r="AN52" s="609"/>
      <c r="AO52" s="609"/>
      <c r="AP52" s="609"/>
      <c r="AQ52" s="70"/>
      <c r="AR52" s="70"/>
      <c r="AS52" s="70"/>
      <c r="AT52" s="70"/>
      <c r="AU52" s="70"/>
      <c r="AV52" s="70"/>
      <c r="AW52" s="70"/>
      <c r="AX52" s="70"/>
      <c r="AY52" s="70"/>
      <c r="AZ52" s="70"/>
      <c r="BA52" s="70"/>
      <c r="BB52" s="70"/>
      <c r="BC52" s="70"/>
      <c r="BD52" s="70"/>
      <c r="BE52" s="70"/>
      <c r="BF52" s="70"/>
    </row>
    <row r="53" spans="1:58" s="52" customFormat="1">
      <c r="A53" s="70"/>
      <c r="B53" s="180" t="s">
        <v>1041</v>
      </c>
      <c r="C53" s="70"/>
      <c r="D53" s="193">
        <f>'3)Sources &amp; Uses'!F14+'3)Sources &amp; Uses'!F15+'3)Sources &amp; Uses'!F16</f>
        <v>0</v>
      </c>
      <c r="E53" s="193">
        <f t="shared" si="2"/>
        <v>0</v>
      </c>
      <c r="F53" s="677">
        <f t="shared" si="3"/>
        <v>0</v>
      </c>
      <c r="G53" s="77"/>
      <c r="H53" s="189" t="s">
        <v>556</v>
      </c>
      <c r="I53" s="987">
        <f>'7)Operating Proforma'!X66</f>
        <v>0</v>
      </c>
      <c r="J53" s="987">
        <f>IFERROR(I53/Units,0)</f>
        <v>0</v>
      </c>
      <c r="K53" s="70"/>
      <c r="L53" s="609"/>
      <c r="M53" s="1235"/>
      <c r="N53" s="1235"/>
      <c r="O53" s="1245"/>
      <c r="P53" s="1245"/>
      <c r="Q53" s="1245"/>
      <c r="R53" s="1245"/>
      <c r="S53" s="1245"/>
      <c r="T53" s="1245"/>
      <c r="U53" s="1251" t="s">
        <v>801</v>
      </c>
      <c r="V53" s="609"/>
      <c r="W53" s="609"/>
      <c r="X53" s="609"/>
      <c r="Y53" s="609"/>
      <c r="Z53" s="609"/>
      <c r="AA53" s="609"/>
      <c r="AB53" s="609"/>
      <c r="AC53" s="609"/>
      <c r="AD53" s="609"/>
      <c r="AE53" s="609"/>
      <c r="AF53" s="609"/>
      <c r="AG53" s="609"/>
      <c r="AH53" s="609"/>
      <c r="AI53" s="609"/>
      <c r="AJ53" s="609"/>
      <c r="AK53" s="609"/>
      <c r="AL53" s="609"/>
      <c r="AM53" s="609"/>
      <c r="AN53" s="609"/>
      <c r="AO53" s="609"/>
      <c r="AP53" s="609"/>
      <c r="AQ53" s="70"/>
      <c r="AR53" s="70"/>
      <c r="AS53" s="70"/>
      <c r="AT53" s="70"/>
      <c r="AU53" s="70"/>
      <c r="AV53" s="70"/>
      <c r="AW53" s="70"/>
      <c r="AX53" s="70"/>
      <c r="AY53" s="70"/>
      <c r="AZ53" s="70"/>
      <c r="BA53" s="70"/>
      <c r="BB53" s="70"/>
      <c r="BC53" s="70"/>
      <c r="BD53" s="70"/>
      <c r="BE53" s="70"/>
      <c r="BF53" s="70"/>
    </row>
    <row r="54" spans="1:58" s="52" customFormat="1">
      <c r="A54" s="70"/>
      <c r="B54" s="180">
        <f>'3)Sources &amp; Uses'!D17</f>
        <v>0</v>
      </c>
      <c r="C54" s="70"/>
      <c r="D54" s="193">
        <f>'3)Sources &amp; Uses'!F17</f>
        <v>0</v>
      </c>
      <c r="E54" s="193">
        <f t="shared" si="2"/>
        <v>0</v>
      </c>
      <c r="F54" s="677">
        <f t="shared" si="3"/>
        <v>0</v>
      </c>
      <c r="G54" s="77"/>
      <c r="H54" s="978"/>
      <c r="I54" s="978"/>
      <c r="J54" s="978"/>
      <c r="K54" s="70"/>
      <c r="L54" s="609"/>
      <c r="M54" s="1235"/>
      <c r="N54" s="1235"/>
      <c r="O54" s="1245"/>
      <c r="P54" s="1245"/>
      <c r="Q54" s="1245"/>
      <c r="R54" s="1245"/>
      <c r="S54" s="1245"/>
      <c r="T54" s="1245"/>
      <c r="U54" s="1251" t="s">
        <v>802</v>
      </c>
      <c r="V54" s="609"/>
      <c r="W54" s="609"/>
      <c r="X54" s="609"/>
      <c r="Y54" s="609"/>
      <c r="Z54" s="609"/>
      <c r="AA54" s="609"/>
      <c r="AB54" s="609"/>
      <c r="AC54" s="609"/>
      <c r="AD54" s="609"/>
      <c r="AE54" s="609"/>
      <c r="AF54" s="609"/>
      <c r="AG54" s="609"/>
      <c r="AH54" s="609"/>
      <c r="AI54" s="609"/>
      <c r="AJ54" s="609"/>
      <c r="AK54" s="609"/>
      <c r="AL54" s="609"/>
      <c r="AM54" s="609"/>
      <c r="AN54" s="609"/>
      <c r="AO54" s="609"/>
      <c r="AP54" s="609"/>
      <c r="AQ54" s="70"/>
      <c r="AR54" s="70"/>
      <c r="AS54" s="70"/>
      <c r="AT54" s="70"/>
      <c r="AU54" s="70"/>
      <c r="AV54" s="70"/>
      <c r="AW54" s="70"/>
      <c r="AX54" s="70"/>
      <c r="AY54" s="70"/>
      <c r="AZ54" s="70"/>
      <c r="BA54" s="70"/>
      <c r="BB54" s="70"/>
      <c r="BC54" s="70"/>
      <c r="BD54" s="70"/>
      <c r="BE54" s="70"/>
      <c r="BF54" s="70"/>
    </row>
    <row r="55" spans="1:58" s="70" customFormat="1" ht="15">
      <c r="B55" s="180" t="str">
        <f>'3)Sources &amp; Uses'!D18</f>
        <v>Risk-Sharing</v>
      </c>
      <c r="D55" s="193">
        <f>'3)Sources &amp; Uses'!F18</f>
        <v>0</v>
      </c>
      <c r="E55" s="193">
        <f t="shared" si="2"/>
        <v>0</v>
      </c>
      <c r="F55" s="677">
        <f t="shared" si="3"/>
        <v>0</v>
      </c>
      <c r="G55" s="77"/>
      <c r="H55" s="855" t="s">
        <v>471</v>
      </c>
      <c r="I55" s="78"/>
      <c r="J55" s="78"/>
      <c r="L55" s="609"/>
      <c r="M55" s="1235"/>
      <c r="N55" s="1235"/>
      <c r="O55" s="1245"/>
      <c r="P55" s="1245"/>
      <c r="Q55" s="1245"/>
      <c r="R55" s="1245"/>
      <c r="S55" s="1245"/>
      <c r="T55" s="1245"/>
      <c r="U55" s="1251" t="s">
        <v>803</v>
      </c>
      <c r="V55" s="609"/>
      <c r="W55" s="609"/>
      <c r="X55" s="609"/>
      <c r="Y55" s="609"/>
      <c r="Z55" s="609"/>
      <c r="AA55" s="609"/>
      <c r="AB55" s="609"/>
      <c r="AC55" s="609"/>
      <c r="AD55" s="609"/>
      <c r="AE55" s="609"/>
      <c r="AF55" s="609"/>
      <c r="AG55" s="609"/>
      <c r="AH55" s="609"/>
      <c r="AI55" s="609"/>
      <c r="AJ55" s="609"/>
      <c r="AK55" s="609"/>
      <c r="AL55" s="609"/>
      <c r="AM55" s="609"/>
      <c r="AN55" s="609"/>
      <c r="AO55" s="609"/>
      <c r="AP55" s="609"/>
    </row>
    <row r="56" spans="1:58" s="70" customFormat="1">
      <c r="B56" s="180" t="str">
        <f>'3)Sources &amp; Uses'!D19</f>
        <v>Other LHC loan (identify):</v>
      </c>
      <c r="D56" s="193">
        <f>'3)Sources &amp; Uses'!F19</f>
        <v>0</v>
      </c>
      <c r="E56" s="193">
        <f t="shared" si="2"/>
        <v>0</v>
      </c>
      <c r="F56" s="677">
        <f t="shared" si="3"/>
        <v>0</v>
      </c>
      <c r="G56" s="77"/>
      <c r="H56" s="183" t="s">
        <v>472</v>
      </c>
      <c r="I56" s="183"/>
      <c r="J56" s="476">
        <f>'8)Housing Credits'!F18</f>
        <v>0</v>
      </c>
      <c r="L56" s="609"/>
      <c r="M56" s="1235"/>
      <c r="N56" s="1235"/>
      <c r="O56" s="1245"/>
      <c r="P56" s="1245"/>
      <c r="Q56" s="1245"/>
      <c r="R56" s="1245"/>
      <c r="S56" s="1245"/>
      <c r="T56" s="1245"/>
      <c r="U56" s="1251" t="s">
        <v>804</v>
      </c>
      <c r="V56" s="609"/>
      <c r="W56" s="609"/>
      <c r="X56" s="609"/>
      <c r="Y56" s="609"/>
      <c r="Z56" s="609"/>
      <c r="AA56" s="609"/>
      <c r="AB56" s="609"/>
      <c r="AC56" s="609"/>
      <c r="AD56" s="609"/>
      <c r="AE56" s="609"/>
      <c r="AF56" s="609"/>
      <c r="AG56" s="609"/>
      <c r="AH56" s="609"/>
      <c r="AI56" s="609"/>
      <c r="AJ56" s="609"/>
      <c r="AK56" s="609"/>
      <c r="AL56" s="609"/>
      <c r="AM56" s="609"/>
      <c r="AN56" s="609"/>
      <c r="AO56" s="609"/>
      <c r="AP56" s="609"/>
    </row>
    <row r="57" spans="1:58" s="70" customFormat="1">
      <c r="B57" s="181" t="s">
        <v>718</v>
      </c>
      <c r="D57" s="193">
        <f>'3)Sources &amp; Uses'!F21+'3)Sources &amp; Uses'!F22+'3)Sources &amp; Uses'!F23</f>
        <v>0</v>
      </c>
      <c r="E57" s="193">
        <f t="shared" si="2"/>
        <v>0</v>
      </c>
      <c r="F57" s="677">
        <f t="shared" si="3"/>
        <v>0</v>
      </c>
      <c r="G57" s="77"/>
      <c r="H57" s="176" t="s">
        <v>419</v>
      </c>
      <c r="I57" s="176"/>
      <c r="J57" s="675">
        <f>IFERROR(J56/Units,0)</f>
        <v>0</v>
      </c>
      <c r="L57" s="609"/>
      <c r="M57" s="1235"/>
      <c r="N57" s="1235"/>
      <c r="O57" s="1245"/>
      <c r="P57" s="1245"/>
      <c r="Q57" s="1245"/>
      <c r="R57" s="1245"/>
      <c r="S57" s="1245"/>
      <c r="T57" s="1245"/>
      <c r="U57" s="1251" t="s">
        <v>805</v>
      </c>
      <c r="V57" s="609"/>
      <c r="W57" s="609"/>
      <c r="X57" s="609"/>
      <c r="Y57" s="609"/>
      <c r="Z57" s="609"/>
      <c r="AA57" s="609"/>
      <c r="AB57" s="609"/>
      <c r="AC57" s="609"/>
      <c r="AD57" s="609"/>
      <c r="AE57" s="609"/>
      <c r="AF57" s="609"/>
      <c r="AG57" s="609"/>
      <c r="AH57" s="609"/>
      <c r="AI57" s="609"/>
      <c r="AJ57" s="609"/>
      <c r="AK57" s="609"/>
      <c r="AL57" s="609"/>
      <c r="AM57" s="609"/>
      <c r="AN57" s="609"/>
      <c r="AO57" s="609"/>
      <c r="AP57" s="609"/>
    </row>
    <row r="58" spans="1:58" s="70" customFormat="1">
      <c r="B58" s="197" t="s">
        <v>303</v>
      </c>
      <c r="D58" s="75"/>
      <c r="E58" s="75"/>
      <c r="F58" s="77"/>
      <c r="G58" s="77"/>
      <c r="H58" s="188" t="s">
        <v>420</v>
      </c>
      <c r="I58" s="189"/>
      <c r="J58" s="190">
        <f>'8)Housing Credits'!C10</f>
        <v>0</v>
      </c>
      <c r="K58" s="75"/>
      <c r="L58" s="609"/>
      <c r="M58" s="1235"/>
      <c r="N58" s="1235"/>
      <c r="O58" s="1245"/>
      <c r="P58" s="1245"/>
      <c r="Q58" s="1245"/>
      <c r="R58" s="1245"/>
      <c r="S58" s="1245"/>
      <c r="T58" s="1245"/>
      <c r="U58" s="1251" t="s">
        <v>806</v>
      </c>
      <c r="V58" s="609"/>
      <c r="W58" s="609"/>
      <c r="X58" s="609"/>
      <c r="Y58" s="609"/>
      <c r="Z58" s="609"/>
      <c r="AA58" s="609"/>
      <c r="AB58" s="609"/>
      <c r="AC58" s="609"/>
      <c r="AD58" s="609"/>
      <c r="AE58" s="609"/>
      <c r="AF58" s="609"/>
      <c r="AG58" s="609"/>
      <c r="AH58" s="609"/>
      <c r="AI58" s="609"/>
      <c r="AJ58" s="609"/>
      <c r="AK58" s="609"/>
      <c r="AL58" s="609"/>
      <c r="AM58" s="609"/>
      <c r="AN58" s="609"/>
      <c r="AO58" s="609"/>
      <c r="AP58" s="609"/>
    </row>
    <row r="59" spans="1:58" s="70" customFormat="1">
      <c r="B59" s="180" t="s">
        <v>197</v>
      </c>
      <c r="D59" s="193">
        <f>'3)Sources &amp; Uses'!F29</f>
        <v>0</v>
      </c>
      <c r="E59" s="193">
        <f>IFERROR(D59/Units,0)</f>
        <v>0</v>
      </c>
      <c r="F59" s="677">
        <f>IFERROR(D59/$D$63,0)</f>
        <v>0</v>
      </c>
      <c r="G59" s="77"/>
      <c r="K59" s="75"/>
      <c r="L59" s="609"/>
      <c r="M59" s="1235"/>
      <c r="N59" s="1235"/>
      <c r="O59" s="1245"/>
      <c r="P59" s="1245"/>
      <c r="Q59" s="1245"/>
      <c r="R59" s="1245"/>
      <c r="S59" s="1245"/>
      <c r="T59" s="1245"/>
      <c r="U59" s="1251" t="s">
        <v>392</v>
      </c>
      <c r="V59" s="609"/>
      <c r="W59" s="609"/>
      <c r="X59" s="609"/>
      <c r="Y59" s="609"/>
      <c r="Z59" s="609"/>
      <c r="AA59" s="609"/>
      <c r="AB59" s="609"/>
      <c r="AC59" s="609"/>
      <c r="AD59" s="609"/>
      <c r="AE59" s="609"/>
      <c r="AF59" s="609"/>
      <c r="AG59" s="609"/>
      <c r="AH59" s="609"/>
      <c r="AI59" s="609"/>
      <c r="AJ59" s="609"/>
      <c r="AK59" s="609"/>
      <c r="AL59" s="609"/>
      <c r="AM59" s="609"/>
      <c r="AN59" s="609"/>
      <c r="AO59" s="609"/>
      <c r="AP59" s="609"/>
    </row>
    <row r="60" spans="1:58" s="70" customFormat="1" ht="15">
      <c r="B60" s="180" t="s">
        <v>1042</v>
      </c>
      <c r="D60" s="193">
        <f>'3)Sources &amp; Uses'!F30</f>
        <v>0</v>
      </c>
      <c r="E60" s="193">
        <f>IFERROR(D60/Units,0)</f>
        <v>0</v>
      </c>
      <c r="F60" s="677">
        <f>IFERROR(D60/$D$63,0)</f>
        <v>0</v>
      </c>
      <c r="G60" s="77"/>
      <c r="H60" s="404" t="s">
        <v>719</v>
      </c>
      <c r="K60" s="75"/>
      <c r="L60" s="609"/>
      <c r="M60" s="1235"/>
      <c r="N60" s="1235"/>
      <c r="O60" s="1245"/>
      <c r="P60" s="1245"/>
      <c r="Q60" s="1245"/>
      <c r="R60" s="1245"/>
      <c r="S60" s="1245"/>
      <c r="T60" s="1245"/>
      <c r="U60" s="1251" t="s">
        <v>807</v>
      </c>
      <c r="V60" s="609"/>
      <c r="W60" s="609"/>
      <c r="X60" s="609"/>
      <c r="Y60" s="609"/>
      <c r="Z60" s="609"/>
      <c r="AA60" s="609"/>
      <c r="AB60" s="609"/>
      <c r="AC60" s="609"/>
      <c r="AD60" s="609"/>
      <c r="AE60" s="609"/>
      <c r="AF60" s="609"/>
      <c r="AG60" s="609"/>
      <c r="AH60" s="609"/>
      <c r="AI60" s="609"/>
      <c r="AJ60" s="609"/>
      <c r="AK60" s="609"/>
      <c r="AL60" s="609"/>
      <c r="AM60" s="609"/>
      <c r="AN60" s="609"/>
      <c r="AO60" s="609"/>
      <c r="AP60" s="609"/>
    </row>
    <row r="61" spans="1:58" s="70" customFormat="1">
      <c r="B61" s="180" t="s">
        <v>191</v>
      </c>
      <c r="D61" s="193">
        <f>'3)Sources &amp; Uses'!F41</f>
        <v>0</v>
      </c>
      <c r="E61" s="193">
        <f>IFERROR(D61/Units,0)</f>
        <v>0</v>
      </c>
      <c r="F61" s="677">
        <f>IFERROR(D61/$D$63,0)</f>
        <v>0</v>
      </c>
      <c r="G61" s="77"/>
      <c r="H61" s="183" t="s">
        <v>720</v>
      </c>
      <c r="I61" s="72"/>
      <c r="J61" s="475">
        <f>SUM('3)Sources &amp; Uses'!F11:F19)</f>
        <v>0</v>
      </c>
      <c r="K61" s="75"/>
      <c r="L61" s="609"/>
      <c r="M61" s="1235"/>
      <c r="N61" s="1235"/>
      <c r="O61" s="1245"/>
      <c r="P61" s="1245"/>
      <c r="Q61" s="1245"/>
      <c r="R61" s="1245"/>
      <c r="S61" s="1245"/>
      <c r="T61" s="1245"/>
      <c r="U61" s="1251" t="s">
        <v>808</v>
      </c>
      <c r="V61" s="609"/>
      <c r="W61" s="609"/>
      <c r="X61" s="609"/>
      <c r="Y61" s="609"/>
      <c r="Z61" s="609"/>
      <c r="AA61" s="609"/>
      <c r="AB61" s="609"/>
      <c r="AC61" s="609"/>
      <c r="AD61" s="609"/>
      <c r="AE61" s="609"/>
      <c r="AF61" s="609"/>
      <c r="AG61" s="609"/>
      <c r="AH61" s="609"/>
      <c r="AI61" s="609"/>
      <c r="AJ61" s="609"/>
      <c r="AK61" s="609"/>
      <c r="AL61" s="609"/>
      <c r="AM61" s="609"/>
      <c r="AN61" s="609"/>
      <c r="AO61" s="609"/>
      <c r="AP61" s="609"/>
    </row>
    <row r="62" spans="1:58" s="70" customFormat="1">
      <c r="B62" s="195" t="s">
        <v>192</v>
      </c>
      <c r="C62" s="78"/>
      <c r="D62" s="194">
        <f>SUM('3)Sources &amp; Uses'!F31:F38)</f>
        <v>0</v>
      </c>
      <c r="E62" s="194">
        <f>IFERROR(D62/Units,0)</f>
        <v>0</v>
      </c>
      <c r="F62" s="678">
        <f>IFERROR(D62/$D$63,0)</f>
        <v>0</v>
      </c>
      <c r="G62" s="77"/>
      <c r="H62" s="176" t="s">
        <v>721</v>
      </c>
      <c r="J62" s="477">
        <f>IFERROR(J61/Units,0)</f>
        <v>0</v>
      </c>
      <c r="K62" s="75"/>
      <c r="L62" s="609"/>
      <c r="M62" s="1235"/>
      <c r="N62" s="1235"/>
      <c r="O62" s="1245"/>
      <c r="P62" s="1245"/>
      <c r="Q62" s="1245"/>
      <c r="R62" s="1245"/>
      <c r="S62" s="1245"/>
      <c r="T62" s="1245"/>
      <c r="U62" s="1251" t="s">
        <v>393</v>
      </c>
      <c r="V62" s="609"/>
      <c r="W62" s="609"/>
      <c r="X62" s="609"/>
      <c r="Y62" s="609"/>
      <c r="Z62" s="609"/>
      <c r="AA62" s="609"/>
      <c r="AB62" s="609"/>
      <c r="AC62" s="609"/>
      <c r="AD62" s="609"/>
      <c r="AE62" s="609"/>
      <c r="AF62" s="609"/>
      <c r="AG62" s="609"/>
      <c r="AH62" s="609"/>
      <c r="AI62" s="609"/>
      <c r="AJ62" s="609"/>
      <c r="AK62" s="609"/>
      <c r="AL62" s="609"/>
      <c r="AM62" s="609"/>
      <c r="AN62" s="609"/>
      <c r="AO62" s="609"/>
      <c r="AP62" s="609"/>
    </row>
    <row r="63" spans="1:58" s="70" customFormat="1">
      <c r="A63" s="199"/>
      <c r="B63" s="200" t="s">
        <v>189</v>
      </c>
      <c r="C63" s="200"/>
      <c r="D63" s="835">
        <f>SUM(D51:D62)</f>
        <v>0</v>
      </c>
      <c r="E63" s="193">
        <f>IFERROR(D63/Units,0)</f>
        <v>0</v>
      </c>
      <c r="F63" s="677">
        <f>IFERROR(D63/$D$63,0)</f>
        <v>0</v>
      </c>
      <c r="G63" s="77"/>
      <c r="H63" s="189" t="s">
        <v>722</v>
      </c>
      <c r="I63" s="78"/>
      <c r="J63" s="222">
        <f>IFERROR(J61/TDC,0)</f>
        <v>0</v>
      </c>
      <c r="K63" s="75"/>
      <c r="L63" s="609"/>
      <c r="M63" s="1235"/>
      <c r="N63" s="1235"/>
      <c r="O63" s="1245"/>
      <c r="P63" s="1245"/>
      <c r="Q63" s="1245"/>
      <c r="R63" s="1245"/>
      <c r="S63" s="1245"/>
      <c r="T63" s="1245"/>
      <c r="U63" s="1251" t="s">
        <v>394</v>
      </c>
      <c r="V63" s="609"/>
      <c r="W63" s="609"/>
      <c r="X63" s="609"/>
      <c r="Y63" s="609"/>
      <c r="Z63" s="609"/>
      <c r="AA63" s="609"/>
      <c r="AB63" s="609"/>
      <c r="AC63" s="609"/>
      <c r="AD63" s="609"/>
      <c r="AE63" s="609"/>
      <c r="AF63" s="609"/>
      <c r="AG63" s="609"/>
      <c r="AH63" s="609"/>
      <c r="AI63" s="609"/>
      <c r="AJ63" s="609"/>
      <c r="AK63" s="609"/>
      <c r="AL63" s="609"/>
      <c r="AM63" s="609"/>
      <c r="AN63" s="609"/>
      <c r="AO63" s="609"/>
      <c r="AP63" s="609"/>
    </row>
    <row r="64" spans="1:58" s="199" customFormat="1">
      <c r="A64" s="70"/>
      <c r="B64" s="79"/>
      <c r="C64" s="79"/>
      <c r="D64" s="80"/>
      <c r="E64" s="80"/>
      <c r="F64" s="70"/>
      <c r="G64" s="201"/>
      <c r="K64" s="202"/>
      <c r="L64" s="615"/>
      <c r="M64" s="1240"/>
      <c r="N64" s="1240"/>
      <c r="O64" s="1253"/>
      <c r="P64" s="1253"/>
      <c r="Q64" s="1253"/>
      <c r="R64" s="1253"/>
      <c r="S64" s="1253"/>
      <c r="T64" s="1253"/>
      <c r="U64" s="1251" t="s">
        <v>809</v>
      </c>
      <c r="V64" s="615"/>
      <c r="W64" s="615"/>
      <c r="X64" s="615"/>
      <c r="Y64" s="615"/>
      <c r="Z64" s="615"/>
      <c r="AA64" s="615"/>
      <c r="AB64" s="615"/>
      <c r="AC64" s="615"/>
      <c r="AD64" s="615"/>
      <c r="AE64" s="615"/>
      <c r="AF64" s="615"/>
      <c r="AG64" s="615"/>
      <c r="AH64" s="615"/>
      <c r="AI64" s="615"/>
      <c r="AJ64" s="615"/>
      <c r="AK64" s="615"/>
      <c r="AL64" s="615"/>
      <c r="AM64" s="615"/>
      <c r="AN64" s="615"/>
      <c r="AO64" s="615"/>
      <c r="AP64" s="615"/>
    </row>
    <row r="65" spans="1:42" s="70" customFormat="1" ht="15">
      <c r="B65" s="554" t="s">
        <v>193</v>
      </c>
      <c r="C65" s="555"/>
      <c r="D65" s="556">
        <f>D63-D48</f>
        <v>0</v>
      </c>
      <c r="E65" s="556">
        <f>IFERROR(D65/Units,0)</f>
        <v>0</v>
      </c>
      <c r="F65" s="557">
        <f>IFERROR(D65/D48,0)</f>
        <v>0</v>
      </c>
      <c r="K65" s="75"/>
      <c r="L65" s="609"/>
      <c r="M65" s="1235"/>
      <c r="N65" s="1235"/>
      <c r="O65" s="1245"/>
      <c r="P65" s="1245"/>
      <c r="Q65" s="1245"/>
      <c r="R65" s="1245"/>
      <c r="S65" s="1245"/>
      <c r="T65" s="1245"/>
      <c r="U65" s="1251" t="s">
        <v>810</v>
      </c>
      <c r="V65" s="609"/>
      <c r="W65" s="609"/>
      <c r="X65" s="609"/>
      <c r="Y65" s="609"/>
      <c r="Z65" s="609"/>
      <c r="AA65" s="609"/>
      <c r="AB65" s="609"/>
      <c r="AC65" s="609"/>
      <c r="AD65" s="609"/>
      <c r="AE65" s="609"/>
      <c r="AF65" s="609"/>
      <c r="AG65" s="609"/>
      <c r="AH65" s="609"/>
      <c r="AI65" s="609"/>
      <c r="AJ65" s="609"/>
      <c r="AK65" s="609"/>
      <c r="AL65" s="609"/>
      <c r="AM65" s="609"/>
      <c r="AN65" s="609"/>
      <c r="AO65" s="609"/>
      <c r="AP65" s="609"/>
    </row>
    <row r="66" spans="1:42" s="70" customFormat="1" ht="12.95" customHeight="1">
      <c r="B66" s="554"/>
      <c r="C66" s="555"/>
      <c r="D66" s="556"/>
      <c r="E66" s="556"/>
      <c r="F66" s="557"/>
      <c r="K66" s="75"/>
      <c r="L66" s="609"/>
      <c r="M66" s="1235"/>
      <c r="N66" s="1235"/>
      <c r="O66" s="1245"/>
      <c r="P66" s="1245"/>
      <c r="Q66" s="1245"/>
      <c r="R66" s="1245"/>
      <c r="S66" s="1245"/>
      <c r="T66" s="1245"/>
      <c r="U66" s="1251" t="s">
        <v>811</v>
      </c>
      <c r="V66" s="609"/>
      <c r="W66" s="609"/>
      <c r="X66" s="609"/>
      <c r="Y66" s="609"/>
      <c r="Z66" s="609"/>
      <c r="AA66" s="609"/>
      <c r="AB66" s="609"/>
      <c r="AC66" s="609"/>
      <c r="AD66" s="609"/>
      <c r="AE66" s="609"/>
      <c r="AF66" s="609"/>
      <c r="AG66" s="609"/>
      <c r="AH66" s="609"/>
      <c r="AI66" s="609"/>
      <c r="AJ66" s="609"/>
      <c r="AK66" s="609"/>
      <c r="AL66" s="609"/>
      <c r="AM66" s="609"/>
      <c r="AN66" s="609"/>
      <c r="AO66" s="609"/>
      <c r="AP66" s="609"/>
    </row>
    <row r="67" spans="1:42" s="70" customFormat="1" ht="12.4" customHeight="1">
      <c r="A67" s="1062"/>
      <c r="B67" s="1062"/>
      <c r="C67" s="1064"/>
      <c r="D67" s="1065"/>
      <c r="E67" s="1065"/>
      <c r="F67" s="1063"/>
      <c r="G67" s="1062"/>
      <c r="H67" s="1062"/>
      <c r="I67" s="1062"/>
      <c r="J67" s="1062"/>
      <c r="K67" s="1066"/>
      <c r="L67" s="610"/>
      <c r="M67" s="1233"/>
      <c r="N67" s="1235"/>
      <c r="O67" s="1245"/>
      <c r="P67" s="1245"/>
      <c r="Q67" s="1245"/>
      <c r="R67" s="1245"/>
      <c r="S67" s="1245"/>
      <c r="T67" s="1245"/>
      <c r="U67" s="1251" t="s">
        <v>812</v>
      </c>
      <c r="V67" s="609"/>
      <c r="W67" s="609"/>
      <c r="X67" s="609"/>
      <c r="Y67" s="609"/>
      <c r="Z67" s="609"/>
      <c r="AA67" s="609"/>
      <c r="AB67" s="609"/>
      <c r="AC67" s="609"/>
      <c r="AD67" s="609"/>
      <c r="AE67" s="609"/>
      <c r="AF67" s="609"/>
      <c r="AG67" s="609"/>
      <c r="AH67" s="609"/>
      <c r="AI67" s="609"/>
      <c r="AJ67" s="609"/>
      <c r="AK67" s="609"/>
      <c r="AL67" s="609"/>
      <c r="AM67" s="609"/>
      <c r="AN67" s="609"/>
      <c r="AO67" s="609"/>
      <c r="AP67" s="609"/>
    </row>
    <row r="68" spans="1:42" s="70" customFormat="1" ht="21" thickBot="1">
      <c r="A68" s="83"/>
      <c r="B68" s="1576" t="s">
        <v>723</v>
      </c>
      <c r="C68" s="1576"/>
      <c r="D68" s="1576"/>
      <c r="E68" s="1576"/>
      <c r="F68" s="1576"/>
      <c r="G68" s="1576"/>
      <c r="H68" s="1576"/>
      <c r="I68" s="1576"/>
      <c r="J68" s="1576"/>
      <c r="L68" s="609"/>
      <c r="M68" s="1235"/>
      <c r="N68" s="1235"/>
      <c r="O68" s="1245"/>
      <c r="P68" s="1245"/>
      <c r="Q68" s="1245"/>
      <c r="R68" s="1245"/>
      <c r="S68" s="1245"/>
      <c r="T68" s="1245"/>
      <c r="U68" s="1252"/>
      <c r="V68" s="609"/>
      <c r="W68" s="609"/>
      <c r="X68" s="609"/>
      <c r="Y68" s="609"/>
      <c r="Z68" s="609"/>
      <c r="AA68" s="609"/>
      <c r="AB68" s="609"/>
      <c r="AC68" s="609"/>
      <c r="AD68" s="609"/>
      <c r="AE68" s="609"/>
      <c r="AF68" s="609"/>
      <c r="AG68" s="609"/>
      <c r="AH68" s="609"/>
      <c r="AI68" s="609"/>
      <c r="AJ68" s="609"/>
      <c r="AK68" s="609"/>
      <c r="AL68" s="609"/>
      <c r="AM68" s="609"/>
      <c r="AN68" s="609"/>
      <c r="AO68" s="609"/>
      <c r="AP68" s="609"/>
    </row>
    <row r="69" spans="1:42" s="70" customFormat="1" ht="30.4" customHeight="1">
      <c r="A69" s="102">
        <v>1</v>
      </c>
      <c r="B69" s="1577"/>
      <c r="C69" s="1578"/>
      <c r="D69" s="1578"/>
      <c r="E69" s="1578"/>
      <c r="F69" s="1578"/>
      <c r="G69" s="1578"/>
      <c r="H69" s="1578"/>
      <c r="I69" s="1578"/>
      <c r="J69" s="1579"/>
      <c r="L69" s="609"/>
      <c r="M69" s="1235"/>
      <c r="N69" s="1235"/>
      <c r="O69" s="1245"/>
      <c r="P69" s="1245"/>
      <c r="Q69" s="1245"/>
      <c r="R69" s="1245"/>
      <c r="S69" s="1245"/>
      <c r="T69" s="1245"/>
      <c r="U69" s="1252"/>
      <c r="V69" s="609"/>
      <c r="W69" s="609"/>
      <c r="X69" s="609"/>
      <c r="Y69" s="609"/>
      <c r="Z69" s="609"/>
      <c r="AA69" s="609"/>
      <c r="AB69" s="609"/>
      <c r="AC69" s="609"/>
      <c r="AD69" s="609"/>
      <c r="AE69" s="609"/>
      <c r="AF69" s="609"/>
      <c r="AG69" s="609"/>
      <c r="AH69" s="609"/>
      <c r="AI69" s="609"/>
      <c r="AJ69" s="609"/>
      <c r="AK69" s="609"/>
      <c r="AL69" s="609"/>
      <c r="AM69" s="609"/>
      <c r="AN69" s="609"/>
      <c r="AO69" s="609"/>
      <c r="AP69" s="609"/>
    </row>
    <row r="70" spans="1:42" s="70" customFormat="1" ht="30.4" customHeight="1">
      <c r="A70" s="102">
        <v>2</v>
      </c>
      <c r="B70" s="1575"/>
      <c r="C70" s="1557"/>
      <c r="D70" s="1557"/>
      <c r="E70" s="1557"/>
      <c r="F70" s="1557"/>
      <c r="G70" s="1557"/>
      <c r="H70" s="1557"/>
      <c r="I70" s="1557"/>
      <c r="J70" s="1558"/>
      <c r="L70" s="609"/>
      <c r="M70" s="1235"/>
      <c r="N70" s="1235"/>
      <c r="O70" s="1245"/>
      <c r="P70" s="1245"/>
      <c r="Q70" s="1245"/>
      <c r="R70" s="1245"/>
      <c r="S70" s="1245"/>
      <c r="T70" s="1245"/>
      <c r="U70" s="1252"/>
      <c r="V70" s="609"/>
      <c r="W70" s="609"/>
      <c r="X70" s="609"/>
      <c r="Y70" s="609"/>
      <c r="Z70" s="609"/>
      <c r="AA70" s="609"/>
      <c r="AB70" s="609"/>
      <c r="AC70" s="609"/>
      <c r="AD70" s="609"/>
      <c r="AE70" s="609"/>
      <c r="AF70" s="609"/>
      <c r="AG70" s="609"/>
      <c r="AH70" s="609"/>
      <c r="AI70" s="609"/>
      <c r="AJ70" s="609"/>
      <c r="AK70" s="609"/>
      <c r="AL70" s="609"/>
      <c r="AM70" s="609"/>
      <c r="AN70" s="609"/>
      <c r="AO70" s="609"/>
      <c r="AP70" s="609"/>
    </row>
    <row r="71" spans="1:42" s="70" customFormat="1" ht="30.4" customHeight="1">
      <c r="A71" s="102">
        <v>3</v>
      </c>
      <c r="B71" s="1575"/>
      <c r="C71" s="1557"/>
      <c r="D71" s="1557"/>
      <c r="E71" s="1557"/>
      <c r="F71" s="1557"/>
      <c r="G71" s="1557"/>
      <c r="H71" s="1557"/>
      <c r="I71" s="1557"/>
      <c r="J71" s="1558"/>
      <c r="L71" s="609"/>
      <c r="M71" s="1235"/>
      <c r="N71" s="1235"/>
      <c r="O71" s="1245"/>
      <c r="P71" s="1245"/>
      <c r="Q71" s="1245"/>
      <c r="R71" s="1245"/>
      <c r="S71" s="1245"/>
      <c r="T71" s="1245"/>
      <c r="U71" s="1252"/>
      <c r="V71" s="609"/>
      <c r="W71" s="609"/>
      <c r="X71" s="609"/>
      <c r="Y71" s="609"/>
      <c r="Z71" s="609"/>
      <c r="AA71" s="609"/>
      <c r="AB71" s="609"/>
      <c r="AC71" s="609"/>
      <c r="AD71" s="609"/>
      <c r="AE71" s="609"/>
      <c r="AF71" s="609"/>
      <c r="AG71" s="609"/>
      <c r="AH71" s="609"/>
      <c r="AI71" s="609"/>
      <c r="AJ71" s="609"/>
      <c r="AK71" s="609"/>
      <c r="AL71" s="609"/>
      <c r="AM71" s="609"/>
      <c r="AN71" s="609"/>
      <c r="AO71" s="609"/>
      <c r="AP71" s="609"/>
    </row>
    <row r="72" spans="1:42" s="70" customFormat="1" ht="30.4" customHeight="1">
      <c r="A72" s="102">
        <v>4</v>
      </c>
      <c r="B72" s="1556"/>
      <c r="C72" s="1557"/>
      <c r="D72" s="1557"/>
      <c r="E72" s="1557"/>
      <c r="F72" s="1557"/>
      <c r="G72" s="1557"/>
      <c r="H72" s="1557"/>
      <c r="I72" s="1557"/>
      <c r="J72" s="1558"/>
      <c r="L72" s="609"/>
      <c r="M72" s="1235"/>
      <c r="N72" s="1235"/>
      <c r="O72" s="1245"/>
      <c r="P72" s="1245"/>
      <c r="Q72" s="1245"/>
      <c r="R72" s="1245"/>
      <c r="S72" s="1245"/>
      <c r="T72" s="1245"/>
      <c r="U72" s="1252"/>
      <c r="V72" s="609"/>
      <c r="W72" s="609"/>
      <c r="X72" s="609"/>
      <c r="Y72" s="609"/>
      <c r="Z72" s="609"/>
      <c r="AA72" s="609"/>
      <c r="AB72" s="609"/>
      <c r="AC72" s="609"/>
      <c r="AD72" s="609"/>
      <c r="AE72" s="609"/>
      <c r="AF72" s="609"/>
      <c r="AG72" s="609"/>
      <c r="AH72" s="609"/>
      <c r="AI72" s="609"/>
      <c r="AJ72" s="609"/>
      <c r="AK72" s="609"/>
      <c r="AL72" s="609"/>
      <c r="AM72" s="609"/>
      <c r="AN72" s="609"/>
      <c r="AO72" s="609"/>
      <c r="AP72" s="609"/>
    </row>
    <row r="73" spans="1:42" s="70" customFormat="1" ht="30.4" customHeight="1">
      <c r="A73" s="102">
        <v>5</v>
      </c>
      <c r="B73" s="1556"/>
      <c r="C73" s="1557"/>
      <c r="D73" s="1557"/>
      <c r="E73" s="1557"/>
      <c r="F73" s="1557"/>
      <c r="G73" s="1557"/>
      <c r="H73" s="1557"/>
      <c r="I73" s="1557"/>
      <c r="J73" s="1558"/>
      <c r="L73" s="609"/>
      <c r="M73" s="1235"/>
      <c r="N73" s="1235"/>
      <c r="O73" s="1245"/>
      <c r="P73" s="1245"/>
      <c r="Q73" s="1245"/>
      <c r="R73" s="1245"/>
      <c r="S73" s="1245"/>
      <c r="T73" s="1245"/>
      <c r="U73" s="1252"/>
      <c r="V73" s="609"/>
      <c r="W73" s="609"/>
      <c r="X73" s="609"/>
      <c r="Y73" s="609"/>
      <c r="Z73" s="609"/>
      <c r="AA73" s="609"/>
      <c r="AB73" s="609"/>
      <c r="AC73" s="609"/>
      <c r="AD73" s="609"/>
      <c r="AE73" s="609"/>
      <c r="AF73" s="609"/>
      <c r="AG73" s="609"/>
      <c r="AH73" s="609"/>
      <c r="AI73" s="609"/>
      <c r="AJ73" s="609"/>
      <c r="AK73" s="609"/>
      <c r="AL73" s="609"/>
      <c r="AM73" s="609"/>
      <c r="AN73" s="609"/>
      <c r="AO73" s="609"/>
      <c r="AP73" s="609"/>
    </row>
    <row r="74" spans="1:42" s="70" customFormat="1" ht="30.4" customHeight="1">
      <c r="A74" s="102">
        <v>6</v>
      </c>
      <c r="B74" s="1556"/>
      <c r="C74" s="1557"/>
      <c r="D74" s="1557"/>
      <c r="E74" s="1557"/>
      <c r="F74" s="1557"/>
      <c r="G74" s="1557"/>
      <c r="H74" s="1557"/>
      <c r="I74" s="1557"/>
      <c r="J74" s="1558"/>
      <c r="L74" s="609"/>
      <c r="M74" s="1235"/>
      <c r="N74" s="1235"/>
      <c r="O74" s="1245"/>
      <c r="P74" s="1245"/>
      <c r="Q74" s="1245"/>
      <c r="R74" s="1245"/>
      <c r="S74" s="1245"/>
      <c r="T74" s="1245"/>
      <c r="U74" s="1252"/>
      <c r="V74" s="609"/>
      <c r="W74" s="609"/>
      <c r="X74" s="609"/>
      <c r="Y74" s="609"/>
      <c r="Z74" s="609"/>
      <c r="AA74" s="609"/>
      <c r="AB74" s="609"/>
      <c r="AC74" s="609"/>
      <c r="AD74" s="609"/>
      <c r="AE74" s="609"/>
      <c r="AF74" s="609"/>
      <c r="AG74" s="609"/>
      <c r="AH74" s="609"/>
      <c r="AI74" s="609"/>
      <c r="AJ74" s="609"/>
      <c r="AK74" s="609"/>
      <c r="AL74" s="609"/>
      <c r="AM74" s="609"/>
      <c r="AN74" s="609"/>
      <c r="AO74" s="609"/>
      <c r="AP74" s="609"/>
    </row>
    <row r="75" spans="1:42" s="70" customFormat="1" ht="30.4" customHeight="1">
      <c r="A75" s="102">
        <v>7</v>
      </c>
      <c r="B75" s="1556"/>
      <c r="C75" s="1557"/>
      <c r="D75" s="1557"/>
      <c r="E75" s="1557"/>
      <c r="F75" s="1557"/>
      <c r="G75" s="1557"/>
      <c r="H75" s="1557"/>
      <c r="I75" s="1557"/>
      <c r="J75" s="1558"/>
      <c r="L75" s="609"/>
      <c r="M75" s="1235"/>
      <c r="N75" s="1235"/>
      <c r="O75" s="1245"/>
      <c r="P75" s="1245"/>
      <c r="Q75" s="1245"/>
      <c r="R75" s="1245"/>
      <c r="S75" s="1245"/>
      <c r="T75" s="1245"/>
      <c r="U75" s="1252"/>
      <c r="V75" s="609"/>
      <c r="W75" s="609"/>
      <c r="X75" s="609"/>
      <c r="Y75" s="609"/>
      <c r="Z75" s="609"/>
      <c r="AA75" s="609"/>
      <c r="AB75" s="609"/>
      <c r="AC75" s="609"/>
      <c r="AD75" s="609"/>
      <c r="AE75" s="609"/>
      <c r="AF75" s="609"/>
      <c r="AG75" s="609"/>
      <c r="AH75" s="609"/>
      <c r="AI75" s="609"/>
      <c r="AJ75" s="609"/>
      <c r="AK75" s="609"/>
      <c r="AL75" s="609"/>
      <c r="AM75" s="609"/>
      <c r="AN75" s="609"/>
      <c r="AO75" s="609"/>
      <c r="AP75" s="609"/>
    </row>
    <row r="76" spans="1:42" s="70" customFormat="1" ht="30.4" customHeight="1">
      <c r="A76" s="102">
        <v>8</v>
      </c>
      <c r="B76" s="1556"/>
      <c r="C76" s="1557"/>
      <c r="D76" s="1557"/>
      <c r="E76" s="1557"/>
      <c r="F76" s="1557"/>
      <c r="G76" s="1557"/>
      <c r="H76" s="1557"/>
      <c r="I76" s="1557"/>
      <c r="J76" s="1558"/>
      <c r="L76" s="609"/>
      <c r="M76" s="1235"/>
      <c r="N76" s="1235"/>
      <c r="O76" s="1245"/>
      <c r="P76" s="1245"/>
      <c r="Q76" s="1245"/>
      <c r="R76" s="1245"/>
      <c r="S76" s="1245"/>
      <c r="T76" s="1245"/>
      <c r="U76" s="1252"/>
      <c r="V76" s="609"/>
      <c r="W76" s="609"/>
      <c r="X76" s="609"/>
      <c r="Y76" s="609"/>
      <c r="Z76" s="609"/>
      <c r="AA76" s="609"/>
      <c r="AB76" s="609"/>
      <c r="AC76" s="609"/>
      <c r="AD76" s="609"/>
      <c r="AE76" s="609"/>
      <c r="AF76" s="609"/>
      <c r="AG76" s="609"/>
      <c r="AH76" s="609"/>
      <c r="AI76" s="609"/>
      <c r="AJ76" s="609"/>
      <c r="AK76" s="609"/>
      <c r="AL76" s="609"/>
      <c r="AM76" s="609"/>
      <c r="AN76" s="609"/>
      <c r="AO76" s="609"/>
      <c r="AP76" s="609"/>
    </row>
    <row r="77" spans="1:42" s="70" customFormat="1" ht="30.4" customHeight="1">
      <c r="A77" s="102">
        <v>9</v>
      </c>
      <c r="B77" s="1556"/>
      <c r="C77" s="1557"/>
      <c r="D77" s="1557"/>
      <c r="E77" s="1557"/>
      <c r="F77" s="1557"/>
      <c r="G77" s="1557"/>
      <c r="H77" s="1557"/>
      <c r="I77" s="1557"/>
      <c r="J77" s="1558"/>
      <c r="L77" s="609"/>
      <c r="M77" s="1235"/>
      <c r="N77" s="1235"/>
      <c r="O77" s="1245"/>
      <c r="P77" s="1245"/>
      <c r="Q77" s="1245"/>
      <c r="R77" s="1245"/>
      <c r="S77" s="1245"/>
      <c r="T77" s="1245"/>
      <c r="U77" s="1252"/>
      <c r="V77" s="609"/>
      <c r="W77" s="609"/>
      <c r="X77" s="609"/>
      <c r="Y77" s="609"/>
      <c r="Z77" s="609"/>
      <c r="AA77" s="609"/>
      <c r="AB77" s="609"/>
      <c r="AC77" s="609"/>
      <c r="AD77" s="609"/>
      <c r="AE77" s="609"/>
      <c r="AF77" s="609"/>
      <c r="AG77" s="609"/>
      <c r="AH77" s="609"/>
      <c r="AI77" s="609"/>
      <c r="AJ77" s="609"/>
      <c r="AK77" s="609"/>
      <c r="AL77" s="609"/>
      <c r="AM77" s="609"/>
      <c r="AN77" s="609"/>
      <c r="AO77" s="609"/>
      <c r="AP77" s="609"/>
    </row>
    <row r="78" spans="1:42" s="70" customFormat="1" ht="30.4" customHeight="1" thickBot="1">
      <c r="A78" s="102">
        <v>10</v>
      </c>
      <c r="B78" s="1567"/>
      <c r="C78" s="1568"/>
      <c r="D78" s="1568"/>
      <c r="E78" s="1568"/>
      <c r="F78" s="1568"/>
      <c r="G78" s="1568"/>
      <c r="H78" s="1568"/>
      <c r="I78" s="1568"/>
      <c r="J78" s="1569"/>
      <c r="L78" s="609"/>
      <c r="M78" s="1235"/>
      <c r="N78" s="1235"/>
      <c r="O78" s="1245"/>
      <c r="P78" s="1245"/>
      <c r="Q78" s="1245"/>
      <c r="R78" s="1245"/>
      <c r="S78" s="1245"/>
      <c r="T78" s="1245"/>
      <c r="U78" s="1252"/>
      <c r="V78" s="609"/>
      <c r="W78" s="609"/>
      <c r="X78" s="609"/>
      <c r="Y78" s="609"/>
      <c r="Z78" s="609"/>
      <c r="AA78" s="609"/>
      <c r="AB78" s="609"/>
      <c r="AC78" s="609"/>
      <c r="AD78" s="609"/>
      <c r="AE78" s="609"/>
      <c r="AF78" s="609"/>
      <c r="AG78" s="609"/>
      <c r="AH78" s="609"/>
      <c r="AI78" s="609"/>
      <c r="AJ78" s="609"/>
      <c r="AK78" s="609"/>
      <c r="AL78" s="609"/>
      <c r="AM78" s="609"/>
      <c r="AN78" s="609"/>
      <c r="AO78" s="609"/>
      <c r="AP78" s="609"/>
    </row>
    <row r="79" spans="1:42" s="70" customFormat="1" ht="15.95" customHeight="1">
      <c r="B79" s="1547"/>
      <c r="C79" s="1547"/>
      <c r="D79" s="1547"/>
      <c r="E79" s="1547"/>
      <c r="F79" s="1547"/>
      <c r="G79" s="1547"/>
      <c r="H79" s="1547"/>
      <c r="I79" s="1547"/>
      <c r="J79" s="1547"/>
      <c r="K79" s="1541" t="s">
        <v>617</v>
      </c>
      <c r="L79" s="609"/>
      <c r="M79" s="1235"/>
      <c r="N79" s="1235"/>
      <c r="O79" s="1245"/>
      <c r="P79" s="1245"/>
      <c r="Q79" s="1245"/>
      <c r="R79" s="1245"/>
      <c r="S79" s="1245"/>
      <c r="T79" s="1245"/>
      <c r="U79" s="1252"/>
      <c r="V79" s="609"/>
      <c r="W79" s="609"/>
      <c r="X79" s="609"/>
      <c r="Y79" s="609"/>
      <c r="Z79" s="609"/>
      <c r="AA79" s="609"/>
      <c r="AB79" s="609"/>
      <c r="AC79" s="609"/>
      <c r="AD79" s="609"/>
      <c r="AE79" s="609"/>
      <c r="AF79" s="609"/>
      <c r="AG79" s="609"/>
      <c r="AH79" s="609"/>
      <c r="AI79" s="609"/>
      <c r="AJ79" s="609"/>
      <c r="AK79" s="609"/>
      <c r="AL79" s="609"/>
      <c r="AM79" s="609"/>
      <c r="AN79" s="609"/>
      <c r="AO79" s="609"/>
      <c r="AP79" s="609"/>
    </row>
    <row r="80" spans="1:42" s="70" customFormat="1" ht="21.6" customHeight="1" thickBot="1">
      <c r="B80" s="1555" t="s">
        <v>724</v>
      </c>
      <c r="C80" s="1555"/>
      <c r="D80" s="1555"/>
      <c r="E80" s="1555"/>
      <c r="F80" s="1555" t="s">
        <v>616</v>
      </c>
      <c r="G80" s="1555"/>
      <c r="H80" s="1555"/>
      <c r="I80" s="1555"/>
      <c r="J80" s="1555"/>
      <c r="K80" s="1541"/>
      <c r="L80" s="609"/>
      <c r="M80" s="1235"/>
      <c r="N80" s="1235"/>
      <c r="O80" s="1245"/>
      <c r="P80" s="1245"/>
      <c r="Q80" s="1245"/>
      <c r="R80" s="1245"/>
      <c r="S80" s="1245"/>
      <c r="T80" s="1245"/>
      <c r="U80" s="1252"/>
      <c r="V80" s="609"/>
      <c r="W80" s="609"/>
      <c r="X80" s="609"/>
      <c r="Y80" s="609"/>
      <c r="Z80" s="609"/>
      <c r="AA80" s="609"/>
      <c r="AB80" s="609"/>
      <c r="AC80" s="609"/>
      <c r="AD80" s="609"/>
      <c r="AE80" s="609"/>
      <c r="AF80" s="609"/>
      <c r="AG80" s="609"/>
      <c r="AH80" s="609"/>
      <c r="AI80" s="609"/>
      <c r="AJ80" s="609"/>
      <c r="AK80" s="609"/>
      <c r="AL80" s="609"/>
      <c r="AM80" s="609"/>
      <c r="AN80" s="609"/>
      <c r="AO80" s="609"/>
      <c r="AP80" s="609"/>
    </row>
    <row r="81" spans="1:58" ht="39.950000000000003" customHeight="1">
      <c r="A81" s="102">
        <v>1</v>
      </c>
      <c r="B81" s="1548"/>
      <c r="C81" s="1549"/>
      <c r="D81" s="1549"/>
      <c r="E81" s="1549"/>
      <c r="F81" s="1572"/>
      <c r="G81" s="1573"/>
      <c r="H81" s="1573"/>
      <c r="I81" s="1573"/>
      <c r="J81" s="1574"/>
      <c r="K81" s="84"/>
      <c r="U81" s="1252"/>
      <c r="BF81" s="51"/>
    </row>
    <row r="82" spans="1:58" ht="39.950000000000003" customHeight="1">
      <c r="A82" s="102">
        <v>2</v>
      </c>
      <c r="B82" s="1542"/>
      <c r="C82" s="1543"/>
      <c r="D82" s="1543"/>
      <c r="E82" s="1543"/>
      <c r="F82" s="1544"/>
      <c r="G82" s="1545"/>
      <c r="H82" s="1545"/>
      <c r="I82" s="1545"/>
      <c r="J82" s="1546"/>
      <c r="K82" s="84"/>
      <c r="U82" s="1252"/>
      <c r="BF82" s="51"/>
    </row>
    <row r="83" spans="1:58" ht="39.950000000000003" customHeight="1">
      <c r="A83" s="102">
        <v>3</v>
      </c>
      <c r="B83" s="1542"/>
      <c r="C83" s="1543"/>
      <c r="D83" s="1543"/>
      <c r="E83" s="1543"/>
      <c r="F83" s="1544"/>
      <c r="G83" s="1545"/>
      <c r="H83" s="1545"/>
      <c r="I83" s="1545"/>
      <c r="J83" s="1546"/>
      <c r="K83" s="84"/>
      <c r="U83" s="1252"/>
      <c r="BF83" s="51"/>
    </row>
    <row r="84" spans="1:58" ht="39.950000000000003" customHeight="1">
      <c r="A84" s="102">
        <v>4</v>
      </c>
      <c r="B84" s="1542"/>
      <c r="C84" s="1543"/>
      <c r="D84" s="1543"/>
      <c r="E84" s="1543"/>
      <c r="F84" s="1544"/>
      <c r="G84" s="1545"/>
      <c r="H84" s="1545"/>
      <c r="I84" s="1545"/>
      <c r="J84" s="1546"/>
      <c r="K84" s="84"/>
      <c r="U84" s="1252"/>
      <c r="BF84" s="51"/>
    </row>
    <row r="85" spans="1:58" ht="39.950000000000003" customHeight="1">
      <c r="A85" s="102">
        <v>5</v>
      </c>
      <c r="B85" s="1542"/>
      <c r="C85" s="1543"/>
      <c r="D85" s="1543"/>
      <c r="E85" s="1543"/>
      <c r="F85" s="1544"/>
      <c r="G85" s="1545"/>
      <c r="H85" s="1545"/>
      <c r="I85" s="1545"/>
      <c r="J85" s="1546"/>
      <c r="K85" s="84"/>
      <c r="T85" s="1254"/>
      <c r="U85" s="1252"/>
      <c r="BF85" s="51"/>
    </row>
    <row r="86" spans="1:58" ht="39.950000000000003" customHeight="1">
      <c r="A86" s="102">
        <v>6</v>
      </c>
      <c r="B86" s="1542"/>
      <c r="C86" s="1543"/>
      <c r="D86" s="1543"/>
      <c r="E86" s="1543"/>
      <c r="F86" s="1544"/>
      <c r="G86" s="1545"/>
      <c r="H86" s="1545"/>
      <c r="I86" s="1545"/>
      <c r="J86" s="1546"/>
      <c r="K86" s="84"/>
      <c r="T86" s="1254"/>
      <c r="U86" s="1252"/>
      <c r="BF86" s="51"/>
    </row>
    <row r="87" spans="1:58" ht="39.950000000000003" customHeight="1">
      <c r="A87" s="102">
        <v>7</v>
      </c>
      <c r="B87" s="1542"/>
      <c r="C87" s="1543"/>
      <c r="D87" s="1543"/>
      <c r="E87" s="1543"/>
      <c r="F87" s="1544"/>
      <c r="G87" s="1545"/>
      <c r="H87" s="1545"/>
      <c r="I87" s="1545"/>
      <c r="J87" s="1546"/>
      <c r="K87" s="83"/>
      <c r="L87" s="616"/>
      <c r="U87" s="1252"/>
    </row>
    <row r="88" spans="1:58" ht="39.950000000000003" customHeight="1">
      <c r="A88" s="102">
        <v>8</v>
      </c>
      <c r="B88" s="1542"/>
      <c r="C88" s="1543"/>
      <c r="D88" s="1543"/>
      <c r="E88" s="1543"/>
      <c r="F88" s="1544"/>
      <c r="G88" s="1545"/>
      <c r="H88" s="1545"/>
      <c r="I88" s="1545"/>
      <c r="J88" s="1546"/>
      <c r="K88" s="83"/>
      <c r="L88" s="616"/>
      <c r="U88" s="1252"/>
    </row>
    <row r="89" spans="1:58" ht="39.950000000000003" customHeight="1">
      <c r="A89" s="102">
        <v>9</v>
      </c>
      <c r="B89" s="1542"/>
      <c r="C89" s="1543"/>
      <c r="D89" s="1543"/>
      <c r="E89" s="1543"/>
      <c r="F89" s="1544"/>
      <c r="G89" s="1545"/>
      <c r="H89" s="1545"/>
      <c r="I89" s="1545"/>
      <c r="J89" s="1546"/>
      <c r="K89" s="83"/>
      <c r="L89" s="616"/>
      <c r="U89" s="1252"/>
    </row>
    <row r="90" spans="1:58" ht="39.950000000000003" customHeight="1">
      <c r="A90" s="102">
        <v>10</v>
      </c>
      <c r="B90" s="1542"/>
      <c r="C90" s="1543"/>
      <c r="D90" s="1543"/>
      <c r="E90" s="1543"/>
      <c r="F90" s="1544"/>
      <c r="G90" s="1545"/>
      <c r="H90" s="1545"/>
      <c r="I90" s="1545"/>
      <c r="J90" s="1546"/>
      <c r="K90" s="83"/>
      <c r="L90" s="616"/>
      <c r="U90" s="1252"/>
    </row>
    <row r="91" spans="1:58" s="83" customFormat="1" ht="39.6" customHeight="1">
      <c r="A91" s="102">
        <v>11</v>
      </c>
      <c r="B91" s="1542"/>
      <c r="C91" s="1543"/>
      <c r="D91" s="1543"/>
      <c r="E91" s="1543"/>
      <c r="F91" s="1544"/>
      <c r="G91" s="1545"/>
      <c r="H91" s="1545"/>
      <c r="I91" s="1545"/>
      <c r="J91" s="1546"/>
      <c r="L91" s="614"/>
      <c r="M91" s="1234"/>
      <c r="N91" s="1234"/>
      <c r="O91" s="1251"/>
      <c r="P91" s="1251"/>
      <c r="Q91" s="1251"/>
      <c r="R91" s="1251"/>
      <c r="S91" s="1251"/>
      <c r="T91" s="1251"/>
      <c r="U91" s="1252"/>
      <c r="V91" s="614"/>
      <c r="W91" s="614"/>
      <c r="X91" s="614"/>
      <c r="Y91" s="614"/>
      <c r="Z91" s="614"/>
      <c r="AA91" s="614"/>
      <c r="AB91" s="614"/>
      <c r="AC91" s="614"/>
      <c r="AD91" s="614"/>
      <c r="AE91" s="614"/>
      <c r="AF91" s="614"/>
      <c r="AG91" s="614"/>
      <c r="AH91" s="614"/>
      <c r="AI91" s="614"/>
      <c r="AJ91" s="614"/>
      <c r="AK91" s="614"/>
      <c r="AL91" s="614"/>
      <c r="AM91" s="614"/>
      <c r="AN91" s="614"/>
      <c r="AO91" s="614"/>
      <c r="AP91" s="614"/>
    </row>
    <row r="92" spans="1:58" s="83" customFormat="1" ht="39.6" customHeight="1">
      <c r="A92" s="102">
        <v>12</v>
      </c>
      <c r="B92" s="1542"/>
      <c r="C92" s="1543"/>
      <c r="D92" s="1543"/>
      <c r="E92" s="1543"/>
      <c r="F92" s="1544"/>
      <c r="G92" s="1545"/>
      <c r="H92" s="1545"/>
      <c r="I92" s="1545"/>
      <c r="J92" s="1546"/>
      <c r="L92" s="614"/>
      <c r="M92" s="1234"/>
      <c r="N92" s="1234"/>
      <c r="O92" s="1251"/>
      <c r="P92" s="1251"/>
      <c r="Q92" s="1251"/>
      <c r="R92" s="1251"/>
      <c r="S92" s="1251"/>
      <c r="T92" s="1251"/>
      <c r="U92" s="1252"/>
      <c r="V92" s="614"/>
      <c r="W92" s="614"/>
      <c r="X92" s="614"/>
      <c r="Y92" s="614"/>
      <c r="Z92" s="614"/>
      <c r="AA92" s="614"/>
      <c r="AB92" s="614"/>
      <c r="AC92" s="614"/>
      <c r="AD92" s="614"/>
      <c r="AE92" s="614"/>
      <c r="AF92" s="614"/>
      <c r="AG92" s="614"/>
      <c r="AH92" s="614"/>
      <c r="AI92" s="614"/>
      <c r="AJ92" s="614"/>
      <c r="AK92" s="614"/>
      <c r="AL92" s="614"/>
      <c r="AM92" s="614"/>
      <c r="AN92" s="614"/>
      <c r="AO92" s="614"/>
      <c r="AP92" s="614"/>
    </row>
    <row r="93" spans="1:58" s="83" customFormat="1" ht="39.6" customHeight="1">
      <c r="A93" s="102">
        <v>13</v>
      </c>
      <c r="B93" s="1542"/>
      <c r="C93" s="1543"/>
      <c r="D93" s="1543"/>
      <c r="E93" s="1543"/>
      <c r="F93" s="1544"/>
      <c r="G93" s="1545"/>
      <c r="H93" s="1545"/>
      <c r="I93" s="1545"/>
      <c r="J93" s="1546"/>
      <c r="L93" s="614"/>
      <c r="M93" s="1234"/>
      <c r="N93" s="1234"/>
      <c r="O93" s="1251"/>
      <c r="P93" s="1251"/>
      <c r="Q93" s="1251"/>
      <c r="R93" s="1251"/>
      <c r="S93" s="1251"/>
      <c r="T93" s="1251"/>
      <c r="U93" s="1252"/>
      <c r="V93" s="614"/>
      <c r="W93" s="614"/>
      <c r="X93" s="614"/>
      <c r="Y93" s="614"/>
      <c r="Z93" s="614"/>
      <c r="AA93" s="614"/>
      <c r="AB93" s="614"/>
      <c r="AC93" s="614"/>
      <c r="AD93" s="614"/>
      <c r="AE93" s="614"/>
      <c r="AF93" s="614"/>
      <c r="AG93" s="614"/>
      <c r="AH93" s="614"/>
      <c r="AI93" s="614"/>
      <c r="AJ93" s="614"/>
      <c r="AK93" s="614"/>
      <c r="AL93" s="614"/>
      <c r="AM93" s="614"/>
      <c r="AN93" s="614"/>
      <c r="AO93" s="614"/>
      <c r="AP93" s="614"/>
    </row>
    <row r="94" spans="1:58" s="83" customFormat="1" ht="39.6" customHeight="1">
      <c r="A94" s="102">
        <v>14</v>
      </c>
      <c r="B94" s="1542"/>
      <c r="C94" s="1543"/>
      <c r="D94" s="1543"/>
      <c r="E94" s="1543"/>
      <c r="F94" s="1544"/>
      <c r="G94" s="1545"/>
      <c r="H94" s="1545"/>
      <c r="I94" s="1545"/>
      <c r="J94" s="1546"/>
      <c r="L94" s="614"/>
      <c r="M94" s="1234"/>
      <c r="N94" s="1234"/>
      <c r="O94" s="1251"/>
      <c r="P94" s="1251"/>
      <c r="Q94" s="1251"/>
      <c r="R94" s="1251"/>
      <c r="S94" s="1251"/>
      <c r="T94" s="1251"/>
      <c r="U94" s="1252"/>
      <c r="V94" s="614"/>
      <c r="W94" s="614"/>
      <c r="X94" s="614"/>
      <c r="Y94" s="614"/>
      <c r="Z94" s="614"/>
      <c r="AA94" s="614"/>
      <c r="AB94" s="614"/>
      <c r="AC94" s="614"/>
      <c r="AD94" s="614"/>
      <c r="AE94" s="614"/>
      <c r="AF94" s="614"/>
      <c r="AG94" s="614"/>
      <c r="AH94" s="614"/>
      <c r="AI94" s="614"/>
      <c r="AJ94" s="614"/>
      <c r="AK94" s="614"/>
      <c r="AL94" s="614"/>
      <c r="AM94" s="614"/>
      <c r="AN94" s="614"/>
      <c r="AO94" s="614"/>
      <c r="AP94" s="614"/>
    </row>
    <row r="95" spans="1:58" s="83" customFormat="1" ht="39.6" customHeight="1" thickBot="1">
      <c r="A95" s="102">
        <v>15</v>
      </c>
      <c r="B95" s="1550"/>
      <c r="C95" s="1551"/>
      <c r="D95" s="1551"/>
      <c r="E95" s="1551"/>
      <c r="F95" s="1552"/>
      <c r="G95" s="1553"/>
      <c r="H95" s="1553"/>
      <c r="I95" s="1553"/>
      <c r="J95" s="1554"/>
      <c r="L95" s="614"/>
      <c r="M95" s="1234"/>
      <c r="N95" s="1234"/>
      <c r="O95" s="1251"/>
      <c r="P95" s="1251"/>
      <c r="Q95" s="1251"/>
      <c r="R95" s="1251"/>
      <c r="S95" s="1251"/>
      <c r="T95" s="1251"/>
      <c r="U95" s="1252"/>
      <c r="V95" s="614"/>
      <c r="W95" s="614"/>
      <c r="X95" s="614"/>
      <c r="Y95" s="614"/>
      <c r="Z95" s="614"/>
      <c r="AA95" s="614"/>
      <c r="AB95" s="614"/>
      <c r="AC95" s="614"/>
      <c r="AD95" s="614"/>
      <c r="AE95" s="614"/>
      <c r="AF95" s="614"/>
      <c r="AG95" s="614"/>
      <c r="AH95" s="614"/>
      <c r="AI95" s="614"/>
      <c r="AJ95" s="614"/>
      <c r="AK95" s="614"/>
      <c r="AL95" s="614"/>
      <c r="AM95" s="614"/>
      <c r="AN95" s="614"/>
      <c r="AO95" s="614"/>
      <c r="AP95" s="614"/>
    </row>
    <row r="96" spans="1:58" s="83" customFormat="1" ht="39.950000000000003" customHeight="1">
      <c r="L96" s="614"/>
      <c r="M96" s="1234"/>
      <c r="N96" s="1234"/>
      <c r="O96" s="1251"/>
      <c r="P96" s="1251"/>
      <c r="Q96" s="1251"/>
      <c r="R96" s="1251"/>
      <c r="S96" s="1251"/>
      <c r="T96" s="1251"/>
      <c r="U96" s="1252"/>
      <c r="V96" s="614"/>
      <c r="W96" s="614"/>
      <c r="X96" s="614"/>
      <c r="Y96" s="614"/>
      <c r="Z96" s="614"/>
      <c r="AA96" s="614"/>
      <c r="AB96" s="614"/>
      <c r="AC96" s="614"/>
      <c r="AD96" s="614"/>
      <c r="AE96" s="614"/>
      <c r="AF96" s="614"/>
      <c r="AG96" s="614"/>
      <c r="AH96" s="614"/>
      <c r="AI96" s="614"/>
      <c r="AJ96" s="614"/>
      <c r="AK96" s="614"/>
      <c r="AL96" s="614"/>
      <c r="AM96" s="614"/>
      <c r="AN96" s="614"/>
      <c r="AO96" s="614"/>
      <c r="AP96" s="614"/>
    </row>
    <row r="97" spans="12:42" s="83" customFormat="1" ht="39.950000000000003" customHeight="1">
      <c r="L97" s="614"/>
      <c r="M97" s="1234"/>
      <c r="N97" s="1234"/>
      <c r="O97" s="1251"/>
      <c r="P97" s="1251"/>
      <c r="Q97" s="1251"/>
      <c r="R97" s="1251"/>
      <c r="S97" s="1251"/>
      <c r="T97" s="1251"/>
      <c r="U97" s="1252"/>
      <c r="V97" s="614"/>
      <c r="W97" s="614"/>
      <c r="X97" s="614"/>
      <c r="Y97" s="614"/>
      <c r="Z97" s="614"/>
      <c r="AA97" s="614"/>
      <c r="AB97" s="614"/>
      <c r="AC97" s="614"/>
      <c r="AD97" s="614"/>
      <c r="AE97" s="614"/>
      <c r="AF97" s="614"/>
      <c r="AG97" s="614"/>
      <c r="AH97" s="614"/>
      <c r="AI97" s="614"/>
      <c r="AJ97" s="614"/>
      <c r="AK97" s="614"/>
      <c r="AL97" s="614"/>
      <c r="AM97" s="614"/>
      <c r="AN97" s="614"/>
      <c r="AO97" s="614"/>
      <c r="AP97" s="614"/>
    </row>
    <row r="98" spans="12:42" s="83" customFormat="1" ht="39.950000000000003" customHeight="1">
      <c r="L98" s="614"/>
      <c r="M98" s="1234"/>
      <c r="N98" s="1234"/>
      <c r="O98" s="1251"/>
      <c r="P98" s="1251"/>
      <c r="Q98" s="1251"/>
      <c r="R98" s="1251"/>
      <c r="S98" s="1251"/>
      <c r="T98" s="1251"/>
      <c r="U98" s="1252"/>
      <c r="V98" s="614"/>
      <c r="W98" s="614"/>
      <c r="X98" s="614"/>
      <c r="Y98" s="614"/>
      <c r="Z98" s="614"/>
      <c r="AA98" s="614"/>
      <c r="AB98" s="614"/>
      <c r="AC98" s="614"/>
      <c r="AD98" s="614"/>
      <c r="AE98" s="614"/>
      <c r="AF98" s="614"/>
      <c r="AG98" s="614"/>
      <c r="AH98" s="614"/>
      <c r="AI98" s="614"/>
      <c r="AJ98" s="614"/>
      <c r="AK98" s="614"/>
      <c r="AL98" s="614"/>
      <c r="AM98" s="614"/>
      <c r="AN98" s="614"/>
      <c r="AO98" s="614"/>
      <c r="AP98" s="614"/>
    </row>
    <row r="99" spans="12:42" s="83" customFormat="1" ht="39.950000000000003" customHeight="1">
      <c r="L99" s="614"/>
      <c r="M99" s="1234"/>
      <c r="N99" s="1234"/>
      <c r="O99" s="1251"/>
      <c r="P99" s="1251"/>
      <c r="Q99" s="1251"/>
      <c r="R99" s="1251"/>
      <c r="S99" s="1251"/>
      <c r="T99" s="1251"/>
      <c r="U99" s="1252"/>
      <c r="V99" s="614"/>
      <c r="W99" s="614"/>
      <c r="X99" s="614"/>
      <c r="Y99" s="614"/>
      <c r="Z99" s="614"/>
      <c r="AA99" s="614"/>
      <c r="AB99" s="614"/>
      <c r="AC99" s="614"/>
      <c r="AD99" s="614"/>
      <c r="AE99" s="614"/>
      <c r="AF99" s="614"/>
      <c r="AG99" s="614"/>
      <c r="AH99" s="614"/>
      <c r="AI99" s="614"/>
      <c r="AJ99" s="614"/>
      <c r="AK99" s="614"/>
      <c r="AL99" s="614"/>
      <c r="AM99" s="614"/>
      <c r="AN99" s="614"/>
      <c r="AO99" s="614"/>
      <c r="AP99" s="614"/>
    </row>
    <row r="100" spans="12:42" s="83" customFormat="1" ht="39.950000000000003" customHeight="1">
      <c r="L100" s="614"/>
      <c r="M100" s="1234"/>
      <c r="N100" s="1234"/>
      <c r="O100" s="1251"/>
      <c r="P100" s="1251"/>
      <c r="Q100" s="1251"/>
      <c r="R100" s="1251"/>
      <c r="S100" s="1251"/>
      <c r="T100" s="1251"/>
      <c r="U100" s="1252"/>
      <c r="V100" s="614"/>
      <c r="W100" s="614"/>
      <c r="X100" s="614"/>
      <c r="Y100" s="614"/>
      <c r="Z100" s="614"/>
      <c r="AA100" s="614"/>
      <c r="AB100" s="614"/>
      <c r="AC100" s="614"/>
      <c r="AD100" s="614"/>
      <c r="AE100" s="614"/>
      <c r="AF100" s="614"/>
      <c r="AG100" s="614"/>
      <c r="AH100" s="614"/>
      <c r="AI100" s="614"/>
      <c r="AJ100" s="614"/>
      <c r="AK100" s="614"/>
      <c r="AL100" s="614"/>
      <c r="AM100" s="614"/>
      <c r="AN100" s="614"/>
      <c r="AO100" s="614"/>
      <c r="AP100" s="614"/>
    </row>
    <row r="101" spans="12:42" s="83" customFormat="1" ht="39.950000000000003" customHeight="1">
      <c r="L101" s="614"/>
      <c r="M101" s="1234"/>
      <c r="N101" s="1234"/>
      <c r="O101" s="1251"/>
      <c r="P101" s="1251"/>
      <c r="Q101" s="1251"/>
      <c r="R101" s="1251"/>
      <c r="S101" s="1251"/>
      <c r="T101" s="1251"/>
      <c r="U101" s="1252"/>
      <c r="V101" s="614"/>
      <c r="W101" s="614"/>
      <c r="X101" s="614"/>
      <c r="Y101" s="614"/>
      <c r="Z101" s="614"/>
      <c r="AA101" s="614"/>
      <c r="AB101" s="614"/>
      <c r="AC101" s="614"/>
      <c r="AD101" s="614"/>
      <c r="AE101" s="614"/>
      <c r="AF101" s="614"/>
      <c r="AG101" s="614"/>
      <c r="AH101" s="614"/>
      <c r="AI101" s="614"/>
      <c r="AJ101" s="614"/>
      <c r="AK101" s="614"/>
      <c r="AL101" s="614"/>
      <c r="AM101" s="614"/>
      <c r="AN101" s="614"/>
      <c r="AO101" s="614"/>
      <c r="AP101" s="614"/>
    </row>
    <row r="102" spans="12:42" s="83" customFormat="1" ht="39.950000000000003" customHeight="1">
      <c r="L102" s="614"/>
      <c r="M102" s="1234"/>
      <c r="N102" s="1234"/>
      <c r="O102" s="1251"/>
      <c r="P102" s="1251"/>
      <c r="Q102" s="1251"/>
      <c r="R102" s="1251"/>
      <c r="S102" s="1251"/>
      <c r="T102" s="1251"/>
      <c r="U102" s="1252"/>
      <c r="V102" s="614"/>
      <c r="W102" s="614"/>
      <c r="X102" s="614"/>
      <c r="Y102" s="614"/>
      <c r="Z102" s="614"/>
      <c r="AA102" s="614"/>
      <c r="AB102" s="614"/>
      <c r="AC102" s="614"/>
      <c r="AD102" s="614"/>
      <c r="AE102" s="614"/>
      <c r="AF102" s="614"/>
      <c r="AG102" s="614"/>
      <c r="AH102" s="614"/>
      <c r="AI102" s="614"/>
      <c r="AJ102" s="614"/>
      <c r="AK102" s="614"/>
      <c r="AL102" s="614"/>
      <c r="AM102" s="614"/>
      <c r="AN102" s="614"/>
      <c r="AO102" s="614"/>
      <c r="AP102" s="614"/>
    </row>
    <row r="103" spans="12:42" s="83" customFormat="1" ht="15">
      <c r="L103" s="614"/>
      <c r="M103" s="1234"/>
      <c r="N103" s="1234"/>
      <c r="O103" s="1251"/>
      <c r="P103" s="1251"/>
      <c r="Q103" s="1251"/>
      <c r="R103" s="1251"/>
      <c r="S103" s="1251"/>
      <c r="T103" s="1251"/>
      <c r="U103" s="1252"/>
      <c r="V103" s="614"/>
      <c r="W103" s="614"/>
      <c r="X103" s="614"/>
      <c r="Y103" s="614"/>
      <c r="Z103" s="614"/>
      <c r="AA103" s="614"/>
      <c r="AB103" s="614"/>
      <c r="AC103" s="614"/>
      <c r="AD103" s="614"/>
      <c r="AE103" s="614"/>
      <c r="AF103" s="614"/>
      <c r="AG103" s="614"/>
      <c r="AH103" s="614"/>
      <c r="AI103" s="614"/>
      <c r="AJ103" s="614"/>
      <c r="AK103" s="614"/>
      <c r="AL103" s="614"/>
      <c r="AM103" s="614"/>
      <c r="AN103" s="614"/>
      <c r="AO103" s="614"/>
      <c r="AP103" s="614"/>
    </row>
    <row r="104" spans="12:42" s="83" customFormat="1" ht="15">
      <c r="L104" s="614"/>
      <c r="M104" s="1234"/>
      <c r="N104" s="1234"/>
      <c r="O104" s="1251"/>
      <c r="P104" s="1251"/>
      <c r="Q104" s="1251"/>
      <c r="R104" s="1251"/>
      <c r="S104" s="1251"/>
      <c r="T104" s="1251"/>
      <c r="U104" s="1252"/>
      <c r="V104" s="614"/>
      <c r="W104" s="614"/>
      <c r="X104" s="614"/>
      <c r="Y104" s="614"/>
      <c r="Z104" s="614"/>
      <c r="AA104" s="614"/>
      <c r="AB104" s="614"/>
      <c r="AC104" s="614"/>
      <c r="AD104" s="614"/>
      <c r="AE104" s="614"/>
      <c r="AF104" s="614"/>
      <c r="AG104" s="614"/>
      <c r="AH104" s="614"/>
      <c r="AI104" s="614"/>
      <c r="AJ104" s="614"/>
      <c r="AK104" s="614"/>
      <c r="AL104" s="614"/>
      <c r="AM104" s="614"/>
      <c r="AN104" s="614"/>
      <c r="AO104" s="614"/>
      <c r="AP104" s="614"/>
    </row>
    <row r="105" spans="12:42" s="83" customFormat="1" ht="15">
      <c r="L105" s="614"/>
      <c r="M105" s="1234"/>
      <c r="N105" s="1234"/>
      <c r="O105" s="1251"/>
      <c r="P105" s="1251"/>
      <c r="Q105" s="1251"/>
      <c r="R105" s="1251"/>
      <c r="S105" s="1251"/>
      <c r="T105" s="1251"/>
      <c r="U105" s="1252"/>
      <c r="V105" s="614"/>
      <c r="W105" s="614"/>
      <c r="X105" s="614"/>
      <c r="Y105" s="614"/>
      <c r="Z105" s="614"/>
      <c r="AA105" s="614"/>
      <c r="AB105" s="614"/>
      <c r="AC105" s="614"/>
      <c r="AD105" s="614"/>
      <c r="AE105" s="614"/>
      <c r="AF105" s="614"/>
      <c r="AG105" s="614"/>
      <c r="AH105" s="614"/>
      <c r="AI105" s="614"/>
      <c r="AJ105" s="614"/>
      <c r="AK105" s="614"/>
      <c r="AL105" s="614"/>
      <c r="AM105" s="614"/>
      <c r="AN105" s="614"/>
      <c r="AO105" s="614"/>
      <c r="AP105" s="614"/>
    </row>
    <row r="106" spans="12:42" s="83" customFormat="1" ht="15">
      <c r="L106" s="614"/>
      <c r="M106" s="1234"/>
      <c r="N106" s="1234"/>
      <c r="O106" s="1251"/>
      <c r="P106" s="1251"/>
      <c r="Q106" s="1251"/>
      <c r="R106" s="1251"/>
      <c r="S106" s="1251"/>
      <c r="T106" s="1251"/>
      <c r="U106" s="1252"/>
      <c r="V106" s="614"/>
      <c r="W106" s="614"/>
      <c r="X106" s="614"/>
      <c r="Y106" s="614"/>
      <c r="Z106" s="614"/>
      <c r="AA106" s="614"/>
      <c r="AB106" s="614"/>
      <c r="AC106" s="614"/>
      <c r="AD106" s="614"/>
      <c r="AE106" s="614"/>
      <c r="AF106" s="614"/>
      <c r="AG106" s="614"/>
      <c r="AH106" s="614"/>
      <c r="AI106" s="614"/>
      <c r="AJ106" s="614"/>
      <c r="AK106" s="614"/>
      <c r="AL106" s="614"/>
      <c r="AM106" s="614"/>
      <c r="AN106" s="614"/>
      <c r="AO106" s="614"/>
      <c r="AP106" s="614"/>
    </row>
    <row r="107" spans="12:42" s="83" customFormat="1" ht="15">
      <c r="L107" s="614"/>
      <c r="M107" s="1234"/>
      <c r="N107" s="1234"/>
      <c r="O107" s="1251"/>
      <c r="P107" s="1251"/>
      <c r="Q107" s="1251"/>
      <c r="R107" s="1251"/>
      <c r="S107" s="1251"/>
      <c r="T107" s="1251"/>
      <c r="U107" s="1252"/>
      <c r="V107" s="614"/>
      <c r="W107" s="614"/>
      <c r="X107" s="614"/>
      <c r="Y107" s="614"/>
      <c r="Z107" s="614"/>
      <c r="AA107" s="614"/>
      <c r="AB107" s="614"/>
      <c r="AC107" s="614"/>
      <c r="AD107" s="614"/>
      <c r="AE107" s="614"/>
      <c r="AF107" s="614"/>
      <c r="AG107" s="614"/>
      <c r="AH107" s="614"/>
      <c r="AI107" s="614"/>
      <c r="AJ107" s="614"/>
      <c r="AK107" s="614"/>
      <c r="AL107" s="614"/>
      <c r="AM107" s="614"/>
      <c r="AN107" s="614"/>
      <c r="AO107" s="614"/>
      <c r="AP107" s="614"/>
    </row>
    <row r="108" spans="12:42" s="83" customFormat="1" ht="15">
      <c r="L108" s="614"/>
      <c r="M108" s="1234"/>
      <c r="N108" s="1234"/>
      <c r="O108" s="1251"/>
      <c r="P108" s="1251"/>
      <c r="Q108" s="1251"/>
      <c r="R108" s="1251"/>
      <c r="S108" s="1251"/>
      <c r="T108" s="1251"/>
      <c r="U108" s="1252"/>
      <c r="V108" s="614"/>
      <c r="W108" s="614"/>
      <c r="X108" s="614"/>
      <c r="Y108" s="614"/>
      <c r="Z108" s="614"/>
      <c r="AA108" s="614"/>
      <c r="AB108" s="614"/>
      <c r="AC108" s="614"/>
      <c r="AD108" s="614"/>
      <c r="AE108" s="614"/>
      <c r="AF108" s="614"/>
      <c r="AG108" s="614"/>
      <c r="AH108" s="614"/>
      <c r="AI108" s="614"/>
      <c r="AJ108" s="614"/>
      <c r="AK108" s="614"/>
      <c r="AL108" s="614"/>
      <c r="AM108" s="614"/>
      <c r="AN108" s="614"/>
      <c r="AO108" s="614"/>
      <c r="AP108" s="614"/>
    </row>
    <row r="109" spans="12:42" s="83" customFormat="1" ht="15">
      <c r="L109" s="614"/>
      <c r="M109" s="1234"/>
      <c r="N109" s="1234"/>
      <c r="O109" s="1251"/>
      <c r="P109" s="1251"/>
      <c r="Q109" s="1251"/>
      <c r="R109" s="1251"/>
      <c r="S109" s="1251"/>
      <c r="T109" s="1251"/>
      <c r="U109" s="1252"/>
      <c r="V109" s="614"/>
      <c r="W109" s="614"/>
      <c r="X109" s="614"/>
      <c r="Y109" s="614"/>
      <c r="Z109" s="614"/>
      <c r="AA109" s="614"/>
      <c r="AB109" s="614"/>
      <c r="AC109" s="614"/>
      <c r="AD109" s="614"/>
      <c r="AE109" s="614"/>
      <c r="AF109" s="614"/>
      <c r="AG109" s="614"/>
      <c r="AH109" s="614"/>
      <c r="AI109" s="614"/>
      <c r="AJ109" s="614"/>
      <c r="AK109" s="614"/>
      <c r="AL109" s="614"/>
      <c r="AM109" s="614"/>
      <c r="AN109" s="614"/>
      <c r="AO109" s="614"/>
      <c r="AP109" s="614"/>
    </row>
    <row r="110" spans="12:42" s="83" customFormat="1" ht="15">
      <c r="L110" s="614"/>
      <c r="M110" s="1234"/>
      <c r="N110" s="1234"/>
      <c r="O110" s="1251"/>
      <c r="P110" s="1251"/>
      <c r="Q110" s="1251"/>
      <c r="R110" s="1251"/>
      <c r="S110" s="1251"/>
      <c r="T110" s="1251"/>
      <c r="U110" s="1252"/>
      <c r="V110" s="614"/>
      <c r="W110" s="614"/>
      <c r="X110" s="614"/>
      <c r="Y110" s="614"/>
      <c r="Z110" s="614"/>
      <c r="AA110" s="614"/>
      <c r="AB110" s="614"/>
      <c r="AC110" s="614"/>
      <c r="AD110" s="614"/>
      <c r="AE110" s="614"/>
      <c r="AF110" s="614"/>
      <c r="AG110" s="614"/>
      <c r="AH110" s="614"/>
      <c r="AI110" s="614"/>
      <c r="AJ110" s="614"/>
      <c r="AK110" s="614"/>
      <c r="AL110" s="614"/>
      <c r="AM110" s="614"/>
      <c r="AN110" s="614"/>
      <c r="AO110" s="614"/>
      <c r="AP110" s="614"/>
    </row>
    <row r="111" spans="12:42" s="83" customFormat="1" ht="15">
      <c r="L111" s="614"/>
      <c r="M111" s="1234"/>
      <c r="N111" s="1234"/>
      <c r="O111" s="1251"/>
      <c r="P111" s="1251"/>
      <c r="Q111" s="1251"/>
      <c r="R111" s="1251"/>
      <c r="S111" s="1251"/>
      <c r="T111" s="1251"/>
      <c r="U111" s="1252"/>
      <c r="V111" s="614"/>
      <c r="W111" s="614"/>
      <c r="X111" s="614"/>
      <c r="Y111" s="614"/>
      <c r="Z111" s="614"/>
      <c r="AA111" s="614"/>
      <c r="AB111" s="614"/>
      <c r="AC111" s="614"/>
      <c r="AD111" s="614"/>
      <c r="AE111" s="614"/>
      <c r="AF111" s="614"/>
      <c r="AG111" s="614"/>
      <c r="AH111" s="614"/>
      <c r="AI111" s="614"/>
      <c r="AJ111" s="614"/>
      <c r="AK111" s="614"/>
      <c r="AL111" s="614"/>
      <c r="AM111" s="614"/>
      <c r="AN111" s="614"/>
      <c r="AO111" s="614"/>
      <c r="AP111" s="614"/>
    </row>
    <row r="112" spans="12:42" s="83" customFormat="1" ht="15">
      <c r="L112" s="614"/>
      <c r="M112" s="1234"/>
      <c r="N112" s="1234"/>
      <c r="O112" s="1251"/>
      <c r="P112" s="1251"/>
      <c r="Q112" s="1251"/>
      <c r="R112" s="1251"/>
      <c r="S112" s="1251"/>
      <c r="T112" s="1251"/>
      <c r="U112" s="1252"/>
      <c r="V112" s="614"/>
      <c r="W112" s="614"/>
      <c r="X112" s="614"/>
      <c r="Y112" s="614"/>
      <c r="Z112" s="614"/>
      <c r="AA112" s="614"/>
      <c r="AB112" s="614"/>
      <c r="AC112" s="614"/>
      <c r="AD112" s="614"/>
      <c r="AE112" s="614"/>
      <c r="AF112" s="614"/>
      <c r="AG112" s="614"/>
      <c r="AH112" s="614"/>
      <c r="AI112" s="614"/>
      <c r="AJ112" s="614"/>
      <c r="AK112" s="614"/>
      <c r="AL112" s="614"/>
      <c r="AM112" s="614"/>
      <c r="AN112" s="614"/>
      <c r="AO112" s="614"/>
      <c r="AP112" s="614"/>
    </row>
    <row r="113" spans="12:42" s="83" customFormat="1" ht="15">
      <c r="L113" s="614"/>
      <c r="M113" s="1234"/>
      <c r="N113" s="1234"/>
      <c r="O113" s="1251"/>
      <c r="P113" s="1251"/>
      <c r="Q113" s="1251"/>
      <c r="R113" s="1251"/>
      <c r="S113" s="1251"/>
      <c r="T113" s="1251"/>
      <c r="U113" s="1252"/>
      <c r="V113" s="614"/>
      <c r="W113" s="614"/>
      <c r="X113" s="614"/>
      <c r="Y113" s="614"/>
      <c r="Z113" s="614"/>
      <c r="AA113" s="614"/>
      <c r="AB113" s="614"/>
      <c r="AC113" s="614"/>
      <c r="AD113" s="614"/>
      <c r="AE113" s="614"/>
      <c r="AF113" s="614"/>
      <c r="AG113" s="614"/>
      <c r="AH113" s="614"/>
      <c r="AI113" s="614"/>
      <c r="AJ113" s="614"/>
      <c r="AK113" s="614"/>
      <c r="AL113" s="614"/>
      <c r="AM113" s="614"/>
      <c r="AN113" s="614"/>
      <c r="AO113" s="614"/>
      <c r="AP113" s="614"/>
    </row>
    <row r="114" spans="12:42" s="83" customFormat="1" ht="15">
      <c r="L114" s="614"/>
      <c r="M114" s="1234"/>
      <c r="N114" s="1234"/>
      <c r="O114" s="1251"/>
      <c r="P114" s="1251"/>
      <c r="Q114" s="1251"/>
      <c r="R114" s="1251"/>
      <c r="S114" s="1251"/>
      <c r="T114" s="1251"/>
      <c r="U114" s="1252"/>
      <c r="V114" s="614"/>
      <c r="W114" s="614"/>
      <c r="X114" s="614"/>
      <c r="Y114" s="614"/>
      <c r="Z114" s="614"/>
      <c r="AA114" s="614"/>
      <c r="AB114" s="614"/>
      <c r="AC114" s="614"/>
      <c r="AD114" s="614"/>
      <c r="AE114" s="614"/>
      <c r="AF114" s="614"/>
      <c r="AG114" s="614"/>
      <c r="AH114" s="614"/>
      <c r="AI114" s="614"/>
      <c r="AJ114" s="614"/>
      <c r="AK114" s="614"/>
      <c r="AL114" s="614"/>
      <c r="AM114" s="614"/>
      <c r="AN114" s="614"/>
      <c r="AO114" s="614"/>
      <c r="AP114" s="614"/>
    </row>
    <row r="115" spans="12:42" s="83" customFormat="1" ht="15">
      <c r="L115" s="614"/>
      <c r="M115" s="1234"/>
      <c r="N115" s="1234"/>
      <c r="O115" s="1251"/>
      <c r="P115" s="1251"/>
      <c r="Q115" s="1251"/>
      <c r="R115" s="1251"/>
      <c r="S115" s="1251"/>
      <c r="T115" s="1251"/>
      <c r="U115" s="1252"/>
      <c r="V115" s="614"/>
      <c r="W115" s="614"/>
      <c r="X115" s="614"/>
      <c r="Y115" s="614"/>
      <c r="Z115" s="614"/>
      <c r="AA115" s="614"/>
      <c r="AB115" s="614"/>
      <c r="AC115" s="614"/>
      <c r="AD115" s="614"/>
      <c r="AE115" s="614"/>
      <c r="AF115" s="614"/>
      <c r="AG115" s="614"/>
      <c r="AH115" s="614"/>
      <c r="AI115" s="614"/>
      <c r="AJ115" s="614"/>
      <c r="AK115" s="614"/>
      <c r="AL115" s="614"/>
      <c r="AM115" s="614"/>
      <c r="AN115" s="614"/>
      <c r="AO115" s="614"/>
      <c r="AP115" s="614"/>
    </row>
    <row r="116" spans="12:42" s="83" customFormat="1" ht="15">
      <c r="L116" s="614"/>
      <c r="M116" s="1234"/>
      <c r="N116" s="1234"/>
      <c r="O116" s="1251"/>
      <c r="P116" s="1251"/>
      <c r="Q116" s="1251"/>
      <c r="R116" s="1251"/>
      <c r="S116" s="1251"/>
      <c r="T116" s="1251"/>
      <c r="U116" s="1252"/>
      <c r="V116" s="614"/>
      <c r="W116" s="614"/>
      <c r="X116" s="614"/>
      <c r="Y116" s="614"/>
      <c r="Z116" s="614"/>
      <c r="AA116" s="614"/>
      <c r="AB116" s="614"/>
      <c r="AC116" s="614"/>
      <c r="AD116" s="614"/>
      <c r="AE116" s="614"/>
      <c r="AF116" s="614"/>
      <c r="AG116" s="614"/>
      <c r="AH116" s="614"/>
      <c r="AI116" s="614"/>
      <c r="AJ116" s="614"/>
      <c r="AK116" s="614"/>
      <c r="AL116" s="614"/>
      <c r="AM116" s="614"/>
      <c r="AN116" s="614"/>
      <c r="AO116" s="614"/>
      <c r="AP116" s="614"/>
    </row>
    <row r="117" spans="12:42" s="83" customFormat="1" ht="15">
      <c r="L117" s="614"/>
      <c r="M117" s="1234"/>
      <c r="N117" s="1234"/>
      <c r="O117" s="1251"/>
      <c r="P117" s="1251"/>
      <c r="Q117" s="1251"/>
      <c r="R117" s="1251"/>
      <c r="S117" s="1251"/>
      <c r="T117" s="1251"/>
      <c r="U117" s="1252"/>
      <c r="V117" s="614"/>
      <c r="W117" s="614"/>
      <c r="X117" s="614"/>
      <c r="Y117" s="614"/>
      <c r="Z117" s="614"/>
      <c r="AA117" s="614"/>
      <c r="AB117" s="614"/>
      <c r="AC117" s="614"/>
      <c r="AD117" s="614"/>
      <c r="AE117" s="614"/>
      <c r="AF117" s="614"/>
      <c r="AG117" s="614"/>
      <c r="AH117" s="614"/>
      <c r="AI117" s="614"/>
      <c r="AJ117" s="614"/>
      <c r="AK117" s="614"/>
      <c r="AL117" s="614"/>
      <c r="AM117" s="614"/>
      <c r="AN117" s="614"/>
      <c r="AO117" s="614"/>
      <c r="AP117" s="614"/>
    </row>
    <row r="118" spans="12:42" s="83" customFormat="1">
      <c r="L118" s="614"/>
      <c r="M118" s="1234"/>
      <c r="N118" s="1234"/>
      <c r="O118" s="1251"/>
      <c r="P118" s="1251"/>
      <c r="Q118" s="1251"/>
      <c r="R118" s="1251"/>
      <c r="S118" s="1251"/>
      <c r="T118" s="1251"/>
      <c r="U118" s="1251"/>
      <c r="V118" s="614"/>
      <c r="W118" s="614"/>
      <c r="X118" s="614"/>
      <c r="Y118" s="614"/>
      <c r="Z118" s="614"/>
      <c r="AA118" s="614"/>
      <c r="AB118" s="614"/>
      <c r="AC118" s="614"/>
      <c r="AD118" s="614"/>
      <c r="AE118" s="614"/>
      <c r="AF118" s="614"/>
      <c r="AG118" s="614"/>
      <c r="AH118" s="614"/>
      <c r="AI118" s="614"/>
      <c r="AJ118" s="614"/>
      <c r="AK118" s="614"/>
      <c r="AL118" s="614"/>
      <c r="AM118" s="614"/>
      <c r="AN118" s="614"/>
      <c r="AO118" s="614"/>
      <c r="AP118" s="614"/>
    </row>
    <row r="119" spans="12:42" s="83" customFormat="1">
      <c r="L119" s="614"/>
      <c r="M119" s="1234"/>
      <c r="N119" s="1234"/>
      <c r="O119" s="1251"/>
      <c r="P119" s="1251"/>
      <c r="Q119" s="1251"/>
      <c r="R119" s="1251"/>
      <c r="S119" s="1251"/>
      <c r="T119" s="1251"/>
      <c r="U119" s="1251"/>
      <c r="V119" s="614"/>
      <c r="W119" s="614"/>
      <c r="X119" s="614"/>
      <c r="Y119" s="614"/>
      <c r="Z119" s="614"/>
      <c r="AA119" s="614"/>
      <c r="AB119" s="614"/>
      <c r="AC119" s="614"/>
      <c r="AD119" s="614"/>
      <c r="AE119" s="614"/>
      <c r="AF119" s="614"/>
      <c r="AG119" s="614"/>
      <c r="AH119" s="614"/>
      <c r="AI119" s="614"/>
      <c r="AJ119" s="614"/>
      <c r="AK119" s="614"/>
      <c r="AL119" s="614"/>
      <c r="AM119" s="614"/>
      <c r="AN119" s="614"/>
      <c r="AO119" s="614"/>
      <c r="AP119" s="614"/>
    </row>
    <row r="120" spans="12:42" s="83" customFormat="1">
      <c r="L120" s="614"/>
      <c r="M120" s="1234"/>
      <c r="N120" s="1234"/>
      <c r="O120" s="1251"/>
      <c r="P120" s="1251"/>
      <c r="Q120" s="1251"/>
      <c r="R120" s="1251"/>
      <c r="S120" s="1251"/>
      <c r="T120" s="1251"/>
      <c r="U120" s="1251"/>
      <c r="V120" s="614"/>
      <c r="W120" s="614"/>
      <c r="X120" s="614"/>
      <c r="Y120" s="614"/>
      <c r="Z120" s="614"/>
      <c r="AA120" s="614"/>
      <c r="AB120" s="614"/>
      <c r="AC120" s="614"/>
      <c r="AD120" s="614"/>
      <c r="AE120" s="614"/>
      <c r="AF120" s="614"/>
      <c r="AG120" s="614"/>
      <c r="AH120" s="614"/>
      <c r="AI120" s="614"/>
      <c r="AJ120" s="614"/>
      <c r="AK120" s="614"/>
      <c r="AL120" s="614"/>
      <c r="AM120" s="614"/>
      <c r="AN120" s="614"/>
      <c r="AO120" s="614"/>
      <c r="AP120" s="614"/>
    </row>
    <row r="121" spans="12:42" s="83" customFormat="1">
      <c r="L121" s="614"/>
      <c r="M121" s="1234"/>
      <c r="N121" s="1234"/>
      <c r="O121" s="1251"/>
      <c r="P121" s="1251"/>
      <c r="Q121" s="1251"/>
      <c r="R121" s="1251"/>
      <c r="S121" s="1251"/>
      <c r="T121" s="1251"/>
      <c r="U121" s="1251"/>
      <c r="V121" s="614"/>
      <c r="W121" s="614"/>
      <c r="X121" s="614"/>
      <c r="Y121" s="614"/>
      <c r="Z121" s="614"/>
      <c r="AA121" s="614"/>
      <c r="AB121" s="614"/>
      <c r="AC121" s="614"/>
      <c r="AD121" s="614"/>
      <c r="AE121" s="614"/>
      <c r="AF121" s="614"/>
      <c r="AG121" s="614"/>
      <c r="AH121" s="614"/>
      <c r="AI121" s="614"/>
      <c r="AJ121" s="614"/>
      <c r="AK121" s="614"/>
      <c r="AL121" s="614"/>
      <c r="AM121" s="614"/>
      <c r="AN121" s="614"/>
      <c r="AO121" s="614"/>
      <c r="AP121" s="614"/>
    </row>
    <row r="122" spans="12:42" s="83" customFormat="1">
      <c r="L122" s="614"/>
      <c r="M122" s="1234"/>
      <c r="N122" s="1234"/>
      <c r="O122" s="1251"/>
      <c r="P122" s="1251"/>
      <c r="Q122" s="1251"/>
      <c r="R122" s="1251"/>
      <c r="S122" s="1251"/>
      <c r="T122" s="1251"/>
      <c r="U122" s="1251"/>
      <c r="V122" s="614"/>
      <c r="W122" s="614"/>
      <c r="X122" s="614"/>
      <c r="Y122" s="614"/>
      <c r="Z122" s="614"/>
      <c r="AA122" s="614"/>
      <c r="AB122" s="614"/>
      <c r="AC122" s="614"/>
      <c r="AD122" s="614"/>
      <c r="AE122" s="614"/>
      <c r="AF122" s="614"/>
      <c r="AG122" s="614"/>
      <c r="AH122" s="614"/>
      <c r="AI122" s="614"/>
      <c r="AJ122" s="614"/>
      <c r="AK122" s="614"/>
      <c r="AL122" s="614"/>
      <c r="AM122" s="614"/>
      <c r="AN122" s="614"/>
      <c r="AO122" s="614"/>
      <c r="AP122" s="614"/>
    </row>
    <row r="123" spans="12:42" s="83" customFormat="1">
      <c r="L123" s="614"/>
      <c r="M123" s="1234"/>
      <c r="N123" s="1234"/>
      <c r="O123" s="1251"/>
      <c r="P123" s="1251"/>
      <c r="Q123" s="1251"/>
      <c r="R123" s="1251"/>
      <c r="S123" s="1251"/>
      <c r="T123" s="1251"/>
      <c r="U123" s="1251"/>
      <c r="V123" s="614"/>
      <c r="W123" s="614"/>
      <c r="X123" s="614"/>
      <c r="Y123" s="614"/>
      <c r="Z123" s="614"/>
      <c r="AA123" s="614"/>
      <c r="AB123" s="614"/>
      <c r="AC123" s="614"/>
      <c r="AD123" s="614"/>
      <c r="AE123" s="614"/>
      <c r="AF123" s="614"/>
      <c r="AG123" s="614"/>
      <c r="AH123" s="614"/>
      <c r="AI123" s="614"/>
      <c r="AJ123" s="614"/>
      <c r="AK123" s="614"/>
      <c r="AL123" s="614"/>
      <c r="AM123" s="614"/>
      <c r="AN123" s="614"/>
      <c r="AO123" s="614"/>
      <c r="AP123" s="614"/>
    </row>
    <row r="124" spans="12:42" s="83" customFormat="1">
      <c r="L124" s="614"/>
      <c r="M124" s="1234"/>
      <c r="N124" s="1234"/>
      <c r="O124" s="1251"/>
      <c r="P124" s="1251"/>
      <c r="Q124" s="1251"/>
      <c r="R124" s="1251"/>
      <c r="S124" s="1251"/>
      <c r="T124" s="1251"/>
      <c r="U124" s="1251"/>
      <c r="V124" s="614"/>
      <c r="W124" s="614"/>
      <c r="X124" s="614"/>
      <c r="Y124" s="614"/>
      <c r="Z124" s="614"/>
      <c r="AA124" s="614"/>
      <c r="AB124" s="614"/>
      <c r="AC124" s="614"/>
      <c r="AD124" s="614"/>
      <c r="AE124" s="614"/>
      <c r="AF124" s="614"/>
      <c r="AG124" s="614"/>
      <c r="AH124" s="614"/>
      <c r="AI124" s="614"/>
      <c r="AJ124" s="614"/>
      <c r="AK124" s="614"/>
      <c r="AL124" s="614"/>
      <c r="AM124" s="614"/>
      <c r="AN124" s="614"/>
      <c r="AO124" s="614"/>
      <c r="AP124" s="614"/>
    </row>
    <row r="125" spans="12:42" s="83" customFormat="1">
      <c r="L125" s="614"/>
      <c r="M125" s="1234"/>
      <c r="N125" s="1234"/>
      <c r="O125" s="1251"/>
      <c r="P125" s="1251"/>
      <c r="Q125" s="1251"/>
      <c r="R125" s="1251"/>
      <c r="S125" s="1251"/>
      <c r="T125" s="1251"/>
      <c r="U125" s="1251"/>
      <c r="V125" s="614"/>
      <c r="W125" s="614"/>
      <c r="X125" s="614"/>
      <c r="Y125" s="614"/>
      <c r="Z125" s="614"/>
      <c r="AA125" s="614"/>
      <c r="AB125" s="614"/>
      <c r="AC125" s="614"/>
      <c r="AD125" s="614"/>
      <c r="AE125" s="614"/>
      <c r="AF125" s="614"/>
      <c r="AG125" s="614"/>
      <c r="AH125" s="614"/>
      <c r="AI125" s="614"/>
      <c r="AJ125" s="614"/>
      <c r="AK125" s="614"/>
      <c r="AL125" s="614"/>
      <c r="AM125" s="614"/>
      <c r="AN125" s="614"/>
      <c r="AO125" s="614"/>
      <c r="AP125" s="614"/>
    </row>
    <row r="126" spans="12:42" s="83" customFormat="1">
      <c r="L126" s="614"/>
      <c r="M126" s="1234"/>
      <c r="N126" s="1234"/>
      <c r="O126" s="1251"/>
      <c r="P126" s="1251"/>
      <c r="Q126" s="1251"/>
      <c r="R126" s="1251"/>
      <c r="S126" s="1251"/>
      <c r="T126" s="1251"/>
      <c r="U126" s="1251"/>
      <c r="V126" s="614"/>
      <c r="W126" s="614"/>
      <c r="X126" s="614"/>
      <c r="Y126" s="614"/>
      <c r="Z126" s="614"/>
      <c r="AA126" s="614"/>
      <c r="AB126" s="614"/>
      <c r="AC126" s="614"/>
      <c r="AD126" s="614"/>
      <c r="AE126" s="614"/>
      <c r="AF126" s="614"/>
      <c r="AG126" s="614"/>
      <c r="AH126" s="614"/>
      <c r="AI126" s="614"/>
      <c r="AJ126" s="614"/>
      <c r="AK126" s="614"/>
      <c r="AL126" s="614"/>
      <c r="AM126" s="614"/>
      <c r="AN126" s="614"/>
      <c r="AO126" s="614"/>
      <c r="AP126" s="614"/>
    </row>
    <row r="127" spans="12:42" s="83" customFormat="1">
      <c r="L127" s="614"/>
      <c r="M127" s="1234"/>
      <c r="N127" s="1234"/>
      <c r="O127" s="1251"/>
      <c r="P127" s="1251"/>
      <c r="Q127" s="1251"/>
      <c r="R127" s="1251"/>
      <c r="S127" s="1251"/>
      <c r="T127" s="1251"/>
      <c r="U127" s="1251"/>
      <c r="V127" s="614"/>
      <c r="W127" s="614"/>
      <c r="X127" s="614"/>
      <c r="Y127" s="614"/>
      <c r="Z127" s="614"/>
      <c r="AA127" s="614"/>
      <c r="AB127" s="614"/>
      <c r="AC127" s="614"/>
      <c r="AD127" s="614"/>
      <c r="AE127" s="614"/>
      <c r="AF127" s="614"/>
      <c r="AG127" s="614"/>
      <c r="AH127" s="614"/>
      <c r="AI127" s="614"/>
      <c r="AJ127" s="614"/>
      <c r="AK127" s="614"/>
      <c r="AL127" s="614"/>
      <c r="AM127" s="614"/>
      <c r="AN127" s="614"/>
      <c r="AO127" s="614"/>
      <c r="AP127" s="614"/>
    </row>
    <row r="128" spans="12:42" s="83" customFormat="1">
      <c r="L128" s="614"/>
      <c r="M128" s="1234"/>
      <c r="N128" s="1234"/>
      <c r="O128" s="1251"/>
      <c r="P128" s="1251"/>
      <c r="Q128" s="1251"/>
      <c r="R128" s="1251"/>
      <c r="S128" s="1251"/>
      <c r="T128" s="1251"/>
      <c r="U128" s="1251"/>
      <c r="V128" s="614"/>
      <c r="W128" s="614"/>
      <c r="X128" s="614"/>
      <c r="Y128" s="614"/>
      <c r="Z128" s="614"/>
      <c r="AA128" s="614"/>
      <c r="AB128" s="614"/>
      <c r="AC128" s="614"/>
      <c r="AD128" s="614"/>
      <c r="AE128" s="614"/>
      <c r="AF128" s="614"/>
      <c r="AG128" s="614"/>
      <c r="AH128" s="614"/>
      <c r="AI128" s="614"/>
      <c r="AJ128" s="614"/>
      <c r="AK128" s="614"/>
      <c r="AL128" s="614"/>
      <c r="AM128" s="614"/>
      <c r="AN128" s="614"/>
      <c r="AO128" s="614"/>
      <c r="AP128" s="614"/>
    </row>
    <row r="129" spans="12:42" s="83" customFormat="1">
      <c r="L129" s="614"/>
      <c r="M129" s="1234"/>
      <c r="N129" s="1234"/>
      <c r="O129" s="1251"/>
      <c r="P129" s="1251"/>
      <c r="Q129" s="1251"/>
      <c r="R129" s="1251"/>
      <c r="S129" s="1251"/>
      <c r="T129" s="1251"/>
      <c r="U129" s="1251"/>
      <c r="V129" s="614"/>
      <c r="W129" s="614"/>
      <c r="X129" s="614"/>
      <c r="Y129" s="614"/>
      <c r="Z129" s="614"/>
      <c r="AA129" s="614"/>
      <c r="AB129" s="614"/>
      <c r="AC129" s="614"/>
      <c r="AD129" s="614"/>
      <c r="AE129" s="614"/>
      <c r="AF129" s="614"/>
      <c r="AG129" s="614"/>
      <c r="AH129" s="614"/>
      <c r="AI129" s="614"/>
      <c r="AJ129" s="614"/>
      <c r="AK129" s="614"/>
      <c r="AL129" s="614"/>
      <c r="AM129" s="614"/>
      <c r="AN129" s="614"/>
      <c r="AO129" s="614"/>
      <c r="AP129" s="614"/>
    </row>
    <row r="130" spans="12:42" s="83" customFormat="1">
      <c r="L130" s="614"/>
      <c r="M130" s="1234"/>
      <c r="N130" s="1234"/>
      <c r="O130" s="1251"/>
      <c r="P130" s="1251"/>
      <c r="Q130" s="1251"/>
      <c r="R130" s="1251"/>
      <c r="S130" s="1251"/>
      <c r="T130" s="1251"/>
      <c r="U130" s="1251"/>
      <c r="V130" s="614"/>
      <c r="W130" s="614"/>
      <c r="X130" s="614"/>
      <c r="Y130" s="614"/>
      <c r="Z130" s="614"/>
      <c r="AA130" s="614"/>
      <c r="AB130" s="614"/>
      <c r="AC130" s="614"/>
      <c r="AD130" s="614"/>
      <c r="AE130" s="614"/>
      <c r="AF130" s="614"/>
      <c r="AG130" s="614"/>
      <c r="AH130" s="614"/>
      <c r="AI130" s="614"/>
      <c r="AJ130" s="614"/>
      <c r="AK130" s="614"/>
      <c r="AL130" s="614"/>
      <c r="AM130" s="614"/>
      <c r="AN130" s="614"/>
      <c r="AO130" s="614"/>
      <c r="AP130" s="614"/>
    </row>
    <row r="131" spans="12:42" s="83" customFormat="1">
      <c r="L131" s="614"/>
      <c r="M131" s="1234"/>
      <c r="N131" s="1234"/>
      <c r="O131" s="1251"/>
      <c r="P131" s="1251"/>
      <c r="Q131" s="1251"/>
      <c r="R131" s="1251"/>
      <c r="S131" s="1251"/>
      <c r="T131" s="1251"/>
      <c r="U131" s="1251"/>
      <c r="V131" s="614"/>
      <c r="W131" s="614"/>
      <c r="X131" s="614"/>
      <c r="Y131" s="614"/>
      <c r="Z131" s="614"/>
      <c r="AA131" s="614"/>
      <c r="AB131" s="614"/>
      <c r="AC131" s="614"/>
      <c r="AD131" s="614"/>
      <c r="AE131" s="614"/>
      <c r="AF131" s="614"/>
      <c r="AG131" s="614"/>
      <c r="AH131" s="614"/>
      <c r="AI131" s="614"/>
      <c r="AJ131" s="614"/>
      <c r="AK131" s="614"/>
      <c r="AL131" s="614"/>
      <c r="AM131" s="614"/>
      <c r="AN131" s="614"/>
      <c r="AO131" s="614"/>
      <c r="AP131" s="614"/>
    </row>
    <row r="132" spans="12:42" s="83" customFormat="1">
      <c r="L132" s="614"/>
      <c r="M132" s="1234"/>
      <c r="N132" s="1234"/>
      <c r="O132" s="1251"/>
      <c r="P132" s="1251"/>
      <c r="Q132" s="1251"/>
      <c r="R132" s="1251"/>
      <c r="S132" s="1251"/>
      <c r="T132" s="1251"/>
      <c r="U132" s="1251"/>
      <c r="V132" s="614"/>
      <c r="W132" s="614"/>
      <c r="X132" s="614"/>
      <c r="Y132" s="614"/>
      <c r="Z132" s="614"/>
      <c r="AA132" s="614"/>
      <c r="AB132" s="614"/>
      <c r="AC132" s="614"/>
      <c r="AD132" s="614"/>
      <c r="AE132" s="614"/>
      <c r="AF132" s="614"/>
      <c r="AG132" s="614"/>
      <c r="AH132" s="614"/>
      <c r="AI132" s="614"/>
      <c r="AJ132" s="614"/>
      <c r="AK132" s="614"/>
      <c r="AL132" s="614"/>
      <c r="AM132" s="614"/>
      <c r="AN132" s="614"/>
      <c r="AO132" s="614"/>
      <c r="AP132" s="614"/>
    </row>
    <row r="133" spans="12:42" s="83" customFormat="1">
      <c r="L133" s="614"/>
      <c r="M133" s="1234"/>
      <c r="N133" s="1234"/>
      <c r="O133" s="1251"/>
      <c r="P133" s="1251"/>
      <c r="Q133" s="1251"/>
      <c r="R133" s="1251"/>
      <c r="S133" s="1251"/>
      <c r="T133" s="1251"/>
      <c r="U133" s="1251"/>
      <c r="V133" s="614"/>
      <c r="W133" s="614"/>
      <c r="X133" s="614"/>
      <c r="Y133" s="614"/>
      <c r="Z133" s="614"/>
      <c r="AA133" s="614"/>
      <c r="AB133" s="614"/>
      <c r="AC133" s="614"/>
      <c r="AD133" s="614"/>
      <c r="AE133" s="614"/>
      <c r="AF133" s="614"/>
      <c r="AG133" s="614"/>
      <c r="AH133" s="614"/>
      <c r="AI133" s="614"/>
      <c r="AJ133" s="614"/>
      <c r="AK133" s="614"/>
      <c r="AL133" s="614"/>
      <c r="AM133" s="614"/>
      <c r="AN133" s="614"/>
      <c r="AO133" s="614"/>
      <c r="AP133" s="614"/>
    </row>
    <row r="134" spans="12:42" s="83" customFormat="1">
      <c r="L134" s="614"/>
      <c r="M134" s="1234"/>
      <c r="N134" s="1234"/>
      <c r="O134" s="1251"/>
      <c r="P134" s="1251"/>
      <c r="Q134" s="1251"/>
      <c r="R134" s="1251"/>
      <c r="S134" s="1251"/>
      <c r="T134" s="1251"/>
      <c r="U134" s="1251"/>
      <c r="V134" s="614"/>
      <c r="W134" s="614"/>
      <c r="X134" s="614"/>
      <c r="Y134" s="614"/>
      <c r="Z134" s="614"/>
      <c r="AA134" s="614"/>
      <c r="AB134" s="614"/>
      <c r="AC134" s="614"/>
      <c r="AD134" s="614"/>
      <c r="AE134" s="614"/>
      <c r="AF134" s="614"/>
      <c r="AG134" s="614"/>
      <c r="AH134" s="614"/>
      <c r="AI134" s="614"/>
      <c r="AJ134" s="614"/>
      <c r="AK134" s="614"/>
      <c r="AL134" s="614"/>
      <c r="AM134" s="614"/>
      <c r="AN134" s="614"/>
      <c r="AO134" s="614"/>
      <c r="AP134" s="614"/>
    </row>
    <row r="135" spans="12:42" s="83" customFormat="1">
      <c r="L135" s="614"/>
      <c r="M135" s="1234"/>
      <c r="N135" s="1234"/>
      <c r="O135" s="1251"/>
      <c r="P135" s="1251"/>
      <c r="Q135" s="1251"/>
      <c r="R135" s="1251"/>
      <c r="S135" s="1251"/>
      <c r="T135" s="1251"/>
      <c r="U135" s="1251"/>
      <c r="V135" s="614"/>
      <c r="W135" s="614"/>
      <c r="X135" s="614"/>
      <c r="Y135" s="614"/>
      <c r="Z135" s="614"/>
      <c r="AA135" s="614"/>
      <c r="AB135" s="614"/>
      <c r="AC135" s="614"/>
      <c r="AD135" s="614"/>
      <c r="AE135" s="614"/>
      <c r="AF135" s="614"/>
      <c r="AG135" s="614"/>
      <c r="AH135" s="614"/>
      <c r="AI135" s="614"/>
      <c r="AJ135" s="614"/>
      <c r="AK135" s="614"/>
      <c r="AL135" s="614"/>
      <c r="AM135" s="614"/>
      <c r="AN135" s="614"/>
      <c r="AO135" s="614"/>
      <c r="AP135" s="614"/>
    </row>
    <row r="136" spans="12:42" s="83" customFormat="1">
      <c r="L136" s="614"/>
      <c r="M136" s="1234"/>
      <c r="N136" s="1234"/>
      <c r="O136" s="1251"/>
      <c r="P136" s="1251"/>
      <c r="Q136" s="1251"/>
      <c r="R136" s="1251"/>
      <c r="S136" s="1251"/>
      <c r="T136" s="1251"/>
      <c r="U136" s="1251"/>
      <c r="V136" s="614"/>
      <c r="W136" s="614"/>
      <c r="X136" s="614"/>
      <c r="Y136" s="614"/>
      <c r="Z136" s="614"/>
      <c r="AA136" s="614"/>
      <c r="AB136" s="614"/>
      <c r="AC136" s="614"/>
      <c r="AD136" s="614"/>
      <c r="AE136" s="614"/>
      <c r="AF136" s="614"/>
      <c r="AG136" s="614"/>
      <c r="AH136" s="614"/>
      <c r="AI136" s="614"/>
      <c r="AJ136" s="614"/>
      <c r="AK136" s="614"/>
      <c r="AL136" s="614"/>
      <c r="AM136" s="614"/>
      <c r="AN136" s="614"/>
      <c r="AO136" s="614"/>
      <c r="AP136" s="614"/>
    </row>
    <row r="137" spans="12:42" s="83" customFormat="1">
      <c r="L137" s="614"/>
      <c r="M137" s="1234"/>
      <c r="N137" s="1234"/>
      <c r="O137" s="1251"/>
      <c r="P137" s="1251"/>
      <c r="Q137" s="1251"/>
      <c r="R137" s="1251"/>
      <c r="S137" s="1251"/>
      <c r="T137" s="1251"/>
      <c r="U137" s="1251"/>
      <c r="V137" s="614"/>
      <c r="W137" s="614"/>
      <c r="X137" s="614"/>
      <c r="Y137" s="614"/>
      <c r="Z137" s="614"/>
      <c r="AA137" s="614"/>
      <c r="AB137" s="614"/>
      <c r="AC137" s="614"/>
      <c r="AD137" s="614"/>
      <c r="AE137" s="614"/>
      <c r="AF137" s="614"/>
      <c r="AG137" s="614"/>
      <c r="AH137" s="614"/>
      <c r="AI137" s="614"/>
      <c r="AJ137" s="614"/>
      <c r="AK137" s="614"/>
      <c r="AL137" s="614"/>
      <c r="AM137" s="614"/>
      <c r="AN137" s="614"/>
      <c r="AO137" s="614"/>
      <c r="AP137" s="614"/>
    </row>
    <row r="138" spans="12:42" s="83" customFormat="1">
      <c r="L138" s="614"/>
      <c r="M138" s="1234"/>
      <c r="N138" s="1234"/>
      <c r="O138" s="1251"/>
      <c r="P138" s="1251"/>
      <c r="Q138" s="1251"/>
      <c r="R138" s="1251"/>
      <c r="S138" s="1251"/>
      <c r="T138" s="1251"/>
      <c r="U138" s="1251"/>
      <c r="V138" s="614"/>
      <c r="W138" s="614"/>
      <c r="X138" s="614"/>
      <c r="Y138" s="614"/>
      <c r="Z138" s="614"/>
      <c r="AA138" s="614"/>
      <c r="AB138" s="614"/>
      <c r="AC138" s="614"/>
      <c r="AD138" s="614"/>
      <c r="AE138" s="614"/>
      <c r="AF138" s="614"/>
      <c r="AG138" s="614"/>
      <c r="AH138" s="614"/>
      <c r="AI138" s="614"/>
      <c r="AJ138" s="614"/>
      <c r="AK138" s="614"/>
      <c r="AL138" s="614"/>
      <c r="AM138" s="614"/>
      <c r="AN138" s="614"/>
      <c r="AO138" s="614"/>
      <c r="AP138" s="614"/>
    </row>
    <row r="139" spans="12:42" s="83" customFormat="1">
      <c r="L139" s="614"/>
      <c r="M139" s="1234"/>
      <c r="N139" s="1234"/>
      <c r="O139" s="1251"/>
      <c r="P139" s="1251"/>
      <c r="Q139" s="1251"/>
      <c r="R139" s="1251"/>
      <c r="S139" s="1251"/>
      <c r="T139" s="1251"/>
      <c r="U139" s="1251"/>
      <c r="V139" s="614"/>
      <c r="W139" s="614"/>
      <c r="X139" s="614"/>
      <c r="Y139" s="614"/>
      <c r="Z139" s="614"/>
      <c r="AA139" s="614"/>
      <c r="AB139" s="614"/>
      <c r="AC139" s="614"/>
      <c r="AD139" s="614"/>
      <c r="AE139" s="614"/>
      <c r="AF139" s="614"/>
      <c r="AG139" s="614"/>
      <c r="AH139" s="614"/>
      <c r="AI139" s="614"/>
      <c r="AJ139" s="614"/>
      <c r="AK139" s="614"/>
      <c r="AL139" s="614"/>
      <c r="AM139" s="614"/>
      <c r="AN139" s="614"/>
      <c r="AO139" s="614"/>
      <c r="AP139" s="614"/>
    </row>
    <row r="140" spans="12:42" s="83" customFormat="1">
      <c r="L140" s="614"/>
      <c r="M140" s="1234"/>
      <c r="N140" s="1234"/>
      <c r="O140" s="1251"/>
      <c r="P140" s="1251"/>
      <c r="Q140" s="1251"/>
      <c r="R140" s="1251"/>
      <c r="S140" s="1251"/>
      <c r="T140" s="1251"/>
      <c r="U140" s="1251"/>
      <c r="V140" s="614"/>
      <c r="W140" s="614"/>
      <c r="X140" s="614"/>
      <c r="Y140" s="614"/>
      <c r="Z140" s="614"/>
      <c r="AA140" s="614"/>
      <c r="AB140" s="614"/>
      <c r="AC140" s="614"/>
      <c r="AD140" s="614"/>
      <c r="AE140" s="614"/>
      <c r="AF140" s="614"/>
      <c r="AG140" s="614"/>
      <c r="AH140" s="614"/>
      <c r="AI140" s="614"/>
      <c r="AJ140" s="614"/>
      <c r="AK140" s="614"/>
      <c r="AL140" s="614"/>
      <c r="AM140" s="614"/>
      <c r="AN140" s="614"/>
      <c r="AO140" s="614"/>
      <c r="AP140" s="614"/>
    </row>
    <row r="141" spans="12:42" s="83" customFormat="1">
      <c r="L141" s="614"/>
      <c r="M141" s="1234"/>
      <c r="N141" s="1234"/>
      <c r="O141" s="1251"/>
      <c r="P141" s="1251"/>
      <c r="Q141" s="1251"/>
      <c r="R141" s="1251"/>
      <c r="S141" s="1251"/>
      <c r="T141" s="1251"/>
      <c r="U141" s="1251"/>
      <c r="V141" s="614"/>
      <c r="W141" s="614"/>
      <c r="X141" s="614"/>
      <c r="Y141" s="614"/>
      <c r="Z141" s="614"/>
      <c r="AA141" s="614"/>
      <c r="AB141" s="614"/>
      <c r="AC141" s="614"/>
      <c r="AD141" s="614"/>
      <c r="AE141" s="614"/>
      <c r="AF141" s="614"/>
      <c r="AG141" s="614"/>
      <c r="AH141" s="614"/>
      <c r="AI141" s="614"/>
      <c r="AJ141" s="614"/>
      <c r="AK141" s="614"/>
      <c r="AL141" s="614"/>
      <c r="AM141" s="614"/>
      <c r="AN141" s="614"/>
      <c r="AO141" s="614"/>
      <c r="AP141" s="614"/>
    </row>
    <row r="142" spans="12:42" s="83" customFormat="1">
      <c r="L142" s="614"/>
      <c r="M142" s="1234"/>
      <c r="N142" s="1234"/>
      <c r="O142" s="1251"/>
      <c r="P142" s="1251"/>
      <c r="Q142" s="1251"/>
      <c r="R142" s="1251"/>
      <c r="S142" s="1251"/>
      <c r="T142" s="1251"/>
      <c r="U142" s="143"/>
      <c r="V142" s="614"/>
      <c r="W142" s="614"/>
      <c r="X142" s="614"/>
      <c r="Y142" s="614"/>
      <c r="Z142" s="614"/>
      <c r="AA142" s="614"/>
      <c r="AB142" s="614"/>
      <c r="AC142" s="614"/>
      <c r="AD142" s="614"/>
      <c r="AE142" s="614"/>
      <c r="AF142" s="614"/>
      <c r="AG142" s="614"/>
      <c r="AH142" s="614"/>
      <c r="AI142" s="614"/>
      <c r="AJ142" s="614"/>
      <c r="AK142" s="614"/>
      <c r="AL142" s="614"/>
      <c r="AM142" s="614"/>
      <c r="AN142" s="614"/>
      <c r="AO142" s="614"/>
      <c r="AP142" s="614"/>
    </row>
    <row r="143" spans="12:42" s="83" customFormat="1">
      <c r="L143" s="614"/>
      <c r="M143" s="1234"/>
      <c r="N143" s="1234"/>
      <c r="O143" s="1251"/>
      <c r="P143" s="1251"/>
      <c r="Q143" s="1251"/>
      <c r="R143" s="1251"/>
      <c r="S143" s="1251"/>
      <c r="T143" s="1251"/>
      <c r="U143" s="143"/>
      <c r="V143" s="614"/>
      <c r="W143" s="614"/>
      <c r="X143" s="614"/>
      <c r="Y143" s="614"/>
      <c r="Z143" s="614"/>
      <c r="AA143" s="614"/>
      <c r="AB143" s="614"/>
      <c r="AC143" s="614"/>
      <c r="AD143" s="614"/>
      <c r="AE143" s="614"/>
      <c r="AF143" s="614"/>
      <c r="AG143" s="614"/>
      <c r="AH143" s="614"/>
      <c r="AI143" s="614"/>
      <c r="AJ143" s="614"/>
      <c r="AK143" s="614"/>
      <c r="AL143" s="614"/>
      <c r="AM143" s="614"/>
      <c r="AN143" s="614"/>
      <c r="AO143" s="614"/>
      <c r="AP143" s="614"/>
    </row>
    <row r="144" spans="12:42" s="83" customFormat="1">
      <c r="L144" s="614"/>
      <c r="M144" s="1234"/>
      <c r="N144" s="1234"/>
      <c r="O144" s="1251"/>
      <c r="P144" s="1251"/>
      <c r="Q144" s="1251"/>
      <c r="R144" s="1251"/>
      <c r="S144" s="1251"/>
      <c r="T144" s="1251"/>
      <c r="U144" s="143"/>
      <c r="V144" s="614"/>
      <c r="W144" s="614"/>
      <c r="X144" s="614"/>
      <c r="Y144" s="614"/>
      <c r="Z144" s="614"/>
      <c r="AA144" s="614"/>
      <c r="AB144" s="614"/>
      <c r="AC144" s="614"/>
      <c r="AD144" s="614"/>
      <c r="AE144" s="614"/>
      <c r="AF144" s="614"/>
      <c r="AG144" s="614"/>
      <c r="AH144" s="614"/>
      <c r="AI144" s="614"/>
      <c r="AJ144" s="614"/>
      <c r="AK144" s="614"/>
      <c r="AL144" s="614"/>
      <c r="AM144" s="614"/>
      <c r="AN144" s="614"/>
      <c r="AO144" s="614"/>
      <c r="AP144" s="614"/>
    </row>
    <row r="145" spans="12:42" s="83" customFormat="1">
      <c r="L145" s="614"/>
      <c r="M145" s="1234"/>
      <c r="N145" s="1234"/>
      <c r="O145" s="1251"/>
      <c r="P145" s="1251"/>
      <c r="Q145" s="1251"/>
      <c r="R145" s="1251"/>
      <c r="S145" s="1251"/>
      <c r="T145" s="1251"/>
      <c r="U145" s="143"/>
      <c r="V145" s="614"/>
      <c r="W145" s="614"/>
      <c r="X145" s="614"/>
      <c r="Y145" s="614"/>
      <c r="Z145" s="614"/>
      <c r="AA145" s="614"/>
      <c r="AB145" s="614"/>
      <c r="AC145" s="614"/>
      <c r="AD145" s="614"/>
      <c r="AE145" s="614"/>
      <c r="AF145" s="614"/>
      <c r="AG145" s="614"/>
      <c r="AH145" s="614"/>
      <c r="AI145" s="614"/>
      <c r="AJ145" s="614"/>
      <c r="AK145" s="614"/>
      <c r="AL145" s="614"/>
      <c r="AM145" s="614"/>
      <c r="AN145" s="614"/>
      <c r="AO145" s="614"/>
      <c r="AP145" s="614"/>
    </row>
    <row r="146" spans="12:42" s="83" customFormat="1">
      <c r="L146" s="614"/>
      <c r="M146" s="1234"/>
      <c r="N146" s="1234"/>
      <c r="O146" s="1251"/>
      <c r="P146" s="1251"/>
      <c r="Q146" s="1251"/>
      <c r="R146" s="1251"/>
      <c r="S146" s="1251"/>
      <c r="T146" s="1251"/>
      <c r="U146" s="143"/>
      <c r="V146" s="614"/>
      <c r="W146" s="614"/>
      <c r="X146" s="614"/>
      <c r="Y146" s="614"/>
      <c r="Z146" s="614"/>
      <c r="AA146" s="614"/>
      <c r="AB146" s="614"/>
      <c r="AC146" s="614"/>
      <c r="AD146" s="614"/>
      <c r="AE146" s="614"/>
      <c r="AF146" s="614"/>
      <c r="AG146" s="614"/>
      <c r="AH146" s="614"/>
      <c r="AI146" s="614"/>
      <c r="AJ146" s="614"/>
      <c r="AK146" s="614"/>
      <c r="AL146" s="614"/>
      <c r="AM146" s="614"/>
      <c r="AN146" s="614"/>
      <c r="AO146" s="614"/>
      <c r="AP146" s="614"/>
    </row>
    <row r="147" spans="12:42" s="83" customFormat="1">
      <c r="L147" s="614"/>
      <c r="M147" s="1234"/>
      <c r="N147" s="1234"/>
      <c r="O147" s="1251"/>
      <c r="P147" s="1251"/>
      <c r="Q147" s="1251"/>
      <c r="R147" s="1251"/>
      <c r="S147" s="1251"/>
      <c r="T147" s="1251"/>
      <c r="U147" s="143"/>
      <c r="V147" s="614"/>
      <c r="W147" s="614"/>
      <c r="X147" s="614"/>
      <c r="Y147" s="614"/>
      <c r="Z147" s="614"/>
      <c r="AA147" s="614"/>
      <c r="AB147" s="614"/>
      <c r="AC147" s="614"/>
      <c r="AD147" s="614"/>
      <c r="AE147" s="614"/>
      <c r="AF147" s="614"/>
      <c r="AG147" s="614"/>
      <c r="AH147" s="614"/>
      <c r="AI147" s="614"/>
      <c r="AJ147" s="614"/>
      <c r="AK147" s="614"/>
      <c r="AL147" s="614"/>
      <c r="AM147" s="614"/>
      <c r="AN147" s="614"/>
      <c r="AO147" s="614"/>
      <c r="AP147" s="614"/>
    </row>
    <row r="148" spans="12:42" s="83" customFormat="1">
      <c r="L148" s="614"/>
      <c r="M148" s="1234"/>
      <c r="N148" s="1234"/>
      <c r="O148" s="1251"/>
      <c r="P148" s="1251"/>
      <c r="Q148" s="1251"/>
      <c r="R148" s="1251"/>
      <c r="S148" s="1251"/>
      <c r="T148" s="1251"/>
      <c r="U148" s="143"/>
      <c r="V148" s="614"/>
      <c r="W148" s="614"/>
      <c r="X148" s="614"/>
      <c r="Y148" s="614"/>
      <c r="Z148" s="614"/>
      <c r="AA148" s="614"/>
      <c r="AB148" s="614"/>
      <c r="AC148" s="614"/>
      <c r="AD148" s="614"/>
      <c r="AE148" s="614"/>
      <c r="AF148" s="614"/>
      <c r="AG148" s="614"/>
      <c r="AH148" s="614"/>
      <c r="AI148" s="614"/>
      <c r="AJ148" s="614"/>
      <c r="AK148" s="614"/>
      <c r="AL148" s="614"/>
      <c r="AM148" s="614"/>
      <c r="AN148" s="614"/>
      <c r="AO148" s="614"/>
      <c r="AP148" s="614"/>
    </row>
    <row r="149" spans="12:42" s="83" customFormat="1">
      <c r="L149" s="614"/>
      <c r="M149" s="1234"/>
      <c r="N149" s="1234"/>
      <c r="O149" s="1251"/>
      <c r="P149" s="1251"/>
      <c r="Q149" s="1251"/>
      <c r="R149" s="1251"/>
      <c r="S149" s="1251"/>
      <c r="T149" s="1251"/>
      <c r="U149" s="143"/>
      <c r="V149" s="614"/>
      <c r="W149" s="614"/>
      <c r="X149" s="614"/>
      <c r="Y149" s="614"/>
      <c r="Z149" s="614"/>
      <c r="AA149" s="614"/>
      <c r="AB149" s="614"/>
      <c r="AC149" s="614"/>
      <c r="AD149" s="614"/>
      <c r="AE149" s="614"/>
      <c r="AF149" s="614"/>
      <c r="AG149" s="614"/>
      <c r="AH149" s="614"/>
      <c r="AI149" s="614"/>
      <c r="AJ149" s="614"/>
      <c r="AK149" s="614"/>
      <c r="AL149" s="614"/>
      <c r="AM149" s="614"/>
      <c r="AN149" s="614"/>
      <c r="AO149" s="614"/>
      <c r="AP149" s="614"/>
    </row>
    <row r="150" spans="12:42" s="83" customFormat="1">
      <c r="L150" s="614"/>
      <c r="M150" s="1234"/>
      <c r="N150" s="1234"/>
      <c r="O150" s="1251"/>
      <c r="P150" s="1251"/>
      <c r="Q150" s="1251"/>
      <c r="R150" s="1251"/>
      <c r="S150" s="1251"/>
      <c r="T150" s="1251"/>
      <c r="U150" s="143"/>
      <c r="V150" s="614"/>
      <c r="W150" s="614"/>
      <c r="X150" s="614"/>
      <c r="Y150" s="614"/>
      <c r="Z150" s="614"/>
      <c r="AA150" s="614"/>
      <c r="AB150" s="614"/>
      <c r="AC150" s="614"/>
      <c r="AD150" s="614"/>
      <c r="AE150" s="614"/>
      <c r="AF150" s="614"/>
      <c r="AG150" s="614"/>
      <c r="AH150" s="614"/>
      <c r="AI150" s="614"/>
      <c r="AJ150" s="614"/>
      <c r="AK150" s="614"/>
      <c r="AL150" s="614"/>
      <c r="AM150" s="614"/>
      <c r="AN150" s="614"/>
      <c r="AO150" s="614"/>
      <c r="AP150" s="614"/>
    </row>
    <row r="151" spans="12:42" s="83" customFormat="1">
      <c r="L151" s="614"/>
      <c r="M151" s="1234"/>
      <c r="N151" s="1234"/>
      <c r="O151" s="1251"/>
      <c r="P151" s="1251"/>
      <c r="Q151" s="1251"/>
      <c r="R151" s="1251"/>
      <c r="S151" s="1251"/>
      <c r="T151" s="1251"/>
      <c r="U151" s="143"/>
      <c r="V151" s="614"/>
      <c r="W151" s="614"/>
      <c r="X151" s="614"/>
      <c r="Y151" s="614"/>
      <c r="Z151" s="614"/>
      <c r="AA151" s="614"/>
      <c r="AB151" s="614"/>
      <c r="AC151" s="614"/>
      <c r="AD151" s="614"/>
      <c r="AE151" s="614"/>
      <c r="AF151" s="614"/>
      <c r="AG151" s="614"/>
      <c r="AH151" s="614"/>
      <c r="AI151" s="614"/>
      <c r="AJ151" s="614"/>
      <c r="AK151" s="614"/>
      <c r="AL151" s="614"/>
      <c r="AM151" s="614"/>
      <c r="AN151" s="614"/>
      <c r="AO151" s="614"/>
      <c r="AP151" s="614"/>
    </row>
    <row r="152" spans="12:42" s="83" customFormat="1">
      <c r="L152" s="614"/>
      <c r="M152" s="1234"/>
      <c r="N152" s="1234"/>
      <c r="O152" s="1251"/>
      <c r="P152" s="1251"/>
      <c r="Q152" s="1251"/>
      <c r="R152" s="1251"/>
      <c r="S152" s="1251"/>
      <c r="T152" s="1251"/>
      <c r="U152" s="143"/>
      <c r="V152" s="614"/>
      <c r="W152" s="614"/>
      <c r="X152" s="614"/>
      <c r="Y152" s="614"/>
      <c r="Z152" s="614"/>
      <c r="AA152" s="614"/>
      <c r="AB152" s="614"/>
      <c r="AC152" s="614"/>
      <c r="AD152" s="614"/>
      <c r="AE152" s="614"/>
      <c r="AF152" s="614"/>
      <c r="AG152" s="614"/>
      <c r="AH152" s="614"/>
      <c r="AI152" s="614"/>
      <c r="AJ152" s="614"/>
      <c r="AK152" s="614"/>
      <c r="AL152" s="614"/>
      <c r="AM152" s="614"/>
      <c r="AN152" s="614"/>
      <c r="AO152" s="614"/>
      <c r="AP152" s="614"/>
    </row>
    <row r="153" spans="12:42" s="83" customFormat="1">
      <c r="L153" s="614"/>
      <c r="M153" s="1234"/>
      <c r="N153" s="1234"/>
      <c r="O153" s="1251"/>
      <c r="P153" s="1251"/>
      <c r="Q153" s="1251"/>
      <c r="R153" s="1251"/>
      <c r="S153" s="1251"/>
      <c r="T153" s="1251"/>
      <c r="U153" s="143"/>
      <c r="V153" s="614"/>
      <c r="W153" s="614"/>
      <c r="X153" s="614"/>
      <c r="Y153" s="614"/>
      <c r="Z153" s="614"/>
      <c r="AA153" s="614"/>
      <c r="AB153" s="614"/>
      <c r="AC153" s="614"/>
      <c r="AD153" s="614"/>
      <c r="AE153" s="614"/>
      <c r="AF153" s="614"/>
      <c r="AG153" s="614"/>
      <c r="AH153" s="614"/>
      <c r="AI153" s="614"/>
      <c r="AJ153" s="614"/>
      <c r="AK153" s="614"/>
      <c r="AL153" s="614"/>
      <c r="AM153" s="614"/>
      <c r="AN153" s="614"/>
      <c r="AO153" s="614"/>
      <c r="AP153" s="614"/>
    </row>
    <row r="154" spans="12:42" s="83" customFormat="1">
      <c r="L154" s="614"/>
      <c r="M154" s="1234"/>
      <c r="N154" s="1234"/>
      <c r="O154" s="1251"/>
      <c r="P154" s="1251"/>
      <c r="Q154" s="1251"/>
      <c r="R154" s="1251"/>
      <c r="S154" s="1251"/>
      <c r="T154" s="1251"/>
      <c r="U154" s="143"/>
      <c r="V154" s="614"/>
      <c r="W154" s="614"/>
      <c r="X154" s="614"/>
      <c r="Y154" s="614"/>
      <c r="Z154" s="614"/>
      <c r="AA154" s="614"/>
      <c r="AB154" s="614"/>
      <c r="AC154" s="614"/>
      <c r="AD154" s="614"/>
      <c r="AE154" s="614"/>
      <c r="AF154" s="614"/>
      <c r="AG154" s="614"/>
      <c r="AH154" s="614"/>
      <c r="AI154" s="614"/>
      <c r="AJ154" s="614"/>
      <c r="AK154" s="614"/>
      <c r="AL154" s="614"/>
      <c r="AM154" s="614"/>
      <c r="AN154" s="614"/>
      <c r="AO154" s="614"/>
      <c r="AP154" s="614"/>
    </row>
    <row r="155" spans="12:42" s="83" customFormat="1">
      <c r="L155" s="614"/>
      <c r="M155" s="1234"/>
      <c r="N155" s="1234"/>
      <c r="O155" s="1251"/>
      <c r="P155" s="1251"/>
      <c r="Q155" s="1251"/>
      <c r="R155" s="1251"/>
      <c r="S155" s="1251"/>
      <c r="T155" s="1251"/>
      <c r="U155" s="143"/>
      <c r="V155" s="614"/>
      <c r="W155" s="614"/>
      <c r="X155" s="614"/>
      <c r="Y155" s="614"/>
      <c r="Z155" s="614"/>
      <c r="AA155" s="614"/>
      <c r="AB155" s="614"/>
      <c r="AC155" s="614"/>
      <c r="AD155" s="614"/>
      <c r="AE155" s="614"/>
      <c r="AF155" s="614"/>
      <c r="AG155" s="614"/>
      <c r="AH155" s="614"/>
      <c r="AI155" s="614"/>
      <c r="AJ155" s="614"/>
      <c r="AK155" s="614"/>
      <c r="AL155" s="614"/>
      <c r="AM155" s="614"/>
      <c r="AN155" s="614"/>
      <c r="AO155" s="614"/>
      <c r="AP155" s="614"/>
    </row>
    <row r="156" spans="12:42" s="83" customFormat="1">
      <c r="L156" s="614"/>
      <c r="M156" s="1234"/>
      <c r="N156" s="1234"/>
      <c r="O156" s="1251"/>
      <c r="P156" s="1251"/>
      <c r="Q156" s="1251"/>
      <c r="R156" s="1251"/>
      <c r="S156" s="1251"/>
      <c r="T156" s="1251"/>
      <c r="U156" s="143"/>
      <c r="V156" s="614"/>
      <c r="W156" s="614"/>
      <c r="X156" s="614"/>
      <c r="Y156" s="614"/>
      <c r="Z156" s="614"/>
      <c r="AA156" s="614"/>
      <c r="AB156" s="614"/>
      <c r="AC156" s="614"/>
      <c r="AD156" s="614"/>
      <c r="AE156" s="614"/>
      <c r="AF156" s="614"/>
      <c r="AG156" s="614"/>
      <c r="AH156" s="614"/>
      <c r="AI156" s="614"/>
      <c r="AJ156" s="614"/>
      <c r="AK156" s="614"/>
      <c r="AL156" s="614"/>
      <c r="AM156" s="614"/>
      <c r="AN156" s="614"/>
      <c r="AO156" s="614"/>
      <c r="AP156" s="614"/>
    </row>
    <row r="157" spans="12:42" s="83" customFormat="1">
      <c r="L157" s="614"/>
      <c r="M157" s="1234"/>
      <c r="N157" s="1234"/>
      <c r="O157" s="1251"/>
      <c r="P157" s="1251"/>
      <c r="Q157" s="1251"/>
      <c r="R157" s="1251"/>
      <c r="S157" s="1251"/>
      <c r="T157" s="1251"/>
      <c r="U157" s="143"/>
      <c r="V157" s="614"/>
      <c r="W157" s="614"/>
      <c r="X157" s="614"/>
      <c r="Y157" s="614"/>
      <c r="Z157" s="614"/>
      <c r="AA157" s="614"/>
      <c r="AB157" s="614"/>
      <c r="AC157" s="614"/>
      <c r="AD157" s="614"/>
      <c r="AE157" s="614"/>
      <c r="AF157" s="614"/>
      <c r="AG157" s="614"/>
      <c r="AH157" s="614"/>
      <c r="AI157" s="614"/>
      <c r="AJ157" s="614"/>
      <c r="AK157" s="614"/>
      <c r="AL157" s="614"/>
      <c r="AM157" s="614"/>
      <c r="AN157" s="614"/>
      <c r="AO157" s="614"/>
      <c r="AP157" s="614"/>
    </row>
    <row r="158" spans="12:42" s="83" customFormat="1">
      <c r="L158" s="614"/>
      <c r="M158" s="1234"/>
      <c r="N158" s="1234"/>
      <c r="O158" s="1251"/>
      <c r="P158" s="1251"/>
      <c r="Q158" s="1251"/>
      <c r="R158" s="1251"/>
      <c r="S158" s="1251"/>
      <c r="T158" s="1251"/>
      <c r="U158" s="143"/>
      <c r="V158" s="614"/>
      <c r="W158" s="614"/>
      <c r="X158" s="614"/>
      <c r="Y158" s="614"/>
      <c r="Z158" s="614"/>
      <c r="AA158" s="614"/>
      <c r="AB158" s="614"/>
      <c r="AC158" s="614"/>
      <c r="AD158" s="614"/>
      <c r="AE158" s="614"/>
      <c r="AF158" s="614"/>
      <c r="AG158" s="614"/>
      <c r="AH158" s="614"/>
      <c r="AI158" s="614"/>
      <c r="AJ158" s="614"/>
      <c r="AK158" s="614"/>
      <c r="AL158" s="614"/>
      <c r="AM158" s="614"/>
      <c r="AN158" s="614"/>
      <c r="AO158" s="614"/>
      <c r="AP158" s="614"/>
    </row>
    <row r="159" spans="12:42" s="83" customFormat="1">
      <c r="L159" s="614"/>
      <c r="M159" s="1234"/>
      <c r="N159" s="1234"/>
      <c r="O159" s="1251"/>
      <c r="P159" s="1251"/>
      <c r="Q159" s="1251"/>
      <c r="R159" s="1251"/>
      <c r="S159" s="1251"/>
      <c r="T159" s="1251"/>
      <c r="U159" s="143"/>
      <c r="V159" s="614"/>
      <c r="W159" s="614"/>
      <c r="X159" s="614"/>
      <c r="Y159" s="614"/>
      <c r="Z159" s="614"/>
      <c r="AA159" s="614"/>
      <c r="AB159" s="614"/>
      <c r="AC159" s="614"/>
      <c r="AD159" s="614"/>
      <c r="AE159" s="614"/>
      <c r="AF159" s="614"/>
      <c r="AG159" s="614"/>
      <c r="AH159" s="614"/>
      <c r="AI159" s="614"/>
      <c r="AJ159" s="614"/>
      <c r="AK159" s="614"/>
      <c r="AL159" s="614"/>
      <c r="AM159" s="614"/>
      <c r="AN159" s="614"/>
      <c r="AO159" s="614"/>
      <c r="AP159" s="614"/>
    </row>
    <row r="160" spans="12:42" s="83" customFormat="1">
      <c r="L160" s="614"/>
      <c r="M160" s="1234"/>
      <c r="N160" s="1234"/>
      <c r="O160" s="1251"/>
      <c r="P160" s="1251"/>
      <c r="Q160" s="1251"/>
      <c r="R160" s="1251"/>
      <c r="S160" s="1251"/>
      <c r="T160" s="1251"/>
      <c r="U160" s="143"/>
      <c r="V160" s="614"/>
      <c r="W160" s="614"/>
      <c r="X160" s="614"/>
      <c r="Y160" s="614"/>
      <c r="Z160" s="614"/>
      <c r="AA160" s="614"/>
      <c r="AB160" s="614"/>
      <c r="AC160" s="614"/>
      <c r="AD160" s="614"/>
      <c r="AE160" s="614"/>
      <c r="AF160" s="614"/>
      <c r="AG160" s="614"/>
      <c r="AH160" s="614"/>
      <c r="AI160" s="614"/>
      <c r="AJ160" s="614"/>
      <c r="AK160" s="614"/>
      <c r="AL160" s="614"/>
      <c r="AM160" s="614"/>
      <c r="AN160" s="614"/>
      <c r="AO160" s="614"/>
      <c r="AP160" s="614"/>
    </row>
    <row r="161" spans="12:42" s="83" customFormat="1">
      <c r="L161" s="614"/>
      <c r="M161" s="1234"/>
      <c r="N161" s="1234"/>
      <c r="O161" s="1251"/>
      <c r="P161" s="1251"/>
      <c r="Q161" s="1251"/>
      <c r="R161" s="1251"/>
      <c r="S161" s="1251"/>
      <c r="T161" s="1251"/>
      <c r="U161" s="143"/>
      <c r="V161" s="614"/>
      <c r="W161" s="614"/>
      <c r="X161" s="614"/>
      <c r="Y161" s="614"/>
      <c r="Z161" s="614"/>
      <c r="AA161" s="614"/>
      <c r="AB161" s="614"/>
      <c r="AC161" s="614"/>
      <c r="AD161" s="614"/>
      <c r="AE161" s="614"/>
      <c r="AF161" s="614"/>
      <c r="AG161" s="614"/>
      <c r="AH161" s="614"/>
      <c r="AI161" s="614"/>
      <c r="AJ161" s="614"/>
      <c r="AK161" s="614"/>
      <c r="AL161" s="614"/>
      <c r="AM161" s="614"/>
      <c r="AN161" s="614"/>
      <c r="AO161" s="614"/>
      <c r="AP161" s="614"/>
    </row>
    <row r="162" spans="12:42" s="83" customFormat="1">
      <c r="L162" s="614"/>
      <c r="M162" s="1234"/>
      <c r="N162" s="1234"/>
      <c r="O162" s="1251"/>
      <c r="P162" s="1251"/>
      <c r="Q162" s="1251"/>
      <c r="R162" s="1251"/>
      <c r="S162" s="1251"/>
      <c r="T162" s="1251"/>
      <c r="U162" s="143"/>
      <c r="V162" s="614"/>
      <c r="W162" s="614"/>
      <c r="X162" s="614"/>
      <c r="Y162" s="614"/>
      <c r="Z162" s="614"/>
      <c r="AA162" s="614"/>
      <c r="AB162" s="614"/>
      <c r="AC162" s="614"/>
      <c r="AD162" s="614"/>
      <c r="AE162" s="614"/>
      <c r="AF162" s="614"/>
      <c r="AG162" s="614"/>
      <c r="AH162" s="614"/>
      <c r="AI162" s="614"/>
      <c r="AJ162" s="614"/>
      <c r="AK162" s="614"/>
      <c r="AL162" s="614"/>
      <c r="AM162" s="614"/>
      <c r="AN162" s="614"/>
      <c r="AO162" s="614"/>
      <c r="AP162" s="614"/>
    </row>
    <row r="163" spans="12:42" s="83" customFormat="1">
      <c r="L163" s="614"/>
      <c r="M163" s="1234"/>
      <c r="N163" s="1234"/>
      <c r="O163" s="1251"/>
      <c r="P163" s="1251"/>
      <c r="Q163" s="1251"/>
      <c r="R163" s="1251"/>
      <c r="S163" s="1251"/>
      <c r="T163" s="1251"/>
      <c r="U163" s="143"/>
      <c r="V163" s="614"/>
      <c r="W163" s="614"/>
      <c r="X163" s="614"/>
      <c r="Y163" s="614"/>
      <c r="Z163" s="614"/>
      <c r="AA163" s="614"/>
      <c r="AB163" s="614"/>
      <c r="AC163" s="614"/>
      <c r="AD163" s="614"/>
      <c r="AE163" s="614"/>
      <c r="AF163" s="614"/>
      <c r="AG163" s="614"/>
      <c r="AH163" s="614"/>
      <c r="AI163" s="614"/>
      <c r="AJ163" s="614"/>
      <c r="AK163" s="614"/>
      <c r="AL163" s="614"/>
      <c r="AM163" s="614"/>
      <c r="AN163" s="614"/>
      <c r="AO163" s="614"/>
      <c r="AP163" s="614"/>
    </row>
    <row r="164" spans="12:42" s="83" customFormat="1">
      <c r="L164" s="614"/>
      <c r="M164" s="1234"/>
      <c r="N164" s="1234"/>
      <c r="O164" s="1251"/>
      <c r="P164" s="1251"/>
      <c r="Q164" s="1251"/>
      <c r="R164" s="1251"/>
      <c r="S164" s="1251"/>
      <c r="T164" s="1251"/>
      <c r="U164" s="143"/>
      <c r="V164" s="614"/>
      <c r="W164" s="614"/>
      <c r="X164" s="614"/>
      <c r="Y164" s="614"/>
      <c r="Z164" s="614"/>
      <c r="AA164" s="614"/>
      <c r="AB164" s="614"/>
      <c r="AC164" s="614"/>
      <c r="AD164" s="614"/>
      <c r="AE164" s="614"/>
      <c r="AF164" s="614"/>
      <c r="AG164" s="614"/>
      <c r="AH164" s="614"/>
      <c r="AI164" s="614"/>
      <c r="AJ164" s="614"/>
      <c r="AK164" s="614"/>
      <c r="AL164" s="614"/>
      <c r="AM164" s="614"/>
      <c r="AN164" s="614"/>
      <c r="AO164" s="614"/>
      <c r="AP164" s="614"/>
    </row>
    <row r="165" spans="12:42" s="83" customFormat="1">
      <c r="L165" s="614"/>
      <c r="M165" s="1234"/>
      <c r="N165" s="1234"/>
      <c r="O165" s="1251"/>
      <c r="P165" s="1251"/>
      <c r="Q165" s="1251"/>
      <c r="R165" s="1251"/>
      <c r="S165" s="1251"/>
      <c r="T165" s="1251"/>
      <c r="U165" s="143"/>
      <c r="V165" s="614"/>
      <c r="W165" s="614"/>
      <c r="X165" s="614"/>
      <c r="Y165" s="614"/>
      <c r="Z165" s="614"/>
      <c r="AA165" s="614"/>
      <c r="AB165" s="614"/>
      <c r="AC165" s="614"/>
      <c r="AD165" s="614"/>
      <c r="AE165" s="614"/>
      <c r="AF165" s="614"/>
      <c r="AG165" s="614"/>
      <c r="AH165" s="614"/>
      <c r="AI165" s="614"/>
      <c r="AJ165" s="614"/>
      <c r="AK165" s="614"/>
      <c r="AL165" s="614"/>
      <c r="AM165" s="614"/>
      <c r="AN165" s="614"/>
      <c r="AO165" s="614"/>
      <c r="AP165" s="614"/>
    </row>
    <row r="166" spans="12:42" s="83" customFormat="1">
      <c r="L166" s="614"/>
      <c r="M166" s="1234"/>
      <c r="N166" s="1234"/>
      <c r="O166" s="1251"/>
      <c r="P166" s="1251"/>
      <c r="Q166" s="1251"/>
      <c r="R166" s="1251"/>
      <c r="S166" s="1251"/>
      <c r="T166" s="1251"/>
      <c r="U166" s="143"/>
      <c r="V166" s="614"/>
      <c r="W166" s="614"/>
      <c r="X166" s="614"/>
      <c r="Y166" s="614"/>
      <c r="Z166" s="614"/>
      <c r="AA166" s="614"/>
      <c r="AB166" s="614"/>
      <c r="AC166" s="614"/>
      <c r="AD166" s="614"/>
      <c r="AE166" s="614"/>
      <c r="AF166" s="614"/>
      <c r="AG166" s="614"/>
      <c r="AH166" s="614"/>
      <c r="AI166" s="614"/>
      <c r="AJ166" s="614"/>
      <c r="AK166" s="614"/>
      <c r="AL166" s="614"/>
      <c r="AM166" s="614"/>
      <c r="AN166" s="614"/>
      <c r="AO166" s="614"/>
      <c r="AP166" s="614"/>
    </row>
    <row r="167" spans="12:42" s="83" customFormat="1">
      <c r="L167" s="614"/>
      <c r="M167" s="1234"/>
      <c r="N167" s="1234"/>
      <c r="O167" s="1251"/>
      <c r="P167" s="1251"/>
      <c r="Q167" s="1251"/>
      <c r="R167" s="1251"/>
      <c r="S167" s="1251"/>
      <c r="T167" s="1251"/>
      <c r="U167" s="143"/>
      <c r="V167" s="614"/>
      <c r="W167" s="614"/>
      <c r="X167" s="614"/>
      <c r="Y167" s="614"/>
      <c r="Z167" s="614"/>
      <c r="AA167" s="614"/>
      <c r="AB167" s="614"/>
      <c r="AC167" s="614"/>
      <c r="AD167" s="614"/>
      <c r="AE167" s="614"/>
      <c r="AF167" s="614"/>
      <c r="AG167" s="614"/>
      <c r="AH167" s="614"/>
      <c r="AI167" s="614"/>
      <c r="AJ167" s="614"/>
      <c r="AK167" s="614"/>
      <c r="AL167" s="614"/>
      <c r="AM167" s="614"/>
      <c r="AN167" s="614"/>
      <c r="AO167" s="614"/>
      <c r="AP167" s="614"/>
    </row>
    <row r="168" spans="12:42" s="83" customFormat="1">
      <c r="L168" s="614"/>
      <c r="M168" s="1234"/>
      <c r="N168" s="1234"/>
      <c r="O168" s="1251"/>
      <c r="P168" s="1251"/>
      <c r="Q168" s="1251"/>
      <c r="R168" s="1251"/>
      <c r="S168" s="1251"/>
      <c r="T168" s="1251"/>
      <c r="U168" s="143"/>
      <c r="V168" s="614"/>
      <c r="W168" s="614"/>
      <c r="X168" s="614"/>
      <c r="Y168" s="614"/>
      <c r="Z168" s="614"/>
      <c r="AA168" s="614"/>
      <c r="AB168" s="614"/>
      <c r="AC168" s="614"/>
      <c r="AD168" s="614"/>
      <c r="AE168" s="614"/>
      <c r="AF168" s="614"/>
      <c r="AG168" s="614"/>
      <c r="AH168" s="614"/>
      <c r="AI168" s="614"/>
      <c r="AJ168" s="614"/>
      <c r="AK168" s="614"/>
      <c r="AL168" s="614"/>
      <c r="AM168" s="614"/>
      <c r="AN168" s="614"/>
      <c r="AO168" s="614"/>
      <c r="AP168" s="614"/>
    </row>
    <row r="169" spans="12:42" s="83" customFormat="1">
      <c r="L169" s="614"/>
      <c r="M169" s="1234"/>
      <c r="N169" s="1234"/>
      <c r="O169" s="1251"/>
      <c r="P169" s="1251"/>
      <c r="Q169" s="1251"/>
      <c r="R169" s="1251"/>
      <c r="S169" s="1251"/>
      <c r="T169" s="1251"/>
      <c r="U169" s="143"/>
      <c r="V169" s="614"/>
      <c r="W169" s="614"/>
      <c r="X169" s="614"/>
      <c r="Y169" s="614"/>
      <c r="Z169" s="614"/>
      <c r="AA169" s="614"/>
      <c r="AB169" s="614"/>
      <c r="AC169" s="614"/>
      <c r="AD169" s="614"/>
      <c r="AE169" s="614"/>
      <c r="AF169" s="614"/>
      <c r="AG169" s="614"/>
      <c r="AH169" s="614"/>
      <c r="AI169" s="614"/>
      <c r="AJ169" s="614"/>
      <c r="AK169" s="614"/>
      <c r="AL169" s="614"/>
      <c r="AM169" s="614"/>
      <c r="AN169" s="614"/>
      <c r="AO169" s="614"/>
      <c r="AP169" s="614"/>
    </row>
    <row r="170" spans="12:42" s="83" customFormat="1">
      <c r="L170" s="614"/>
      <c r="M170" s="1234"/>
      <c r="N170" s="1234"/>
      <c r="O170" s="1251"/>
      <c r="P170" s="1251"/>
      <c r="Q170" s="1251"/>
      <c r="R170" s="1251"/>
      <c r="S170" s="1251"/>
      <c r="T170" s="1251"/>
      <c r="U170" s="143"/>
      <c r="V170" s="614"/>
      <c r="W170" s="614"/>
      <c r="X170" s="614"/>
      <c r="Y170" s="614"/>
      <c r="Z170" s="614"/>
      <c r="AA170" s="614"/>
      <c r="AB170" s="614"/>
      <c r="AC170" s="614"/>
      <c r="AD170" s="614"/>
      <c r="AE170" s="614"/>
      <c r="AF170" s="614"/>
      <c r="AG170" s="614"/>
      <c r="AH170" s="614"/>
      <c r="AI170" s="614"/>
      <c r="AJ170" s="614"/>
      <c r="AK170" s="614"/>
      <c r="AL170" s="614"/>
      <c r="AM170" s="614"/>
      <c r="AN170" s="614"/>
      <c r="AO170" s="614"/>
      <c r="AP170" s="614"/>
    </row>
    <row r="171" spans="12:42" s="83" customFormat="1">
      <c r="L171" s="614"/>
      <c r="M171" s="1234"/>
      <c r="N171" s="1234"/>
      <c r="O171" s="1251"/>
      <c r="P171" s="1251"/>
      <c r="Q171" s="1251"/>
      <c r="R171" s="1251"/>
      <c r="S171" s="1251"/>
      <c r="T171" s="1251"/>
      <c r="U171" s="143"/>
      <c r="V171" s="614"/>
      <c r="W171" s="614"/>
      <c r="X171" s="614"/>
      <c r="Y171" s="614"/>
      <c r="Z171" s="614"/>
      <c r="AA171" s="614"/>
      <c r="AB171" s="614"/>
      <c r="AC171" s="614"/>
      <c r="AD171" s="614"/>
      <c r="AE171" s="614"/>
      <c r="AF171" s="614"/>
      <c r="AG171" s="614"/>
      <c r="AH171" s="614"/>
      <c r="AI171" s="614"/>
      <c r="AJ171" s="614"/>
      <c r="AK171" s="614"/>
      <c r="AL171" s="614"/>
      <c r="AM171" s="614"/>
      <c r="AN171" s="614"/>
      <c r="AO171" s="614"/>
      <c r="AP171" s="614"/>
    </row>
    <row r="172" spans="12:42" s="83" customFormat="1">
      <c r="L172" s="614"/>
      <c r="M172" s="1234"/>
      <c r="N172" s="1234"/>
      <c r="O172" s="1251"/>
      <c r="P172" s="1251"/>
      <c r="Q172" s="1251"/>
      <c r="R172" s="1251"/>
      <c r="S172" s="1251"/>
      <c r="T172" s="1251"/>
      <c r="U172" s="143"/>
      <c r="V172" s="614"/>
      <c r="W172" s="614"/>
      <c r="X172" s="614"/>
      <c r="Y172" s="614"/>
      <c r="Z172" s="614"/>
      <c r="AA172" s="614"/>
      <c r="AB172" s="614"/>
      <c r="AC172" s="614"/>
      <c r="AD172" s="614"/>
      <c r="AE172" s="614"/>
      <c r="AF172" s="614"/>
      <c r="AG172" s="614"/>
      <c r="AH172" s="614"/>
      <c r="AI172" s="614"/>
      <c r="AJ172" s="614"/>
      <c r="AK172" s="614"/>
      <c r="AL172" s="614"/>
      <c r="AM172" s="614"/>
      <c r="AN172" s="614"/>
      <c r="AO172" s="614"/>
      <c r="AP172" s="614"/>
    </row>
    <row r="173" spans="12:42" s="83" customFormat="1">
      <c r="L173" s="614"/>
      <c r="M173" s="1234"/>
      <c r="N173" s="1234"/>
      <c r="O173" s="1251"/>
      <c r="P173" s="1251"/>
      <c r="Q173" s="1251"/>
      <c r="R173" s="1251"/>
      <c r="S173" s="1251"/>
      <c r="T173" s="1251"/>
      <c r="U173" s="143"/>
      <c r="V173" s="614"/>
      <c r="W173" s="614"/>
      <c r="X173" s="614"/>
      <c r="Y173" s="614"/>
      <c r="Z173" s="614"/>
      <c r="AA173" s="614"/>
      <c r="AB173" s="614"/>
      <c r="AC173" s="614"/>
      <c r="AD173" s="614"/>
      <c r="AE173" s="614"/>
      <c r="AF173" s="614"/>
      <c r="AG173" s="614"/>
      <c r="AH173" s="614"/>
      <c r="AI173" s="614"/>
      <c r="AJ173" s="614"/>
      <c r="AK173" s="614"/>
      <c r="AL173" s="614"/>
      <c r="AM173" s="614"/>
      <c r="AN173" s="614"/>
      <c r="AO173" s="614"/>
      <c r="AP173" s="614"/>
    </row>
    <row r="174" spans="12:42" s="83" customFormat="1">
      <c r="L174" s="614"/>
      <c r="M174" s="1234"/>
      <c r="N174" s="1234"/>
      <c r="O174" s="1251"/>
      <c r="P174" s="1251"/>
      <c r="Q174" s="1251"/>
      <c r="R174" s="1251"/>
      <c r="S174" s="1251"/>
      <c r="T174" s="1251"/>
      <c r="U174" s="143"/>
      <c r="V174" s="614"/>
      <c r="W174" s="614"/>
      <c r="X174" s="614"/>
      <c r="Y174" s="614"/>
      <c r="Z174" s="614"/>
      <c r="AA174" s="614"/>
      <c r="AB174" s="614"/>
      <c r="AC174" s="614"/>
      <c r="AD174" s="614"/>
      <c r="AE174" s="614"/>
      <c r="AF174" s="614"/>
      <c r="AG174" s="614"/>
      <c r="AH174" s="614"/>
      <c r="AI174" s="614"/>
      <c r="AJ174" s="614"/>
      <c r="AK174" s="614"/>
      <c r="AL174" s="614"/>
      <c r="AM174" s="614"/>
      <c r="AN174" s="614"/>
      <c r="AO174" s="614"/>
      <c r="AP174" s="614"/>
    </row>
    <row r="175" spans="12:42" s="83" customFormat="1">
      <c r="L175" s="614"/>
      <c r="M175" s="1234"/>
      <c r="N175" s="1234"/>
      <c r="O175" s="1251"/>
      <c r="P175" s="1251"/>
      <c r="Q175" s="1251"/>
      <c r="R175" s="1251"/>
      <c r="S175" s="1251"/>
      <c r="T175" s="1251"/>
      <c r="U175" s="143"/>
      <c r="V175" s="614"/>
      <c r="W175" s="614"/>
      <c r="X175" s="614"/>
      <c r="Y175" s="614"/>
      <c r="Z175" s="614"/>
      <c r="AA175" s="614"/>
      <c r="AB175" s="614"/>
      <c r="AC175" s="614"/>
      <c r="AD175" s="614"/>
      <c r="AE175" s="614"/>
      <c r="AF175" s="614"/>
      <c r="AG175" s="614"/>
      <c r="AH175" s="614"/>
      <c r="AI175" s="614"/>
      <c r="AJ175" s="614"/>
      <c r="AK175" s="614"/>
      <c r="AL175" s="614"/>
      <c r="AM175" s="614"/>
      <c r="AN175" s="614"/>
      <c r="AO175" s="614"/>
      <c r="AP175" s="614"/>
    </row>
    <row r="176" spans="12:42" s="83" customFormat="1">
      <c r="L176" s="614"/>
      <c r="M176" s="1234"/>
      <c r="N176" s="1234"/>
      <c r="O176" s="1251"/>
      <c r="P176" s="1251"/>
      <c r="Q176" s="1251"/>
      <c r="R176" s="1251"/>
      <c r="S176" s="1251"/>
      <c r="T176" s="1251"/>
      <c r="U176" s="143"/>
      <c r="V176" s="614"/>
      <c r="W176" s="614"/>
      <c r="X176" s="614"/>
      <c r="Y176" s="614"/>
      <c r="Z176" s="614"/>
      <c r="AA176" s="614"/>
      <c r="AB176" s="614"/>
      <c r="AC176" s="614"/>
      <c r="AD176" s="614"/>
      <c r="AE176" s="614"/>
      <c r="AF176" s="614"/>
      <c r="AG176" s="614"/>
      <c r="AH176" s="614"/>
      <c r="AI176" s="614"/>
      <c r="AJ176" s="614"/>
      <c r="AK176" s="614"/>
      <c r="AL176" s="614"/>
      <c r="AM176" s="614"/>
      <c r="AN176" s="614"/>
      <c r="AO176" s="614"/>
      <c r="AP176" s="614"/>
    </row>
    <row r="177" spans="12:42" s="83" customFormat="1">
      <c r="L177" s="614"/>
      <c r="M177" s="1234"/>
      <c r="N177" s="1234"/>
      <c r="O177" s="1251"/>
      <c r="P177" s="1251"/>
      <c r="Q177" s="1251"/>
      <c r="R177" s="1251"/>
      <c r="S177" s="1251"/>
      <c r="T177" s="1251"/>
      <c r="U177" s="143"/>
      <c r="V177" s="614"/>
      <c r="W177" s="614"/>
      <c r="X177" s="614"/>
      <c r="Y177" s="614"/>
      <c r="Z177" s="614"/>
      <c r="AA177" s="614"/>
      <c r="AB177" s="614"/>
      <c r="AC177" s="614"/>
      <c r="AD177" s="614"/>
      <c r="AE177" s="614"/>
      <c r="AF177" s="614"/>
      <c r="AG177" s="614"/>
      <c r="AH177" s="614"/>
      <c r="AI177" s="614"/>
      <c r="AJ177" s="614"/>
      <c r="AK177" s="614"/>
      <c r="AL177" s="614"/>
      <c r="AM177" s="614"/>
      <c r="AN177" s="614"/>
      <c r="AO177" s="614"/>
      <c r="AP177" s="614"/>
    </row>
    <row r="178" spans="12:42" s="83" customFormat="1">
      <c r="L178" s="614"/>
      <c r="M178" s="1234"/>
      <c r="N178" s="1234"/>
      <c r="O178" s="1251"/>
      <c r="P178" s="1251"/>
      <c r="Q178" s="1251"/>
      <c r="R178" s="1251"/>
      <c r="S178" s="1251"/>
      <c r="T178" s="1251"/>
      <c r="U178" s="143"/>
      <c r="V178" s="614"/>
      <c r="W178" s="614"/>
      <c r="X178" s="614"/>
      <c r="Y178" s="614"/>
      <c r="Z178" s="614"/>
      <c r="AA178" s="614"/>
      <c r="AB178" s="614"/>
      <c r="AC178" s="614"/>
      <c r="AD178" s="614"/>
      <c r="AE178" s="614"/>
      <c r="AF178" s="614"/>
      <c r="AG178" s="614"/>
      <c r="AH178" s="614"/>
      <c r="AI178" s="614"/>
      <c r="AJ178" s="614"/>
      <c r="AK178" s="614"/>
      <c r="AL178" s="614"/>
      <c r="AM178" s="614"/>
      <c r="AN178" s="614"/>
      <c r="AO178" s="614"/>
      <c r="AP178" s="614"/>
    </row>
    <row r="179" spans="12:42" s="83" customFormat="1">
      <c r="L179" s="614"/>
      <c r="M179" s="1234"/>
      <c r="N179" s="1234"/>
      <c r="O179" s="1251"/>
      <c r="P179" s="1251"/>
      <c r="Q179" s="1251"/>
      <c r="R179" s="1251"/>
      <c r="S179" s="1251"/>
      <c r="T179" s="1251"/>
      <c r="U179" s="143"/>
      <c r="V179" s="614"/>
      <c r="W179" s="614"/>
      <c r="X179" s="614"/>
      <c r="Y179" s="614"/>
      <c r="Z179" s="614"/>
      <c r="AA179" s="614"/>
      <c r="AB179" s="614"/>
      <c r="AC179" s="614"/>
      <c r="AD179" s="614"/>
      <c r="AE179" s="614"/>
      <c r="AF179" s="614"/>
      <c r="AG179" s="614"/>
      <c r="AH179" s="614"/>
      <c r="AI179" s="614"/>
      <c r="AJ179" s="614"/>
      <c r="AK179" s="614"/>
      <c r="AL179" s="614"/>
      <c r="AM179" s="614"/>
      <c r="AN179" s="614"/>
      <c r="AO179" s="614"/>
      <c r="AP179" s="614"/>
    </row>
    <row r="180" spans="12:42" s="83" customFormat="1">
      <c r="L180" s="614"/>
      <c r="M180" s="1234"/>
      <c r="N180" s="1234"/>
      <c r="O180" s="1251"/>
      <c r="P180" s="1251"/>
      <c r="Q180" s="1251"/>
      <c r="R180" s="1251"/>
      <c r="S180" s="1251"/>
      <c r="T180" s="1251"/>
      <c r="U180" s="143"/>
      <c r="V180" s="614"/>
      <c r="W180" s="614"/>
      <c r="X180" s="614"/>
      <c r="Y180" s="614"/>
      <c r="Z180" s="614"/>
      <c r="AA180" s="614"/>
      <c r="AB180" s="614"/>
      <c r="AC180" s="614"/>
      <c r="AD180" s="614"/>
      <c r="AE180" s="614"/>
      <c r="AF180" s="614"/>
      <c r="AG180" s="614"/>
      <c r="AH180" s="614"/>
      <c r="AI180" s="614"/>
      <c r="AJ180" s="614"/>
      <c r="AK180" s="614"/>
      <c r="AL180" s="614"/>
      <c r="AM180" s="614"/>
      <c r="AN180" s="614"/>
      <c r="AO180" s="614"/>
      <c r="AP180" s="614"/>
    </row>
    <row r="181" spans="12:42" s="83" customFormat="1">
      <c r="L181" s="614"/>
      <c r="M181" s="1234"/>
      <c r="N181" s="1234"/>
      <c r="O181" s="1251"/>
      <c r="P181" s="1251"/>
      <c r="Q181" s="1251"/>
      <c r="R181" s="1251"/>
      <c r="S181" s="1251"/>
      <c r="T181" s="1251"/>
      <c r="U181" s="143"/>
      <c r="V181" s="614"/>
      <c r="W181" s="614"/>
      <c r="X181" s="614"/>
      <c r="Y181" s="614"/>
      <c r="Z181" s="614"/>
      <c r="AA181" s="614"/>
      <c r="AB181" s="614"/>
      <c r="AC181" s="614"/>
      <c r="AD181" s="614"/>
      <c r="AE181" s="614"/>
      <c r="AF181" s="614"/>
      <c r="AG181" s="614"/>
      <c r="AH181" s="614"/>
      <c r="AI181" s="614"/>
      <c r="AJ181" s="614"/>
      <c r="AK181" s="614"/>
      <c r="AL181" s="614"/>
      <c r="AM181" s="614"/>
      <c r="AN181" s="614"/>
      <c r="AO181" s="614"/>
      <c r="AP181" s="614"/>
    </row>
    <row r="182" spans="12:42" s="83" customFormat="1">
      <c r="L182" s="614"/>
      <c r="M182" s="1234"/>
      <c r="N182" s="1234"/>
      <c r="O182" s="1251"/>
      <c r="P182" s="1251"/>
      <c r="Q182" s="1251"/>
      <c r="R182" s="1251"/>
      <c r="S182" s="1251"/>
      <c r="T182" s="1251"/>
      <c r="U182" s="143"/>
      <c r="V182" s="614"/>
      <c r="W182" s="614"/>
      <c r="X182" s="614"/>
      <c r="Y182" s="614"/>
      <c r="Z182" s="614"/>
      <c r="AA182" s="614"/>
      <c r="AB182" s="614"/>
      <c r="AC182" s="614"/>
      <c r="AD182" s="614"/>
      <c r="AE182" s="614"/>
      <c r="AF182" s="614"/>
      <c r="AG182" s="614"/>
      <c r="AH182" s="614"/>
      <c r="AI182" s="614"/>
      <c r="AJ182" s="614"/>
      <c r="AK182" s="614"/>
      <c r="AL182" s="614"/>
      <c r="AM182" s="614"/>
      <c r="AN182" s="614"/>
      <c r="AO182" s="614"/>
      <c r="AP182" s="614"/>
    </row>
    <row r="183" spans="12:42" s="83" customFormat="1">
      <c r="L183" s="614"/>
      <c r="M183" s="1234"/>
      <c r="N183" s="1234"/>
      <c r="O183" s="1251"/>
      <c r="P183" s="1251"/>
      <c r="Q183" s="1251"/>
      <c r="R183" s="1251"/>
      <c r="S183" s="1251"/>
      <c r="T183" s="1251"/>
      <c r="U183" s="143"/>
      <c r="V183" s="614"/>
      <c r="W183" s="614"/>
      <c r="X183" s="614"/>
      <c r="Y183" s="614"/>
      <c r="Z183" s="614"/>
      <c r="AA183" s="614"/>
      <c r="AB183" s="614"/>
      <c r="AC183" s="614"/>
      <c r="AD183" s="614"/>
      <c r="AE183" s="614"/>
      <c r="AF183" s="614"/>
      <c r="AG183" s="614"/>
      <c r="AH183" s="614"/>
      <c r="AI183" s="614"/>
      <c r="AJ183" s="614"/>
      <c r="AK183" s="614"/>
      <c r="AL183" s="614"/>
      <c r="AM183" s="614"/>
      <c r="AN183" s="614"/>
      <c r="AO183" s="614"/>
      <c r="AP183" s="614"/>
    </row>
    <row r="184" spans="12:42" s="83" customFormat="1">
      <c r="L184" s="614"/>
      <c r="M184" s="1234"/>
      <c r="N184" s="1234"/>
      <c r="O184" s="1251"/>
      <c r="P184" s="1251"/>
      <c r="Q184" s="1251"/>
      <c r="R184" s="1251"/>
      <c r="S184" s="1251"/>
      <c r="T184" s="1251"/>
      <c r="U184" s="143"/>
      <c r="V184" s="614"/>
      <c r="W184" s="614"/>
      <c r="X184" s="614"/>
      <c r="Y184" s="614"/>
      <c r="Z184" s="614"/>
      <c r="AA184" s="614"/>
      <c r="AB184" s="614"/>
      <c r="AC184" s="614"/>
      <c r="AD184" s="614"/>
      <c r="AE184" s="614"/>
      <c r="AF184" s="614"/>
      <c r="AG184" s="614"/>
      <c r="AH184" s="614"/>
      <c r="AI184" s="614"/>
      <c r="AJ184" s="614"/>
      <c r="AK184" s="614"/>
      <c r="AL184" s="614"/>
      <c r="AM184" s="614"/>
      <c r="AN184" s="614"/>
      <c r="AO184" s="614"/>
      <c r="AP184" s="614"/>
    </row>
    <row r="185" spans="12:42" s="83" customFormat="1">
      <c r="L185" s="614"/>
      <c r="M185" s="1234"/>
      <c r="N185" s="1234"/>
      <c r="O185" s="1251"/>
      <c r="P185" s="1251"/>
      <c r="Q185" s="1251"/>
      <c r="R185" s="1251"/>
      <c r="S185" s="1251"/>
      <c r="T185" s="1251"/>
      <c r="U185" s="143"/>
      <c r="V185" s="614"/>
      <c r="W185" s="614"/>
      <c r="X185" s="614"/>
      <c r="Y185" s="614"/>
      <c r="Z185" s="614"/>
      <c r="AA185" s="614"/>
      <c r="AB185" s="614"/>
      <c r="AC185" s="614"/>
      <c r="AD185" s="614"/>
      <c r="AE185" s="614"/>
      <c r="AF185" s="614"/>
      <c r="AG185" s="614"/>
      <c r="AH185" s="614"/>
      <c r="AI185" s="614"/>
      <c r="AJ185" s="614"/>
      <c r="AK185" s="614"/>
      <c r="AL185" s="614"/>
      <c r="AM185" s="614"/>
      <c r="AN185" s="614"/>
      <c r="AO185" s="614"/>
      <c r="AP185" s="614"/>
    </row>
    <row r="186" spans="12:42" s="83" customFormat="1">
      <c r="L186" s="614"/>
      <c r="M186" s="1234"/>
      <c r="N186" s="1234"/>
      <c r="O186" s="1251"/>
      <c r="P186" s="1251"/>
      <c r="Q186" s="1251"/>
      <c r="R186" s="1251"/>
      <c r="S186" s="1251"/>
      <c r="T186" s="1251"/>
      <c r="U186" s="143"/>
      <c r="V186" s="614"/>
      <c r="W186" s="614"/>
      <c r="X186" s="614"/>
      <c r="Y186" s="614"/>
      <c r="Z186" s="614"/>
      <c r="AA186" s="614"/>
      <c r="AB186" s="614"/>
      <c r="AC186" s="614"/>
      <c r="AD186" s="614"/>
      <c r="AE186" s="614"/>
      <c r="AF186" s="614"/>
      <c r="AG186" s="614"/>
      <c r="AH186" s="614"/>
      <c r="AI186" s="614"/>
      <c r="AJ186" s="614"/>
      <c r="AK186" s="614"/>
      <c r="AL186" s="614"/>
      <c r="AM186" s="614"/>
      <c r="AN186" s="614"/>
      <c r="AO186" s="614"/>
      <c r="AP186" s="614"/>
    </row>
    <row r="187" spans="12:42" s="83" customFormat="1">
      <c r="L187" s="614"/>
      <c r="M187" s="1234"/>
      <c r="N187" s="1234"/>
      <c r="O187" s="1251"/>
      <c r="P187" s="1251"/>
      <c r="Q187" s="1251"/>
      <c r="R187" s="1251"/>
      <c r="S187" s="1251"/>
      <c r="T187" s="1251"/>
      <c r="U187" s="143"/>
      <c r="V187" s="614"/>
      <c r="W187" s="614"/>
      <c r="X187" s="614"/>
      <c r="Y187" s="614"/>
      <c r="Z187" s="614"/>
      <c r="AA187" s="614"/>
      <c r="AB187" s="614"/>
      <c r="AC187" s="614"/>
      <c r="AD187" s="614"/>
      <c r="AE187" s="614"/>
      <c r="AF187" s="614"/>
      <c r="AG187" s="614"/>
      <c r="AH187" s="614"/>
      <c r="AI187" s="614"/>
      <c r="AJ187" s="614"/>
      <c r="AK187" s="614"/>
      <c r="AL187" s="614"/>
      <c r="AM187" s="614"/>
      <c r="AN187" s="614"/>
      <c r="AO187" s="614"/>
      <c r="AP187" s="614"/>
    </row>
    <row r="188" spans="12:42" s="83" customFormat="1">
      <c r="L188" s="614"/>
      <c r="M188" s="1234"/>
      <c r="N188" s="1234"/>
      <c r="O188" s="1251"/>
      <c r="P188" s="1251"/>
      <c r="Q188" s="1251"/>
      <c r="R188" s="1251"/>
      <c r="S188" s="1251"/>
      <c r="T188" s="1251"/>
      <c r="U188" s="143"/>
      <c r="V188" s="614"/>
      <c r="W188" s="614"/>
      <c r="X188" s="614"/>
      <c r="Y188" s="614"/>
      <c r="Z188" s="614"/>
      <c r="AA188" s="614"/>
      <c r="AB188" s="614"/>
      <c r="AC188" s="614"/>
      <c r="AD188" s="614"/>
      <c r="AE188" s="614"/>
      <c r="AF188" s="614"/>
      <c r="AG188" s="614"/>
      <c r="AH188" s="614"/>
      <c r="AI188" s="614"/>
      <c r="AJ188" s="614"/>
      <c r="AK188" s="614"/>
      <c r="AL188" s="614"/>
      <c r="AM188" s="614"/>
      <c r="AN188" s="614"/>
      <c r="AO188" s="614"/>
      <c r="AP188" s="614"/>
    </row>
    <row r="189" spans="12:42" s="83" customFormat="1">
      <c r="L189" s="614"/>
      <c r="M189" s="1234"/>
      <c r="N189" s="1234"/>
      <c r="O189" s="1251"/>
      <c r="P189" s="1251"/>
      <c r="Q189" s="1251"/>
      <c r="R189" s="1251"/>
      <c r="S189" s="1251"/>
      <c r="T189" s="1251"/>
      <c r="U189" s="143"/>
      <c r="V189" s="614"/>
      <c r="W189" s="614"/>
      <c r="X189" s="614"/>
      <c r="Y189" s="614"/>
      <c r="Z189" s="614"/>
      <c r="AA189" s="614"/>
      <c r="AB189" s="614"/>
      <c r="AC189" s="614"/>
      <c r="AD189" s="614"/>
      <c r="AE189" s="614"/>
      <c r="AF189" s="614"/>
      <c r="AG189" s="614"/>
      <c r="AH189" s="614"/>
      <c r="AI189" s="614"/>
      <c r="AJ189" s="614"/>
      <c r="AK189" s="614"/>
      <c r="AL189" s="614"/>
      <c r="AM189" s="614"/>
      <c r="AN189" s="614"/>
      <c r="AO189" s="614"/>
      <c r="AP189" s="614"/>
    </row>
    <row r="190" spans="12:42" s="83" customFormat="1">
      <c r="L190" s="614"/>
      <c r="M190" s="1234"/>
      <c r="N190" s="1234"/>
      <c r="O190" s="1251"/>
      <c r="P190" s="1251"/>
      <c r="Q190" s="1251"/>
      <c r="R190" s="1251"/>
      <c r="S190" s="1251"/>
      <c r="T190" s="1251"/>
      <c r="U190" s="143"/>
      <c r="V190" s="614"/>
      <c r="W190" s="614"/>
      <c r="X190" s="614"/>
      <c r="Y190" s="614"/>
      <c r="Z190" s="614"/>
      <c r="AA190" s="614"/>
      <c r="AB190" s="614"/>
      <c r="AC190" s="614"/>
      <c r="AD190" s="614"/>
      <c r="AE190" s="614"/>
      <c r="AF190" s="614"/>
      <c r="AG190" s="614"/>
      <c r="AH190" s="614"/>
      <c r="AI190" s="614"/>
      <c r="AJ190" s="614"/>
      <c r="AK190" s="614"/>
      <c r="AL190" s="614"/>
      <c r="AM190" s="614"/>
      <c r="AN190" s="614"/>
      <c r="AO190" s="614"/>
      <c r="AP190" s="614"/>
    </row>
    <row r="191" spans="12:42" s="83" customFormat="1">
      <c r="L191" s="614"/>
      <c r="M191" s="1234"/>
      <c r="N191" s="1234"/>
      <c r="O191" s="1251"/>
      <c r="P191" s="1251"/>
      <c r="Q191" s="1251"/>
      <c r="R191" s="1251"/>
      <c r="S191" s="1251"/>
      <c r="T191" s="1251"/>
      <c r="U191" s="143"/>
      <c r="V191" s="614"/>
      <c r="W191" s="614"/>
      <c r="X191" s="614"/>
      <c r="Y191" s="614"/>
      <c r="Z191" s="614"/>
      <c r="AA191" s="614"/>
      <c r="AB191" s="614"/>
      <c r="AC191" s="614"/>
      <c r="AD191" s="614"/>
      <c r="AE191" s="614"/>
      <c r="AF191" s="614"/>
      <c r="AG191" s="614"/>
      <c r="AH191" s="614"/>
      <c r="AI191" s="614"/>
      <c r="AJ191" s="614"/>
      <c r="AK191" s="614"/>
      <c r="AL191" s="614"/>
      <c r="AM191" s="614"/>
      <c r="AN191" s="614"/>
      <c r="AO191" s="614"/>
      <c r="AP191" s="614"/>
    </row>
    <row r="192" spans="12:42" s="83" customFormat="1">
      <c r="L192" s="614"/>
      <c r="M192" s="1234"/>
      <c r="N192" s="1234"/>
      <c r="O192" s="1251"/>
      <c r="P192" s="1251"/>
      <c r="Q192" s="1251"/>
      <c r="R192" s="1251"/>
      <c r="S192" s="1251"/>
      <c r="T192" s="1251"/>
      <c r="U192" s="143"/>
      <c r="V192" s="614"/>
      <c r="W192" s="614"/>
      <c r="X192" s="614"/>
      <c r="Y192" s="614"/>
      <c r="Z192" s="614"/>
      <c r="AA192" s="614"/>
      <c r="AB192" s="614"/>
      <c r="AC192" s="614"/>
      <c r="AD192" s="614"/>
      <c r="AE192" s="614"/>
      <c r="AF192" s="614"/>
      <c r="AG192" s="614"/>
      <c r="AH192" s="614"/>
      <c r="AI192" s="614"/>
      <c r="AJ192" s="614"/>
      <c r="AK192" s="614"/>
      <c r="AL192" s="614"/>
      <c r="AM192" s="614"/>
      <c r="AN192" s="614"/>
      <c r="AO192" s="614"/>
      <c r="AP192" s="614"/>
    </row>
    <row r="193" spans="12:42" s="83" customFormat="1">
      <c r="L193" s="614"/>
      <c r="M193" s="1234"/>
      <c r="N193" s="1234"/>
      <c r="O193" s="1251"/>
      <c r="P193" s="1251"/>
      <c r="Q193" s="1251"/>
      <c r="R193" s="1251"/>
      <c r="S193" s="1251"/>
      <c r="T193" s="1251"/>
      <c r="U193" s="143"/>
      <c r="V193" s="614"/>
      <c r="W193" s="614"/>
      <c r="X193" s="614"/>
      <c r="Y193" s="614"/>
      <c r="Z193" s="614"/>
      <c r="AA193" s="614"/>
      <c r="AB193" s="614"/>
      <c r="AC193" s="614"/>
      <c r="AD193" s="614"/>
      <c r="AE193" s="614"/>
      <c r="AF193" s="614"/>
      <c r="AG193" s="614"/>
      <c r="AH193" s="614"/>
      <c r="AI193" s="614"/>
      <c r="AJ193" s="614"/>
      <c r="AK193" s="614"/>
      <c r="AL193" s="614"/>
      <c r="AM193" s="614"/>
      <c r="AN193" s="614"/>
      <c r="AO193" s="614"/>
      <c r="AP193" s="614"/>
    </row>
    <row r="194" spans="12:42" s="83" customFormat="1">
      <c r="L194" s="614"/>
      <c r="M194" s="1234"/>
      <c r="N194" s="1234"/>
      <c r="O194" s="1251"/>
      <c r="P194" s="1251"/>
      <c r="Q194" s="1251"/>
      <c r="R194" s="1251"/>
      <c r="S194" s="1251"/>
      <c r="T194" s="1251"/>
      <c r="U194" s="143"/>
      <c r="V194" s="614"/>
      <c r="W194" s="614"/>
      <c r="X194" s="614"/>
      <c r="Y194" s="614"/>
      <c r="Z194" s="614"/>
      <c r="AA194" s="614"/>
      <c r="AB194" s="614"/>
      <c r="AC194" s="614"/>
      <c r="AD194" s="614"/>
      <c r="AE194" s="614"/>
      <c r="AF194" s="614"/>
      <c r="AG194" s="614"/>
      <c r="AH194" s="614"/>
      <c r="AI194" s="614"/>
      <c r="AJ194" s="614"/>
      <c r="AK194" s="614"/>
      <c r="AL194" s="614"/>
      <c r="AM194" s="614"/>
      <c r="AN194" s="614"/>
      <c r="AO194" s="614"/>
      <c r="AP194" s="614"/>
    </row>
    <row r="195" spans="12:42" s="83" customFormat="1">
      <c r="L195" s="614"/>
      <c r="M195" s="1234"/>
      <c r="N195" s="1234"/>
      <c r="O195" s="1251"/>
      <c r="P195" s="1251"/>
      <c r="Q195" s="1251"/>
      <c r="R195" s="1251"/>
      <c r="S195" s="1251"/>
      <c r="T195" s="1251"/>
      <c r="U195" s="143"/>
      <c r="V195" s="614"/>
      <c r="W195" s="614"/>
      <c r="X195" s="614"/>
      <c r="Y195" s="614"/>
      <c r="Z195" s="614"/>
      <c r="AA195" s="614"/>
      <c r="AB195" s="614"/>
      <c r="AC195" s="614"/>
      <c r="AD195" s="614"/>
      <c r="AE195" s="614"/>
      <c r="AF195" s="614"/>
      <c r="AG195" s="614"/>
      <c r="AH195" s="614"/>
      <c r="AI195" s="614"/>
      <c r="AJ195" s="614"/>
      <c r="AK195" s="614"/>
      <c r="AL195" s="614"/>
      <c r="AM195" s="614"/>
      <c r="AN195" s="614"/>
      <c r="AO195" s="614"/>
      <c r="AP195" s="614"/>
    </row>
    <row r="196" spans="12:42" s="83" customFormat="1">
      <c r="L196" s="614"/>
      <c r="M196" s="1234"/>
      <c r="N196" s="1234"/>
      <c r="O196" s="1251"/>
      <c r="P196" s="1251"/>
      <c r="Q196" s="1251"/>
      <c r="R196" s="1251"/>
      <c r="S196" s="1251"/>
      <c r="T196" s="1251"/>
      <c r="U196" s="143"/>
      <c r="V196" s="614"/>
      <c r="W196" s="614"/>
      <c r="X196" s="614"/>
      <c r="Y196" s="614"/>
      <c r="Z196" s="614"/>
      <c r="AA196" s="614"/>
      <c r="AB196" s="614"/>
      <c r="AC196" s="614"/>
      <c r="AD196" s="614"/>
      <c r="AE196" s="614"/>
      <c r="AF196" s="614"/>
      <c r="AG196" s="614"/>
      <c r="AH196" s="614"/>
      <c r="AI196" s="614"/>
      <c r="AJ196" s="614"/>
      <c r="AK196" s="614"/>
      <c r="AL196" s="614"/>
      <c r="AM196" s="614"/>
      <c r="AN196" s="614"/>
      <c r="AO196" s="614"/>
      <c r="AP196" s="614"/>
    </row>
    <row r="197" spans="12:42" s="83" customFormat="1">
      <c r="L197" s="614"/>
      <c r="M197" s="1234"/>
      <c r="N197" s="1234"/>
      <c r="O197" s="1251"/>
      <c r="P197" s="1251"/>
      <c r="Q197" s="1251"/>
      <c r="R197" s="1251"/>
      <c r="S197" s="1251"/>
      <c r="T197" s="1251"/>
      <c r="U197" s="143"/>
      <c r="V197" s="614"/>
      <c r="W197" s="614"/>
      <c r="X197" s="614"/>
      <c r="Y197" s="614"/>
      <c r="Z197" s="614"/>
      <c r="AA197" s="614"/>
      <c r="AB197" s="614"/>
      <c r="AC197" s="614"/>
      <c r="AD197" s="614"/>
      <c r="AE197" s="614"/>
      <c r="AF197" s="614"/>
      <c r="AG197" s="614"/>
      <c r="AH197" s="614"/>
      <c r="AI197" s="614"/>
      <c r="AJ197" s="614"/>
      <c r="AK197" s="614"/>
      <c r="AL197" s="614"/>
      <c r="AM197" s="614"/>
      <c r="AN197" s="614"/>
      <c r="AO197" s="614"/>
      <c r="AP197" s="614"/>
    </row>
    <row r="198" spans="12:42" s="83" customFormat="1">
      <c r="L198" s="614"/>
      <c r="M198" s="1234"/>
      <c r="N198" s="1234"/>
      <c r="O198" s="1251"/>
      <c r="P198" s="1251"/>
      <c r="Q198" s="1251"/>
      <c r="R198" s="1251"/>
      <c r="S198" s="1251"/>
      <c r="T198" s="1251"/>
      <c r="U198" s="143"/>
      <c r="V198" s="614"/>
      <c r="W198" s="614"/>
      <c r="X198" s="614"/>
      <c r="Y198" s="614"/>
      <c r="Z198" s="614"/>
      <c r="AA198" s="614"/>
      <c r="AB198" s="614"/>
      <c r="AC198" s="614"/>
      <c r="AD198" s="614"/>
      <c r="AE198" s="614"/>
      <c r="AF198" s="614"/>
      <c r="AG198" s="614"/>
      <c r="AH198" s="614"/>
      <c r="AI198" s="614"/>
      <c r="AJ198" s="614"/>
      <c r="AK198" s="614"/>
      <c r="AL198" s="614"/>
      <c r="AM198" s="614"/>
      <c r="AN198" s="614"/>
      <c r="AO198" s="614"/>
      <c r="AP198" s="614"/>
    </row>
    <row r="199" spans="12:42" s="83" customFormat="1">
      <c r="L199" s="614"/>
      <c r="M199" s="1234"/>
      <c r="N199" s="1234"/>
      <c r="O199" s="1251"/>
      <c r="P199" s="1251"/>
      <c r="Q199" s="1251"/>
      <c r="R199" s="1251"/>
      <c r="S199" s="1251"/>
      <c r="T199" s="1251"/>
      <c r="U199" s="143"/>
      <c r="V199" s="614"/>
      <c r="W199" s="614"/>
      <c r="X199" s="614"/>
      <c r="Y199" s="614"/>
      <c r="Z199" s="614"/>
      <c r="AA199" s="614"/>
      <c r="AB199" s="614"/>
      <c r="AC199" s="614"/>
      <c r="AD199" s="614"/>
      <c r="AE199" s="614"/>
      <c r="AF199" s="614"/>
      <c r="AG199" s="614"/>
      <c r="AH199" s="614"/>
      <c r="AI199" s="614"/>
      <c r="AJ199" s="614"/>
      <c r="AK199" s="614"/>
      <c r="AL199" s="614"/>
      <c r="AM199" s="614"/>
      <c r="AN199" s="614"/>
      <c r="AO199" s="614"/>
      <c r="AP199" s="614"/>
    </row>
    <row r="200" spans="12:42" s="83" customFormat="1">
      <c r="L200" s="614"/>
      <c r="M200" s="1234"/>
      <c r="N200" s="1234"/>
      <c r="O200" s="1251"/>
      <c r="P200" s="1251"/>
      <c r="Q200" s="1251"/>
      <c r="R200" s="1251"/>
      <c r="S200" s="1251"/>
      <c r="T200" s="1251"/>
      <c r="U200" s="143"/>
      <c r="V200" s="614"/>
      <c r="W200" s="614"/>
      <c r="X200" s="614"/>
      <c r="Y200" s="614"/>
      <c r="Z200" s="614"/>
      <c r="AA200" s="614"/>
      <c r="AB200" s="614"/>
      <c r="AC200" s="614"/>
      <c r="AD200" s="614"/>
      <c r="AE200" s="614"/>
      <c r="AF200" s="614"/>
      <c r="AG200" s="614"/>
      <c r="AH200" s="614"/>
      <c r="AI200" s="614"/>
      <c r="AJ200" s="614"/>
      <c r="AK200" s="614"/>
      <c r="AL200" s="614"/>
      <c r="AM200" s="614"/>
      <c r="AN200" s="614"/>
      <c r="AO200" s="614"/>
      <c r="AP200" s="614"/>
    </row>
    <row r="201" spans="12:42" s="83" customFormat="1">
      <c r="L201" s="614"/>
      <c r="M201" s="1234"/>
      <c r="N201" s="1234"/>
      <c r="O201" s="1251"/>
      <c r="P201" s="1251"/>
      <c r="Q201" s="1251"/>
      <c r="R201" s="1251"/>
      <c r="S201" s="1251"/>
      <c r="T201" s="1251"/>
      <c r="U201" s="143"/>
      <c r="V201" s="614"/>
      <c r="W201" s="614"/>
      <c r="X201" s="614"/>
      <c r="Y201" s="614"/>
      <c r="Z201" s="614"/>
      <c r="AA201" s="614"/>
      <c r="AB201" s="614"/>
      <c r="AC201" s="614"/>
      <c r="AD201" s="614"/>
      <c r="AE201" s="614"/>
      <c r="AF201" s="614"/>
      <c r="AG201" s="614"/>
      <c r="AH201" s="614"/>
      <c r="AI201" s="614"/>
      <c r="AJ201" s="614"/>
      <c r="AK201" s="614"/>
      <c r="AL201" s="614"/>
      <c r="AM201" s="614"/>
      <c r="AN201" s="614"/>
      <c r="AO201" s="614"/>
      <c r="AP201" s="614"/>
    </row>
    <row r="202" spans="12:42" s="83" customFormat="1">
      <c r="L202" s="614"/>
      <c r="M202" s="1234"/>
      <c r="N202" s="1234"/>
      <c r="O202" s="1251"/>
      <c r="P202" s="1251"/>
      <c r="Q202" s="1251"/>
      <c r="R202" s="1251"/>
      <c r="S202" s="1251"/>
      <c r="T202" s="1251"/>
      <c r="U202" s="143"/>
      <c r="V202" s="614"/>
      <c r="W202" s="614"/>
      <c r="X202" s="614"/>
      <c r="Y202" s="614"/>
      <c r="Z202" s="614"/>
      <c r="AA202" s="614"/>
      <c r="AB202" s="614"/>
      <c r="AC202" s="614"/>
      <c r="AD202" s="614"/>
      <c r="AE202" s="614"/>
      <c r="AF202" s="614"/>
      <c r="AG202" s="614"/>
      <c r="AH202" s="614"/>
      <c r="AI202" s="614"/>
      <c r="AJ202" s="614"/>
      <c r="AK202" s="614"/>
      <c r="AL202" s="614"/>
      <c r="AM202" s="614"/>
      <c r="AN202" s="614"/>
      <c r="AO202" s="614"/>
      <c r="AP202" s="614"/>
    </row>
    <row r="203" spans="12:42" s="83" customFormat="1">
      <c r="L203" s="614"/>
      <c r="M203" s="1234"/>
      <c r="N203" s="1234"/>
      <c r="O203" s="1251"/>
      <c r="P203" s="1251"/>
      <c r="Q203" s="1251"/>
      <c r="R203" s="1251"/>
      <c r="S203" s="1251"/>
      <c r="T203" s="1251"/>
      <c r="U203" s="143"/>
      <c r="V203" s="614"/>
      <c r="W203" s="614"/>
      <c r="X203" s="614"/>
      <c r="Y203" s="614"/>
      <c r="Z203" s="614"/>
      <c r="AA203" s="614"/>
      <c r="AB203" s="614"/>
      <c r="AC203" s="614"/>
      <c r="AD203" s="614"/>
      <c r="AE203" s="614"/>
      <c r="AF203" s="614"/>
      <c r="AG203" s="614"/>
      <c r="AH203" s="614"/>
      <c r="AI203" s="614"/>
      <c r="AJ203" s="614"/>
      <c r="AK203" s="614"/>
      <c r="AL203" s="614"/>
      <c r="AM203" s="614"/>
      <c r="AN203" s="614"/>
      <c r="AO203" s="614"/>
      <c r="AP203" s="614"/>
    </row>
    <row r="204" spans="12:42" s="83" customFormat="1">
      <c r="L204" s="614"/>
      <c r="M204" s="1234"/>
      <c r="N204" s="1234"/>
      <c r="O204" s="1251"/>
      <c r="P204" s="1251"/>
      <c r="Q204" s="1251"/>
      <c r="R204" s="1251"/>
      <c r="S204" s="1251"/>
      <c r="T204" s="1251"/>
      <c r="U204" s="143"/>
      <c r="V204" s="614"/>
      <c r="W204" s="614"/>
      <c r="X204" s="614"/>
      <c r="Y204" s="614"/>
      <c r="Z204" s="614"/>
      <c r="AA204" s="614"/>
      <c r="AB204" s="614"/>
      <c r="AC204" s="614"/>
      <c r="AD204" s="614"/>
      <c r="AE204" s="614"/>
      <c r="AF204" s="614"/>
      <c r="AG204" s="614"/>
      <c r="AH204" s="614"/>
      <c r="AI204" s="614"/>
      <c r="AJ204" s="614"/>
      <c r="AK204" s="614"/>
      <c r="AL204" s="614"/>
      <c r="AM204" s="614"/>
      <c r="AN204" s="614"/>
      <c r="AO204" s="614"/>
      <c r="AP204" s="614"/>
    </row>
    <row r="205" spans="12:42" s="83" customFormat="1">
      <c r="L205" s="614"/>
      <c r="M205" s="1234"/>
      <c r="N205" s="1234"/>
      <c r="O205" s="1251"/>
      <c r="P205" s="1251"/>
      <c r="Q205" s="1251"/>
      <c r="R205" s="1251"/>
      <c r="S205" s="1251"/>
      <c r="T205" s="1251"/>
      <c r="U205" s="143"/>
      <c r="V205" s="614"/>
      <c r="W205" s="614"/>
      <c r="X205" s="614"/>
      <c r="Y205" s="614"/>
      <c r="Z205" s="614"/>
      <c r="AA205" s="614"/>
      <c r="AB205" s="614"/>
      <c r="AC205" s="614"/>
      <c r="AD205" s="614"/>
      <c r="AE205" s="614"/>
      <c r="AF205" s="614"/>
      <c r="AG205" s="614"/>
      <c r="AH205" s="614"/>
      <c r="AI205" s="614"/>
      <c r="AJ205" s="614"/>
      <c r="AK205" s="614"/>
      <c r="AL205" s="614"/>
      <c r="AM205" s="614"/>
      <c r="AN205" s="614"/>
      <c r="AO205" s="614"/>
      <c r="AP205" s="614"/>
    </row>
    <row r="206" spans="12:42" s="83" customFormat="1">
      <c r="L206" s="614"/>
      <c r="M206" s="1234"/>
      <c r="N206" s="1234"/>
      <c r="O206" s="1251"/>
      <c r="P206" s="1251"/>
      <c r="Q206" s="1251"/>
      <c r="R206" s="1251"/>
      <c r="S206" s="1251"/>
      <c r="T206" s="1251"/>
      <c r="U206" s="143"/>
      <c r="V206" s="614"/>
      <c r="W206" s="614"/>
      <c r="X206" s="614"/>
      <c r="Y206" s="614"/>
      <c r="Z206" s="614"/>
      <c r="AA206" s="614"/>
      <c r="AB206" s="614"/>
      <c r="AC206" s="614"/>
      <c r="AD206" s="614"/>
      <c r="AE206" s="614"/>
      <c r="AF206" s="614"/>
      <c r="AG206" s="614"/>
      <c r="AH206" s="614"/>
      <c r="AI206" s="614"/>
      <c r="AJ206" s="614"/>
      <c r="AK206" s="614"/>
      <c r="AL206" s="614"/>
      <c r="AM206" s="614"/>
      <c r="AN206" s="614"/>
      <c r="AO206" s="614"/>
      <c r="AP206" s="614"/>
    </row>
    <row r="207" spans="12:42" s="83" customFormat="1">
      <c r="L207" s="614"/>
      <c r="M207" s="1234"/>
      <c r="N207" s="1234"/>
      <c r="O207" s="1251"/>
      <c r="P207" s="1251"/>
      <c r="Q207" s="1251"/>
      <c r="R207" s="1251"/>
      <c r="S207" s="1251"/>
      <c r="T207" s="1251"/>
      <c r="U207" s="143"/>
      <c r="V207" s="614"/>
      <c r="W207" s="614"/>
      <c r="X207" s="614"/>
      <c r="Y207" s="614"/>
      <c r="Z207" s="614"/>
      <c r="AA207" s="614"/>
      <c r="AB207" s="614"/>
      <c r="AC207" s="614"/>
      <c r="AD207" s="614"/>
      <c r="AE207" s="614"/>
      <c r="AF207" s="614"/>
      <c r="AG207" s="614"/>
      <c r="AH207" s="614"/>
      <c r="AI207" s="614"/>
      <c r="AJ207" s="614"/>
      <c r="AK207" s="614"/>
      <c r="AL207" s="614"/>
      <c r="AM207" s="614"/>
      <c r="AN207" s="614"/>
      <c r="AO207" s="614"/>
      <c r="AP207" s="614"/>
    </row>
    <row r="208" spans="12:42" s="83" customFormat="1">
      <c r="L208" s="614"/>
      <c r="M208" s="1234"/>
      <c r="N208" s="1234"/>
      <c r="O208" s="1251"/>
      <c r="P208" s="1251"/>
      <c r="Q208" s="1251"/>
      <c r="R208" s="1251"/>
      <c r="S208" s="1251"/>
      <c r="T208" s="1251"/>
      <c r="U208" s="143"/>
      <c r="V208" s="614"/>
      <c r="W208" s="614"/>
      <c r="X208" s="614"/>
      <c r="Y208" s="614"/>
      <c r="Z208" s="614"/>
      <c r="AA208" s="614"/>
      <c r="AB208" s="614"/>
      <c r="AC208" s="614"/>
      <c r="AD208" s="614"/>
      <c r="AE208" s="614"/>
      <c r="AF208" s="614"/>
      <c r="AG208" s="614"/>
      <c r="AH208" s="614"/>
      <c r="AI208" s="614"/>
      <c r="AJ208" s="614"/>
      <c r="AK208" s="614"/>
      <c r="AL208" s="614"/>
      <c r="AM208" s="614"/>
      <c r="AN208" s="614"/>
      <c r="AO208" s="614"/>
      <c r="AP208" s="614"/>
    </row>
    <row r="209" spans="12:42" s="83" customFormat="1">
      <c r="L209" s="614"/>
      <c r="M209" s="1234"/>
      <c r="N209" s="1234"/>
      <c r="O209" s="1251"/>
      <c r="P209" s="1251"/>
      <c r="Q209" s="1251"/>
      <c r="R209" s="1251"/>
      <c r="S209" s="1251"/>
      <c r="T209" s="1251"/>
      <c r="U209" s="143"/>
      <c r="V209" s="614"/>
      <c r="W209" s="614"/>
      <c r="X209" s="614"/>
      <c r="Y209" s="614"/>
      <c r="Z209" s="614"/>
      <c r="AA209" s="614"/>
      <c r="AB209" s="614"/>
      <c r="AC209" s="614"/>
      <c r="AD209" s="614"/>
      <c r="AE209" s="614"/>
      <c r="AF209" s="614"/>
      <c r="AG209" s="614"/>
      <c r="AH209" s="614"/>
      <c r="AI209" s="614"/>
      <c r="AJ209" s="614"/>
      <c r="AK209" s="614"/>
      <c r="AL209" s="614"/>
      <c r="AM209" s="614"/>
      <c r="AN209" s="614"/>
      <c r="AO209" s="614"/>
      <c r="AP209" s="614"/>
    </row>
    <row r="210" spans="12:42" s="83" customFormat="1">
      <c r="L210" s="614"/>
      <c r="M210" s="1234"/>
      <c r="N210" s="1234"/>
      <c r="O210" s="1251"/>
      <c r="P210" s="1251"/>
      <c r="Q210" s="1251"/>
      <c r="R210" s="1251"/>
      <c r="S210" s="1251"/>
      <c r="T210" s="1251"/>
      <c r="U210" s="143"/>
      <c r="V210" s="614"/>
      <c r="W210" s="614"/>
      <c r="X210" s="614"/>
      <c r="Y210" s="614"/>
      <c r="Z210" s="614"/>
      <c r="AA210" s="614"/>
      <c r="AB210" s="614"/>
      <c r="AC210" s="614"/>
      <c r="AD210" s="614"/>
      <c r="AE210" s="614"/>
      <c r="AF210" s="614"/>
      <c r="AG210" s="614"/>
      <c r="AH210" s="614"/>
      <c r="AI210" s="614"/>
      <c r="AJ210" s="614"/>
      <c r="AK210" s="614"/>
      <c r="AL210" s="614"/>
      <c r="AM210" s="614"/>
      <c r="AN210" s="614"/>
      <c r="AO210" s="614"/>
      <c r="AP210" s="614"/>
    </row>
    <row r="211" spans="12:42" s="83" customFormat="1">
      <c r="L211" s="614"/>
      <c r="M211" s="1234"/>
      <c r="N211" s="1234"/>
      <c r="O211" s="1251"/>
      <c r="P211" s="1251"/>
      <c r="Q211" s="1251"/>
      <c r="R211" s="1251"/>
      <c r="S211" s="1251"/>
      <c r="T211" s="1251"/>
      <c r="U211" s="143"/>
      <c r="V211" s="614"/>
      <c r="W211" s="614"/>
      <c r="X211" s="614"/>
      <c r="Y211" s="614"/>
      <c r="Z211" s="614"/>
      <c r="AA211" s="614"/>
      <c r="AB211" s="614"/>
      <c r="AC211" s="614"/>
      <c r="AD211" s="614"/>
      <c r="AE211" s="614"/>
      <c r="AF211" s="614"/>
      <c r="AG211" s="614"/>
      <c r="AH211" s="614"/>
      <c r="AI211" s="614"/>
      <c r="AJ211" s="614"/>
      <c r="AK211" s="614"/>
      <c r="AL211" s="614"/>
      <c r="AM211" s="614"/>
      <c r="AN211" s="614"/>
      <c r="AO211" s="614"/>
      <c r="AP211" s="614"/>
    </row>
    <row r="212" spans="12:42" s="83" customFormat="1">
      <c r="L212" s="614"/>
      <c r="M212" s="1234"/>
      <c r="N212" s="1234"/>
      <c r="O212" s="1251"/>
      <c r="P212" s="1251"/>
      <c r="Q212" s="1251"/>
      <c r="R212" s="1251"/>
      <c r="S212" s="1251"/>
      <c r="T212" s="1251"/>
      <c r="U212" s="143"/>
      <c r="V212" s="614"/>
      <c r="W212" s="614"/>
      <c r="X212" s="614"/>
      <c r="Y212" s="614"/>
      <c r="Z212" s="614"/>
      <c r="AA212" s="614"/>
      <c r="AB212" s="614"/>
      <c r="AC212" s="614"/>
      <c r="AD212" s="614"/>
      <c r="AE212" s="614"/>
      <c r="AF212" s="614"/>
      <c r="AG212" s="614"/>
      <c r="AH212" s="614"/>
      <c r="AI212" s="614"/>
      <c r="AJ212" s="614"/>
      <c r="AK212" s="614"/>
      <c r="AL212" s="614"/>
      <c r="AM212" s="614"/>
      <c r="AN212" s="614"/>
      <c r="AO212" s="614"/>
      <c r="AP212" s="614"/>
    </row>
    <row r="213" spans="12:42" s="83" customFormat="1">
      <c r="L213" s="614"/>
      <c r="M213" s="1234"/>
      <c r="N213" s="1234"/>
      <c r="O213" s="1251"/>
      <c r="P213" s="1251"/>
      <c r="Q213" s="1251"/>
      <c r="R213" s="1251"/>
      <c r="S213" s="1251"/>
      <c r="T213" s="1251"/>
      <c r="U213" s="143"/>
      <c r="V213" s="614"/>
      <c r="W213" s="614"/>
      <c r="X213" s="614"/>
      <c r="Y213" s="614"/>
      <c r="Z213" s="614"/>
      <c r="AA213" s="614"/>
      <c r="AB213" s="614"/>
      <c r="AC213" s="614"/>
      <c r="AD213" s="614"/>
      <c r="AE213" s="614"/>
      <c r="AF213" s="614"/>
      <c r="AG213" s="614"/>
      <c r="AH213" s="614"/>
      <c r="AI213" s="614"/>
      <c r="AJ213" s="614"/>
      <c r="AK213" s="614"/>
      <c r="AL213" s="614"/>
      <c r="AM213" s="614"/>
      <c r="AN213" s="614"/>
      <c r="AO213" s="614"/>
      <c r="AP213" s="614"/>
    </row>
    <row r="214" spans="12:42" s="83" customFormat="1">
      <c r="L214" s="614"/>
      <c r="M214" s="1234"/>
      <c r="N214" s="1234"/>
      <c r="O214" s="1251"/>
      <c r="P214" s="1251"/>
      <c r="Q214" s="1251"/>
      <c r="R214" s="1251"/>
      <c r="S214" s="1251"/>
      <c r="T214" s="1251"/>
      <c r="U214" s="143"/>
      <c r="V214" s="614"/>
      <c r="W214" s="614"/>
      <c r="X214" s="614"/>
      <c r="Y214" s="614"/>
      <c r="Z214" s="614"/>
      <c r="AA214" s="614"/>
      <c r="AB214" s="614"/>
      <c r="AC214" s="614"/>
      <c r="AD214" s="614"/>
      <c r="AE214" s="614"/>
      <c r="AF214" s="614"/>
      <c r="AG214" s="614"/>
      <c r="AH214" s="614"/>
      <c r="AI214" s="614"/>
      <c r="AJ214" s="614"/>
      <c r="AK214" s="614"/>
      <c r="AL214" s="614"/>
      <c r="AM214" s="614"/>
      <c r="AN214" s="614"/>
      <c r="AO214" s="614"/>
      <c r="AP214" s="614"/>
    </row>
    <row r="215" spans="12:42" s="83" customFormat="1">
      <c r="L215" s="614"/>
      <c r="M215" s="1234"/>
      <c r="N215" s="1234"/>
      <c r="O215" s="1251"/>
      <c r="P215" s="1251"/>
      <c r="Q215" s="1251"/>
      <c r="R215" s="1251"/>
      <c r="S215" s="1251"/>
      <c r="T215" s="1251"/>
      <c r="U215" s="143"/>
      <c r="V215" s="614"/>
      <c r="W215" s="614"/>
      <c r="X215" s="614"/>
      <c r="Y215" s="614"/>
      <c r="Z215" s="614"/>
      <c r="AA215" s="614"/>
      <c r="AB215" s="614"/>
      <c r="AC215" s="614"/>
      <c r="AD215" s="614"/>
      <c r="AE215" s="614"/>
      <c r="AF215" s="614"/>
      <c r="AG215" s="614"/>
      <c r="AH215" s="614"/>
      <c r="AI215" s="614"/>
      <c r="AJ215" s="614"/>
      <c r="AK215" s="614"/>
      <c r="AL215" s="614"/>
      <c r="AM215" s="614"/>
      <c r="AN215" s="614"/>
      <c r="AO215" s="614"/>
      <c r="AP215" s="614"/>
    </row>
    <row r="216" spans="12:42" s="83" customFormat="1">
      <c r="L216" s="614"/>
      <c r="M216" s="1234"/>
      <c r="N216" s="1234"/>
      <c r="O216" s="1251"/>
      <c r="P216" s="1251"/>
      <c r="Q216" s="1251"/>
      <c r="R216" s="1251"/>
      <c r="S216" s="1251"/>
      <c r="T216" s="1251"/>
      <c r="U216" s="143"/>
      <c r="V216" s="614"/>
      <c r="W216" s="614"/>
      <c r="X216" s="614"/>
      <c r="Y216" s="614"/>
      <c r="Z216" s="614"/>
      <c r="AA216" s="614"/>
      <c r="AB216" s="614"/>
      <c r="AC216" s="614"/>
      <c r="AD216" s="614"/>
      <c r="AE216" s="614"/>
      <c r="AF216" s="614"/>
      <c r="AG216" s="614"/>
      <c r="AH216" s="614"/>
      <c r="AI216" s="614"/>
      <c r="AJ216" s="614"/>
      <c r="AK216" s="614"/>
      <c r="AL216" s="614"/>
      <c r="AM216" s="614"/>
      <c r="AN216" s="614"/>
      <c r="AO216" s="614"/>
      <c r="AP216" s="614"/>
    </row>
    <row r="217" spans="12:42" s="83" customFormat="1">
      <c r="L217" s="614"/>
      <c r="M217" s="1234"/>
      <c r="N217" s="1234"/>
      <c r="O217" s="1251"/>
      <c r="P217" s="1251"/>
      <c r="Q217" s="1251"/>
      <c r="R217" s="1251"/>
      <c r="S217" s="1251"/>
      <c r="T217" s="1251"/>
      <c r="U217" s="143"/>
      <c r="V217" s="614"/>
      <c r="W217" s="614"/>
      <c r="X217" s="614"/>
      <c r="Y217" s="614"/>
      <c r="Z217" s="614"/>
      <c r="AA217" s="614"/>
      <c r="AB217" s="614"/>
      <c r="AC217" s="614"/>
      <c r="AD217" s="614"/>
      <c r="AE217" s="614"/>
      <c r="AF217" s="614"/>
      <c r="AG217" s="614"/>
      <c r="AH217" s="614"/>
      <c r="AI217" s="614"/>
      <c r="AJ217" s="614"/>
      <c r="AK217" s="614"/>
      <c r="AL217" s="614"/>
      <c r="AM217" s="614"/>
      <c r="AN217" s="614"/>
      <c r="AO217" s="614"/>
      <c r="AP217" s="614"/>
    </row>
    <row r="218" spans="12:42" s="83" customFormat="1">
      <c r="L218" s="614"/>
      <c r="M218" s="1234"/>
      <c r="N218" s="1234"/>
      <c r="O218" s="1251"/>
      <c r="P218" s="1251"/>
      <c r="Q218" s="1251"/>
      <c r="R218" s="1251"/>
      <c r="S218" s="1251"/>
      <c r="T218" s="1251"/>
      <c r="U218" s="143"/>
      <c r="V218" s="614"/>
      <c r="W218" s="614"/>
      <c r="X218" s="614"/>
      <c r="Y218" s="614"/>
      <c r="Z218" s="614"/>
      <c r="AA218" s="614"/>
      <c r="AB218" s="614"/>
      <c r="AC218" s="614"/>
      <c r="AD218" s="614"/>
      <c r="AE218" s="614"/>
      <c r="AF218" s="614"/>
      <c r="AG218" s="614"/>
      <c r="AH218" s="614"/>
      <c r="AI218" s="614"/>
      <c r="AJ218" s="614"/>
      <c r="AK218" s="614"/>
      <c r="AL218" s="614"/>
      <c r="AM218" s="614"/>
      <c r="AN218" s="614"/>
      <c r="AO218" s="614"/>
      <c r="AP218" s="614"/>
    </row>
    <row r="219" spans="12:42" s="83" customFormat="1">
      <c r="L219" s="614"/>
      <c r="M219" s="1234"/>
      <c r="N219" s="1234"/>
      <c r="O219" s="1251"/>
      <c r="P219" s="1251"/>
      <c r="Q219" s="1251"/>
      <c r="R219" s="1251"/>
      <c r="S219" s="1251"/>
      <c r="T219" s="1251"/>
      <c r="U219" s="143"/>
      <c r="V219" s="614"/>
      <c r="W219" s="614"/>
      <c r="X219" s="614"/>
      <c r="Y219" s="614"/>
      <c r="Z219" s="614"/>
      <c r="AA219" s="614"/>
      <c r="AB219" s="614"/>
      <c r="AC219" s="614"/>
      <c r="AD219" s="614"/>
      <c r="AE219" s="614"/>
      <c r="AF219" s="614"/>
      <c r="AG219" s="614"/>
      <c r="AH219" s="614"/>
      <c r="AI219" s="614"/>
      <c r="AJ219" s="614"/>
      <c r="AK219" s="614"/>
      <c r="AL219" s="614"/>
      <c r="AM219" s="614"/>
      <c r="AN219" s="614"/>
      <c r="AO219" s="614"/>
      <c r="AP219" s="614"/>
    </row>
    <row r="220" spans="12:42" s="83" customFormat="1">
      <c r="L220" s="614"/>
      <c r="M220" s="1234"/>
      <c r="N220" s="1234"/>
      <c r="O220" s="1251"/>
      <c r="P220" s="1251"/>
      <c r="Q220" s="1251"/>
      <c r="R220" s="1251"/>
      <c r="S220" s="1251"/>
      <c r="T220" s="1251"/>
      <c r="U220" s="143"/>
      <c r="V220" s="614"/>
      <c r="W220" s="614"/>
      <c r="X220" s="614"/>
      <c r="Y220" s="614"/>
      <c r="Z220" s="614"/>
      <c r="AA220" s="614"/>
      <c r="AB220" s="614"/>
      <c r="AC220" s="614"/>
      <c r="AD220" s="614"/>
      <c r="AE220" s="614"/>
      <c r="AF220" s="614"/>
      <c r="AG220" s="614"/>
      <c r="AH220" s="614"/>
      <c r="AI220" s="614"/>
      <c r="AJ220" s="614"/>
      <c r="AK220" s="614"/>
      <c r="AL220" s="614"/>
      <c r="AM220" s="614"/>
      <c r="AN220" s="614"/>
      <c r="AO220" s="614"/>
      <c r="AP220" s="614"/>
    </row>
    <row r="221" spans="12:42" s="83" customFormat="1">
      <c r="L221" s="614"/>
      <c r="M221" s="1234"/>
      <c r="N221" s="1234"/>
      <c r="O221" s="1251"/>
      <c r="P221" s="1251"/>
      <c r="Q221" s="1251"/>
      <c r="R221" s="1251"/>
      <c r="S221" s="1251"/>
      <c r="T221" s="1251"/>
      <c r="U221" s="143"/>
      <c r="V221" s="614"/>
      <c r="W221" s="614"/>
      <c r="X221" s="614"/>
      <c r="Y221" s="614"/>
      <c r="Z221" s="614"/>
      <c r="AA221" s="614"/>
      <c r="AB221" s="614"/>
      <c r="AC221" s="614"/>
      <c r="AD221" s="614"/>
      <c r="AE221" s="614"/>
      <c r="AF221" s="614"/>
      <c r="AG221" s="614"/>
      <c r="AH221" s="614"/>
      <c r="AI221" s="614"/>
      <c r="AJ221" s="614"/>
      <c r="AK221" s="614"/>
      <c r="AL221" s="614"/>
      <c r="AM221" s="614"/>
      <c r="AN221" s="614"/>
      <c r="AO221" s="614"/>
      <c r="AP221" s="614"/>
    </row>
    <row r="222" spans="12:42" s="83" customFormat="1">
      <c r="L222" s="614"/>
      <c r="M222" s="1234"/>
      <c r="N222" s="1234"/>
      <c r="O222" s="1251"/>
      <c r="P222" s="1251"/>
      <c r="Q222" s="1251"/>
      <c r="R222" s="1251"/>
      <c r="S222" s="1251"/>
      <c r="T222" s="1251"/>
      <c r="U222" s="143"/>
      <c r="V222" s="614"/>
      <c r="W222" s="614"/>
      <c r="X222" s="614"/>
      <c r="Y222" s="614"/>
      <c r="Z222" s="614"/>
      <c r="AA222" s="614"/>
      <c r="AB222" s="614"/>
      <c r="AC222" s="614"/>
      <c r="AD222" s="614"/>
      <c r="AE222" s="614"/>
      <c r="AF222" s="614"/>
      <c r="AG222" s="614"/>
      <c r="AH222" s="614"/>
      <c r="AI222" s="614"/>
      <c r="AJ222" s="614"/>
      <c r="AK222" s="614"/>
      <c r="AL222" s="614"/>
      <c r="AM222" s="614"/>
      <c r="AN222" s="614"/>
      <c r="AO222" s="614"/>
      <c r="AP222" s="614"/>
    </row>
    <row r="223" spans="12:42" s="83" customFormat="1">
      <c r="L223" s="614"/>
      <c r="M223" s="1234"/>
      <c r="N223" s="1234"/>
      <c r="O223" s="1251"/>
      <c r="P223" s="1251"/>
      <c r="Q223" s="1251"/>
      <c r="R223" s="1251"/>
      <c r="S223" s="1251"/>
      <c r="T223" s="1251"/>
      <c r="U223" s="143"/>
      <c r="V223" s="614"/>
      <c r="W223" s="614"/>
      <c r="X223" s="614"/>
      <c r="Y223" s="614"/>
      <c r="Z223" s="614"/>
      <c r="AA223" s="614"/>
      <c r="AB223" s="614"/>
      <c r="AC223" s="614"/>
      <c r="AD223" s="614"/>
      <c r="AE223" s="614"/>
      <c r="AF223" s="614"/>
      <c r="AG223" s="614"/>
      <c r="AH223" s="614"/>
      <c r="AI223" s="614"/>
      <c r="AJ223" s="614"/>
      <c r="AK223" s="614"/>
      <c r="AL223" s="614"/>
      <c r="AM223" s="614"/>
      <c r="AN223" s="614"/>
      <c r="AO223" s="614"/>
      <c r="AP223" s="614"/>
    </row>
    <row r="224" spans="12:42" s="83" customFormat="1">
      <c r="L224" s="614"/>
      <c r="M224" s="1234"/>
      <c r="N224" s="1234"/>
      <c r="O224" s="1251"/>
      <c r="P224" s="1251"/>
      <c r="Q224" s="1251"/>
      <c r="R224" s="1251"/>
      <c r="S224" s="1251"/>
      <c r="T224" s="1251"/>
      <c r="U224" s="143"/>
      <c r="V224" s="614"/>
      <c r="W224" s="614"/>
      <c r="X224" s="614"/>
      <c r="Y224" s="614"/>
      <c r="Z224" s="614"/>
      <c r="AA224" s="614"/>
      <c r="AB224" s="614"/>
      <c r="AC224" s="614"/>
      <c r="AD224" s="614"/>
      <c r="AE224" s="614"/>
      <c r="AF224" s="614"/>
      <c r="AG224" s="614"/>
      <c r="AH224" s="614"/>
      <c r="AI224" s="614"/>
      <c r="AJ224" s="614"/>
      <c r="AK224" s="614"/>
      <c r="AL224" s="614"/>
      <c r="AM224" s="614"/>
      <c r="AN224" s="614"/>
      <c r="AO224" s="614"/>
      <c r="AP224" s="614"/>
    </row>
    <row r="225" spans="12:42" s="83" customFormat="1">
      <c r="L225" s="614"/>
      <c r="M225" s="1234"/>
      <c r="N225" s="1234"/>
      <c r="O225" s="1251"/>
      <c r="P225" s="1251"/>
      <c r="Q225" s="1251"/>
      <c r="R225" s="1251"/>
      <c r="S225" s="1251"/>
      <c r="T225" s="1251"/>
      <c r="U225" s="143"/>
      <c r="V225" s="614"/>
      <c r="W225" s="614"/>
      <c r="X225" s="614"/>
      <c r="Y225" s="614"/>
      <c r="Z225" s="614"/>
      <c r="AA225" s="614"/>
      <c r="AB225" s="614"/>
      <c r="AC225" s="614"/>
      <c r="AD225" s="614"/>
      <c r="AE225" s="614"/>
      <c r="AF225" s="614"/>
      <c r="AG225" s="614"/>
      <c r="AH225" s="614"/>
      <c r="AI225" s="614"/>
      <c r="AJ225" s="614"/>
      <c r="AK225" s="614"/>
      <c r="AL225" s="614"/>
      <c r="AM225" s="614"/>
      <c r="AN225" s="614"/>
      <c r="AO225" s="614"/>
      <c r="AP225" s="614"/>
    </row>
    <row r="226" spans="12:42" s="83" customFormat="1">
      <c r="L226" s="614"/>
      <c r="M226" s="1234"/>
      <c r="N226" s="1234"/>
      <c r="O226" s="1251"/>
      <c r="P226" s="1251"/>
      <c r="Q226" s="1251"/>
      <c r="R226" s="1251"/>
      <c r="S226" s="1251"/>
      <c r="T226" s="1251"/>
      <c r="U226" s="143"/>
      <c r="V226" s="614"/>
      <c r="W226" s="614"/>
      <c r="X226" s="614"/>
      <c r="Y226" s="614"/>
      <c r="Z226" s="614"/>
      <c r="AA226" s="614"/>
      <c r="AB226" s="614"/>
      <c r="AC226" s="614"/>
      <c r="AD226" s="614"/>
      <c r="AE226" s="614"/>
      <c r="AF226" s="614"/>
      <c r="AG226" s="614"/>
      <c r="AH226" s="614"/>
      <c r="AI226" s="614"/>
      <c r="AJ226" s="614"/>
      <c r="AK226" s="614"/>
      <c r="AL226" s="614"/>
      <c r="AM226" s="614"/>
      <c r="AN226" s="614"/>
      <c r="AO226" s="614"/>
      <c r="AP226" s="614"/>
    </row>
    <row r="227" spans="12:42" s="83" customFormat="1">
      <c r="L227" s="614"/>
      <c r="M227" s="1234"/>
      <c r="N227" s="1234"/>
      <c r="O227" s="1251"/>
      <c r="P227" s="1251"/>
      <c r="Q227" s="1251"/>
      <c r="R227" s="1251"/>
      <c r="S227" s="1251"/>
      <c r="T227" s="1251"/>
      <c r="U227" s="143"/>
      <c r="V227" s="614"/>
      <c r="W227" s="614"/>
      <c r="X227" s="614"/>
      <c r="Y227" s="614"/>
      <c r="Z227" s="614"/>
      <c r="AA227" s="614"/>
      <c r="AB227" s="614"/>
      <c r="AC227" s="614"/>
      <c r="AD227" s="614"/>
      <c r="AE227" s="614"/>
      <c r="AF227" s="614"/>
      <c r="AG227" s="614"/>
      <c r="AH227" s="614"/>
      <c r="AI227" s="614"/>
      <c r="AJ227" s="614"/>
      <c r="AK227" s="614"/>
      <c r="AL227" s="614"/>
      <c r="AM227" s="614"/>
      <c r="AN227" s="614"/>
      <c r="AO227" s="614"/>
      <c r="AP227" s="614"/>
    </row>
    <row r="228" spans="12:42" s="83" customFormat="1">
      <c r="L228" s="614"/>
      <c r="M228" s="1234"/>
      <c r="N228" s="1234"/>
      <c r="O228" s="1251"/>
      <c r="P228" s="1251"/>
      <c r="Q228" s="1251"/>
      <c r="R228" s="1251"/>
      <c r="S228" s="1251"/>
      <c r="T228" s="1251"/>
      <c r="U228" s="143"/>
      <c r="V228" s="614"/>
      <c r="W228" s="614"/>
      <c r="X228" s="614"/>
      <c r="Y228" s="614"/>
      <c r="Z228" s="614"/>
      <c r="AA228" s="614"/>
      <c r="AB228" s="614"/>
      <c r="AC228" s="614"/>
      <c r="AD228" s="614"/>
      <c r="AE228" s="614"/>
      <c r="AF228" s="614"/>
      <c r="AG228" s="614"/>
      <c r="AH228" s="614"/>
      <c r="AI228" s="614"/>
      <c r="AJ228" s="614"/>
      <c r="AK228" s="614"/>
      <c r="AL228" s="614"/>
      <c r="AM228" s="614"/>
      <c r="AN228" s="614"/>
      <c r="AO228" s="614"/>
      <c r="AP228" s="614"/>
    </row>
    <row r="229" spans="12:42" s="83" customFormat="1">
      <c r="L229" s="614"/>
      <c r="M229" s="1234"/>
      <c r="N229" s="1234"/>
      <c r="O229" s="1251"/>
      <c r="P229" s="1251"/>
      <c r="Q229" s="1251"/>
      <c r="R229" s="1251"/>
      <c r="S229" s="1251"/>
      <c r="T229" s="1251"/>
      <c r="U229" s="143"/>
      <c r="V229" s="614"/>
      <c r="W229" s="614"/>
      <c r="X229" s="614"/>
      <c r="Y229" s="614"/>
      <c r="Z229" s="614"/>
      <c r="AA229" s="614"/>
      <c r="AB229" s="614"/>
      <c r="AC229" s="614"/>
      <c r="AD229" s="614"/>
      <c r="AE229" s="614"/>
      <c r="AF229" s="614"/>
      <c r="AG229" s="614"/>
      <c r="AH229" s="614"/>
      <c r="AI229" s="614"/>
      <c r="AJ229" s="614"/>
      <c r="AK229" s="614"/>
      <c r="AL229" s="614"/>
      <c r="AM229" s="614"/>
      <c r="AN229" s="614"/>
      <c r="AO229" s="614"/>
      <c r="AP229" s="614"/>
    </row>
    <row r="230" spans="12:42" s="83" customFormat="1">
      <c r="L230" s="614"/>
      <c r="M230" s="1234"/>
      <c r="N230" s="1234"/>
      <c r="O230" s="1251"/>
      <c r="P230" s="1251"/>
      <c r="Q230" s="1251"/>
      <c r="R230" s="1251"/>
      <c r="S230" s="1251"/>
      <c r="T230" s="1251"/>
      <c r="U230" s="143"/>
      <c r="V230" s="614"/>
      <c r="W230" s="614"/>
      <c r="X230" s="614"/>
      <c r="Y230" s="614"/>
      <c r="Z230" s="614"/>
      <c r="AA230" s="614"/>
      <c r="AB230" s="614"/>
      <c r="AC230" s="614"/>
      <c r="AD230" s="614"/>
      <c r="AE230" s="614"/>
      <c r="AF230" s="614"/>
      <c r="AG230" s="614"/>
      <c r="AH230" s="614"/>
      <c r="AI230" s="614"/>
      <c r="AJ230" s="614"/>
      <c r="AK230" s="614"/>
      <c r="AL230" s="614"/>
      <c r="AM230" s="614"/>
      <c r="AN230" s="614"/>
      <c r="AO230" s="614"/>
      <c r="AP230" s="614"/>
    </row>
    <row r="231" spans="12:42" s="83" customFormat="1">
      <c r="L231" s="614"/>
      <c r="M231" s="1234"/>
      <c r="N231" s="1234"/>
      <c r="O231" s="1251"/>
      <c r="P231" s="1251"/>
      <c r="Q231" s="1251"/>
      <c r="R231" s="1251"/>
      <c r="S231" s="1251"/>
      <c r="T231" s="1251"/>
      <c r="U231" s="143"/>
      <c r="V231" s="614"/>
      <c r="W231" s="614"/>
      <c r="X231" s="614"/>
      <c r="Y231" s="614"/>
      <c r="Z231" s="614"/>
      <c r="AA231" s="614"/>
      <c r="AB231" s="614"/>
      <c r="AC231" s="614"/>
      <c r="AD231" s="614"/>
      <c r="AE231" s="614"/>
      <c r="AF231" s="614"/>
      <c r="AG231" s="614"/>
      <c r="AH231" s="614"/>
      <c r="AI231" s="614"/>
      <c r="AJ231" s="614"/>
      <c r="AK231" s="614"/>
      <c r="AL231" s="614"/>
      <c r="AM231" s="614"/>
      <c r="AN231" s="614"/>
      <c r="AO231" s="614"/>
      <c r="AP231" s="614"/>
    </row>
    <row r="232" spans="12:42" s="83" customFormat="1">
      <c r="L232" s="614"/>
      <c r="M232" s="1234"/>
      <c r="N232" s="1234"/>
      <c r="O232" s="1251"/>
      <c r="P232" s="1251"/>
      <c r="Q232" s="1251"/>
      <c r="R232" s="1251"/>
      <c r="S232" s="1251"/>
      <c r="T232" s="1251"/>
      <c r="U232" s="143"/>
      <c r="V232" s="614"/>
      <c r="W232" s="614"/>
      <c r="X232" s="614"/>
      <c r="Y232" s="614"/>
      <c r="Z232" s="614"/>
      <c r="AA232" s="614"/>
      <c r="AB232" s="614"/>
      <c r="AC232" s="614"/>
      <c r="AD232" s="614"/>
      <c r="AE232" s="614"/>
      <c r="AF232" s="614"/>
      <c r="AG232" s="614"/>
      <c r="AH232" s="614"/>
      <c r="AI232" s="614"/>
      <c r="AJ232" s="614"/>
      <c r="AK232" s="614"/>
      <c r="AL232" s="614"/>
      <c r="AM232" s="614"/>
      <c r="AN232" s="614"/>
      <c r="AO232" s="614"/>
      <c r="AP232" s="614"/>
    </row>
    <row r="233" spans="12:42" s="83" customFormat="1">
      <c r="L233" s="614"/>
      <c r="M233" s="1234"/>
      <c r="N233" s="1234"/>
      <c r="O233" s="1251"/>
      <c r="P233" s="1251"/>
      <c r="Q233" s="1251"/>
      <c r="R233" s="1251"/>
      <c r="S233" s="1251"/>
      <c r="T233" s="1251"/>
      <c r="U233" s="143"/>
      <c r="V233" s="614"/>
      <c r="W233" s="614"/>
      <c r="X233" s="614"/>
      <c r="Y233" s="614"/>
      <c r="Z233" s="614"/>
      <c r="AA233" s="614"/>
      <c r="AB233" s="614"/>
      <c r="AC233" s="614"/>
      <c r="AD233" s="614"/>
      <c r="AE233" s="614"/>
      <c r="AF233" s="614"/>
      <c r="AG233" s="614"/>
      <c r="AH233" s="614"/>
      <c r="AI233" s="614"/>
      <c r="AJ233" s="614"/>
      <c r="AK233" s="614"/>
      <c r="AL233" s="614"/>
      <c r="AM233" s="614"/>
      <c r="AN233" s="614"/>
      <c r="AO233" s="614"/>
      <c r="AP233" s="614"/>
    </row>
    <row r="234" spans="12:42" s="83" customFormat="1">
      <c r="L234" s="614"/>
      <c r="M234" s="1234"/>
      <c r="N234" s="1234"/>
      <c r="O234" s="1251"/>
      <c r="P234" s="1251"/>
      <c r="Q234" s="1251"/>
      <c r="R234" s="1251"/>
      <c r="S234" s="1251"/>
      <c r="T234" s="1251"/>
      <c r="U234" s="143"/>
      <c r="V234" s="614"/>
      <c r="W234" s="614"/>
      <c r="X234" s="614"/>
      <c r="Y234" s="614"/>
      <c r="Z234" s="614"/>
      <c r="AA234" s="614"/>
      <c r="AB234" s="614"/>
      <c r="AC234" s="614"/>
      <c r="AD234" s="614"/>
      <c r="AE234" s="614"/>
      <c r="AF234" s="614"/>
      <c r="AG234" s="614"/>
      <c r="AH234" s="614"/>
      <c r="AI234" s="614"/>
      <c r="AJ234" s="614"/>
      <c r="AK234" s="614"/>
      <c r="AL234" s="614"/>
      <c r="AM234" s="614"/>
      <c r="AN234" s="614"/>
      <c r="AO234" s="614"/>
      <c r="AP234" s="614"/>
    </row>
    <row r="235" spans="12:42" s="83" customFormat="1">
      <c r="L235" s="614"/>
      <c r="M235" s="1234"/>
      <c r="N235" s="1234"/>
      <c r="O235" s="1251"/>
      <c r="P235" s="1251"/>
      <c r="Q235" s="1251"/>
      <c r="R235" s="1251"/>
      <c r="S235" s="1251"/>
      <c r="T235" s="1251"/>
      <c r="U235" s="143"/>
      <c r="V235" s="614"/>
      <c r="W235" s="614"/>
      <c r="X235" s="614"/>
      <c r="Y235" s="614"/>
      <c r="Z235" s="614"/>
      <c r="AA235" s="614"/>
      <c r="AB235" s="614"/>
      <c r="AC235" s="614"/>
      <c r="AD235" s="614"/>
      <c r="AE235" s="614"/>
      <c r="AF235" s="614"/>
      <c r="AG235" s="614"/>
      <c r="AH235" s="614"/>
      <c r="AI235" s="614"/>
      <c r="AJ235" s="614"/>
      <c r="AK235" s="614"/>
      <c r="AL235" s="614"/>
      <c r="AM235" s="614"/>
      <c r="AN235" s="614"/>
      <c r="AO235" s="614"/>
      <c r="AP235" s="614"/>
    </row>
    <row r="236" spans="12:42" s="83" customFormat="1">
      <c r="L236" s="614"/>
      <c r="M236" s="1234"/>
      <c r="N236" s="1234"/>
      <c r="O236" s="1251"/>
      <c r="P236" s="1251"/>
      <c r="Q236" s="1251"/>
      <c r="R236" s="1251"/>
      <c r="S236" s="1251"/>
      <c r="T236" s="1251"/>
      <c r="U236" s="143"/>
      <c r="V236" s="614"/>
      <c r="W236" s="614"/>
      <c r="X236" s="614"/>
      <c r="Y236" s="614"/>
      <c r="Z236" s="614"/>
      <c r="AA236" s="614"/>
      <c r="AB236" s="614"/>
      <c r="AC236" s="614"/>
      <c r="AD236" s="614"/>
      <c r="AE236" s="614"/>
      <c r="AF236" s="614"/>
      <c r="AG236" s="614"/>
      <c r="AH236" s="614"/>
      <c r="AI236" s="614"/>
      <c r="AJ236" s="614"/>
      <c r="AK236" s="614"/>
      <c r="AL236" s="614"/>
      <c r="AM236" s="614"/>
      <c r="AN236" s="614"/>
      <c r="AO236" s="614"/>
      <c r="AP236" s="614"/>
    </row>
    <row r="237" spans="12:42" s="83" customFormat="1">
      <c r="L237" s="614"/>
      <c r="M237" s="1234"/>
      <c r="N237" s="1234"/>
      <c r="O237" s="1251"/>
      <c r="P237" s="1251"/>
      <c r="Q237" s="1251"/>
      <c r="R237" s="1251"/>
      <c r="S237" s="1251"/>
      <c r="T237" s="1251"/>
      <c r="U237" s="143"/>
      <c r="V237" s="614"/>
      <c r="W237" s="614"/>
      <c r="X237" s="614"/>
      <c r="Y237" s="614"/>
      <c r="Z237" s="614"/>
      <c r="AA237" s="614"/>
      <c r="AB237" s="614"/>
      <c r="AC237" s="614"/>
      <c r="AD237" s="614"/>
      <c r="AE237" s="614"/>
      <c r="AF237" s="614"/>
      <c r="AG237" s="614"/>
      <c r="AH237" s="614"/>
      <c r="AI237" s="614"/>
      <c r="AJ237" s="614"/>
      <c r="AK237" s="614"/>
      <c r="AL237" s="614"/>
      <c r="AM237" s="614"/>
      <c r="AN237" s="614"/>
      <c r="AO237" s="614"/>
      <c r="AP237" s="614"/>
    </row>
    <row r="238" spans="12:42" s="83" customFormat="1">
      <c r="L238" s="614"/>
      <c r="M238" s="1234"/>
      <c r="N238" s="1234"/>
      <c r="O238" s="1251"/>
      <c r="P238" s="1251"/>
      <c r="Q238" s="1251"/>
      <c r="R238" s="1251"/>
      <c r="S238" s="1251"/>
      <c r="T238" s="1251"/>
      <c r="U238" s="143"/>
      <c r="V238" s="614"/>
      <c r="W238" s="614"/>
      <c r="X238" s="614"/>
      <c r="Y238" s="614"/>
      <c r="Z238" s="614"/>
      <c r="AA238" s="614"/>
      <c r="AB238" s="614"/>
      <c r="AC238" s="614"/>
      <c r="AD238" s="614"/>
      <c r="AE238" s="614"/>
      <c r="AF238" s="614"/>
      <c r="AG238" s="614"/>
      <c r="AH238" s="614"/>
      <c r="AI238" s="614"/>
      <c r="AJ238" s="614"/>
      <c r="AK238" s="614"/>
      <c r="AL238" s="614"/>
      <c r="AM238" s="614"/>
      <c r="AN238" s="614"/>
      <c r="AO238" s="614"/>
      <c r="AP238" s="614"/>
    </row>
    <row r="239" spans="12:42" s="83" customFormat="1">
      <c r="L239" s="614"/>
      <c r="M239" s="1234"/>
      <c r="N239" s="1234"/>
      <c r="O239" s="1251"/>
      <c r="P239" s="1251"/>
      <c r="Q239" s="1251"/>
      <c r="R239" s="1251"/>
      <c r="S239" s="1251"/>
      <c r="T239" s="1251"/>
      <c r="U239" s="143"/>
      <c r="V239" s="614"/>
      <c r="W239" s="614"/>
      <c r="X239" s="614"/>
      <c r="Y239" s="614"/>
      <c r="Z239" s="614"/>
      <c r="AA239" s="614"/>
      <c r="AB239" s="614"/>
      <c r="AC239" s="614"/>
      <c r="AD239" s="614"/>
      <c r="AE239" s="614"/>
      <c r="AF239" s="614"/>
      <c r="AG239" s="614"/>
      <c r="AH239" s="614"/>
      <c r="AI239" s="614"/>
      <c r="AJ239" s="614"/>
      <c r="AK239" s="614"/>
      <c r="AL239" s="614"/>
      <c r="AM239" s="614"/>
      <c r="AN239" s="614"/>
      <c r="AO239" s="614"/>
      <c r="AP239" s="614"/>
    </row>
    <row r="240" spans="12:42" s="83" customFormat="1">
      <c r="L240" s="614"/>
      <c r="M240" s="1234"/>
      <c r="N240" s="1234"/>
      <c r="O240" s="1251"/>
      <c r="P240" s="1251"/>
      <c r="Q240" s="1251"/>
      <c r="R240" s="1251"/>
      <c r="S240" s="1251"/>
      <c r="T240" s="1251"/>
      <c r="U240" s="143"/>
      <c r="V240" s="614"/>
      <c r="W240" s="614"/>
      <c r="X240" s="614"/>
      <c r="Y240" s="614"/>
      <c r="Z240" s="614"/>
      <c r="AA240" s="614"/>
      <c r="AB240" s="614"/>
      <c r="AC240" s="614"/>
      <c r="AD240" s="614"/>
      <c r="AE240" s="614"/>
      <c r="AF240" s="614"/>
      <c r="AG240" s="614"/>
      <c r="AH240" s="614"/>
      <c r="AI240" s="614"/>
      <c r="AJ240" s="614"/>
      <c r="AK240" s="614"/>
      <c r="AL240" s="614"/>
      <c r="AM240" s="614"/>
      <c r="AN240" s="614"/>
      <c r="AO240" s="614"/>
      <c r="AP240" s="614"/>
    </row>
    <row r="241" spans="12:42" s="83" customFormat="1">
      <c r="L241" s="614"/>
      <c r="M241" s="1234"/>
      <c r="N241" s="1234"/>
      <c r="O241" s="1251"/>
      <c r="P241" s="1251"/>
      <c r="Q241" s="1251"/>
      <c r="R241" s="1251"/>
      <c r="S241" s="1251"/>
      <c r="T241" s="1251"/>
      <c r="U241" s="143"/>
      <c r="V241" s="614"/>
      <c r="W241" s="614"/>
      <c r="X241" s="614"/>
      <c r="Y241" s="614"/>
      <c r="Z241" s="614"/>
      <c r="AA241" s="614"/>
      <c r="AB241" s="614"/>
      <c r="AC241" s="614"/>
      <c r="AD241" s="614"/>
      <c r="AE241" s="614"/>
      <c r="AF241" s="614"/>
      <c r="AG241" s="614"/>
      <c r="AH241" s="614"/>
      <c r="AI241" s="614"/>
      <c r="AJ241" s="614"/>
      <c r="AK241" s="614"/>
      <c r="AL241" s="614"/>
      <c r="AM241" s="614"/>
      <c r="AN241" s="614"/>
      <c r="AO241" s="614"/>
      <c r="AP241" s="614"/>
    </row>
    <row r="242" spans="12:42" s="83" customFormat="1">
      <c r="L242" s="614"/>
      <c r="M242" s="1234"/>
      <c r="N242" s="1234"/>
      <c r="O242" s="1251"/>
      <c r="P242" s="1251"/>
      <c r="Q242" s="1251"/>
      <c r="R242" s="1251"/>
      <c r="S242" s="1251"/>
      <c r="T242" s="1251"/>
      <c r="U242" s="143"/>
      <c r="V242" s="614"/>
      <c r="W242" s="614"/>
      <c r="X242" s="614"/>
      <c r="Y242" s="614"/>
      <c r="Z242" s="614"/>
      <c r="AA242" s="614"/>
      <c r="AB242" s="614"/>
      <c r="AC242" s="614"/>
      <c r="AD242" s="614"/>
      <c r="AE242" s="614"/>
      <c r="AF242" s="614"/>
      <c r="AG242" s="614"/>
      <c r="AH242" s="614"/>
      <c r="AI242" s="614"/>
      <c r="AJ242" s="614"/>
      <c r="AK242" s="614"/>
      <c r="AL242" s="614"/>
      <c r="AM242" s="614"/>
      <c r="AN242" s="614"/>
      <c r="AO242" s="614"/>
      <c r="AP242" s="614"/>
    </row>
    <row r="243" spans="12:42" s="83" customFormat="1">
      <c r="L243" s="614"/>
      <c r="M243" s="1234"/>
      <c r="N243" s="1234"/>
      <c r="O243" s="1251"/>
      <c r="P243" s="1251"/>
      <c r="Q243" s="1251"/>
      <c r="R243" s="1251"/>
      <c r="S243" s="1251"/>
      <c r="T243" s="1251"/>
      <c r="U243" s="143"/>
      <c r="V243" s="614"/>
      <c r="W243" s="614"/>
      <c r="X243" s="614"/>
      <c r="Y243" s="614"/>
      <c r="Z243" s="614"/>
      <c r="AA243" s="614"/>
      <c r="AB243" s="614"/>
      <c r="AC243" s="614"/>
      <c r="AD243" s="614"/>
      <c r="AE243" s="614"/>
      <c r="AF243" s="614"/>
      <c r="AG243" s="614"/>
      <c r="AH243" s="614"/>
      <c r="AI243" s="614"/>
      <c r="AJ243" s="614"/>
      <c r="AK243" s="614"/>
      <c r="AL243" s="614"/>
      <c r="AM243" s="614"/>
      <c r="AN243" s="614"/>
      <c r="AO243" s="614"/>
      <c r="AP243" s="614"/>
    </row>
    <row r="244" spans="12:42" s="83" customFormat="1">
      <c r="L244" s="614"/>
      <c r="M244" s="1234"/>
      <c r="N244" s="1234"/>
      <c r="O244" s="1251"/>
      <c r="P244" s="1251"/>
      <c r="Q244" s="1251"/>
      <c r="R244" s="1251"/>
      <c r="S244" s="1251"/>
      <c r="T244" s="1251"/>
      <c r="U244" s="143"/>
      <c r="V244" s="614"/>
      <c r="W244" s="614"/>
      <c r="X244" s="614"/>
      <c r="Y244" s="614"/>
      <c r="Z244" s="614"/>
      <c r="AA244" s="614"/>
      <c r="AB244" s="614"/>
      <c r="AC244" s="614"/>
      <c r="AD244" s="614"/>
      <c r="AE244" s="614"/>
      <c r="AF244" s="614"/>
      <c r="AG244" s="614"/>
      <c r="AH244" s="614"/>
      <c r="AI244" s="614"/>
      <c r="AJ244" s="614"/>
      <c r="AK244" s="614"/>
      <c r="AL244" s="614"/>
      <c r="AM244" s="614"/>
      <c r="AN244" s="614"/>
      <c r="AO244" s="614"/>
      <c r="AP244" s="614"/>
    </row>
    <row r="245" spans="12:42" s="83" customFormat="1">
      <c r="L245" s="614"/>
      <c r="M245" s="1234"/>
      <c r="N245" s="1234"/>
      <c r="O245" s="1251"/>
      <c r="P245" s="1251"/>
      <c r="Q245" s="1251"/>
      <c r="R245" s="1251"/>
      <c r="S245" s="1251"/>
      <c r="T245" s="1251"/>
      <c r="U245" s="143"/>
      <c r="V245" s="614"/>
      <c r="W245" s="614"/>
      <c r="X245" s="614"/>
      <c r="Y245" s="614"/>
      <c r="Z245" s="614"/>
      <c r="AA245" s="614"/>
      <c r="AB245" s="614"/>
      <c r="AC245" s="614"/>
      <c r="AD245" s="614"/>
      <c r="AE245" s="614"/>
      <c r="AF245" s="614"/>
      <c r="AG245" s="614"/>
      <c r="AH245" s="614"/>
      <c r="AI245" s="614"/>
      <c r="AJ245" s="614"/>
      <c r="AK245" s="614"/>
      <c r="AL245" s="614"/>
      <c r="AM245" s="614"/>
      <c r="AN245" s="614"/>
      <c r="AO245" s="614"/>
      <c r="AP245" s="614"/>
    </row>
    <row r="246" spans="12:42" s="83" customFormat="1">
      <c r="L246" s="614"/>
      <c r="M246" s="1234"/>
      <c r="N246" s="1234"/>
      <c r="O246" s="1251"/>
      <c r="P246" s="1251"/>
      <c r="Q246" s="1251"/>
      <c r="R246" s="1251"/>
      <c r="S246" s="1251"/>
      <c r="T246" s="1251"/>
      <c r="U246" s="143"/>
      <c r="V246" s="614"/>
      <c r="W246" s="614"/>
      <c r="X246" s="614"/>
      <c r="Y246" s="614"/>
      <c r="Z246" s="614"/>
      <c r="AA246" s="614"/>
      <c r="AB246" s="614"/>
      <c r="AC246" s="614"/>
      <c r="AD246" s="614"/>
      <c r="AE246" s="614"/>
      <c r="AF246" s="614"/>
      <c r="AG246" s="614"/>
      <c r="AH246" s="614"/>
      <c r="AI246" s="614"/>
      <c r="AJ246" s="614"/>
      <c r="AK246" s="614"/>
      <c r="AL246" s="614"/>
      <c r="AM246" s="614"/>
      <c r="AN246" s="614"/>
      <c r="AO246" s="614"/>
      <c r="AP246" s="614"/>
    </row>
    <row r="247" spans="12:42" s="83" customFormat="1">
      <c r="L247" s="614"/>
      <c r="M247" s="1234"/>
      <c r="N247" s="1234"/>
      <c r="O247" s="1251"/>
      <c r="P247" s="1251"/>
      <c r="Q247" s="1251"/>
      <c r="R247" s="1251"/>
      <c r="S247" s="1251"/>
      <c r="T247" s="1251"/>
      <c r="U247" s="143"/>
      <c r="V247" s="614"/>
      <c r="W247" s="614"/>
      <c r="X247" s="614"/>
      <c r="Y247" s="614"/>
      <c r="Z247" s="614"/>
      <c r="AA247" s="614"/>
      <c r="AB247" s="614"/>
      <c r="AC247" s="614"/>
      <c r="AD247" s="614"/>
      <c r="AE247" s="614"/>
      <c r="AF247" s="614"/>
      <c r="AG247" s="614"/>
      <c r="AH247" s="614"/>
      <c r="AI247" s="614"/>
      <c r="AJ247" s="614"/>
      <c r="AK247" s="614"/>
      <c r="AL247" s="614"/>
      <c r="AM247" s="614"/>
      <c r="AN247" s="614"/>
      <c r="AO247" s="614"/>
      <c r="AP247" s="614"/>
    </row>
    <row r="248" spans="12:42" s="83" customFormat="1">
      <c r="L248" s="614"/>
      <c r="M248" s="1234"/>
      <c r="N248" s="1234"/>
      <c r="O248" s="1251"/>
      <c r="P248" s="1251"/>
      <c r="Q248" s="1251"/>
      <c r="R248" s="1251"/>
      <c r="S248" s="1251"/>
      <c r="T248" s="1251"/>
      <c r="U248" s="143"/>
      <c r="V248" s="614"/>
      <c r="W248" s="614"/>
      <c r="X248" s="614"/>
      <c r="Y248" s="614"/>
      <c r="Z248" s="614"/>
      <c r="AA248" s="614"/>
      <c r="AB248" s="614"/>
      <c r="AC248" s="614"/>
      <c r="AD248" s="614"/>
      <c r="AE248" s="614"/>
      <c r="AF248" s="614"/>
      <c r="AG248" s="614"/>
      <c r="AH248" s="614"/>
      <c r="AI248" s="614"/>
      <c r="AJ248" s="614"/>
      <c r="AK248" s="614"/>
      <c r="AL248" s="614"/>
      <c r="AM248" s="614"/>
      <c r="AN248" s="614"/>
      <c r="AO248" s="614"/>
      <c r="AP248" s="614"/>
    </row>
    <row r="249" spans="12:42" s="83" customFormat="1">
      <c r="L249" s="614"/>
      <c r="M249" s="1234"/>
      <c r="N249" s="1234"/>
      <c r="O249" s="1251"/>
      <c r="P249" s="1251"/>
      <c r="Q249" s="1251"/>
      <c r="R249" s="1251"/>
      <c r="S249" s="1251"/>
      <c r="T249" s="1251"/>
      <c r="U249" s="143"/>
      <c r="V249" s="614"/>
      <c r="W249" s="614"/>
      <c r="X249" s="614"/>
      <c r="Y249" s="614"/>
      <c r="Z249" s="614"/>
      <c r="AA249" s="614"/>
      <c r="AB249" s="614"/>
      <c r="AC249" s="614"/>
      <c r="AD249" s="614"/>
      <c r="AE249" s="614"/>
      <c r="AF249" s="614"/>
      <c r="AG249" s="614"/>
      <c r="AH249" s="614"/>
      <c r="AI249" s="614"/>
      <c r="AJ249" s="614"/>
      <c r="AK249" s="614"/>
      <c r="AL249" s="614"/>
      <c r="AM249" s="614"/>
      <c r="AN249" s="614"/>
      <c r="AO249" s="614"/>
      <c r="AP249" s="614"/>
    </row>
    <row r="250" spans="12:42" s="83" customFormat="1">
      <c r="L250" s="614"/>
      <c r="M250" s="1234"/>
      <c r="N250" s="1234"/>
      <c r="O250" s="1251"/>
      <c r="P250" s="1251"/>
      <c r="Q250" s="1251"/>
      <c r="R250" s="1251"/>
      <c r="S250" s="1251"/>
      <c r="T250" s="1251"/>
      <c r="U250" s="143"/>
      <c r="V250" s="614"/>
      <c r="W250" s="614"/>
      <c r="X250" s="614"/>
      <c r="Y250" s="614"/>
      <c r="Z250" s="614"/>
      <c r="AA250" s="614"/>
      <c r="AB250" s="614"/>
      <c r="AC250" s="614"/>
      <c r="AD250" s="614"/>
      <c r="AE250" s="614"/>
      <c r="AF250" s="614"/>
      <c r="AG250" s="614"/>
      <c r="AH250" s="614"/>
      <c r="AI250" s="614"/>
      <c r="AJ250" s="614"/>
      <c r="AK250" s="614"/>
      <c r="AL250" s="614"/>
      <c r="AM250" s="614"/>
      <c r="AN250" s="614"/>
      <c r="AO250" s="614"/>
      <c r="AP250" s="614"/>
    </row>
    <row r="251" spans="12:42" s="83" customFormat="1">
      <c r="L251" s="614"/>
      <c r="M251" s="1234"/>
      <c r="N251" s="1234"/>
      <c r="O251" s="1251"/>
      <c r="P251" s="1251"/>
      <c r="Q251" s="1251"/>
      <c r="R251" s="1251"/>
      <c r="S251" s="1251"/>
      <c r="T251" s="1251"/>
      <c r="U251" s="143"/>
      <c r="V251" s="614"/>
      <c r="W251" s="614"/>
      <c r="X251" s="614"/>
      <c r="Y251" s="614"/>
      <c r="Z251" s="614"/>
      <c r="AA251" s="614"/>
      <c r="AB251" s="614"/>
      <c r="AC251" s="614"/>
      <c r="AD251" s="614"/>
      <c r="AE251" s="614"/>
      <c r="AF251" s="614"/>
      <c r="AG251" s="614"/>
      <c r="AH251" s="614"/>
      <c r="AI251" s="614"/>
      <c r="AJ251" s="614"/>
      <c r="AK251" s="614"/>
      <c r="AL251" s="614"/>
      <c r="AM251" s="614"/>
      <c r="AN251" s="614"/>
      <c r="AO251" s="614"/>
      <c r="AP251" s="614"/>
    </row>
    <row r="252" spans="12:42" s="83" customFormat="1">
      <c r="L252" s="614"/>
      <c r="M252" s="1234"/>
      <c r="N252" s="1234"/>
      <c r="O252" s="1251"/>
      <c r="P252" s="1251"/>
      <c r="Q252" s="1251"/>
      <c r="R252" s="1251"/>
      <c r="S252" s="1251"/>
      <c r="T252" s="1251"/>
      <c r="U252" s="143"/>
      <c r="V252" s="614"/>
      <c r="W252" s="614"/>
      <c r="X252" s="614"/>
      <c r="Y252" s="614"/>
      <c r="Z252" s="614"/>
      <c r="AA252" s="614"/>
      <c r="AB252" s="614"/>
      <c r="AC252" s="614"/>
      <c r="AD252" s="614"/>
      <c r="AE252" s="614"/>
      <c r="AF252" s="614"/>
      <c r="AG252" s="614"/>
      <c r="AH252" s="614"/>
      <c r="AI252" s="614"/>
      <c r="AJ252" s="614"/>
      <c r="AK252" s="614"/>
      <c r="AL252" s="614"/>
      <c r="AM252" s="614"/>
      <c r="AN252" s="614"/>
      <c r="AO252" s="614"/>
      <c r="AP252" s="614"/>
    </row>
    <row r="253" spans="12:42" s="83" customFormat="1">
      <c r="L253" s="614"/>
      <c r="M253" s="1234"/>
      <c r="N253" s="1234"/>
      <c r="O253" s="1251"/>
      <c r="P253" s="1251"/>
      <c r="Q253" s="1251"/>
      <c r="R253" s="1251"/>
      <c r="S253" s="1251"/>
      <c r="T253" s="1251"/>
      <c r="U253" s="143"/>
      <c r="V253" s="614"/>
      <c r="W253" s="614"/>
      <c r="X253" s="614"/>
      <c r="Y253" s="614"/>
      <c r="Z253" s="614"/>
      <c r="AA253" s="614"/>
      <c r="AB253" s="614"/>
      <c r="AC253" s="614"/>
      <c r="AD253" s="614"/>
      <c r="AE253" s="614"/>
      <c r="AF253" s="614"/>
      <c r="AG253" s="614"/>
      <c r="AH253" s="614"/>
      <c r="AI253" s="614"/>
      <c r="AJ253" s="614"/>
      <c r="AK253" s="614"/>
      <c r="AL253" s="614"/>
      <c r="AM253" s="614"/>
      <c r="AN253" s="614"/>
      <c r="AO253" s="614"/>
      <c r="AP253" s="614"/>
    </row>
    <row r="254" spans="12:42" s="83" customFormat="1">
      <c r="L254" s="614"/>
      <c r="M254" s="1234"/>
      <c r="N254" s="1234"/>
      <c r="O254" s="1251"/>
      <c r="P254" s="1251"/>
      <c r="Q254" s="1251"/>
      <c r="R254" s="1251"/>
      <c r="S254" s="1251"/>
      <c r="T254" s="1251"/>
      <c r="U254" s="143"/>
      <c r="V254" s="614"/>
      <c r="W254" s="614"/>
      <c r="X254" s="614"/>
      <c r="Y254" s="614"/>
      <c r="Z254" s="614"/>
      <c r="AA254" s="614"/>
      <c r="AB254" s="614"/>
      <c r="AC254" s="614"/>
      <c r="AD254" s="614"/>
      <c r="AE254" s="614"/>
      <c r="AF254" s="614"/>
      <c r="AG254" s="614"/>
      <c r="AH254" s="614"/>
      <c r="AI254" s="614"/>
      <c r="AJ254" s="614"/>
      <c r="AK254" s="614"/>
      <c r="AL254" s="614"/>
      <c r="AM254" s="614"/>
      <c r="AN254" s="614"/>
      <c r="AO254" s="614"/>
      <c r="AP254" s="614"/>
    </row>
    <row r="255" spans="12:42" s="83" customFormat="1">
      <c r="L255" s="614"/>
      <c r="M255" s="1234"/>
      <c r="N255" s="1234"/>
      <c r="O255" s="1251"/>
      <c r="P255" s="1251"/>
      <c r="Q255" s="1251"/>
      <c r="R255" s="1251"/>
      <c r="S255" s="1251"/>
      <c r="T255" s="1251"/>
      <c r="U255" s="143"/>
      <c r="V255" s="614"/>
      <c r="W255" s="614"/>
      <c r="X255" s="614"/>
      <c r="Y255" s="614"/>
      <c r="Z255" s="614"/>
      <c r="AA255" s="614"/>
      <c r="AB255" s="614"/>
      <c r="AC255" s="614"/>
      <c r="AD255" s="614"/>
      <c r="AE255" s="614"/>
      <c r="AF255" s="614"/>
      <c r="AG255" s="614"/>
      <c r="AH255" s="614"/>
      <c r="AI255" s="614"/>
      <c r="AJ255" s="614"/>
      <c r="AK255" s="614"/>
      <c r="AL255" s="614"/>
      <c r="AM255" s="614"/>
      <c r="AN255" s="614"/>
      <c r="AO255" s="614"/>
      <c r="AP255" s="614"/>
    </row>
    <row r="256" spans="12:42" s="83" customFormat="1">
      <c r="L256" s="614"/>
      <c r="M256" s="1234"/>
      <c r="N256" s="1234"/>
      <c r="O256" s="1251"/>
      <c r="P256" s="1251"/>
      <c r="Q256" s="1251"/>
      <c r="R256" s="1251"/>
      <c r="S256" s="1251"/>
      <c r="T256" s="1251"/>
      <c r="U256" s="143"/>
      <c r="V256" s="614"/>
      <c r="W256" s="614"/>
      <c r="X256" s="614"/>
      <c r="Y256" s="614"/>
      <c r="Z256" s="614"/>
      <c r="AA256" s="614"/>
      <c r="AB256" s="614"/>
      <c r="AC256" s="614"/>
      <c r="AD256" s="614"/>
      <c r="AE256" s="614"/>
      <c r="AF256" s="614"/>
      <c r="AG256" s="614"/>
      <c r="AH256" s="614"/>
      <c r="AI256" s="614"/>
      <c r="AJ256" s="614"/>
      <c r="AK256" s="614"/>
      <c r="AL256" s="614"/>
      <c r="AM256" s="614"/>
      <c r="AN256" s="614"/>
      <c r="AO256" s="614"/>
      <c r="AP256" s="614"/>
    </row>
    <row r="257" spans="12:42" s="83" customFormat="1">
      <c r="L257" s="614"/>
      <c r="M257" s="1234"/>
      <c r="N257" s="1234"/>
      <c r="O257" s="1251"/>
      <c r="P257" s="1251"/>
      <c r="Q257" s="1251"/>
      <c r="R257" s="1251"/>
      <c r="S257" s="1251"/>
      <c r="T257" s="1251"/>
      <c r="U257" s="143"/>
      <c r="V257" s="614"/>
      <c r="W257" s="614"/>
      <c r="X257" s="614"/>
      <c r="Y257" s="614"/>
      <c r="Z257" s="614"/>
      <c r="AA257" s="614"/>
      <c r="AB257" s="614"/>
      <c r="AC257" s="614"/>
      <c r="AD257" s="614"/>
      <c r="AE257" s="614"/>
      <c r="AF257" s="614"/>
      <c r="AG257" s="614"/>
      <c r="AH257" s="614"/>
      <c r="AI257" s="614"/>
      <c r="AJ257" s="614"/>
      <c r="AK257" s="614"/>
      <c r="AL257" s="614"/>
      <c r="AM257" s="614"/>
      <c r="AN257" s="614"/>
      <c r="AO257" s="614"/>
      <c r="AP257" s="614"/>
    </row>
    <row r="258" spans="12:42" s="83" customFormat="1">
      <c r="L258" s="614"/>
      <c r="M258" s="1234"/>
      <c r="N258" s="1234"/>
      <c r="O258" s="1251"/>
      <c r="P258" s="1251"/>
      <c r="Q258" s="1251"/>
      <c r="R258" s="1251"/>
      <c r="S258" s="1251"/>
      <c r="T258" s="1251"/>
      <c r="U258" s="143"/>
      <c r="V258" s="614"/>
      <c r="W258" s="614"/>
      <c r="X258" s="614"/>
      <c r="Y258" s="614"/>
      <c r="Z258" s="614"/>
      <c r="AA258" s="614"/>
      <c r="AB258" s="614"/>
      <c r="AC258" s="614"/>
      <c r="AD258" s="614"/>
      <c r="AE258" s="614"/>
      <c r="AF258" s="614"/>
      <c r="AG258" s="614"/>
      <c r="AH258" s="614"/>
      <c r="AI258" s="614"/>
      <c r="AJ258" s="614"/>
      <c r="AK258" s="614"/>
      <c r="AL258" s="614"/>
      <c r="AM258" s="614"/>
      <c r="AN258" s="614"/>
      <c r="AO258" s="614"/>
      <c r="AP258" s="614"/>
    </row>
    <row r="259" spans="12:42" s="83" customFormat="1">
      <c r="L259" s="614"/>
      <c r="M259" s="1234"/>
      <c r="N259" s="1234"/>
      <c r="O259" s="1251"/>
      <c r="P259" s="1251"/>
      <c r="Q259" s="1251"/>
      <c r="R259" s="1251"/>
      <c r="S259" s="1251"/>
      <c r="T259" s="1251"/>
      <c r="U259" s="143"/>
      <c r="V259" s="614"/>
      <c r="W259" s="614"/>
      <c r="X259" s="614"/>
      <c r="Y259" s="614"/>
      <c r="Z259" s="614"/>
      <c r="AA259" s="614"/>
      <c r="AB259" s="614"/>
      <c r="AC259" s="614"/>
      <c r="AD259" s="614"/>
      <c r="AE259" s="614"/>
      <c r="AF259" s="614"/>
      <c r="AG259" s="614"/>
      <c r="AH259" s="614"/>
      <c r="AI259" s="614"/>
      <c r="AJ259" s="614"/>
      <c r="AK259" s="614"/>
      <c r="AL259" s="614"/>
      <c r="AM259" s="614"/>
      <c r="AN259" s="614"/>
      <c r="AO259" s="614"/>
      <c r="AP259" s="614"/>
    </row>
    <row r="260" spans="12:42" s="83" customFormat="1">
      <c r="L260" s="614"/>
      <c r="M260" s="1234"/>
      <c r="N260" s="1234"/>
      <c r="O260" s="1251"/>
      <c r="P260" s="1251"/>
      <c r="Q260" s="1251"/>
      <c r="R260" s="1251"/>
      <c r="S260" s="1251"/>
      <c r="T260" s="1251"/>
      <c r="U260" s="143"/>
      <c r="V260" s="614"/>
      <c r="W260" s="614"/>
      <c r="X260" s="614"/>
      <c r="Y260" s="614"/>
      <c r="Z260" s="614"/>
      <c r="AA260" s="614"/>
      <c r="AB260" s="614"/>
      <c r="AC260" s="614"/>
      <c r="AD260" s="614"/>
      <c r="AE260" s="614"/>
      <c r="AF260" s="614"/>
      <c r="AG260" s="614"/>
      <c r="AH260" s="614"/>
      <c r="AI260" s="614"/>
      <c r="AJ260" s="614"/>
      <c r="AK260" s="614"/>
      <c r="AL260" s="614"/>
      <c r="AM260" s="614"/>
      <c r="AN260" s="614"/>
      <c r="AO260" s="614"/>
      <c r="AP260" s="614"/>
    </row>
    <row r="261" spans="12:42" s="83" customFormat="1">
      <c r="L261" s="614"/>
      <c r="M261" s="1234"/>
      <c r="N261" s="1234"/>
      <c r="O261" s="1251"/>
      <c r="P261" s="1251"/>
      <c r="Q261" s="1251"/>
      <c r="R261" s="1251"/>
      <c r="S261" s="1251"/>
      <c r="T261" s="1251"/>
      <c r="U261" s="143"/>
      <c r="V261" s="614"/>
      <c r="W261" s="614"/>
      <c r="X261" s="614"/>
      <c r="Y261" s="614"/>
      <c r="Z261" s="614"/>
      <c r="AA261" s="614"/>
      <c r="AB261" s="614"/>
      <c r="AC261" s="614"/>
      <c r="AD261" s="614"/>
      <c r="AE261" s="614"/>
      <c r="AF261" s="614"/>
      <c r="AG261" s="614"/>
      <c r="AH261" s="614"/>
      <c r="AI261" s="614"/>
      <c r="AJ261" s="614"/>
      <c r="AK261" s="614"/>
      <c r="AL261" s="614"/>
      <c r="AM261" s="614"/>
      <c r="AN261" s="614"/>
      <c r="AO261" s="614"/>
      <c r="AP261" s="614"/>
    </row>
    <row r="262" spans="12:42" s="83" customFormat="1">
      <c r="L262" s="614"/>
      <c r="M262" s="1234"/>
      <c r="N262" s="1234"/>
      <c r="O262" s="1251"/>
      <c r="P262" s="1251"/>
      <c r="Q262" s="1251"/>
      <c r="R262" s="1251"/>
      <c r="S262" s="1251"/>
      <c r="T262" s="1251"/>
      <c r="U262" s="143"/>
      <c r="V262" s="614"/>
      <c r="W262" s="614"/>
      <c r="X262" s="614"/>
      <c r="Y262" s="614"/>
      <c r="Z262" s="614"/>
      <c r="AA262" s="614"/>
      <c r="AB262" s="614"/>
      <c r="AC262" s="614"/>
      <c r="AD262" s="614"/>
      <c r="AE262" s="614"/>
      <c r="AF262" s="614"/>
      <c r="AG262" s="614"/>
      <c r="AH262" s="614"/>
      <c r="AI262" s="614"/>
      <c r="AJ262" s="614"/>
      <c r="AK262" s="614"/>
      <c r="AL262" s="614"/>
      <c r="AM262" s="614"/>
      <c r="AN262" s="614"/>
      <c r="AO262" s="614"/>
      <c r="AP262" s="614"/>
    </row>
    <row r="263" spans="12:42" s="83" customFormat="1">
      <c r="L263" s="614"/>
      <c r="M263" s="1234"/>
      <c r="N263" s="1234"/>
      <c r="O263" s="1251"/>
      <c r="P263" s="1251"/>
      <c r="Q263" s="1251"/>
      <c r="R263" s="1251"/>
      <c r="S263" s="1251"/>
      <c r="T263" s="1251"/>
      <c r="U263" s="143"/>
      <c r="V263" s="614"/>
      <c r="W263" s="614"/>
      <c r="X263" s="614"/>
      <c r="Y263" s="614"/>
      <c r="Z263" s="614"/>
      <c r="AA263" s="614"/>
      <c r="AB263" s="614"/>
      <c r="AC263" s="614"/>
      <c r="AD263" s="614"/>
      <c r="AE263" s="614"/>
      <c r="AF263" s="614"/>
      <c r="AG263" s="614"/>
      <c r="AH263" s="614"/>
      <c r="AI263" s="614"/>
      <c r="AJ263" s="614"/>
      <c r="AK263" s="614"/>
      <c r="AL263" s="614"/>
      <c r="AM263" s="614"/>
      <c r="AN263" s="614"/>
      <c r="AO263" s="614"/>
      <c r="AP263" s="614"/>
    </row>
    <row r="264" spans="12:42" s="83" customFormat="1">
      <c r="L264" s="614"/>
      <c r="M264" s="1234"/>
      <c r="N264" s="1234"/>
      <c r="O264" s="1251"/>
      <c r="P264" s="1251"/>
      <c r="Q264" s="1251"/>
      <c r="R264" s="1251"/>
      <c r="S264" s="1251"/>
      <c r="T264" s="1251"/>
      <c r="U264" s="143"/>
      <c r="V264" s="614"/>
      <c r="W264" s="614"/>
      <c r="X264" s="614"/>
      <c r="Y264" s="614"/>
      <c r="Z264" s="614"/>
      <c r="AA264" s="614"/>
      <c r="AB264" s="614"/>
      <c r="AC264" s="614"/>
      <c r="AD264" s="614"/>
      <c r="AE264" s="614"/>
      <c r="AF264" s="614"/>
      <c r="AG264" s="614"/>
      <c r="AH264" s="614"/>
      <c r="AI264" s="614"/>
      <c r="AJ264" s="614"/>
      <c r="AK264" s="614"/>
      <c r="AL264" s="614"/>
      <c r="AM264" s="614"/>
      <c r="AN264" s="614"/>
      <c r="AO264" s="614"/>
      <c r="AP264" s="614"/>
    </row>
    <row r="265" spans="12:42" s="83" customFormat="1">
      <c r="L265" s="614"/>
      <c r="M265" s="1234"/>
      <c r="N265" s="1234"/>
      <c r="O265" s="1251"/>
      <c r="P265" s="1251"/>
      <c r="Q265" s="1251"/>
      <c r="R265" s="1251"/>
      <c r="S265" s="1251"/>
      <c r="T265" s="1251"/>
      <c r="U265" s="143"/>
      <c r="V265" s="614"/>
      <c r="W265" s="614"/>
      <c r="X265" s="614"/>
      <c r="Y265" s="614"/>
      <c r="Z265" s="614"/>
      <c r="AA265" s="614"/>
      <c r="AB265" s="614"/>
      <c r="AC265" s="614"/>
      <c r="AD265" s="614"/>
      <c r="AE265" s="614"/>
      <c r="AF265" s="614"/>
      <c r="AG265" s="614"/>
      <c r="AH265" s="614"/>
      <c r="AI265" s="614"/>
      <c r="AJ265" s="614"/>
      <c r="AK265" s="614"/>
      <c r="AL265" s="614"/>
      <c r="AM265" s="614"/>
      <c r="AN265" s="614"/>
      <c r="AO265" s="614"/>
      <c r="AP265" s="614"/>
    </row>
    <row r="266" spans="12:42" s="83" customFormat="1">
      <c r="L266" s="614"/>
      <c r="M266" s="1234"/>
      <c r="N266" s="1234"/>
      <c r="O266" s="1251"/>
      <c r="P266" s="1251"/>
      <c r="Q266" s="1251"/>
      <c r="R266" s="1251"/>
      <c r="S266" s="1251"/>
      <c r="T266" s="1251"/>
      <c r="U266" s="143"/>
      <c r="V266" s="614"/>
      <c r="W266" s="614"/>
      <c r="X266" s="614"/>
      <c r="Y266" s="614"/>
      <c r="Z266" s="614"/>
      <c r="AA266" s="614"/>
      <c r="AB266" s="614"/>
      <c r="AC266" s="614"/>
      <c r="AD266" s="614"/>
      <c r="AE266" s="614"/>
      <c r="AF266" s="614"/>
      <c r="AG266" s="614"/>
      <c r="AH266" s="614"/>
      <c r="AI266" s="614"/>
      <c r="AJ266" s="614"/>
      <c r="AK266" s="614"/>
      <c r="AL266" s="614"/>
      <c r="AM266" s="614"/>
      <c r="AN266" s="614"/>
      <c r="AO266" s="614"/>
      <c r="AP266" s="614"/>
    </row>
    <row r="267" spans="12:42" s="83" customFormat="1">
      <c r="L267" s="614"/>
      <c r="M267" s="1234"/>
      <c r="N267" s="1234"/>
      <c r="O267" s="1251"/>
      <c r="P267" s="1251"/>
      <c r="Q267" s="1251"/>
      <c r="R267" s="1251"/>
      <c r="S267" s="1251"/>
      <c r="T267" s="1251"/>
      <c r="U267" s="143"/>
      <c r="V267" s="614"/>
      <c r="W267" s="614"/>
      <c r="X267" s="614"/>
      <c r="Y267" s="614"/>
      <c r="Z267" s="614"/>
      <c r="AA267" s="614"/>
      <c r="AB267" s="614"/>
      <c r="AC267" s="614"/>
      <c r="AD267" s="614"/>
      <c r="AE267" s="614"/>
      <c r="AF267" s="614"/>
      <c r="AG267" s="614"/>
      <c r="AH267" s="614"/>
      <c r="AI267" s="614"/>
      <c r="AJ267" s="614"/>
      <c r="AK267" s="614"/>
      <c r="AL267" s="614"/>
      <c r="AM267" s="614"/>
      <c r="AN267" s="614"/>
      <c r="AO267" s="614"/>
      <c r="AP267" s="614"/>
    </row>
    <row r="268" spans="12:42" s="83" customFormat="1">
      <c r="L268" s="614"/>
      <c r="M268" s="1234"/>
      <c r="N268" s="1234"/>
      <c r="O268" s="1251"/>
      <c r="P268" s="1251"/>
      <c r="Q268" s="1251"/>
      <c r="R268" s="1251"/>
      <c r="S268" s="1251"/>
      <c r="T268" s="1251"/>
      <c r="U268" s="143"/>
      <c r="V268" s="614"/>
      <c r="W268" s="614"/>
      <c r="X268" s="614"/>
      <c r="Y268" s="614"/>
      <c r="Z268" s="614"/>
      <c r="AA268" s="614"/>
      <c r="AB268" s="614"/>
      <c r="AC268" s="614"/>
      <c r="AD268" s="614"/>
      <c r="AE268" s="614"/>
      <c r="AF268" s="614"/>
      <c r="AG268" s="614"/>
      <c r="AH268" s="614"/>
      <c r="AI268" s="614"/>
      <c r="AJ268" s="614"/>
      <c r="AK268" s="614"/>
      <c r="AL268" s="614"/>
      <c r="AM268" s="614"/>
      <c r="AN268" s="614"/>
      <c r="AO268" s="614"/>
      <c r="AP268" s="614"/>
    </row>
    <row r="269" spans="12:42" s="83" customFormat="1">
      <c r="L269" s="614"/>
      <c r="M269" s="1234"/>
      <c r="N269" s="1234"/>
      <c r="O269" s="1251"/>
      <c r="P269" s="1251"/>
      <c r="Q269" s="1251"/>
      <c r="R269" s="1251"/>
      <c r="S269" s="1251"/>
      <c r="T269" s="1251"/>
      <c r="U269" s="143"/>
      <c r="V269" s="614"/>
      <c r="W269" s="614"/>
      <c r="X269" s="614"/>
      <c r="Y269" s="614"/>
      <c r="Z269" s="614"/>
      <c r="AA269" s="614"/>
      <c r="AB269" s="614"/>
      <c r="AC269" s="614"/>
      <c r="AD269" s="614"/>
      <c r="AE269" s="614"/>
      <c r="AF269" s="614"/>
      <c r="AG269" s="614"/>
      <c r="AH269" s="614"/>
      <c r="AI269" s="614"/>
      <c r="AJ269" s="614"/>
      <c r="AK269" s="614"/>
      <c r="AL269" s="614"/>
      <c r="AM269" s="614"/>
      <c r="AN269" s="614"/>
      <c r="AO269" s="614"/>
      <c r="AP269" s="614"/>
    </row>
    <row r="270" spans="12:42" s="83" customFormat="1">
      <c r="L270" s="614"/>
      <c r="M270" s="1234"/>
      <c r="N270" s="1234"/>
      <c r="O270" s="1251"/>
      <c r="P270" s="1251"/>
      <c r="Q270" s="1251"/>
      <c r="R270" s="1251"/>
      <c r="S270" s="1251"/>
      <c r="T270" s="1251"/>
      <c r="U270" s="143"/>
      <c r="V270" s="614"/>
      <c r="W270" s="614"/>
      <c r="X270" s="614"/>
      <c r="Y270" s="614"/>
      <c r="Z270" s="614"/>
      <c r="AA270" s="614"/>
      <c r="AB270" s="614"/>
      <c r="AC270" s="614"/>
      <c r="AD270" s="614"/>
      <c r="AE270" s="614"/>
      <c r="AF270" s="614"/>
      <c r="AG270" s="614"/>
      <c r="AH270" s="614"/>
      <c r="AI270" s="614"/>
      <c r="AJ270" s="614"/>
      <c r="AK270" s="614"/>
      <c r="AL270" s="614"/>
      <c r="AM270" s="614"/>
      <c r="AN270" s="614"/>
      <c r="AO270" s="614"/>
      <c r="AP270" s="614"/>
    </row>
    <row r="271" spans="12:42" s="83" customFormat="1">
      <c r="L271" s="614"/>
      <c r="M271" s="1234"/>
      <c r="N271" s="1234"/>
      <c r="O271" s="1251"/>
      <c r="P271" s="1251"/>
      <c r="Q271" s="1251"/>
      <c r="R271" s="1251"/>
      <c r="S271" s="1251"/>
      <c r="T271" s="1251"/>
      <c r="U271" s="143"/>
      <c r="V271" s="614"/>
      <c r="W271" s="614"/>
      <c r="X271" s="614"/>
      <c r="Y271" s="614"/>
      <c r="Z271" s="614"/>
      <c r="AA271" s="614"/>
      <c r="AB271" s="614"/>
      <c r="AC271" s="614"/>
      <c r="AD271" s="614"/>
      <c r="AE271" s="614"/>
      <c r="AF271" s="614"/>
      <c r="AG271" s="614"/>
      <c r="AH271" s="614"/>
      <c r="AI271" s="614"/>
      <c r="AJ271" s="614"/>
      <c r="AK271" s="614"/>
      <c r="AL271" s="614"/>
      <c r="AM271" s="614"/>
      <c r="AN271" s="614"/>
      <c r="AO271" s="614"/>
      <c r="AP271" s="614"/>
    </row>
    <row r="272" spans="12:42" s="83" customFormat="1">
      <c r="L272" s="614"/>
      <c r="M272" s="1234"/>
      <c r="N272" s="1234"/>
      <c r="O272" s="1251"/>
      <c r="P272" s="1251"/>
      <c r="Q272" s="1251"/>
      <c r="R272" s="1251"/>
      <c r="S272" s="1251"/>
      <c r="T272" s="1251"/>
      <c r="U272" s="143"/>
      <c r="V272" s="614"/>
      <c r="W272" s="614"/>
      <c r="X272" s="614"/>
      <c r="Y272" s="614"/>
      <c r="Z272" s="614"/>
      <c r="AA272" s="614"/>
      <c r="AB272" s="614"/>
      <c r="AC272" s="614"/>
      <c r="AD272" s="614"/>
      <c r="AE272" s="614"/>
      <c r="AF272" s="614"/>
      <c r="AG272" s="614"/>
      <c r="AH272" s="614"/>
      <c r="AI272" s="614"/>
      <c r="AJ272" s="614"/>
      <c r="AK272" s="614"/>
      <c r="AL272" s="614"/>
      <c r="AM272" s="614"/>
      <c r="AN272" s="614"/>
      <c r="AO272" s="614"/>
      <c r="AP272" s="614"/>
    </row>
    <row r="273" spans="12:42" s="83" customFormat="1">
      <c r="L273" s="614"/>
      <c r="M273" s="1234"/>
      <c r="N273" s="1234"/>
      <c r="O273" s="1251"/>
      <c r="P273" s="1251"/>
      <c r="Q273" s="1251"/>
      <c r="R273" s="1251"/>
      <c r="S273" s="1251"/>
      <c r="T273" s="1251"/>
      <c r="U273" s="143"/>
      <c r="V273" s="614"/>
      <c r="W273" s="614"/>
      <c r="X273" s="614"/>
      <c r="Y273" s="614"/>
      <c r="Z273" s="614"/>
      <c r="AA273" s="614"/>
      <c r="AB273" s="614"/>
      <c r="AC273" s="614"/>
      <c r="AD273" s="614"/>
      <c r="AE273" s="614"/>
      <c r="AF273" s="614"/>
      <c r="AG273" s="614"/>
      <c r="AH273" s="614"/>
      <c r="AI273" s="614"/>
      <c r="AJ273" s="614"/>
      <c r="AK273" s="614"/>
      <c r="AL273" s="614"/>
      <c r="AM273" s="614"/>
      <c r="AN273" s="614"/>
      <c r="AO273" s="614"/>
      <c r="AP273" s="614"/>
    </row>
    <row r="274" spans="12:42" s="83" customFormat="1">
      <c r="L274" s="614"/>
      <c r="M274" s="1234"/>
      <c r="N274" s="1234"/>
      <c r="O274" s="1251"/>
      <c r="P274" s="1251"/>
      <c r="Q274" s="1251"/>
      <c r="R274" s="1251"/>
      <c r="S274" s="1251"/>
      <c r="T274" s="1251"/>
      <c r="U274" s="143"/>
      <c r="V274" s="614"/>
      <c r="W274" s="614"/>
      <c r="X274" s="614"/>
      <c r="Y274" s="614"/>
      <c r="Z274" s="614"/>
      <c r="AA274" s="614"/>
      <c r="AB274" s="614"/>
      <c r="AC274" s="614"/>
      <c r="AD274" s="614"/>
      <c r="AE274" s="614"/>
      <c r="AF274" s="614"/>
      <c r="AG274" s="614"/>
      <c r="AH274" s="614"/>
      <c r="AI274" s="614"/>
      <c r="AJ274" s="614"/>
      <c r="AK274" s="614"/>
      <c r="AL274" s="614"/>
      <c r="AM274" s="614"/>
      <c r="AN274" s="614"/>
      <c r="AO274" s="614"/>
      <c r="AP274" s="614"/>
    </row>
    <row r="275" spans="12:42" s="83" customFormat="1">
      <c r="L275" s="614"/>
      <c r="M275" s="1234"/>
      <c r="N275" s="1234"/>
      <c r="O275" s="1251"/>
      <c r="P275" s="1251"/>
      <c r="Q275" s="1251"/>
      <c r="R275" s="1251"/>
      <c r="S275" s="1251"/>
      <c r="T275" s="1251"/>
      <c r="U275" s="143"/>
      <c r="V275" s="614"/>
      <c r="W275" s="614"/>
      <c r="X275" s="614"/>
      <c r="Y275" s="614"/>
      <c r="Z275" s="614"/>
      <c r="AA275" s="614"/>
      <c r="AB275" s="614"/>
      <c r="AC275" s="614"/>
      <c r="AD275" s="614"/>
      <c r="AE275" s="614"/>
      <c r="AF275" s="614"/>
      <c r="AG275" s="614"/>
      <c r="AH275" s="614"/>
      <c r="AI275" s="614"/>
      <c r="AJ275" s="614"/>
      <c r="AK275" s="614"/>
      <c r="AL275" s="614"/>
      <c r="AM275" s="614"/>
      <c r="AN275" s="614"/>
      <c r="AO275" s="614"/>
      <c r="AP275" s="614"/>
    </row>
    <row r="276" spans="12:42" s="83" customFormat="1">
      <c r="L276" s="614"/>
      <c r="M276" s="1234"/>
      <c r="N276" s="1234"/>
      <c r="O276" s="1251"/>
      <c r="P276" s="1251"/>
      <c r="Q276" s="1251"/>
      <c r="R276" s="1251"/>
      <c r="S276" s="1251"/>
      <c r="T276" s="1251"/>
      <c r="U276" s="143"/>
      <c r="V276" s="614"/>
      <c r="W276" s="614"/>
      <c r="X276" s="614"/>
      <c r="Y276" s="614"/>
      <c r="Z276" s="614"/>
      <c r="AA276" s="614"/>
      <c r="AB276" s="614"/>
      <c r="AC276" s="614"/>
      <c r="AD276" s="614"/>
      <c r="AE276" s="614"/>
      <c r="AF276" s="614"/>
      <c r="AG276" s="614"/>
      <c r="AH276" s="614"/>
      <c r="AI276" s="614"/>
      <c r="AJ276" s="614"/>
      <c r="AK276" s="614"/>
      <c r="AL276" s="614"/>
      <c r="AM276" s="614"/>
      <c r="AN276" s="614"/>
      <c r="AO276" s="614"/>
      <c r="AP276" s="614"/>
    </row>
    <row r="277" spans="12:42" s="83" customFormat="1">
      <c r="L277" s="614"/>
      <c r="M277" s="1234"/>
      <c r="N277" s="1234"/>
      <c r="O277" s="1251"/>
      <c r="P277" s="1251"/>
      <c r="Q277" s="1251"/>
      <c r="R277" s="1251"/>
      <c r="S277" s="1251"/>
      <c r="T277" s="1251"/>
      <c r="U277" s="143"/>
      <c r="V277" s="614"/>
      <c r="W277" s="614"/>
      <c r="X277" s="614"/>
      <c r="Y277" s="614"/>
      <c r="Z277" s="614"/>
      <c r="AA277" s="614"/>
      <c r="AB277" s="614"/>
      <c r="AC277" s="614"/>
      <c r="AD277" s="614"/>
      <c r="AE277" s="614"/>
      <c r="AF277" s="614"/>
      <c r="AG277" s="614"/>
      <c r="AH277" s="614"/>
      <c r="AI277" s="614"/>
      <c r="AJ277" s="614"/>
      <c r="AK277" s="614"/>
      <c r="AL277" s="614"/>
      <c r="AM277" s="614"/>
      <c r="AN277" s="614"/>
      <c r="AO277" s="614"/>
      <c r="AP277" s="614"/>
    </row>
    <row r="278" spans="12:42" s="83" customFormat="1">
      <c r="L278" s="614"/>
      <c r="M278" s="1234"/>
      <c r="N278" s="1234"/>
      <c r="O278" s="1251"/>
      <c r="P278" s="1251"/>
      <c r="Q278" s="1251"/>
      <c r="R278" s="1251"/>
      <c r="S278" s="1251"/>
      <c r="T278" s="1251"/>
      <c r="U278" s="143"/>
      <c r="V278" s="614"/>
      <c r="W278" s="614"/>
      <c r="X278" s="614"/>
      <c r="Y278" s="614"/>
      <c r="Z278" s="614"/>
      <c r="AA278" s="614"/>
      <c r="AB278" s="614"/>
      <c r="AC278" s="614"/>
      <c r="AD278" s="614"/>
      <c r="AE278" s="614"/>
      <c r="AF278" s="614"/>
      <c r="AG278" s="614"/>
      <c r="AH278" s="614"/>
      <c r="AI278" s="614"/>
      <c r="AJ278" s="614"/>
      <c r="AK278" s="614"/>
      <c r="AL278" s="614"/>
      <c r="AM278" s="614"/>
      <c r="AN278" s="614"/>
      <c r="AO278" s="614"/>
      <c r="AP278" s="614"/>
    </row>
    <row r="279" spans="12:42" s="83" customFormat="1">
      <c r="L279" s="614"/>
      <c r="M279" s="1234"/>
      <c r="N279" s="1234"/>
      <c r="O279" s="1251"/>
      <c r="P279" s="1251"/>
      <c r="Q279" s="1251"/>
      <c r="R279" s="1251"/>
      <c r="S279" s="1251"/>
      <c r="T279" s="1251"/>
      <c r="U279" s="143"/>
      <c r="V279" s="614"/>
      <c r="W279" s="614"/>
      <c r="X279" s="614"/>
      <c r="Y279" s="614"/>
      <c r="Z279" s="614"/>
      <c r="AA279" s="614"/>
      <c r="AB279" s="614"/>
      <c r="AC279" s="614"/>
      <c r="AD279" s="614"/>
      <c r="AE279" s="614"/>
      <c r="AF279" s="614"/>
      <c r="AG279" s="614"/>
      <c r="AH279" s="614"/>
      <c r="AI279" s="614"/>
      <c r="AJ279" s="614"/>
      <c r="AK279" s="614"/>
      <c r="AL279" s="614"/>
      <c r="AM279" s="614"/>
      <c r="AN279" s="614"/>
      <c r="AO279" s="614"/>
      <c r="AP279" s="614"/>
    </row>
    <row r="280" spans="12:42" s="83" customFormat="1">
      <c r="L280" s="614"/>
      <c r="M280" s="1234"/>
      <c r="N280" s="1234"/>
      <c r="O280" s="1251"/>
      <c r="P280" s="1251"/>
      <c r="Q280" s="1251"/>
      <c r="R280" s="1251"/>
      <c r="S280" s="1251"/>
      <c r="T280" s="1251"/>
      <c r="U280" s="143"/>
      <c r="V280" s="614"/>
      <c r="W280" s="614"/>
      <c r="X280" s="614"/>
      <c r="Y280" s="614"/>
      <c r="Z280" s="614"/>
      <c r="AA280" s="614"/>
      <c r="AB280" s="614"/>
      <c r="AC280" s="614"/>
      <c r="AD280" s="614"/>
      <c r="AE280" s="614"/>
      <c r="AF280" s="614"/>
      <c r="AG280" s="614"/>
      <c r="AH280" s="614"/>
      <c r="AI280" s="614"/>
      <c r="AJ280" s="614"/>
      <c r="AK280" s="614"/>
      <c r="AL280" s="614"/>
      <c r="AM280" s="614"/>
      <c r="AN280" s="614"/>
      <c r="AO280" s="614"/>
      <c r="AP280" s="614"/>
    </row>
    <row r="281" spans="12:42" s="83" customFormat="1">
      <c r="L281" s="614"/>
      <c r="M281" s="1234"/>
      <c r="N281" s="1234"/>
      <c r="O281" s="1251"/>
      <c r="P281" s="1251"/>
      <c r="Q281" s="1251"/>
      <c r="R281" s="1251"/>
      <c r="S281" s="1251"/>
      <c r="T281" s="1251"/>
      <c r="U281" s="143"/>
      <c r="V281" s="614"/>
      <c r="W281" s="614"/>
      <c r="X281" s="614"/>
      <c r="Y281" s="614"/>
      <c r="Z281" s="614"/>
      <c r="AA281" s="614"/>
      <c r="AB281" s="614"/>
      <c r="AC281" s="614"/>
      <c r="AD281" s="614"/>
      <c r="AE281" s="614"/>
      <c r="AF281" s="614"/>
      <c r="AG281" s="614"/>
      <c r="AH281" s="614"/>
      <c r="AI281" s="614"/>
      <c r="AJ281" s="614"/>
      <c r="AK281" s="614"/>
      <c r="AL281" s="614"/>
      <c r="AM281" s="614"/>
      <c r="AN281" s="614"/>
      <c r="AO281" s="614"/>
      <c r="AP281" s="614"/>
    </row>
    <row r="282" spans="12:42" s="83" customFormat="1">
      <c r="L282" s="614"/>
      <c r="M282" s="1234"/>
      <c r="N282" s="1234"/>
      <c r="O282" s="1251"/>
      <c r="P282" s="1251"/>
      <c r="Q282" s="1251"/>
      <c r="R282" s="1251"/>
      <c r="S282" s="1251"/>
      <c r="T282" s="1251"/>
      <c r="U282" s="143"/>
      <c r="V282" s="614"/>
      <c r="W282" s="614"/>
      <c r="X282" s="614"/>
      <c r="Y282" s="614"/>
      <c r="Z282" s="614"/>
      <c r="AA282" s="614"/>
      <c r="AB282" s="614"/>
      <c r="AC282" s="614"/>
      <c r="AD282" s="614"/>
      <c r="AE282" s="614"/>
      <c r="AF282" s="614"/>
      <c r="AG282" s="614"/>
      <c r="AH282" s="614"/>
      <c r="AI282" s="614"/>
      <c r="AJ282" s="614"/>
      <c r="AK282" s="614"/>
      <c r="AL282" s="614"/>
      <c r="AM282" s="614"/>
      <c r="AN282" s="614"/>
      <c r="AO282" s="614"/>
      <c r="AP282" s="614"/>
    </row>
    <row r="283" spans="12:42" s="83" customFormat="1">
      <c r="L283" s="614"/>
      <c r="M283" s="1234"/>
      <c r="N283" s="1234"/>
      <c r="O283" s="1251"/>
      <c r="P283" s="1251"/>
      <c r="Q283" s="1251"/>
      <c r="R283" s="1251"/>
      <c r="S283" s="1251"/>
      <c r="T283" s="1251"/>
      <c r="U283" s="143"/>
      <c r="V283" s="614"/>
      <c r="W283" s="614"/>
      <c r="X283" s="614"/>
      <c r="Y283" s="614"/>
      <c r="Z283" s="614"/>
      <c r="AA283" s="614"/>
      <c r="AB283" s="614"/>
      <c r="AC283" s="614"/>
      <c r="AD283" s="614"/>
      <c r="AE283" s="614"/>
      <c r="AF283" s="614"/>
      <c r="AG283" s="614"/>
      <c r="AH283" s="614"/>
      <c r="AI283" s="614"/>
      <c r="AJ283" s="614"/>
      <c r="AK283" s="614"/>
      <c r="AL283" s="614"/>
      <c r="AM283" s="614"/>
      <c r="AN283" s="614"/>
      <c r="AO283" s="614"/>
      <c r="AP283" s="614"/>
    </row>
    <row r="284" spans="12:42" s="83" customFormat="1">
      <c r="L284" s="614"/>
      <c r="M284" s="1234"/>
      <c r="N284" s="1234"/>
      <c r="O284" s="1251"/>
      <c r="P284" s="1251"/>
      <c r="Q284" s="1251"/>
      <c r="R284" s="1251"/>
      <c r="S284" s="1251"/>
      <c r="T284" s="1251"/>
      <c r="U284" s="143"/>
      <c r="V284" s="614"/>
      <c r="W284" s="614"/>
      <c r="X284" s="614"/>
      <c r="Y284" s="614"/>
      <c r="Z284" s="614"/>
      <c r="AA284" s="614"/>
      <c r="AB284" s="614"/>
      <c r="AC284" s="614"/>
      <c r="AD284" s="614"/>
      <c r="AE284" s="614"/>
      <c r="AF284" s="614"/>
      <c r="AG284" s="614"/>
      <c r="AH284" s="614"/>
      <c r="AI284" s="614"/>
      <c r="AJ284" s="614"/>
      <c r="AK284" s="614"/>
      <c r="AL284" s="614"/>
      <c r="AM284" s="614"/>
      <c r="AN284" s="614"/>
      <c r="AO284" s="614"/>
      <c r="AP284" s="614"/>
    </row>
    <row r="285" spans="12:42" s="83" customFormat="1">
      <c r="L285" s="614"/>
      <c r="M285" s="1234"/>
      <c r="N285" s="1234"/>
      <c r="O285" s="1251"/>
      <c r="P285" s="1251"/>
      <c r="Q285" s="1251"/>
      <c r="R285" s="1251"/>
      <c r="S285" s="1251"/>
      <c r="T285" s="1251"/>
      <c r="U285" s="143"/>
      <c r="V285" s="614"/>
      <c r="W285" s="614"/>
      <c r="X285" s="614"/>
      <c r="Y285" s="614"/>
      <c r="Z285" s="614"/>
      <c r="AA285" s="614"/>
      <c r="AB285" s="614"/>
      <c r="AC285" s="614"/>
      <c r="AD285" s="614"/>
      <c r="AE285" s="614"/>
      <c r="AF285" s="614"/>
      <c r="AG285" s="614"/>
      <c r="AH285" s="614"/>
      <c r="AI285" s="614"/>
      <c r="AJ285" s="614"/>
      <c r="AK285" s="614"/>
      <c r="AL285" s="614"/>
      <c r="AM285" s="614"/>
      <c r="AN285" s="614"/>
      <c r="AO285" s="614"/>
      <c r="AP285" s="614"/>
    </row>
    <row r="286" spans="12:42" s="83" customFormat="1">
      <c r="L286" s="614"/>
      <c r="M286" s="1234"/>
      <c r="N286" s="1234"/>
      <c r="O286" s="1251"/>
      <c r="P286" s="1251"/>
      <c r="Q286" s="1251"/>
      <c r="R286" s="1251"/>
      <c r="S286" s="1251"/>
      <c r="T286" s="1251"/>
      <c r="U286" s="143"/>
      <c r="V286" s="614"/>
      <c r="W286" s="614"/>
      <c r="X286" s="614"/>
      <c r="Y286" s="614"/>
      <c r="Z286" s="614"/>
      <c r="AA286" s="614"/>
      <c r="AB286" s="614"/>
      <c r="AC286" s="614"/>
      <c r="AD286" s="614"/>
      <c r="AE286" s="614"/>
      <c r="AF286" s="614"/>
      <c r="AG286" s="614"/>
      <c r="AH286" s="614"/>
      <c r="AI286" s="614"/>
      <c r="AJ286" s="614"/>
      <c r="AK286" s="614"/>
      <c r="AL286" s="614"/>
      <c r="AM286" s="614"/>
      <c r="AN286" s="614"/>
      <c r="AO286" s="614"/>
      <c r="AP286" s="614"/>
    </row>
    <row r="287" spans="12:42" s="83" customFormat="1">
      <c r="L287" s="614"/>
      <c r="M287" s="1234"/>
      <c r="N287" s="1234"/>
      <c r="O287" s="1251"/>
      <c r="P287" s="1251"/>
      <c r="Q287" s="1251"/>
      <c r="R287" s="1251"/>
      <c r="S287" s="1251"/>
      <c r="T287" s="1251"/>
      <c r="U287" s="143"/>
      <c r="V287" s="614"/>
      <c r="W287" s="614"/>
      <c r="X287" s="614"/>
      <c r="Y287" s="614"/>
      <c r="Z287" s="614"/>
      <c r="AA287" s="614"/>
      <c r="AB287" s="614"/>
      <c r="AC287" s="614"/>
      <c r="AD287" s="614"/>
      <c r="AE287" s="614"/>
      <c r="AF287" s="614"/>
      <c r="AG287" s="614"/>
      <c r="AH287" s="614"/>
      <c r="AI287" s="614"/>
      <c r="AJ287" s="614"/>
      <c r="AK287" s="614"/>
      <c r="AL287" s="614"/>
      <c r="AM287" s="614"/>
      <c r="AN287" s="614"/>
      <c r="AO287" s="614"/>
      <c r="AP287" s="614"/>
    </row>
    <row r="288" spans="12:42" s="83" customFormat="1">
      <c r="L288" s="614"/>
      <c r="M288" s="1234"/>
      <c r="N288" s="1234"/>
      <c r="O288" s="1251"/>
      <c r="P288" s="1251"/>
      <c r="Q288" s="1251"/>
      <c r="R288" s="1251"/>
      <c r="S288" s="1251"/>
      <c r="T288" s="1251"/>
      <c r="U288" s="143"/>
      <c r="V288" s="614"/>
      <c r="W288" s="614"/>
      <c r="X288" s="614"/>
      <c r="Y288" s="614"/>
      <c r="Z288" s="614"/>
      <c r="AA288" s="614"/>
      <c r="AB288" s="614"/>
      <c r="AC288" s="614"/>
      <c r="AD288" s="614"/>
      <c r="AE288" s="614"/>
      <c r="AF288" s="614"/>
      <c r="AG288" s="614"/>
      <c r="AH288" s="614"/>
      <c r="AI288" s="614"/>
      <c r="AJ288" s="614"/>
      <c r="AK288" s="614"/>
      <c r="AL288" s="614"/>
      <c r="AM288" s="614"/>
      <c r="AN288" s="614"/>
      <c r="AO288" s="614"/>
      <c r="AP288" s="614"/>
    </row>
    <row r="289" spans="12:42" s="83" customFormat="1">
      <c r="L289" s="614"/>
      <c r="M289" s="1234"/>
      <c r="N289" s="1234"/>
      <c r="O289" s="1251"/>
      <c r="P289" s="1251"/>
      <c r="Q289" s="1251"/>
      <c r="R289" s="1251"/>
      <c r="S289" s="1251"/>
      <c r="T289" s="1251"/>
      <c r="U289" s="143"/>
      <c r="V289" s="614"/>
      <c r="W289" s="614"/>
      <c r="X289" s="614"/>
      <c r="Y289" s="614"/>
      <c r="Z289" s="614"/>
      <c r="AA289" s="614"/>
      <c r="AB289" s="614"/>
      <c r="AC289" s="614"/>
      <c r="AD289" s="614"/>
      <c r="AE289" s="614"/>
      <c r="AF289" s="614"/>
      <c r="AG289" s="614"/>
      <c r="AH289" s="614"/>
      <c r="AI289" s="614"/>
      <c r="AJ289" s="614"/>
      <c r="AK289" s="614"/>
      <c r="AL289" s="614"/>
      <c r="AM289" s="614"/>
      <c r="AN289" s="614"/>
      <c r="AO289" s="614"/>
      <c r="AP289" s="614"/>
    </row>
    <row r="290" spans="12:42" s="83" customFormat="1">
      <c r="L290" s="614"/>
      <c r="M290" s="1234"/>
      <c r="N290" s="1234"/>
      <c r="O290" s="1251"/>
      <c r="P290" s="1251"/>
      <c r="Q290" s="1251"/>
      <c r="R290" s="1251"/>
      <c r="S290" s="1251"/>
      <c r="T290" s="1251"/>
      <c r="U290" s="143"/>
      <c r="V290" s="614"/>
      <c r="W290" s="614"/>
      <c r="X290" s="614"/>
      <c r="Y290" s="614"/>
      <c r="Z290" s="614"/>
      <c r="AA290" s="614"/>
      <c r="AB290" s="614"/>
      <c r="AC290" s="614"/>
      <c r="AD290" s="614"/>
      <c r="AE290" s="614"/>
      <c r="AF290" s="614"/>
      <c r="AG290" s="614"/>
      <c r="AH290" s="614"/>
      <c r="AI290" s="614"/>
      <c r="AJ290" s="614"/>
      <c r="AK290" s="614"/>
      <c r="AL290" s="614"/>
      <c r="AM290" s="614"/>
      <c r="AN290" s="614"/>
      <c r="AO290" s="614"/>
      <c r="AP290" s="614"/>
    </row>
    <row r="291" spans="12:42" s="83" customFormat="1">
      <c r="L291" s="614"/>
      <c r="M291" s="1234"/>
      <c r="N291" s="1234"/>
      <c r="O291" s="1251"/>
      <c r="P291" s="1251"/>
      <c r="Q291" s="1251"/>
      <c r="R291" s="1251"/>
      <c r="S291" s="1251"/>
      <c r="T291" s="1251"/>
      <c r="U291" s="143"/>
      <c r="V291" s="614"/>
      <c r="W291" s="614"/>
      <c r="X291" s="614"/>
      <c r="Y291" s="614"/>
      <c r="Z291" s="614"/>
      <c r="AA291" s="614"/>
      <c r="AB291" s="614"/>
      <c r="AC291" s="614"/>
      <c r="AD291" s="614"/>
      <c r="AE291" s="614"/>
      <c r="AF291" s="614"/>
      <c r="AG291" s="614"/>
      <c r="AH291" s="614"/>
      <c r="AI291" s="614"/>
      <c r="AJ291" s="614"/>
      <c r="AK291" s="614"/>
      <c r="AL291" s="614"/>
      <c r="AM291" s="614"/>
      <c r="AN291" s="614"/>
      <c r="AO291" s="614"/>
      <c r="AP291" s="614"/>
    </row>
    <row r="292" spans="12:42" s="83" customFormat="1">
      <c r="L292" s="614"/>
      <c r="M292" s="1234"/>
      <c r="N292" s="1234"/>
      <c r="O292" s="1251"/>
      <c r="P292" s="1251"/>
      <c r="Q292" s="1251"/>
      <c r="R292" s="1251"/>
      <c r="S292" s="1251"/>
      <c r="T292" s="1251"/>
      <c r="U292" s="143"/>
      <c r="V292" s="614"/>
      <c r="W292" s="614"/>
      <c r="X292" s="614"/>
      <c r="Y292" s="614"/>
      <c r="Z292" s="614"/>
      <c r="AA292" s="614"/>
      <c r="AB292" s="614"/>
      <c r="AC292" s="614"/>
      <c r="AD292" s="614"/>
      <c r="AE292" s="614"/>
      <c r="AF292" s="614"/>
      <c r="AG292" s="614"/>
      <c r="AH292" s="614"/>
      <c r="AI292" s="614"/>
      <c r="AJ292" s="614"/>
      <c r="AK292" s="614"/>
      <c r="AL292" s="614"/>
      <c r="AM292" s="614"/>
      <c r="AN292" s="614"/>
      <c r="AO292" s="614"/>
      <c r="AP292" s="614"/>
    </row>
    <row r="293" spans="12:42" s="83" customFormat="1">
      <c r="L293" s="614"/>
      <c r="M293" s="1234"/>
      <c r="N293" s="1234"/>
      <c r="O293" s="1251"/>
      <c r="P293" s="1251"/>
      <c r="Q293" s="1251"/>
      <c r="R293" s="1251"/>
      <c r="S293" s="1251"/>
      <c r="T293" s="1251"/>
      <c r="U293" s="143"/>
      <c r="V293" s="614"/>
      <c r="W293" s="614"/>
      <c r="X293" s="614"/>
      <c r="Y293" s="614"/>
      <c r="Z293" s="614"/>
      <c r="AA293" s="614"/>
      <c r="AB293" s="614"/>
      <c r="AC293" s="614"/>
      <c r="AD293" s="614"/>
      <c r="AE293" s="614"/>
      <c r="AF293" s="614"/>
      <c r="AG293" s="614"/>
      <c r="AH293" s="614"/>
      <c r="AI293" s="614"/>
      <c r="AJ293" s="614"/>
      <c r="AK293" s="614"/>
      <c r="AL293" s="614"/>
      <c r="AM293" s="614"/>
      <c r="AN293" s="614"/>
      <c r="AO293" s="614"/>
      <c r="AP293" s="614"/>
    </row>
    <row r="294" spans="12:42" s="83" customFormat="1">
      <c r="L294" s="614"/>
      <c r="M294" s="1234"/>
      <c r="N294" s="1234"/>
      <c r="O294" s="1251"/>
      <c r="P294" s="1251"/>
      <c r="Q294" s="1251"/>
      <c r="R294" s="1251"/>
      <c r="S294" s="1251"/>
      <c r="T294" s="1251"/>
      <c r="U294" s="143"/>
      <c r="V294" s="614"/>
      <c r="W294" s="614"/>
      <c r="X294" s="614"/>
      <c r="Y294" s="614"/>
      <c r="Z294" s="614"/>
      <c r="AA294" s="614"/>
      <c r="AB294" s="614"/>
      <c r="AC294" s="614"/>
      <c r="AD294" s="614"/>
      <c r="AE294" s="614"/>
      <c r="AF294" s="614"/>
      <c r="AG294" s="614"/>
      <c r="AH294" s="614"/>
      <c r="AI294" s="614"/>
      <c r="AJ294" s="614"/>
      <c r="AK294" s="614"/>
      <c r="AL294" s="614"/>
      <c r="AM294" s="614"/>
      <c r="AN294" s="614"/>
      <c r="AO294" s="614"/>
      <c r="AP294" s="614"/>
    </row>
    <row r="295" spans="12:42" s="83" customFormat="1">
      <c r="L295" s="614"/>
      <c r="M295" s="1234"/>
      <c r="N295" s="1234"/>
      <c r="O295" s="1251"/>
      <c r="P295" s="1251"/>
      <c r="Q295" s="1251"/>
      <c r="R295" s="1251"/>
      <c r="S295" s="1251"/>
      <c r="T295" s="1251"/>
      <c r="U295" s="143"/>
      <c r="V295" s="614"/>
      <c r="W295" s="614"/>
      <c r="X295" s="614"/>
      <c r="Y295" s="614"/>
      <c r="Z295" s="614"/>
      <c r="AA295" s="614"/>
      <c r="AB295" s="614"/>
      <c r="AC295" s="614"/>
      <c r="AD295" s="614"/>
      <c r="AE295" s="614"/>
      <c r="AF295" s="614"/>
      <c r="AG295" s="614"/>
      <c r="AH295" s="614"/>
      <c r="AI295" s="614"/>
      <c r="AJ295" s="614"/>
      <c r="AK295" s="614"/>
      <c r="AL295" s="614"/>
      <c r="AM295" s="614"/>
      <c r="AN295" s="614"/>
      <c r="AO295" s="614"/>
      <c r="AP295" s="614"/>
    </row>
    <row r="296" spans="12:42" s="83" customFormat="1">
      <c r="L296" s="614"/>
      <c r="M296" s="1234"/>
      <c r="N296" s="1234"/>
      <c r="O296" s="1251"/>
      <c r="P296" s="1251"/>
      <c r="Q296" s="1251"/>
      <c r="R296" s="1251"/>
      <c r="S296" s="1251"/>
      <c r="T296" s="1251"/>
      <c r="U296" s="143"/>
      <c r="V296" s="614"/>
      <c r="W296" s="614"/>
      <c r="X296" s="614"/>
      <c r="Y296" s="614"/>
      <c r="Z296" s="614"/>
      <c r="AA296" s="614"/>
      <c r="AB296" s="614"/>
      <c r="AC296" s="614"/>
      <c r="AD296" s="614"/>
      <c r="AE296" s="614"/>
      <c r="AF296" s="614"/>
      <c r="AG296" s="614"/>
      <c r="AH296" s="614"/>
      <c r="AI296" s="614"/>
      <c r="AJ296" s="614"/>
      <c r="AK296" s="614"/>
      <c r="AL296" s="614"/>
      <c r="AM296" s="614"/>
      <c r="AN296" s="614"/>
      <c r="AO296" s="614"/>
      <c r="AP296" s="614"/>
    </row>
    <row r="297" spans="12:42" s="83" customFormat="1">
      <c r="L297" s="614"/>
      <c r="M297" s="1234"/>
      <c r="N297" s="1234"/>
      <c r="O297" s="1251"/>
      <c r="P297" s="1251"/>
      <c r="Q297" s="1251"/>
      <c r="R297" s="1251"/>
      <c r="S297" s="1251"/>
      <c r="T297" s="1251"/>
      <c r="U297" s="143"/>
      <c r="V297" s="614"/>
      <c r="W297" s="614"/>
      <c r="X297" s="614"/>
      <c r="Y297" s="614"/>
      <c r="Z297" s="614"/>
      <c r="AA297" s="614"/>
      <c r="AB297" s="614"/>
      <c r="AC297" s="614"/>
      <c r="AD297" s="614"/>
      <c r="AE297" s="614"/>
      <c r="AF297" s="614"/>
      <c r="AG297" s="614"/>
      <c r="AH297" s="614"/>
      <c r="AI297" s="614"/>
      <c r="AJ297" s="614"/>
      <c r="AK297" s="614"/>
      <c r="AL297" s="614"/>
      <c r="AM297" s="614"/>
      <c r="AN297" s="614"/>
      <c r="AO297" s="614"/>
      <c r="AP297" s="614"/>
    </row>
    <row r="298" spans="12:42" s="83" customFormat="1">
      <c r="L298" s="614"/>
      <c r="M298" s="1234"/>
      <c r="N298" s="1234"/>
      <c r="O298" s="1251"/>
      <c r="P298" s="1251"/>
      <c r="Q298" s="1251"/>
      <c r="R298" s="1251"/>
      <c r="S298" s="1251"/>
      <c r="T298" s="1251"/>
      <c r="U298" s="143"/>
      <c r="V298" s="614"/>
      <c r="W298" s="614"/>
      <c r="X298" s="614"/>
      <c r="Y298" s="614"/>
      <c r="Z298" s="614"/>
      <c r="AA298" s="614"/>
      <c r="AB298" s="614"/>
      <c r="AC298" s="614"/>
      <c r="AD298" s="614"/>
      <c r="AE298" s="614"/>
      <c r="AF298" s="614"/>
      <c r="AG298" s="614"/>
      <c r="AH298" s="614"/>
      <c r="AI298" s="614"/>
      <c r="AJ298" s="614"/>
      <c r="AK298" s="614"/>
      <c r="AL298" s="614"/>
      <c r="AM298" s="614"/>
      <c r="AN298" s="614"/>
      <c r="AO298" s="614"/>
      <c r="AP298" s="614"/>
    </row>
    <row r="299" spans="12:42" s="83" customFormat="1">
      <c r="L299" s="614"/>
      <c r="M299" s="1234"/>
      <c r="N299" s="1234"/>
      <c r="O299" s="1251"/>
      <c r="P299" s="1251"/>
      <c r="Q299" s="1251"/>
      <c r="R299" s="1251"/>
      <c r="S299" s="1251"/>
      <c r="T299" s="1251"/>
      <c r="U299" s="143"/>
      <c r="V299" s="614"/>
      <c r="W299" s="614"/>
      <c r="X299" s="614"/>
      <c r="Y299" s="614"/>
      <c r="Z299" s="614"/>
      <c r="AA299" s="614"/>
      <c r="AB299" s="614"/>
      <c r="AC299" s="614"/>
      <c r="AD299" s="614"/>
      <c r="AE299" s="614"/>
      <c r="AF299" s="614"/>
      <c r="AG299" s="614"/>
      <c r="AH299" s="614"/>
      <c r="AI299" s="614"/>
      <c r="AJ299" s="614"/>
      <c r="AK299" s="614"/>
      <c r="AL299" s="614"/>
      <c r="AM299" s="614"/>
      <c r="AN299" s="614"/>
      <c r="AO299" s="614"/>
      <c r="AP299" s="614"/>
    </row>
    <row r="300" spans="12:42" s="83" customFormat="1">
      <c r="L300" s="614"/>
      <c r="M300" s="1234"/>
      <c r="N300" s="1234"/>
      <c r="O300" s="1251"/>
      <c r="P300" s="1251"/>
      <c r="Q300" s="1251"/>
      <c r="R300" s="1251"/>
      <c r="S300" s="1251"/>
      <c r="T300" s="1251"/>
      <c r="U300" s="143"/>
      <c r="V300" s="614"/>
      <c r="W300" s="614"/>
      <c r="X300" s="614"/>
      <c r="Y300" s="614"/>
      <c r="Z300" s="614"/>
      <c r="AA300" s="614"/>
      <c r="AB300" s="614"/>
      <c r="AC300" s="614"/>
      <c r="AD300" s="614"/>
      <c r="AE300" s="614"/>
      <c r="AF300" s="614"/>
      <c r="AG300" s="614"/>
      <c r="AH300" s="614"/>
      <c r="AI300" s="614"/>
      <c r="AJ300" s="614"/>
      <c r="AK300" s="614"/>
      <c r="AL300" s="614"/>
      <c r="AM300" s="614"/>
      <c r="AN300" s="614"/>
      <c r="AO300" s="614"/>
      <c r="AP300" s="614"/>
    </row>
    <row r="301" spans="12:42" s="83" customFormat="1">
      <c r="L301" s="614"/>
      <c r="M301" s="1234"/>
      <c r="N301" s="1234"/>
      <c r="O301" s="1251"/>
      <c r="P301" s="1251"/>
      <c r="Q301" s="1251"/>
      <c r="R301" s="1251"/>
      <c r="S301" s="1251"/>
      <c r="T301" s="1251"/>
      <c r="U301" s="143"/>
      <c r="V301" s="614"/>
      <c r="W301" s="614"/>
      <c r="X301" s="614"/>
      <c r="Y301" s="614"/>
      <c r="Z301" s="614"/>
      <c r="AA301" s="614"/>
      <c r="AB301" s="614"/>
      <c r="AC301" s="614"/>
      <c r="AD301" s="614"/>
      <c r="AE301" s="614"/>
      <c r="AF301" s="614"/>
      <c r="AG301" s="614"/>
      <c r="AH301" s="614"/>
      <c r="AI301" s="614"/>
      <c r="AJ301" s="614"/>
      <c r="AK301" s="614"/>
      <c r="AL301" s="614"/>
      <c r="AM301" s="614"/>
      <c r="AN301" s="614"/>
      <c r="AO301" s="614"/>
      <c r="AP301" s="614"/>
    </row>
    <row r="302" spans="12:42" s="83" customFormat="1">
      <c r="L302" s="614"/>
      <c r="M302" s="1234"/>
      <c r="N302" s="1234"/>
      <c r="O302" s="1251"/>
      <c r="P302" s="1251"/>
      <c r="Q302" s="1251"/>
      <c r="R302" s="1251"/>
      <c r="S302" s="1251"/>
      <c r="T302" s="1251"/>
      <c r="U302" s="143"/>
      <c r="V302" s="614"/>
      <c r="W302" s="614"/>
      <c r="X302" s="614"/>
      <c r="Y302" s="614"/>
      <c r="Z302" s="614"/>
      <c r="AA302" s="614"/>
      <c r="AB302" s="614"/>
      <c r="AC302" s="614"/>
      <c r="AD302" s="614"/>
      <c r="AE302" s="614"/>
      <c r="AF302" s="614"/>
      <c r="AG302" s="614"/>
      <c r="AH302" s="614"/>
      <c r="AI302" s="614"/>
      <c r="AJ302" s="614"/>
      <c r="AK302" s="614"/>
      <c r="AL302" s="614"/>
      <c r="AM302" s="614"/>
      <c r="AN302" s="614"/>
      <c r="AO302" s="614"/>
      <c r="AP302" s="614"/>
    </row>
    <row r="303" spans="12:42" s="83" customFormat="1">
      <c r="L303" s="614"/>
      <c r="M303" s="1234"/>
      <c r="N303" s="1234"/>
      <c r="O303" s="1251"/>
      <c r="P303" s="1251"/>
      <c r="Q303" s="1251"/>
      <c r="R303" s="1251"/>
      <c r="S303" s="1251"/>
      <c r="T303" s="1251"/>
      <c r="U303" s="143"/>
      <c r="V303" s="614"/>
      <c r="W303" s="614"/>
      <c r="X303" s="614"/>
      <c r="Y303" s="614"/>
      <c r="Z303" s="614"/>
      <c r="AA303" s="614"/>
      <c r="AB303" s="614"/>
      <c r="AC303" s="614"/>
      <c r="AD303" s="614"/>
      <c r="AE303" s="614"/>
      <c r="AF303" s="614"/>
      <c r="AG303" s="614"/>
      <c r="AH303" s="614"/>
      <c r="AI303" s="614"/>
      <c r="AJ303" s="614"/>
      <c r="AK303" s="614"/>
      <c r="AL303" s="614"/>
      <c r="AM303" s="614"/>
      <c r="AN303" s="614"/>
      <c r="AO303" s="614"/>
      <c r="AP303" s="614"/>
    </row>
    <row r="304" spans="12:42" s="83" customFormat="1">
      <c r="L304" s="614"/>
      <c r="M304" s="1234"/>
      <c r="N304" s="1234"/>
      <c r="O304" s="1251"/>
      <c r="P304" s="1251"/>
      <c r="Q304" s="1251"/>
      <c r="R304" s="1251"/>
      <c r="S304" s="1251"/>
      <c r="T304" s="1251"/>
      <c r="U304" s="143"/>
      <c r="V304" s="614"/>
      <c r="W304" s="614"/>
      <c r="X304" s="614"/>
      <c r="Y304" s="614"/>
      <c r="Z304" s="614"/>
      <c r="AA304" s="614"/>
      <c r="AB304" s="614"/>
      <c r="AC304" s="614"/>
      <c r="AD304" s="614"/>
      <c r="AE304" s="614"/>
      <c r="AF304" s="614"/>
      <c r="AG304" s="614"/>
      <c r="AH304" s="614"/>
      <c r="AI304" s="614"/>
      <c r="AJ304" s="614"/>
      <c r="AK304" s="614"/>
      <c r="AL304" s="614"/>
      <c r="AM304" s="614"/>
      <c r="AN304" s="614"/>
      <c r="AO304" s="614"/>
      <c r="AP304" s="614"/>
    </row>
    <row r="305" spans="7:42" s="83" customFormat="1">
      <c r="L305" s="614"/>
      <c r="M305" s="1234"/>
      <c r="N305" s="1234"/>
      <c r="O305" s="1251"/>
      <c r="P305" s="1251"/>
      <c r="Q305" s="1251"/>
      <c r="R305" s="1251"/>
      <c r="S305" s="1251"/>
      <c r="T305" s="1251"/>
      <c r="U305" s="143"/>
      <c r="V305" s="614"/>
      <c r="W305" s="614"/>
      <c r="X305" s="614"/>
      <c r="Y305" s="614"/>
      <c r="Z305" s="614"/>
      <c r="AA305" s="614"/>
      <c r="AB305" s="614"/>
      <c r="AC305" s="614"/>
      <c r="AD305" s="614"/>
      <c r="AE305" s="614"/>
      <c r="AF305" s="614"/>
      <c r="AG305" s="614"/>
      <c r="AH305" s="614"/>
      <c r="AI305" s="614"/>
      <c r="AJ305" s="614"/>
      <c r="AK305" s="614"/>
      <c r="AL305" s="614"/>
      <c r="AM305" s="614"/>
      <c r="AN305" s="614"/>
      <c r="AO305" s="614"/>
      <c r="AP305" s="614"/>
    </row>
    <row r="306" spans="7:42" s="83" customFormat="1">
      <c r="L306" s="614"/>
      <c r="M306" s="1234"/>
      <c r="N306" s="1234"/>
      <c r="O306" s="1251"/>
      <c r="P306" s="1251"/>
      <c r="Q306" s="1251"/>
      <c r="R306" s="1251"/>
      <c r="S306" s="1251"/>
      <c r="T306" s="1251"/>
      <c r="U306" s="143"/>
      <c r="V306" s="614"/>
      <c r="W306" s="614"/>
      <c r="X306" s="614"/>
      <c r="Y306" s="614"/>
      <c r="Z306" s="614"/>
      <c r="AA306" s="614"/>
      <c r="AB306" s="614"/>
      <c r="AC306" s="614"/>
      <c r="AD306" s="614"/>
      <c r="AE306" s="614"/>
      <c r="AF306" s="614"/>
      <c r="AG306" s="614"/>
      <c r="AH306" s="614"/>
      <c r="AI306" s="614"/>
      <c r="AJ306" s="614"/>
      <c r="AK306" s="614"/>
      <c r="AL306" s="614"/>
      <c r="AM306" s="614"/>
      <c r="AN306" s="614"/>
      <c r="AO306" s="614"/>
      <c r="AP306" s="614"/>
    </row>
    <row r="307" spans="7:42" s="83" customFormat="1">
      <c r="L307" s="614"/>
      <c r="M307" s="1234"/>
      <c r="N307" s="1234"/>
      <c r="O307" s="1251"/>
      <c r="P307" s="1251"/>
      <c r="Q307" s="1251"/>
      <c r="R307" s="1251"/>
      <c r="S307" s="1251"/>
      <c r="T307" s="1251"/>
      <c r="U307" s="143"/>
      <c r="V307" s="614"/>
      <c r="W307" s="614"/>
      <c r="X307" s="614"/>
      <c r="Y307" s="614"/>
      <c r="Z307" s="614"/>
      <c r="AA307" s="614"/>
      <c r="AB307" s="614"/>
      <c r="AC307" s="614"/>
      <c r="AD307" s="614"/>
      <c r="AE307" s="614"/>
      <c r="AF307" s="614"/>
      <c r="AG307" s="614"/>
      <c r="AH307" s="614"/>
      <c r="AI307" s="614"/>
      <c r="AJ307" s="614"/>
      <c r="AK307" s="614"/>
      <c r="AL307" s="614"/>
      <c r="AM307" s="614"/>
      <c r="AN307" s="614"/>
      <c r="AO307" s="614"/>
      <c r="AP307" s="614"/>
    </row>
    <row r="308" spans="7:42" s="83" customFormat="1">
      <c r="L308" s="614"/>
      <c r="M308" s="1234"/>
      <c r="N308" s="1234"/>
      <c r="O308" s="1251"/>
      <c r="P308" s="1251"/>
      <c r="Q308" s="1251"/>
      <c r="R308" s="1251"/>
      <c r="S308" s="1251"/>
      <c r="T308" s="1251"/>
      <c r="U308" s="143"/>
      <c r="V308" s="614"/>
      <c r="W308" s="614"/>
      <c r="X308" s="614"/>
      <c r="Y308" s="614"/>
      <c r="Z308" s="614"/>
      <c r="AA308" s="614"/>
      <c r="AB308" s="614"/>
      <c r="AC308" s="614"/>
      <c r="AD308" s="614"/>
      <c r="AE308" s="614"/>
      <c r="AF308" s="614"/>
      <c r="AG308" s="614"/>
      <c r="AH308" s="614"/>
      <c r="AI308" s="614"/>
      <c r="AJ308" s="614"/>
      <c r="AK308" s="614"/>
      <c r="AL308" s="614"/>
      <c r="AM308" s="614"/>
      <c r="AN308" s="614"/>
      <c r="AO308" s="614"/>
      <c r="AP308" s="614"/>
    </row>
    <row r="309" spans="7:42" s="83" customFormat="1">
      <c r="L309" s="614"/>
      <c r="M309" s="1234"/>
      <c r="N309" s="1234"/>
      <c r="O309" s="1251"/>
      <c r="P309" s="1251"/>
      <c r="Q309" s="1251"/>
      <c r="R309" s="1251"/>
      <c r="S309" s="1251"/>
      <c r="T309" s="1251"/>
      <c r="U309" s="143"/>
      <c r="V309" s="614"/>
      <c r="W309" s="614"/>
      <c r="X309" s="614"/>
      <c r="Y309" s="614"/>
      <c r="Z309" s="614"/>
      <c r="AA309" s="614"/>
      <c r="AB309" s="614"/>
      <c r="AC309" s="614"/>
      <c r="AD309" s="614"/>
      <c r="AE309" s="614"/>
      <c r="AF309" s="614"/>
      <c r="AG309" s="614"/>
      <c r="AH309" s="614"/>
      <c r="AI309" s="614"/>
      <c r="AJ309" s="614"/>
      <c r="AK309" s="614"/>
      <c r="AL309" s="614"/>
      <c r="AM309" s="614"/>
      <c r="AN309" s="614"/>
      <c r="AO309" s="614"/>
      <c r="AP309" s="614"/>
    </row>
    <row r="310" spans="7:42" s="83" customFormat="1">
      <c r="L310" s="614"/>
      <c r="M310" s="1234"/>
      <c r="N310" s="1234"/>
      <c r="O310" s="1251"/>
      <c r="P310" s="1251"/>
      <c r="Q310" s="1251"/>
      <c r="R310" s="1251"/>
      <c r="S310" s="1251"/>
      <c r="T310" s="1251"/>
      <c r="U310" s="143"/>
      <c r="V310" s="614"/>
      <c r="W310" s="614"/>
      <c r="X310" s="614"/>
      <c r="Y310" s="614"/>
      <c r="Z310" s="614"/>
      <c r="AA310" s="614"/>
      <c r="AB310" s="614"/>
      <c r="AC310" s="614"/>
      <c r="AD310" s="614"/>
      <c r="AE310" s="614"/>
      <c r="AF310" s="614"/>
      <c r="AG310" s="614"/>
      <c r="AH310" s="614"/>
      <c r="AI310" s="614"/>
      <c r="AJ310" s="614"/>
      <c r="AK310" s="614"/>
      <c r="AL310" s="614"/>
      <c r="AM310" s="614"/>
      <c r="AN310" s="614"/>
      <c r="AO310" s="614"/>
      <c r="AP310" s="614"/>
    </row>
    <row r="311" spans="7:42" s="83" customFormat="1">
      <c r="L311" s="614"/>
      <c r="M311" s="1234"/>
      <c r="N311" s="1234"/>
      <c r="O311" s="1251"/>
      <c r="P311" s="1251"/>
      <c r="Q311" s="1251"/>
      <c r="R311" s="1251"/>
      <c r="S311" s="1251"/>
      <c r="T311" s="1251"/>
      <c r="U311" s="143"/>
      <c r="V311" s="614"/>
      <c r="W311" s="614"/>
      <c r="X311" s="614"/>
      <c r="Y311" s="614"/>
      <c r="Z311" s="614"/>
      <c r="AA311" s="614"/>
      <c r="AB311" s="614"/>
      <c r="AC311" s="614"/>
      <c r="AD311" s="614"/>
      <c r="AE311" s="614"/>
      <c r="AF311" s="614"/>
      <c r="AG311" s="614"/>
      <c r="AH311" s="614"/>
      <c r="AI311" s="614"/>
      <c r="AJ311" s="614"/>
      <c r="AK311" s="614"/>
      <c r="AL311" s="614"/>
      <c r="AM311" s="614"/>
      <c r="AN311" s="614"/>
      <c r="AO311" s="614"/>
      <c r="AP311" s="614"/>
    </row>
    <row r="312" spans="7:42" s="83" customFormat="1">
      <c r="L312" s="614"/>
      <c r="M312" s="1234"/>
      <c r="N312" s="1234"/>
      <c r="O312" s="1251"/>
      <c r="P312" s="1251"/>
      <c r="Q312" s="1251"/>
      <c r="R312" s="1251"/>
      <c r="S312" s="1251"/>
      <c r="T312" s="1251"/>
      <c r="U312" s="143"/>
      <c r="V312" s="614"/>
      <c r="W312" s="614"/>
      <c r="X312" s="614"/>
      <c r="Y312" s="614"/>
      <c r="Z312" s="614"/>
      <c r="AA312" s="614"/>
      <c r="AB312" s="614"/>
      <c r="AC312" s="614"/>
      <c r="AD312" s="614"/>
      <c r="AE312" s="614"/>
      <c r="AF312" s="614"/>
      <c r="AG312" s="614"/>
      <c r="AH312" s="614"/>
      <c r="AI312" s="614"/>
      <c r="AJ312" s="614"/>
      <c r="AK312" s="614"/>
      <c r="AL312" s="614"/>
      <c r="AM312" s="614"/>
      <c r="AN312" s="614"/>
      <c r="AO312" s="614"/>
      <c r="AP312" s="614"/>
    </row>
    <row r="313" spans="7:42" s="83" customFormat="1">
      <c r="L313" s="614"/>
      <c r="M313" s="1234"/>
      <c r="N313" s="1234"/>
      <c r="O313" s="1251"/>
      <c r="P313" s="1251"/>
      <c r="Q313" s="1251"/>
      <c r="R313" s="1251"/>
      <c r="S313" s="1251"/>
      <c r="T313" s="1251"/>
      <c r="U313" s="143"/>
      <c r="V313" s="614"/>
      <c r="W313" s="614"/>
      <c r="X313" s="614"/>
      <c r="Y313" s="614"/>
      <c r="Z313" s="614"/>
      <c r="AA313" s="614"/>
      <c r="AB313" s="614"/>
      <c r="AC313" s="614"/>
      <c r="AD313" s="614"/>
      <c r="AE313" s="614"/>
      <c r="AF313" s="614"/>
      <c r="AG313" s="614"/>
      <c r="AH313" s="614"/>
      <c r="AI313" s="614"/>
      <c r="AJ313" s="614"/>
      <c r="AK313" s="614"/>
      <c r="AL313" s="614"/>
      <c r="AM313" s="614"/>
      <c r="AN313" s="614"/>
      <c r="AO313" s="614"/>
      <c r="AP313" s="614"/>
    </row>
    <row r="314" spans="7:42" s="83" customFormat="1">
      <c r="L314" s="614"/>
      <c r="M314" s="1234"/>
      <c r="N314" s="1234"/>
      <c r="O314" s="1251"/>
      <c r="P314" s="1251"/>
      <c r="Q314" s="1251"/>
      <c r="R314" s="1251"/>
      <c r="S314" s="1251"/>
      <c r="T314" s="1251"/>
      <c r="U314" s="143"/>
      <c r="V314" s="614"/>
      <c r="W314" s="614"/>
      <c r="X314" s="614"/>
      <c r="Y314" s="614"/>
      <c r="Z314" s="614"/>
      <c r="AA314" s="614"/>
      <c r="AB314" s="614"/>
      <c r="AC314" s="614"/>
      <c r="AD314" s="614"/>
      <c r="AE314" s="614"/>
      <c r="AF314" s="614"/>
      <c r="AG314" s="614"/>
      <c r="AH314" s="614"/>
      <c r="AI314" s="614"/>
      <c r="AJ314" s="614"/>
      <c r="AK314" s="614"/>
      <c r="AL314" s="614"/>
      <c r="AM314" s="614"/>
      <c r="AN314" s="614"/>
      <c r="AO314" s="614"/>
      <c r="AP314" s="614"/>
    </row>
    <row r="315" spans="7:42" s="83" customFormat="1">
      <c r="L315" s="614"/>
      <c r="M315" s="1234"/>
      <c r="N315" s="1234"/>
      <c r="O315" s="1251"/>
      <c r="P315" s="1251"/>
      <c r="Q315" s="1251"/>
      <c r="R315" s="1251"/>
      <c r="S315" s="1251"/>
      <c r="T315" s="1251"/>
      <c r="U315" s="143"/>
      <c r="V315" s="614"/>
      <c r="W315" s="614"/>
      <c r="X315" s="614"/>
      <c r="Y315" s="614"/>
      <c r="Z315" s="614"/>
      <c r="AA315" s="614"/>
      <c r="AB315" s="614"/>
      <c r="AC315" s="614"/>
      <c r="AD315" s="614"/>
      <c r="AE315" s="614"/>
      <c r="AF315" s="614"/>
      <c r="AG315" s="614"/>
      <c r="AH315" s="614"/>
      <c r="AI315" s="614"/>
      <c r="AJ315" s="614"/>
      <c r="AK315" s="614"/>
      <c r="AL315" s="614"/>
      <c r="AM315" s="614"/>
      <c r="AN315" s="614"/>
      <c r="AO315" s="614"/>
      <c r="AP315" s="614"/>
    </row>
    <row r="316" spans="7:42" s="83" customFormat="1">
      <c r="L316" s="614"/>
      <c r="M316" s="1234"/>
      <c r="N316" s="1234"/>
      <c r="O316" s="1251"/>
      <c r="P316" s="1251"/>
      <c r="Q316" s="1251"/>
      <c r="R316" s="1251"/>
      <c r="S316" s="1251"/>
      <c r="T316" s="1251"/>
      <c r="U316" s="143"/>
      <c r="V316" s="614"/>
      <c r="W316" s="614"/>
      <c r="X316" s="614"/>
      <c r="Y316" s="614"/>
      <c r="Z316" s="614"/>
      <c r="AA316" s="614"/>
      <c r="AB316" s="614"/>
      <c r="AC316" s="614"/>
      <c r="AD316" s="614"/>
      <c r="AE316" s="614"/>
      <c r="AF316" s="614"/>
      <c r="AG316" s="614"/>
      <c r="AH316" s="614"/>
      <c r="AI316" s="614"/>
      <c r="AJ316" s="614"/>
      <c r="AK316" s="614"/>
      <c r="AL316" s="614"/>
      <c r="AM316" s="614"/>
      <c r="AN316" s="614"/>
      <c r="AO316" s="614"/>
      <c r="AP316" s="614"/>
    </row>
    <row r="317" spans="7:42" s="83" customFormat="1">
      <c r="G317" s="51"/>
      <c r="L317" s="614"/>
      <c r="M317" s="1234"/>
      <c r="N317" s="1234"/>
      <c r="O317" s="1251"/>
      <c r="P317" s="1251"/>
      <c r="Q317" s="1251"/>
      <c r="R317" s="1251"/>
      <c r="S317" s="1251"/>
      <c r="T317" s="1251"/>
      <c r="U317" s="143"/>
      <c r="V317" s="614"/>
      <c r="W317" s="614"/>
      <c r="X317" s="614"/>
      <c r="Y317" s="614"/>
      <c r="Z317" s="614"/>
      <c r="AA317" s="614"/>
      <c r="AB317" s="614"/>
      <c r="AC317" s="614"/>
      <c r="AD317" s="614"/>
      <c r="AE317" s="614"/>
      <c r="AF317" s="614"/>
      <c r="AG317" s="614"/>
      <c r="AH317" s="614"/>
      <c r="AI317" s="614"/>
      <c r="AJ317" s="614"/>
      <c r="AK317" s="614"/>
      <c r="AL317" s="614"/>
      <c r="AM317" s="614"/>
      <c r="AN317" s="614"/>
      <c r="AO317" s="614"/>
      <c r="AP317" s="614"/>
    </row>
    <row r="318" spans="7:42" s="83" customFormat="1">
      <c r="G318" s="51"/>
      <c r="L318" s="614"/>
      <c r="M318" s="1234"/>
      <c r="N318" s="1234"/>
      <c r="O318" s="1251"/>
      <c r="P318" s="1251"/>
      <c r="Q318" s="1251"/>
      <c r="R318" s="1251"/>
      <c r="S318" s="1251"/>
      <c r="T318" s="1251"/>
      <c r="U318" s="143"/>
      <c r="V318" s="614"/>
      <c r="W318" s="614"/>
      <c r="X318" s="614"/>
      <c r="Y318" s="614"/>
      <c r="Z318" s="614"/>
      <c r="AA318" s="614"/>
      <c r="AB318" s="614"/>
      <c r="AC318" s="614"/>
      <c r="AD318" s="614"/>
      <c r="AE318" s="614"/>
      <c r="AF318" s="614"/>
      <c r="AG318" s="614"/>
      <c r="AH318" s="614"/>
      <c r="AI318" s="614"/>
      <c r="AJ318" s="614"/>
      <c r="AK318" s="614"/>
      <c r="AL318" s="614"/>
      <c r="AM318" s="614"/>
      <c r="AN318" s="614"/>
      <c r="AO318" s="614"/>
      <c r="AP318" s="614"/>
    </row>
    <row r="319" spans="7:42" s="83" customFormat="1">
      <c r="G319" s="51"/>
      <c r="L319" s="614"/>
      <c r="M319" s="1234"/>
      <c r="N319" s="1234"/>
      <c r="O319" s="1251"/>
      <c r="P319" s="1251"/>
      <c r="Q319" s="1251"/>
      <c r="R319" s="1251"/>
      <c r="S319" s="1251"/>
      <c r="T319" s="1251"/>
      <c r="U319" s="143"/>
      <c r="V319" s="614"/>
      <c r="W319" s="614"/>
      <c r="X319" s="614"/>
      <c r="Y319" s="614"/>
      <c r="Z319" s="614"/>
      <c r="AA319" s="614"/>
      <c r="AB319" s="614"/>
      <c r="AC319" s="614"/>
      <c r="AD319" s="614"/>
      <c r="AE319" s="614"/>
      <c r="AF319" s="614"/>
      <c r="AG319" s="614"/>
      <c r="AH319" s="614"/>
      <c r="AI319" s="614"/>
      <c r="AJ319" s="614"/>
      <c r="AK319" s="614"/>
      <c r="AL319" s="614"/>
      <c r="AM319" s="614"/>
      <c r="AN319" s="614"/>
      <c r="AO319" s="614"/>
      <c r="AP319" s="614"/>
    </row>
    <row r="320" spans="7:42" s="83" customFormat="1">
      <c r="G320" s="51"/>
      <c r="L320" s="614"/>
      <c r="M320" s="1234"/>
      <c r="N320" s="1234"/>
      <c r="O320" s="1251"/>
      <c r="P320" s="1251"/>
      <c r="Q320" s="1251"/>
      <c r="R320" s="1251"/>
      <c r="S320" s="1251"/>
      <c r="T320" s="1251"/>
      <c r="U320" s="143"/>
      <c r="V320" s="614"/>
      <c r="W320" s="614"/>
      <c r="X320" s="614"/>
      <c r="Y320" s="614"/>
      <c r="Z320" s="614"/>
      <c r="AA320" s="614"/>
      <c r="AB320" s="614"/>
      <c r="AC320" s="614"/>
      <c r="AD320" s="614"/>
      <c r="AE320" s="614"/>
      <c r="AF320" s="614"/>
      <c r="AG320" s="614"/>
      <c r="AH320" s="614"/>
      <c r="AI320" s="614"/>
      <c r="AJ320" s="614"/>
      <c r="AK320" s="614"/>
      <c r="AL320" s="614"/>
      <c r="AM320" s="614"/>
      <c r="AN320" s="614"/>
      <c r="AO320" s="614"/>
      <c r="AP320" s="614"/>
    </row>
    <row r="321" spans="2:42" s="83" customFormat="1">
      <c r="G321" s="51"/>
      <c r="L321" s="614"/>
      <c r="M321" s="1234"/>
      <c r="N321" s="1234"/>
      <c r="O321" s="1251"/>
      <c r="P321" s="1251"/>
      <c r="Q321" s="1251"/>
      <c r="R321" s="1251"/>
      <c r="S321" s="1251"/>
      <c r="T321" s="1251"/>
      <c r="U321" s="143"/>
      <c r="V321" s="614"/>
      <c r="W321" s="614"/>
      <c r="X321" s="614"/>
      <c r="Y321" s="614"/>
      <c r="Z321" s="614"/>
      <c r="AA321" s="614"/>
      <c r="AB321" s="614"/>
      <c r="AC321" s="614"/>
      <c r="AD321" s="614"/>
      <c r="AE321" s="614"/>
      <c r="AF321" s="614"/>
      <c r="AG321" s="614"/>
      <c r="AH321" s="614"/>
      <c r="AI321" s="614"/>
      <c r="AJ321" s="614"/>
      <c r="AK321" s="614"/>
      <c r="AL321" s="614"/>
      <c r="AM321" s="614"/>
      <c r="AN321" s="614"/>
      <c r="AO321" s="614"/>
      <c r="AP321" s="614"/>
    </row>
    <row r="322" spans="2:42" s="83" customFormat="1">
      <c r="B322" s="51"/>
      <c r="C322" s="51"/>
      <c r="D322" s="51"/>
      <c r="E322" s="51"/>
      <c r="F322" s="51"/>
      <c r="G322" s="51"/>
      <c r="H322" s="51"/>
      <c r="I322" s="51"/>
      <c r="J322" s="51"/>
      <c r="K322" s="51"/>
      <c r="L322" s="614"/>
      <c r="M322" s="1234"/>
      <c r="N322" s="1234"/>
      <c r="O322" s="1251"/>
      <c r="P322" s="1251"/>
      <c r="Q322" s="1251"/>
      <c r="R322" s="1251"/>
      <c r="S322" s="1251"/>
      <c r="T322" s="1251"/>
      <c r="U322" s="143"/>
      <c r="V322" s="614"/>
      <c r="W322" s="614"/>
      <c r="X322" s="614"/>
      <c r="Y322" s="614"/>
      <c r="Z322" s="614"/>
      <c r="AA322" s="614"/>
      <c r="AB322" s="614"/>
      <c r="AC322" s="614"/>
      <c r="AD322" s="614"/>
      <c r="AE322" s="614"/>
      <c r="AF322" s="614"/>
      <c r="AG322" s="614"/>
      <c r="AH322" s="614"/>
      <c r="AI322" s="614"/>
      <c r="AJ322" s="614"/>
      <c r="AK322" s="614"/>
      <c r="AL322" s="614"/>
      <c r="AM322" s="614"/>
      <c r="AN322" s="614"/>
      <c r="AO322" s="614"/>
      <c r="AP322" s="614"/>
    </row>
    <row r="323" spans="2:42" s="83" customFormat="1">
      <c r="B323" s="51"/>
      <c r="C323" s="51"/>
      <c r="D323" s="51"/>
      <c r="E323" s="51"/>
      <c r="F323" s="51"/>
      <c r="G323" s="51"/>
      <c r="H323" s="51"/>
      <c r="I323" s="51"/>
      <c r="J323" s="51"/>
      <c r="K323" s="51"/>
      <c r="L323" s="614"/>
      <c r="M323" s="1234"/>
      <c r="N323" s="1234"/>
      <c r="O323" s="1251"/>
      <c r="P323" s="1251"/>
      <c r="Q323" s="1251"/>
      <c r="R323" s="1251"/>
      <c r="S323" s="1251"/>
      <c r="T323" s="1251"/>
      <c r="U323" s="143"/>
      <c r="V323" s="614"/>
      <c r="W323" s="614"/>
      <c r="X323" s="614"/>
      <c r="Y323" s="614"/>
      <c r="Z323" s="614"/>
      <c r="AA323" s="614"/>
      <c r="AB323" s="614"/>
      <c r="AC323" s="614"/>
      <c r="AD323" s="614"/>
      <c r="AE323" s="614"/>
      <c r="AF323" s="614"/>
      <c r="AG323" s="614"/>
      <c r="AH323" s="614"/>
      <c r="AI323" s="614"/>
      <c r="AJ323" s="614"/>
      <c r="AK323" s="614"/>
      <c r="AL323" s="614"/>
      <c r="AM323" s="614"/>
      <c r="AN323" s="614"/>
      <c r="AO323" s="614"/>
      <c r="AP323" s="614"/>
    </row>
    <row r="324" spans="2:42" s="83" customFormat="1">
      <c r="B324" s="51"/>
      <c r="C324" s="51"/>
      <c r="D324" s="51"/>
      <c r="E324" s="51"/>
      <c r="F324" s="51"/>
      <c r="G324" s="51"/>
      <c r="H324" s="51"/>
      <c r="I324" s="51"/>
      <c r="J324" s="51"/>
      <c r="K324" s="51"/>
      <c r="L324" s="614"/>
      <c r="M324" s="1234"/>
      <c r="N324" s="1234"/>
      <c r="O324" s="1251"/>
      <c r="P324" s="1251"/>
      <c r="Q324" s="1251"/>
      <c r="R324" s="1251"/>
      <c r="S324" s="1251"/>
      <c r="T324" s="1251"/>
      <c r="U324" s="143"/>
      <c r="V324" s="614"/>
      <c r="W324" s="614"/>
      <c r="X324" s="614"/>
      <c r="Y324" s="614"/>
      <c r="Z324" s="614"/>
      <c r="AA324" s="614"/>
      <c r="AB324" s="614"/>
      <c r="AC324" s="614"/>
      <c r="AD324" s="614"/>
      <c r="AE324" s="614"/>
      <c r="AF324" s="614"/>
      <c r="AG324" s="614"/>
      <c r="AH324" s="614"/>
      <c r="AI324" s="614"/>
      <c r="AJ324" s="614"/>
      <c r="AK324" s="614"/>
      <c r="AL324" s="614"/>
      <c r="AM324" s="614"/>
      <c r="AN324" s="614"/>
      <c r="AO324" s="614"/>
      <c r="AP324" s="614"/>
    </row>
    <row r="325" spans="2:42" s="83" customFormat="1">
      <c r="B325" s="51"/>
      <c r="C325" s="51"/>
      <c r="D325" s="51"/>
      <c r="E325" s="51"/>
      <c r="F325" s="51"/>
      <c r="G325" s="51"/>
      <c r="H325" s="51"/>
      <c r="I325" s="51"/>
      <c r="J325" s="51"/>
      <c r="K325" s="51"/>
      <c r="L325" s="614"/>
      <c r="M325" s="1234"/>
      <c r="N325" s="1234"/>
      <c r="O325" s="1251"/>
      <c r="P325" s="1251"/>
      <c r="Q325" s="1251"/>
      <c r="R325" s="1251"/>
      <c r="S325" s="1251"/>
      <c r="T325" s="1251"/>
      <c r="U325" s="143"/>
      <c r="V325" s="614"/>
      <c r="W325" s="614"/>
      <c r="X325" s="614"/>
      <c r="Y325" s="614"/>
      <c r="Z325" s="614"/>
      <c r="AA325" s="614"/>
      <c r="AB325" s="614"/>
      <c r="AC325" s="614"/>
      <c r="AD325" s="614"/>
      <c r="AE325" s="614"/>
      <c r="AF325" s="614"/>
      <c r="AG325" s="614"/>
      <c r="AH325" s="614"/>
      <c r="AI325" s="614"/>
      <c r="AJ325" s="614"/>
      <c r="AK325" s="614"/>
      <c r="AL325" s="614"/>
      <c r="AM325" s="614"/>
      <c r="AN325" s="614"/>
      <c r="AO325" s="614"/>
      <c r="AP325" s="614"/>
    </row>
  </sheetData>
  <sheetProtection password="DE4A" sheet="1" objects="1" scenarios="1"/>
  <mergeCells count="92">
    <mergeCell ref="A1:K1"/>
    <mergeCell ref="F5:I5"/>
    <mergeCell ref="F11:H11"/>
    <mergeCell ref="B3:C3"/>
    <mergeCell ref="B4:C4"/>
    <mergeCell ref="B5:C5"/>
    <mergeCell ref="B7:C7"/>
    <mergeCell ref="B8:C8"/>
    <mergeCell ref="B9:C9"/>
    <mergeCell ref="B2:K2"/>
    <mergeCell ref="D7:I7"/>
    <mergeCell ref="D8:E8"/>
    <mergeCell ref="B6:C6"/>
    <mergeCell ref="D6:I6"/>
    <mergeCell ref="D3:I3"/>
    <mergeCell ref="D4:I4"/>
    <mergeCell ref="D9:E9"/>
    <mergeCell ref="H8:I8"/>
    <mergeCell ref="G27:H27"/>
    <mergeCell ref="B15:C15"/>
    <mergeCell ref="B14:C14"/>
    <mergeCell ref="I12:J12"/>
    <mergeCell ref="I11:J11"/>
    <mergeCell ref="D13:E13"/>
    <mergeCell ref="B13:C13"/>
    <mergeCell ref="F12:H12"/>
    <mergeCell ref="B12:C12"/>
    <mergeCell ref="F13:H13"/>
    <mergeCell ref="D12:E12"/>
    <mergeCell ref="B16:C16"/>
    <mergeCell ref="H16:L16"/>
    <mergeCell ref="B78:J78"/>
    <mergeCell ref="B83:E83"/>
    <mergeCell ref="H46:I46"/>
    <mergeCell ref="J31:J32"/>
    <mergeCell ref="H45:I45"/>
    <mergeCell ref="F81:J81"/>
    <mergeCell ref="F82:J82"/>
    <mergeCell ref="B70:J70"/>
    <mergeCell ref="B71:J71"/>
    <mergeCell ref="B72:J72"/>
    <mergeCell ref="B73:J73"/>
    <mergeCell ref="B74:J74"/>
    <mergeCell ref="B77:J77"/>
    <mergeCell ref="B68:J68"/>
    <mergeCell ref="B69:J69"/>
    <mergeCell ref="I31:I32"/>
    <mergeCell ref="B76:J76"/>
    <mergeCell ref="G22:H22"/>
    <mergeCell ref="G23:H23"/>
    <mergeCell ref="G28:H28"/>
    <mergeCell ref="B19:C19"/>
    <mergeCell ref="G26:H26"/>
    <mergeCell ref="H47:I47"/>
    <mergeCell ref="H30:I30"/>
    <mergeCell ref="G29:H29"/>
    <mergeCell ref="H19:I19"/>
    <mergeCell ref="B75:J75"/>
    <mergeCell ref="H44:I44"/>
    <mergeCell ref="G24:H24"/>
    <mergeCell ref="G25:H25"/>
    <mergeCell ref="B95:E95"/>
    <mergeCell ref="F95:J95"/>
    <mergeCell ref="B80:E80"/>
    <mergeCell ref="F80:J80"/>
    <mergeCell ref="B91:E91"/>
    <mergeCell ref="F83:J83"/>
    <mergeCell ref="F84:J84"/>
    <mergeCell ref="F85:J85"/>
    <mergeCell ref="F86:J86"/>
    <mergeCell ref="B94:E94"/>
    <mergeCell ref="B87:E87"/>
    <mergeCell ref="F94:J94"/>
    <mergeCell ref="F88:J88"/>
    <mergeCell ref="F89:J89"/>
    <mergeCell ref="F90:J90"/>
    <mergeCell ref="F91:J91"/>
    <mergeCell ref="K79:K80"/>
    <mergeCell ref="B92:E92"/>
    <mergeCell ref="F92:J92"/>
    <mergeCell ref="B93:E93"/>
    <mergeCell ref="F93:J93"/>
    <mergeCell ref="B79:J79"/>
    <mergeCell ref="B88:E88"/>
    <mergeCell ref="B89:E89"/>
    <mergeCell ref="B90:E90"/>
    <mergeCell ref="B86:E86"/>
    <mergeCell ref="F87:J87"/>
    <mergeCell ref="B82:E82"/>
    <mergeCell ref="B81:E81"/>
    <mergeCell ref="B85:E85"/>
    <mergeCell ref="B84:E84"/>
  </mergeCells>
  <phoneticPr fontId="28" type="noConversion"/>
  <dataValidations count="8">
    <dataValidation type="list" allowBlank="1" showInputMessage="1" showErrorMessage="1" sqref="I12:J12">
      <formula1>"Elderly 55+, Elderly 62+, Family, Special Needs, Transitional, Multiple Populations, Other"</formula1>
    </dataValidation>
    <dataValidation type="list" allowBlank="1" showInputMessage="1" showErrorMessage="1" sqref="I11:J11">
      <formula1>"Rehabilitation, New Construction, Rehab &amp; New Const., Historic Rehab, Adaptive Reuse"</formula1>
    </dataValidation>
    <dataValidation type="list" allowBlank="1" showInputMessage="1" showErrorMessage="1" sqref="D12:E13">
      <formula1>"Single-Family Detached, SRO, Duplex, Group Home, Townhome, Tri-plex, Elevator Apts, Row House, Four-plex, Walk-up, Other"</formula1>
    </dataValidation>
    <dataValidation type="list" allowBlank="1" showInputMessage="1" showErrorMessage="1" sqref="I13 H18">
      <formula1>"Yes, No"</formula1>
    </dataValidation>
    <dataValidation type="list" allowBlank="1" showInputMessage="1" showErrorMessage="1" sqref="H20">
      <formula1>"20/50, 40/60"</formula1>
    </dataValidation>
    <dataValidation type="list" allowBlank="1" showInputMessage="1" showErrorMessage="1" sqref="H17">
      <formula1>$O$16:$O$19</formula1>
    </dataValidation>
    <dataValidation type="list" allowBlank="1" showInputMessage="1" showErrorMessage="1" sqref="H8:I8">
      <formula1>$U$4:$U$67</formula1>
    </dataValidation>
    <dataValidation type="list" allowBlank="1" showInputMessage="1" showErrorMessage="1" sqref="H16:L16">
      <formula1>"Non-Tax Credit, Tax Credit Only, Tax Credit + LHC Funds, 4% Tax Credit + Tax-Exempt Bonds, 4% Tax Credit + Tax Exempt Bonds + LHC Funds"</formula1>
    </dataValidation>
  </dataValidations>
  <printOptions horizontalCentered="1"/>
  <pageMargins left="0.5" right="0.5" top="0.5" bottom="0.5" header="0.5" footer="0.25"/>
  <pageSetup scale="69" fitToHeight="2" orientation="portrait" r:id="rId1"/>
  <headerFooter alignWithMargins="0">
    <oddFooter xml:space="preserve">&amp;L&amp;10&amp;F
&amp;A&amp;R&amp;10Page &amp;P
&amp;D&amp;12
</oddFooter>
  </headerFooter>
  <rowBreaks count="1" manualBreakCount="1">
    <brk id="67" max="11" man="1"/>
  </rowBreaks>
  <drawing r:id="rId2"/>
</worksheet>
</file>

<file path=xl/worksheets/sheet5.xml><?xml version="1.0" encoding="utf-8"?>
<worksheet xmlns="http://schemas.openxmlformats.org/spreadsheetml/2006/main" xmlns:r="http://schemas.openxmlformats.org/officeDocument/2006/relationships">
  <sheetPr codeName="Sheet4"/>
  <dimension ref="A1:AE215"/>
  <sheetViews>
    <sheetView showGridLines="0" topLeftCell="P18" zoomScale="70" zoomScaleNormal="70" zoomScaleSheetLayoutView="50" zoomScalePageLayoutView="80" workbookViewId="0">
      <selection activeCell="AB56" sqref="AB56"/>
    </sheetView>
  </sheetViews>
  <sheetFormatPr defaultRowHeight="17.100000000000001" customHeight="1"/>
  <cols>
    <col min="1" max="1" width="6.109375" style="1" customWidth="1"/>
    <col min="2" max="2" width="13.21875" style="1" customWidth="1"/>
    <col min="3" max="3" width="1.44140625" style="24" customWidth="1"/>
    <col min="4" max="4" width="40.33203125" style="1" bestFit="1" customWidth="1"/>
    <col min="5" max="5" width="14.33203125" style="1" customWidth="1"/>
    <col min="6" max="6" width="13.44140625" style="1" customWidth="1"/>
    <col min="7" max="7" width="15.77734375" style="1" customWidth="1"/>
    <col min="8" max="8" width="13.77734375" style="1" customWidth="1"/>
    <col min="9" max="9" width="19.5546875" style="1" customWidth="1"/>
    <col min="10" max="10" width="10.44140625" style="1026" customWidth="1"/>
    <col min="11" max="11" width="12.21875" style="1026" customWidth="1"/>
    <col min="12" max="12" width="8.88671875" style="1"/>
    <col min="13" max="14" width="8.88671875" style="493" customWidth="1"/>
    <col min="15" max="15" width="25" style="493" customWidth="1"/>
    <col min="16" max="16" width="19.109375" style="1" customWidth="1"/>
    <col min="17" max="20" width="8.88671875" style="1" customWidth="1"/>
    <col min="21" max="16384" width="8.88671875" style="1"/>
  </cols>
  <sheetData>
    <row r="1" spans="1:31" ht="25.9" customHeight="1">
      <c r="B1" s="1519">
        <f>'2)Summary'!A1</f>
        <v>0</v>
      </c>
      <c r="C1" s="1519"/>
      <c r="D1" s="1519"/>
      <c r="E1" s="1519"/>
      <c r="F1" s="1519"/>
      <c r="G1" s="1519"/>
      <c r="H1" s="1519"/>
      <c r="I1" s="1519"/>
    </row>
    <row r="2" spans="1:31" ht="23.25">
      <c r="B2" s="1519" t="s">
        <v>265</v>
      </c>
      <c r="C2" s="1519"/>
      <c r="D2" s="1519"/>
      <c r="E2" s="1519"/>
      <c r="F2" s="1519"/>
      <c r="G2" s="1519"/>
      <c r="H2" s="1519"/>
      <c r="I2" s="1519"/>
    </row>
    <row r="3" spans="1:31" ht="8.65" customHeight="1">
      <c r="B3" s="746"/>
      <c r="C3" s="746"/>
      <c r="D3" s="746"/>
      <c r="E3" s="746"/>
      <c r="F3" s="746"/>
      <c r="G3" s="746"/>
      <c r="H3" s="746"/>
      <c r="I3" s="746"/>
    </row>
    <row r="4" spans="1:31" s="144" customFormat="1" ht="15.75">
      <c r="B4" s="621"/>
      <c r="C4" s="621"/>
      <c r="D4" s="600" t="s">
        <v>482</v>
      </c>
      <c r="E4" s="862">
        <f>Units</f>
        <v>0</v>
      </c>
      <c r="F4" s="1635" t="s">
        <v>481</v>
      </c>
      <c r="G4" s="1635"/>
      <c r="H4" s="1631" t="str">
        <f>'2)Summary'!D12</f>
        <v>Other</v>
      </c>
      <c r="I4" s="1631"/>
      <c r="J4" s="1027"/>
      <c r="K4" s="1027"/>
      <c r="M4" s="684"/>
      <c r="N4" s="684"/>
      <c r="O4" s="684"/>
    </row>
    <row r="5" spans="1:31" s="144" customFormat="1" ht="15.75">
      <c r="B5" s="621"/>
      <c r="C5" s="621"/>
      <c r="D5" s="600" t="s">
        <v>483</v>
      </c>
      <c r="E5" s="1631">
        <f>'2)Summary'!I11</f>
        <v>0</v>
      </c>
      <c r="F5" s="1631"/>
      <c r="G5" s="863" t="s">
        <v>752</v>
      </c>
      <c r="H5" s="862">
        <f>'2)Summary'!H8</f>
        <v>0</v>
      </c>
      <c r="I5" s="621"/>
      <c r="J5" s="1027"/>
      <c r="K5" s="1027"/>
      <c r="M5" s="684"/>
      <c r="N5" s="684"/>
      <c r="O5" s="684"/>
    </row>
    <row r="6" spans="1:31" ht="9" customHeight="1">
      <c r="H6" s="49"/>
      <c r="I6" s="49"/>
      <c r="P6" s="4"/>
      <c r="Q6" s="4"/>
      <c r="R6" s="50"/>
    </row>
    <row r="7" spans="1:31" ht="23.25" customHeight="1">
      <c r="A7" s="917" t="s">
        <v>557</v>
      </c>
      <c r="B7" s="1640" t="s">
        <v>725</v>
      </c>
      <c r="C7" s="1640"/>
      <c r="D7" s="1640"/>
      <c r="E7" s="1640"/>
      <c r="F7" s="1640"/>
      <c r="G7" s="1640"/>
      <c r="H7" s="1640"/>
      <c r="I7" s="1640"/>
      <c r="P7" s="4"/>
      <c r="Q7" s="4"/>
      <c r="R7" s="50"/>
    </row>
    <row r="8" spans="1:31" ht="23.25">
      <c r="B8" s="850" t="s">
        <v>359</v>
      </c>
      <c r="E8" s="26"/>
      <c r="F8" s="10"/>
      <c r="G8" s="11"/>
      <c r="H8" s="11"/>
      <c r="S8" s="50"/>
    </row>
    <row r="9" spans="1:31" ht="9" customHeight="1">
      <c r="I9" s="1636" t="s">
        <v>649</v>
      </c>
      <c r="K9" s="1644" t="s">
        <v>258</v>
      </c>
      <c r="S9" s="50"/>
    </row>
    <row r="10" spans="1:31" s="2" customFormat="1" ht="17.100000000000001" customHeight="1">
      <c r="B10" s="774" t="s">
        <v>542</v>
      </c>
      <c r="C10" s="759"/>
      <c r="D10" s="852" t="s">
        <v>357</v>
      </c>
      <c r="E10" s="205"/>
      <c r="F10" s="203" t="s">
        <v>64</v>
      </c>
      <c r="G10" s="504" t="s">
        <v>172</v>
      </c>
      <c r="H10" s="203" t="s">
        <v>465</v>
      </c>
      <c r="I10" s="1637"/>
      <c r="J10" s="1028" t="s">
        <v>167</v>
      </c>
      <c r="K10" s="1645"/>
      <c r="L10" s="619"/>
      <c r="M10" s="685"/>
      <c r="N10" s="493"/>
      <c r="O10" s="493"/>
      <c r="R10" s="95"/>
      <c r="S10" s="7"/>
      <c r="T10" s="105"/>
      <c r="U10" s="95"/>
      <c r="V10" s="104"/>
      <c r="W10" s="6"/>
      <c r="X10" s="95"/>
      <c r="Y10" s="104"/>
      <c r="Z10" s="6"/>
      <c r="AA10" s="106"/>
      <c r="AB10" s="6"/>
      <c r="AC10" s="6"/>
      <c r="AD10" s="6"/>
      <c r="AE10" s="6"/>
    </row>
    <row r="11" spans="1:31" ht="17.100000000000001" customHeight="1">
      <c r="B11" s="324" t="s">
        <v>430</v>
      </c>
      <c r="C11" s="760"/>
      <c r="D11" s="1594" t="s">
        <v>726</v>
      </c>
      <c r="E11" s="1595"/>
      <c r="F11" s="708"/>
      <c r="G11" s="679">
        <f t="shared" ref="G11:G19" si="0">IFERROR(F11/Units,0)</f>
        <v>0</v>
      </c>
      <c r="H11" s="330"/>
      <c r="I11" s="331"/>
      <c r="J11" s="1029"/>
      <c r="K11" s="1030" t="str">
        <f>IF(ISERROR((PMT(H11/12,I11*12,-F11))*12),"",(PMT(H11/12,I11*12,-F11))*12)</f>
        <v/>
      </c>
      <c r="L11" s="824"/>
      <c r="M11" s="685"/>
      <c r="R11" s="39"/>
      <c r="S11" s="8"/>
      <c r="T11" s="6"/>
      <c r="U11" s="39"/>
      <c r="V11" s="8"/>
      <c r="W11" s="6"/>
      <c r="X11" s="39"/>
      <c r="Y11" s="8"/>
      <c r="Z11" s="6"/>
      <c r="AA11" s="39"/>
      <c r="AB11" s="8"/>
      <c r="AC11" s="6"/>
      <c r="AD11" s="15"/>
      <c r="AE11" s="15"/>
    </row>
    <row r="12" spans="1:31" ht="17.100000000000001" customHeight="1">
      <c r="B12" s="324" t="s">
        <v>430</v>
      </c>
      <c r="C12" s="760"/>
      <c r="D12" s="1594" t="s">
        <v>727</v>
      </c>
      <c r="E12" s="1595"/>
      <c r="F12" s="708"/>
      <c r="G12" s="679">
        <f t="shared" si="0"/>
        <v>0</v>
      </c>
      <c r="H12" s="332"/>
      <c r="I12" s="331"/>
      <c r="J12" s="1029"/>
      <c r="K12" s="1031"/>
      <c r="M12" s="685"/>
      <c r="R12" s="39"/>
      <c r="S12" s="19"/>
      <c r="T12" s="7"/>
      <c r="U12" s="40"/>
      <c r="V12" s="19"/>
      <c r="W12" s="6"/>
      <c r="X12" s="39"/>
      <c r="Y12" s="19"/>
      <c r="Z12" s="6"/>
      <c r="AA12" s="39"/>
      <c r="AB12" s="19"/>
      <c r="AC12" s="6"/>
      <c r="AD12" s="15"/>
      <c r="AE12" s="15"/>
    </row>
    <row r="13" spans="1:31" ht="17.100000000000001" customHeight="1">
      <c r="B13" s="324" t="s">
        <v>430</v>
      </c>
      <c r="C13" s="760"/>
      <c r="D13" s="1594" t="s">
        <v>728</v>
      </c>
      <c r="E13" s="1595"/>
      <c r="F13" s="708"/>
      <c r="G13" s="679">
        <f t="shared" si="0"/>
        <v>0</v>
      </c>
      <c r="H13" s="332"/>
      <c r="I13" s="331"/>
      <c r="J13" s="1029"/>
      <c r="K13" s="1031"/>
      <c r="M13" s="685"/>
      <c r="R13" s="39"/>
      <c r="S13" s="20"/>
      <c r="T13" s="7"/>
      <c r="U13" s="40"/>
      <c r="V13" s="20"/>
      <c r="W13" s="6"/>
      <c r="X13" s="39"/>
      <c r="Y13" s="20"/>
      <c r="Z13" s="6"/>
      <c r="AA13" s="39"/>
      <c r="AB13" s="20"/>
      <c r="AC13" s="6"/>
      <c r="AD13" s="15"/>
      <c r="AE13" s="15"/>
    </row>
    <row r="14" spans="1:31" ht="16.149999999999999" customHeight="1">
      <c r="B14" s="324" t="s">
        <v>430</v>
      </c>
      <c r="C14" s="760"/>
      <c r="D14" s="1594" t="s">
        <v>1043</v>
      </c>
      <c r="E14" s="1595"/>
      <c r="F14" s="708"/>
      <c r="G14" s="679">
        <f t="shared" si="0"/>
        <v>0</v>
      </c>
      <c r="H14" s="332"/>
      <c r="I14" s="331"/>
      <c r="J14" s="1029"/>
      <c r="K14" s="1030" t="str">
        <f>IF(ISERROR((PMT(H14/12,I14*12,-F14))*12),"",(PMT(H14/12,I14*12,-F14))*12)</f>
        <v/>
      </c>
      <c r="M14" s="685"/>
      <c r="Q14" s="47" t="s">
        <v>132</v>
      </c>
      <c r="R14" s="6"/>
      <c r="S14" s="7"/>
      <c r="T14" s="7"/>
      <c r="U14" s="6"/>
      <c r="V14" s="6"/>
      <c r="W14" s="6"/>
      <c r="X14" s="6"/>
      <c r="Y14" s="6"/>
      <c r="Z14" s="6"/>
      <c r="AA14" s="6"/>
      <c r="AB14" s="6"/>
      <c r="AC14" s="6"/>
      <c r="AD14" s="6"/>
      <c r="AE14" s="6"/>
    </row>
    <row r="15" spans="1:31" ht="16.149999999999999" customHeight="1">
      <c r="B15" s="324" t="s">
        <v>430</v>
      </c>
      <c r="C15" s="760"/>
      <c r="D15" s="1594" t="s">
        <v>1044</v>
      </c>
      <c r="E15" s="1595"/>
      <c r="F15" s="758"/>
      <c r="G15" s="679">
        <f t="shared" si="0"/>
        <v>0</v>
      </c>
      <c r="H15" s="332"/>
      <c r="I15" s="331"/>
      <c r="J15" s="1029"/>
      <c r="K15" s="1031"/>
      <c r="M15" s="685"/>
      <c r="Q15" s="47" t="s">
        <v>132</v>
      </c>
      <c r="R15" s="6"/>
      <c r="S15" s="7"/>
      <c r="T15" s="7"/>
      <c r="U15" s="6"/>
      <c r="V15" s="6"/>
      <c r="W15" s="6"/>
      <c r="X15" s="6"/>
      <c r="Y15" s="6"/>
      <c r="Z15" s="6"/>
      <c r="AA15" s="6"/>
      <c r="AB15" s="6"/>
      <c r="AC15" s="6"/>
      <c r="AD15" s="6"/>
      <c r="AE15" s="6"/>
    </row>
    <row r="16" spans="1:31" ht="16.149999999999999" customHeight="1">
      <c r="B16" s="324" t="s">
        <v>430</v>
      </c>
      <c r="C16" s="760"/>
      <c r="D16" s="1436" t="s">
        <v>1045</v>
      </c>
      <c r="E16" s="444"/>
      <c r="F16" s="758"/>
      <c r="G16" s="679">
        <f t="shared" si="0"/>
        <v>0</v>
      </c>
      <c r="H16" s="332"/>
      <c r="I16" s="331"/>
      <c r="J16" s="1029"/>
      <c r="K16" s="1031"/>
      <c r="M16" s="685"/>
      <c r="Q16" s="47"/>
      <c r="R16" s="6"/>
      <c r="S16" s="7"/>
      <c r="T16" s="7"/>
      <c r="U16" s="6"/>
      <c r="V16" s="6"/>
      <c r="W16" s="6"/>
      <c r="X16" s="6"/>
      <c r="Y16" s="6"/>
      <c r="Z16" s="6"/>
      <c r="AA16" s="6"/>
      <c r="AB16" s="6"/>
      <c r="AC16" s="6"/>
      <c r="AD16" s="6"/>
      <c r="AE16" s="6"/>
    </row>
    <row r="17" spans="2:31" ht="17.100000000000001" hidden="1" customHeight="1">
      <c r="B17" s="324"/>
      <c r="C17" s="760"/>
      <c r="D17" s="1594"/>
      <c r="E17" s="1595"/>
      <c r="F17" s="708"/>
      <c r="G17" s="679"/>
      <c r="H17" s="332"/>
      <c r="I17" s="331"/>
      <c r="J17" s="1029"/>
      <c r="K17" s="1030"/>
      <c r="M17" s="685"/>
      <c r="R17" s="39"/>
      <c r="S17" s="15"/>
      <c r="T17" s="7"/>
      <c r="U17" s="40"/>
      <c r="V17" s="15"/>
      <c r="W17" s="6"/>
      <c r="X17" s="39"/>
      <c r="Y17" s="8"/>
      <c r="Z17" s="6"/>
      <c r="AA17" s="39"/>
      <c r="AB17" s="8"/>
      <c r="AC17" s="6"/>
      <c r="AD17" s="15"/>
      <c r="AE17" s="15"/>
    </row>
    <row r="18" spans="2:31" ht="17.100000000000001" customHeight="1">
      <c r="B18" s="324" t="s">
        <v>430</v>
      </c>
      <c r="C18" s="760"/>
      <c r="D18" s="1594" t="s">
        <v>577</v>
      </c>
      <c r="E18" s="1595"/>
      <c r="F18" s="708"/>
      <c r="G18" s="679">
        <f t="shared" si="0"/>
        <v>0</v>
      </c>
      <c r="H18" s="332"/>
      <c r="I18" s="331"/>
      <c r="J18" s="1029"/>
      <c r="K18" s="1030" t="str">
        <f t="shared" ref="K18:K23" si="1">IF(ISERROR((PMT(H18/12,I18*12,-F18))*12),"",(PMT(H18/12,I18*12,-F18))*12)</f>
        <v/>
      </c>
      <c r="L18" s="824"/>
      <c r="M18" s="685"/>
      <c r="N18" s="625"/>
      <c r="Q18" s="47" t="s">
        <v>133</v>
      </c>
      <c r="R18" s="95"/>
      <c r="S18" s="7"/>
      <c r="T18" s="7"/>
      <c r="U18" s="95"/>
      <c r="V18" s="7"/>
      <c r="W18" s="6"/>
      <c r="X18" s="106"/>
      <c r="Y18" s="6"/>
      <c r="Z18" s="6"/>
      <c r="AA18" s="106"/>
      <c r="AB18" s="6"/>
      <c r="AC18" s="6"/>
      <c r="AD18" s="6"/>
      <c r="AE18" s="6"/>
    </row>
    <row r="19" spans="2:31" ht="17.100000000000001" customHeight="1">
      <c r="B19" s="324" t="s">
        <v>430</v>
      </c>
      <c r="D19" s="1604" t="s">
        <v>729</v>
      </c>
      <c r="E19" s="1604"/>
      <c r="F19" s="708"/>
      <c r="G19" s="679">
        <f t="shared" si="0"/>
        <v>0</v>
      </c>
      <c r="H19" s="332"/>
      <c r="I19" s="331"/>
      <c r="J19" s="1029"/>
      <c r="K19" s="1032" t="str">
        <f t="shared" si="1"/>
        <v/>
      </c>
      <c r="L19" s="824"/>
      <c r="M19" s="685"/>
      <c r="N19" s="625"/>
      <c r="R19" s="39"/>
      <c r="S19" s="8"/>
      <c r="T19" s="7"/>
      <c r="U19" s="40"/>
      <c r="V19" s="8"/>
      <c r="W19" s="6"/>
      <c r="X19" s="39"/>
      <c r="Y19" s="8"/>
      <c r="Z19" s="6"/>
      <c r="AA19" s="39"/>
      <c r="AB19" s="8"/>
      <c r="AC19" s="6"/>
      <c r="AD19" s="6"/>
      <c r="AE19" s="6"/>
    </row>
    <row r="20" spans="2:31" ht="16.899999999999999" customHeight="1">
      <c r="B20" s="324"/>
      <c r="D20" s="955" t="s">
        <v>730</v>
      </c>
      <c r="E20" s="956"/>
      <c r="F20" s="957"/>
      <c r="G20" s="954"/>
      <c r="H20" s="958"/>
      <c r="I20" s="959"/>
      <c r="J20" s="1033"/>
      <c r="K20" s="1034"/>
      <c r="L20" s="824"/>
      <c r="M20" s="685"/>
      <c r="N20" s="625"/>
      <c r="R20" s="39"/>
      <c r="S20" s="8"/>
      <c r="T20" s="7"/>
      <c r="U20" s="40"/>
      <c r="V20" s="8"/>
      <c r="W20" s="6"/>
      <c r="X20" s="39"/>
      <c r="Y20" s="8"/>
      <c r="Z20" s="6"/>
      <c r="AA20" s="39"/>
      <c r="AB20" s="8"/>
      <c r="AC20" s="6"/>
      <c r="AD20" s="6"/>
      <c r="AE20" s="6"/>
    </row>
    <row r="21" spans="2:31" ht="17.100000000000001" customHeight="1">
      <c r="B21" s="711"/>
      <c r="D21" s="1613" t="s">
        <v>731</v>
      </c>
      <c r="E21" s="1613"/>
      <c r="F21" s="708"/>
      <c r="G21" s="679">
        <f>IFERROR(F21/Units,0)</f>
        <v>0</v>
      </c>
      <c r="H21" s="332"/>
      <c r="I21" s="331"/>
      <c r="J21" s="1029"/>
      <c r="K21" s="1032" t="str">
        <f t="shared" si="1"/>
        <v/>
      </c>
      <c r="L21" s="824"/>
      <c r="M21" s="685"/>
      <c r="N21" s="625">
        <f>'2)Summary'!H16</f>
        <v>0</v>
      </c>
      <c r="R21" s="39"/>
      <c r="S21" s="20"/>
      <c r="T21" s="7"/>
      <c r="U21" s="40"/>
      <c r="V21" s="19"/>
      <c r="W21" s="6"/>
      <c r="X21" s="39"/>
      <c r="Y21" s="19"/>
      <c r="Z21" s="6"/>
      <c r="AA21" s="39"/>
      <c r="AB21" s="19"/>
      <c r="AC21" s="6"/>
      <c r="AD21" s="6"/>
      <c r="AE21" s="6"/>
    </row>
    <row r="22" spans="2:31" ht="17.100000000000001" customHeight="1">
      <c r="B22" s="711"/>
      <c r="D22" s="1613" t="s">
        <v>732</v>
      </c>
      <c r="E22" s="1613"/>
      <c r="F22" s="708"/>
      <c r="G22" s="679">
        <f>IFERROR(F22/Units,0)</f>
        <v>0</v>
      </c>
      <c r="H22" s="332"/>
      <c r="I22" s="331"/>
      <c r="J22" s="1029"/>
      <c r="K22" s="1032" t="str">
        <f t="shared" si="1"/>
        <v/>
      </c>
      <c r="L22" s="824"/>
      <c r="M22" s="685"/>
      <c r="N22" s="625"/>
      <c r="R22" s="39"/>
      <c r="S22" s="20"/>
      <c r="T22" s="7"/>
      <c r="U22" s="40"/>
      <c r="V22" s="20"/>
      <c r="W22" s="6"/>
      <c r="X22" s="39"/>
      <c r="Y22" s="107"/>
      <c r="Z22" s="6"/>
      <c r="AA22" s="39"/>
      <c r="AB22" s="20"/>
      <c r="AC22" s="6"/>
      <c r="AD22" s="6"/>
      <c r="AE22" s="6"/>
    </row>
    <row r="23" spans="2:31" ht="17.100000000000001" customHeight="1">
      <c r="B23" s="711"/>
      <c r="D23" s="1613" t="s">
        <v>733</v>
      </c>
      <c r="E23" s="1613"/>
      <c r="F23" s="708"/>
      <c r="G23" s="679">
        <f>IFERROR(F23/Units,0)</f>
        <v>0</v>
      </c>
      <c r="H23" s="332"/>
      <c r="I23" s="960"/>
      <c r="J23" s="1029"/>
      <c r="K23" s="1032" t="str">
        <f t="shared" si="1"/>
        <v/>
      </c>
      <c r="L23" s="824"/>
      <c r="M23" s="685"/>
      <c r="R23" s="6"/>
      <c r="S23" s="6"/>
      <c r="T23" s="7"/>
      <c r="U23" s="40"/>
      <c r="V23" s="6"/>
      <c r="W23" s="6"/>
      <c r="X23" s="39"/>
      <c r="Y23" s="8"/>
      <c r="Z23" s="6"/>
      <c r="AA23" s="39"/>
      <c r="AB23" s="8"/>
      <c r="AC23" s="6"/>
      <c r="AD23" s="6"/>
      <c r="AE23" s="6"/>
    </row>
    <row r="24" spans="2:31" ht="14.25" customHeight="1">
      <c r="B24" s="607"/>
      <c r="D24" s="1643" t="s">
        <v>437</v>
      </c>
      <c r="E24" s="1643"/>
      <c r="F24" s="335">
        <f>SUM(F11:F23)</f>
        <v>0</v>
      </c>
      <c r="G24" s="335">
        <f>SUM(G11:G23)</f>
        <v>0</v>
      </c>
      <c r="H24" s="323"/>
      <c r="I24" s="132"/>
      <c r="J24" s="1035"/>
      <c r="K24" s="1036">
        <f>SUM(K11:K23)</f>
        <v>0</v>
      </c>
      <c r="L24" s="620"/>
      <c r="M24" s="686"/>
      <c r="R24" s="6"/>
      <c r="S24" s="6"/>
      <c r="T24" s="6"/>
      <c r="U24" s="6"/>
      <c r="V24" s="6"/>
      <c r="W24" s="6"/>
      <c r="X24" s="6"/>
      <c r="Y24" s="6"/>
      <c r="Z24" s="6"/>
      <c r="AA24" s="6"/>
      <c r="AB24" s="6"/>
      <c r="AC24" s="6"/>
      <c r="AD24" s="6"/>
      <c r="AE24" s="6"/>
    </row>
    <row r="25" spans="2:31" ht="4.9000000000000004" customHeight="1">
      <c r="B25" s="607"/>
      <c r="D25" s="323"/>
      <c r="E25" s="323"/>
      <c r="F25" s="323"/>
      <c r="G25" s="336"/>
      <c r="H25" s="337"/>
      <c r="I25" s="337"/>
      <c r="J25" s="1037"/>
      <c r="K25" s="1037"/>
      <c r="L25" s="323"/>
      <c r="T25" s="50"/>
    </row>
    <row r="26" spans="2:31" ht="16.899999999999999" customHeight="1">
      <c r="B26" s="607"/>
      <c r="D26" s="1600" t="s">
        <v>734</v>
      </c>
      <c r="E26" s="1600"/>
      <c r="F26" s="1600"/>
      <c r="G26" s="1600"/>
      <c r="H26" s="1600"/>
      <c r="I26" s="1599"/>
      <c r="J26" s="1599"/>
      <c r="K26" s="1083"/>
      <c r="L26" s="323"/>
      <c r="N26" s="625" t="s">
        <v>647</v>
      </c>
      <c r="O26" s="625" t="s">
        <v>183</v>
      </c>
      <c r="T26" s="50"/>
    </row>
    <row r="27" spans="2:31" ht="16.899999999999999" customHeight="1">
      <c r="B27" s="607"/>
      <c r="D27" s="1600" t="s">
        <v>581</v>
      </c>
      <c r="E27" s="1600"/>
      <c r="F27" s="1600"/>
      <c r="G27" s="1600"/>
      <c r="H27" s="1600"/>
      <c r="I27" s="1086"/>
      <c r="J27" s="1084" t="s">
        <v>648</v>
      </c>
      <c r="K27" s="1087"/>
      <c r="L27" s="323"/>
      <c r="N27" s="625" t="s">
        <v>646</v>
      </c>
      <c r="O27" s="625" t="s">
        <v>212</v>
      </c>
      <c r="T27" s="50"/>
    </row>
    <row r="28" spans="2:31" s="2" customFormat="1" ht="41.25" customHeight="1">
      <c r="B28" s="914" t="s">
        <v>543</v>
      </c>
      <c r="C28" s="16"/>
      <c r="D28" s="852" t="s">
        <v>358</v>
      </c>
      <c r="E28" s="503" t="s">
        <v>330</v>
      </c>
      <c r="F28" s="503" t="s">
        <v>64</v>
      </c>
      <c r="G28" s="570" t="s">
        <v>172</v>
      </c>
      <c r="H28" s="559" t="s">
        <v>77</v>
      </c>
      <c r="I28" s="323"/>
      <c r="J28" s="1601" t="s">
        <v>374</v>
      </c>
      <c r="K28" s="1601"/>
      <c r="L28" s="323"/>
      <c r="M28" s="493"/>
      <c r="N28" s="493"/>
      <c r="O28" s="493"/>
      <c r="T28" s="204"/>
    </row>
    <row r="29" spans="2:31" ht="17.100000000000001" customHeight="1">
      <c r="B29" s="711"/>
      <c r="D29" s="1623" t="s">
        <v>1047</v>
      </c>
      <c r="E29" s="1624"/>
      <c r="F29" s="328"/>
      <c r="G29" s="679">
        <f t="shared" ref="G29:G38" si="2">IFERROR(F29/Units,0)</f>
        <v>0</v>
      </c>
      <c r="H29" s="770"/>
      <c r="I29" s="339"/>
      <c r="J29" s="1602"/>
      <c r="K29" s="1602"/>
      <c r="L29" s="323"/>
      <c r="T29" s="50"/>
    </row>
    <row r="30" spans="2:31" ht="17.100000000000001" customHeight="1">
      <c r="B30" s="711"/>
      <c r="D30" s="1623" t="s">
        <v>1046</v>
      </c>
      <c r="E30" s="1624"/>
      <c r="F30" s="328"/>
      <c r="G30" s="679">
        <f t="shared" si="2"/>
        <v>0</v>
      </c>
      <c r="H30" s="770"/>
      <c r="I30" s="842"/>
      <c r="J30" s="1625"/>
      <c r="K30" s="1626"/>
      <c r="T30" s="50"/>
    </row>
    <row r="31" spans="2:31" ht="17.100000000000001" customHeight="1">
      <c r="B31" s="324" t="s">
        <v>430</v>
      </c>
      <c r="D31" s="1623" t="s">
        <v>689</v>
      </c>
      <c r="E31" s="1624"/>
      <c r="F31" s="328"/>
      <c r="G31" s="679">
        <f t="shared" si="2"/>
        <v>0</v>
      </c>
      <c r="H31" s="770"/>
      <c r="I31" s="856" t="s">
        <v>474</v>
      </c>
      <c r="J31" s="1627"/>
      <c r="K31" s="1628"/>
      <c r="L31" s="323"/>
      <c r="T31" s="50"/>
    </row>
    <row r="32" spans="2:31" ht="17.100000000000001" customHeight="1">
      <c r="B32" s="711"/>
      <c r="D32" s="334" t="s">
        <v>475</v>
      </c>
      <c r="E32" s="941"/>
      <c r="F32" s="328"/>
      <c r="G32" s="679">
        <f t="shared" si="2"/>
        <v>0</v>
      </c>
      <c r="H32" s="770"/>
      <c r="I32" s="842"/>
      <c r="J32" s="1627"/>
      <c r="K32" s="1628"/>
      <c r="L32" s="323"/>
      <c r="T32" s="50"/>
    </row>
    <row r="33" spans="2:31" ht="17.100000000000001" customHeight="1">
      <c r="B33" s="711"/>
      <c r="D33" s="334" t="s">
        <v>475</v>
      </c>
      <c r="E33" s="941"/>
      <c r="F33" s="328"/>
      <c r="G33" s="679">
        <f t="shared" si="2"/>
        <v>0</v>
      </c>
      <c r="H33" s="770"/>
      <c r="I33" s="842"/>
      <c r="J33" s="1627"/>
      <c r="K33" s="1628"/>
      <c r="L33" s="323"/>
      <c r="T33" s="50"/>
    </row>
    <row r="34" spans="2:31" ht="17.100000000000001" customHeight="1">
      <c r="B34" s="711"/>
      <c r="D34" s="334" t="s">
        <v>475</v>
      </c>
      <c r="E34" s="941"/>
      <c r="F34" s="328"/>
      <c r="G34" s="679">
        <f t="shared" si="2"/>
        <v>0</v>
      </c>
      <c r="H34" s="770"/>
      <c r="I34" s="842"/>
      <c r="J34" s="1627"/>
      <c r="K34" s="1628"/>
      <c r="L34" s="323"/>
      <c r="T34" s="50"/>
    </row>
    <row r="35" spans="2:31" ht="17.100000000000001" customHeight="1">
      <c r="B35" s="711"/>
      <c r="D35" s="334" t="s">
        <v>475</v>
      </c>
      <c r="E35" s="941"/>
      <c r="F35" s="328"/>
      <c r="G35" s="679">
        <f t="shared" si="2"/>
        <v>0</v>
      </c>
      <c r="H35" s="770"/>
      <c r="I35" s="842"/>
      <c r="J35" s="1629"/>
      <c r="K35" s="1630"/>
      <c r="L35" s="323"/>
      <c r="T35" s="50"/>
    </row>
    <row r="36" spans="2:31" ht="17.100000000000001" customHeight="1">
      <c r="B36" s="711"/>
      <c r="D36" s="334" t="s">
        <v>475</v>
      </c>
      <c r="E36" s="941"/>
      <c r="F36" s="328"/>
      <c r="G36" s="679">
        <f t="shared" si="2"/>
        <v>0</v>
      </c>
      <c r="H36" s="770"/>
      <c r="I36" s="339"/>
      <c r="K36" s="1037"/>
      <c r="L36" s="323"/>
      <c r="T36" s="50"/>
    </row>
    <row r="37" spans="2:31" ht="17.100000000000001" customHeight="1">
      <c r="B37" s="711"/>
      <c r="D37" s="1623" t="s">
        <v>690</v>
      </c>
      <c r="E37" s="1624"/>
      <c r="F37" s="328"/>
      <c r="G37" s="679">
        <f t="shared" si="2"/>
        <v>0</v>
      </c>
      <c r="H37" s="825"/>
      <c r="I37" s="340"/>
      <c r="J37" s="1037"/>
      <c r="K37" s="1037"/>
      <c r="L37" s="323"/>
      <c r="T37" s="50"/>
      <c r="AD37" s="2" t="s">
        <v>356</v>
      </c>
    </row>
    <row r="38" spans="2:31" ht="17.100000000000001" customHeight="1">
      <c r="B38" s="711"/>
      <c r="D38" s="1623" t="s">
        <v>691</v>
      </c>
      <c r="E38" s="1624"/>
      <c r="F38" s="328"/>
      <c r="G38" s="679">
        <f t="shared" si="2"/>
        <v>0</v>
      </c>
      <c r="H38" s="825"/>
      <c r="I38" s="339"/>
      <c r="J38" s="1037"/>
      <c r="K38" s="1603" t="s">
        <v>525</v>
      </c>
      <c r="L38" s="323"/>
      <c r="T38" s="50"/>
      <c r="AD38" s="566">
        <f>IF(E32="Federal Grant",F32,0)</f>
        <v>0</v>
      </c>
      <c r="AE38" s="564"/>
    </row>
    <row r="39" spans="2:31" ht="17.100000000000001" customHeight="1">
      <c r="B39" s="711"/>
      <c r="D39" s="951" t="s">
        <v>692</v>
      </c>
      <c r="E39" s="952"/>
      <c r="F39" s="328"/>
      <c r="G39" s="771"/>
      <c r="H39" s="825"/>
      <c r="I39" s="339"/>
      <c r="J39" s="1037"/>
      <c r="K39" s="1603"/>
      <c r="L39" s="323"/>
      <c r="T39" s="50"/>
      <c r="AD39" s="567"/>
      <c r="AE39" s="15"/>
    </row>
    <row r="40" spans="2:31" ht="17.100000000000001" customHeight="1">
      <c r="B40" s="711"/>
      <c r="D40" s="951" t="s">
        <v>693</v>
      </c>
      <c r="E40" s="952"/>
      <c r="F40" s="328"/>
      <c r="G40" s="771"/>
      <c r="H40" s="825"/>
      <c r="I40" s="339"/>
      <c r="J40" s="1037"/>
      <c r="K40" s="1603"/>
      <c r="L40" s="323"/>
      <c r="T40" s="50"/>
      <c r="AD40" s="567"/>
      <c r="AE40" s="15"/>
    </row>
    <row r="41" spans="2:31" ht="17.100000000000001" customHeight="1">
      <c r="B41" s="324" t="s">
        <v>430</v>
      </c>
      <c r="D41" s="1623" t="s">
        <v>431</v>
      </c>
      <c r="E41" s="1624"/>
      <c r="F41" s="328"/>
      <c r="G41" s="771">
        <f>IFERROR(F41/Units,0)</f>
        <v>0</v>
      </c>
      <c r="H41" s="826"/>
      <c r="I41" s="886" t="s">
        <v>524</v>
      </c>
      <c r="J41" s="1038"/>
      <c r="K41" s="1603"/>
      <c r="L41" s="323"/>
      <c r="T41" s="50"/>
      <c r="AD41" s="567">
        <f>IF(E33="Federal Grant",F33,0)</f>
        <v>0</v>
      </c>
      <c r="AE41" s="15"/>
    </row>
    <row r="42" spans="2:31" ht="17.100000000000001" customHeight="1">
      <c r="B42" s="913"/>
      <c r="C42" s="1"/>
      <c r="D42" s="1643" t="s">
        <v>438</v>
      </c>
      <c r="E42" s="1643"/>
      <c r="F42" s="335">
        <f>SUM(F29:F41)-F40</f>
        <v>0</v>
      </c>
      <c r="G42" s="335">
        <f>SUM(G29:G41)</f>
        <v>0</v>
      </c>
      <c r="H42" s="341"/>
      <c r="I42" s="887" t="s">
        <v>536</v>
      </c>
      <c r="J42" s="1038"/>
      <c r="K42" s="1038"/>
      <c r="L42" s="323"/>
      <c r="T42" s="50"/>
      <c r="AD42" s="567">
        <f>IF(E34="Federal Grant",F34,0)</f>
        <v>0</v>
      </c>
      <c r="AE42" s="15"/>
    </row>
    <row r="43" spans="2:31" ht="19.5" customHeight="1">
      <c r="B43" s="913"/>
      <c r="C43" s="1"/>
      <c r="D43" s="25" t="s">
        <v>439</v>
      </c>
      <c r="E43" s="25"/>
      <c r="F43" s="327">
        <f>F24+F42</f>
        <v>0</v>
      </c>
      <c r="G43" s="680" t="str">
        <f>IFERROR(F43/Units,"-")</f>
        <v>-</v>
      </c>
      <c r="H43" s="13"/>
      <c r="I43" s="13"/>
      <c r="T43" s="50"/>
      <c r="AD43" s="567">
        <f>IF(E35="Federal Grant",F35,0)</f>
        <v>0</v>
      </c>
      <c r="AE43" s="15"/>
    </row>
    <row r="44" spans="2:31" ht="19.5" customHeight="1">
      <c r="B44" s="913"/>
      <c r="C44" s="1"/>
      <c r="D44" s="25" t="s">
        <v>204</v>
      </c>
      <c r="E44" s="25"/>
      <c r="F44" s="327">
        <f>TDC</f>
        <v>0</v>
      </c>
      <c r="G44" s="680" t="str">
        <f>IFERROR(TDC/Units,"-")</f>
        <v>-</v>
      </c>
      <c r="H44" s="13"/>
      <c r="I44" s="1632" t="s">
        <v>327</v>
      </c>
      <c r="J44" s="1633"/>
      <c r="T44" s="50"/>
      <c r="AD44" s="568">
        <f>IF(E36="Federal Grant",F36,0)</f>
        <v>0</v>
      </c>
      <c r="AE44" s="565"/>
    </row>
    <row r="45" spans="2:31" ht="19.5" customHeight="1">
      <c r="B45" s="913"/>
      <c r="C45" s="1"/>
      <c r="D45" s="1218" t="s">
        <v>480</v>
      </c>
      <c r="E45" s="1060"/>
      <c r="F45" s="1219">
        <f>F43-E173</f>
        <v>0</v>
      </c>
      <c r="G45" s="1220" t="str">
        <f>IFERROR(F45/Units,"-")</f>
        <v>-</v>
      </c>
      <c r="I45" s="1607">
        <f>IFERROR('8)Housing Credits'!F18,"-")</f>
        <v>0</v>
      </c>
      <c r="J45" s="1608"/>
      <c r="T45" s="50"/>
      <c r="AD45" s="569">
        <f>SUM(AD38:AD44)</f>
        <v>0</v>
      </c>
    </row>
    <row r="46" spans="2:31" ht="8.65" customHeight="1">
      <c r="C46" s="1"/>
      <c r="D46" s="31"/>
      <c r="E46" s="1641" t="s">
        <v>538</v>
      </c>
      <c r="F46" s="45"/>
      <c r="S46" s="50"/>
    </row>
    <row r="47" spans="2:31" s="493" customFormat="1" ht="33">
      <c r="D47" s="622" t="s">
        <v>598</v>
      </c>
      <c r="E47" s="1642"/>
      <c r="F47" s="772" t="s">
        <v>335</v>
      </c>
      <c r="G47" s="1646" t="s">
        <v>325</v>
      </c>
      <c r="H47" s="1646"/>
      <c r="I47" s="1646"/>
      <c r="J47" s="1039"/>
      <c r="K47" s="1039"/>
      <c r="S47" s="494"/>
    </row>
    <row r="48" spans="2:31" s="558" customFormat="1" ht="16.149999999999999" customHeight="1">
      <c r="D48" s="827" t="s">
        <v>489</v>
      </c>
      <c r="E48" s="829"/>
      <c r="F48" s="571">
        <f t="shared" ref="F48:F56" si="3">IFERROR(E48/TDC,0)</f>
        <v>0</v>
      </c>
      <c r="G48" s="1596"/>
      <c r="H48" s="1597"/>
      <c r="I48" s="1598"/>
      <c r="J48" s="1040"/>
      <c r="K48" s="1041"/>
      <c r="M48" s="687"/>
      <c r="N48" s="687"/>
      <c r="O48" s="687"/>
    </row>
    <row r="49" spans="1:19" s="558" customFormat="1" ht="16.149999999999999" customHeight="1">
      <c r="D49" s="828" t="s">
        <v>355</v>
      </c>
      <c r="E49" s="830"/>
      <c r="F49" s="571">
        <f t="shared" si="3"/>
        <v>0</v>
      </c>
      <c r="G49" s="1596"/>
      <c r="H49" s="1597"/>
      <c r="I49" s="1598"/>
      <c r="J49" s="1040"/>
      <c r="K49" s="1041"/>
      <c r="M49" s="687"/>
      <c r="N49" s="687"/>
      <c r="O49" s="687"/>
    </row>
    <row r="50" spans="1:19" s="558" customFormat="1" ht="16.149999999999999" customHeight="1">
      <c r="D50" s="828" t="s">
        <v>152</v>
      </c>
      <c r="E50" s="829"/>
      <c r="F50" s="571">
        <f t="shared" si="3"/>
        <v>0</v>
      </c>
      <c r="G50" s="1596"/>
      <c r="H50" s="1597"/>
      <c r="I50" s="1598"/>
      <c r="J50" s="1040"/>
      <c r="K50" s="1042"/>
      <c r="M50" s="687"/>
      <c r="N50" s="687"/>
      <c r="O50" s="687"/>
    </row>
    <row r="51" spans="1:19" s="558" customFormat="1" ht="16.149999999999999" customHeight="1">
      <c r="A51" s="1634"/>
      <c r="B51" s="1634"/>
      <c r="C51" s="1634"/>
      <c r="D51" s="872" t="s">
        <v>488</v>
      </c>
      <c r="E51" s="829"/>
      <c r="F51" s="571">
        <f t="shared" si="3"/>
        <v>0</v>
      </c>
      <c r="G51" s="1596"/>
      <c r="H51" s="1597"/>
      <c r="I51" s="1598"/>
      <c r="J51" s="1040"/>
      <c r="K51" s="1042"/>
      <c r="M51" s="687"/>
      <c r="N51" s="687"/>
      <c r="O51" s="687"/>
    </row>
    <row r="52" spans="1:19" s="558" customFormat="1" ht="16.149999999999999" customHeight="1">
      <c r="A52" s="1634" t="s">
        <v>487</v>
      </c>
      <c r="B52" s="1634"/>
      <c r="C52" s="1634"/>
      <c r="D52" s="871" t="s">
        <v>582</v>
      </c>
      <c r="E52" s="830"/>
      <c r="F52" s="571">
        <f t="shared" si="3"/>
        <v>0</v>
      </c>
      <c r="G52" s="1596"/>
      <c r="H52" s="1597"/>
      <c r="I52" s="1598"/>
      <c r="J52" s="1040"/>
      <c r="K52" s="1042"/>
      <c r="M52" s="687"/>
      <c r="N52" s="687"/>
      <c r="O52" s="687"/>
    </row>
    <row r="53" spans="1:19" s="558" customFormat="1" ht="16.149999999999999" customHeight="1">
      <c r="D53" s="334" t="s">
        <v>146</v>
      </c>
      <c r="E53" s="829"/>
      <c r="F53" s="571">
        <f t="shared" si="3"/>
        <v>0</v>
      </c>
      <c r="G53" s="1596"/>
      <c r="H53" s="1597"/>
      <c r="I53" s="1598"/>
      <c r="J53" s="1040"/>
      <c r="K53" s="1042"/>
      <c r="M53" s="687"/>
      <c r="N53" s="687"/>
      <c r="O53" s="687"/>
    </row>
    <row r="54" spans="1:19" s="558" customFormat="1" ht="16.149999999999999" customHeight="1">
      <c r="D54" s="334" t="s">
        <v>146</v>
      </c>
      <c r="E54" s="829"/>
      <c r="F54" s="571">
        <f t="shared" si="3"/>
        <v>0</v>
      </c>
      <c r="G54" s="864"/>
      <c r="H54" s="865"/>
      <c r="I54" s="866"/>
      <c r="J54" s="1040"/>
      <c r="K54" s="1042"/>
      <c r="M54" s="687"/>
      <c r="N54" s="687"/>
      <c r="O54" s="687"/>
    </row>
    <row r="55" spans="1:19" s="558" customFormat="1" ht="16.149999999999999" customHeight="1">
      <c r="D55" s="334" t="s">
        <v>146</v>
      </c>
      <c r="E55" s="830"/>
      <c r="F55" s="571">
        <f t="shared" si="3"/>
        <v>0</v>
      </c>
      <c r="G55" s="1596"/>
      <c r="H55" s="1597"/>
      <c r="I55" s="1598"/>
      <c r="J55" s="1040"/>
      <c r="K55" s="1042"/>
      <c r="M55" s="687"/>
      <c r="N55" s="687"/>
      <c r="O55" s="687"/>
    </row>
    <row r="56" spans="1:19" s="558" customFormat="1" ht="16.149999999999999" customHeight="1">
      <c r="D56" s="334" t="s">
        <v>203</v>
      </c>
      <c r="E56" s="829"/>
      <c r="F56" s="571">
        <f t="shared" si="3"/>
        <v>0</v>
      </c>
      <c r="G56" s="1596"/>
      <c r="H56" s="1597"/>
      <c r="I56" s="1598"/>
      <c r="J56" s="1040"/>
      <c r="K56" s="1041"/>
      <c r="M56" s="687"/>
      <c r="N56" s="687"/>
      <c r="O56" s="687"/>
    </row>
    <row r="57" spans="1:19" s="558" customFormat="1" ht="15">
      <c r="D57" s="775" t="s">
        <v>440</v>
      </c>
      <c r="E57" s="561">
        <f>SUM(E48:E56)</f>
        <v>0</v>
      </c>
      <c r="F57" s="560">
        <f>SUM(F48:F56)</f>
        <v>0</v>
      </c>
      <c r="G57" s="562"/>
      <c r="H57" s="562"/>
      <c r="I57" s="563"/>
      <c r="J57" s="1040"/>
      <c r="K57" s="1041"/>
      <c r="M57" s="687"/>
      <c r="N57" s="687"/>
      <c r="O57" s="687"/>
    </row>
    <row r="58" spans="1:19" s="1159" customFormat="1" ht="15" customHeight="1">
      <c r="D58" s="1221" t="s">
        <v>539</v>
      </c>
      <c r="E58" s="1222">
        <f>TDC-E57</f>
        <v>0</v>
      </c>
      <c r="F58" s="1223">
        <f>IFERROR(E58/TDC,0)</f>
        <v>0</v>
      </c>
      <c r="G58" s="1224" t="s">
        <v>684</v>
      </c>
      <c r="H58" s="161"/>
      <c r="I58" s="1225"/>
      <c r="J58" s="1226"/>
      <c r="K58" s="1164"/>
      <c r="L58" s="1165"/>
    </row>
    <row r="59" spans="1:19" s="82" customFormat="1" ht="13.9" customHeight="1">
      <c r="D59" s="215"/>
      <c r="E59" s="794"/>
      <c r="F59" s="794"/>
      <c r="H59" s="215"/>
      <c r="J59" s="1043"/>
      <c r="K59" s="1043"/>
      <c r="M59" s="688"/>
      <c r="N59" s="688"/>
      <c r="O59" s="688"/>
      <c r="S59" s="76"/>
    </row>
    <row r="60" spans="1:19" ht="17.100000000000001" customHeight="1">
      <c r="B60" s="564"/>
      <c r="C60" s="572"/>
      <c r="D60" s="564"/>
      <c r="E60" s="1647" t="s">
        <v>154</v>
      </c>
      <c r="F60" s="1621" t="s">
        <v>260</v>
      </c>
      <c r="G60" s="1650" t="s">
        <v>218</v>
      </c>
      <c r="H60" s="1650"/>
      <c r="I60" s="1618" t="s">
        <v>590</v>
      </c>
      <c r="J60" s="1606"/>
      <c r="K60" s="1044"/>
      <c r="S60" s="50"/>
    </row>
    <row r="61" spans="1:19" ht="27.75" customHeight="1">
      <c r="B61" s="1614" t="s">
        <v>29</v>
      </c>
      <c r="C61" s="1614"/>
      <c r="D61" s="1615"/>
      <c r="E61" s="1647"/>
      <c r="F61" s="1622"/>
      <c r="G61" s="1648" t="s">
        <v>589</v>
      </c>
      <c r="H61" s="1611" t="s">
        <v>259</v>
      </c>
      <c r="I61" s="1619"/>
      <c r="J61" s="1606"/>
      <c r="K61" s="1044"/>
      <c r="S61" s="50"/>
    </row>
    <row r="62" spans="1:19" ht="6" customHeight="1">
      <c r="B62" s="1616"/>
      <c r="C62" s="1616"/>
      <c r="D62" s="1617"/>
      <c r="E62" s="1647"/>
      <c r="F62" s="1622"/>
      <c r="G62" s="1649"/>
      <c r="H62" s="1612"/>
      <c r="I62" s="1620"/>
      <c r="J62" s="1606"/>
      <c r="S62" s="50"/>
    </row>
    <row r="63" spans="1:19" ht="9" customHeight="1">
      <c r="D63" s="9"/>
      <c r="F63" s="22"/>
      <c r="S63" s="50"/>
    </row>
    <row r="64" spans="1:19" ht="18" customHeight="1">
      <c r="D64" s="23" t="s">
        <v>130</v>
      </c>
      <c r="E64" s="831"/>
      <c r="F64" s="831"/>
      <c r="G64" s="41"/>
      <c r="H64" s="21"/>
      <c r="I64" s="21"/>
      <c r="S64" s="50"/>
    </row>
    <row r="65" spans="2:19" s="323" customFormat="1" ht="17.100000000000001" customHeight="1">
      <c r="B65" s="342"/>
      <c r="C65" s="324"/>
      <c r="D65" s="346" t="s">
        <v>22</v>
      </c>
      <c r="E65" s="763">
        <f>SUM(G65:I65)</f>
        <v>0</v>
      </c>
      <c r="F65" s="329">
        <f>IFERROR(E65/Units,0)</f>
        <v>0</v>
      </c>
      <c r="G65" s="598"/>
      <c r="H65" s="597"/>
      <c r="I65" s="597"/>
      <c r="J65" s="1045"/>
      <c r="K65" s="1037"/>
      <c r="M65" s="435"/>
      <c r="N65" s="435"/>
      <c r="O65" s="435"/>
      <c r="S65" s="325"/>
    </row>
    <row r="66" spans="2:19" s="323" customFormat="1" ht="17.649999999999999" customHeight="1">
      <c r="B66" s="342"/>
      <c r="C66" s="324"/>
      <c r="D66" s="111" t="s">
        <v>694</v>
      </c>
      <c r="E66" s="329">
        <f>SUM(G66:I66)</f>
        <v>0</v>
      </c>
      <c r="F66" s="329">
        <f>IFERROR(E66/Units,0)</f>
        <v>0</v>
      </c>
      <c r="G66" s="598"/>
      <c r="H66" s="598"/>
      <c r="I66" s="597"/>
      <c r="J66" s="1045"/>
      <c r="K66" s="1037"/>
      <c r="M66" s="435"/>
      <c r="N66" s="435"/>
      <c r="O66" s="435"/>
      <c r="S66" s="325"/>
    </row>
    <row r="67" spans="2:19" ht="17.649999999999999" customHeight="1">
      <c r="B67" s="37"/>
      <c r="D67" s="27" t="s">
        <v>131</v>
      </c>
      <c r="E67" s="326">
        <f>SUM(E65:E66)</f>
        <v>0</v>
      </c>
      <c r="F67" s="343"/>
      <c r="G67" s="599">
        <f>SUM(G65:G66)</f>
        <v>0</v>
      </c>
      <c r="H67" s="599">
        <f>SUM(H65:H66)</f>
        <v>0</v>
      </c>
      <c r="I67" s="599">
        <f>SUM(I65:I66)</f>
        <v>0</v>
      </c>
      <c r="S67" s="50"/>
    </row>
    <row r="68" spans="2:19" ht="17.100000000000001" customHeight="1">
      <c r="B68" s="37"/>
      <c r="E68" s="13"/>
      <c r="F68" s="34"/>
      <c r="G68" s="18"/>
      <c r="H68" s="18"/>
      <c r="I68" s="18"/>
      <c r="S68" s="50"/>
    </row>
    <row r="69" spans="2:19" ht="18" customHeight="1">
      <c r="B69" s="37"/>
      <c r="D69" s="23" t="s">
        <v>269</v>
      </c>
      <c r="E69" s="34"/>
      <c r="F69" s="34"/>
      <c r="G69" s="600"/>
      <c r="H69" s="18"/>
      <c r="I69" s="18"/>
      <c r="S69" s="50"/>
    </row>
    <row r="70" spans="2:19" s="323" customFormat="1" ht="17.100000000000001" customHeight="1">
      <c r="D70" s="847" t="s">
        <v>90</v>
      </c>
      <c r="E70" s="844"/>
      <c r="F70" s="844"/>
      <c r="G70" s="845"/>
      <c r="H70" s="845"/>
      <c r="I70" s="845"/>
      <c r="J70" s="1037"/>
      <c r="K70" s="1037"/>
      <c r="M70" s="435"/>
      <c r="N70" s="435"/>
      <c r="O70" s="435"/>
      <c r="S70" s="325"/>
    </row>
    <row r="71" spans="2:19" s="323" customFormat="1" ht="17.100000000000001" customHeight="1">
      <c r="B71" s="344"/>
      <c r="C71" s="324"/>
      <c r="D71" s="346" t="s">
        <v>92</v>
      </c>
      <c r="E71" s="329">
        <f>SUM(G71:I71)</f>
        <v>0</v>
      </c>
      <c r="F71" s="329">
        <f>IFERROR(E71/Units,0)</f>
        <v>0</v>
      </c>
      <c r="G71" s="597"/>
      <c r="H71" s="597"/>
      <c r="I71" s="597"/>
      <c r="J71" s="1045"/>
      <c r="K71" s="1037"/>
      <c r="M71" s="435"/>
      <c r="N71" s="435"/>
      <c r="O71" s="435"/>
      <c r="S71" s="325"/>
    </row>
    <row r="72" spans="2:19" s="323" customFormat="1" ht="17.100000000000001" customHeight="1">
      <c r="B72" s="344"/>
      <c r="C72" s="324"/>
      <c r="D72" s="111" t="s">
        <v>91</v>
      </c>
      <c r="E72" s="329">
        <f>SUM(G72:I72)</f>
        <v>0</v>
      </c>
      <c r="F72" s="329">
        <f>IFERROR(E72/Units,0)</f>
        <v>0</v>
      </c>
      <c r="G72" s="597"/>
      <c r="H72" s="597"/>
      <c r="I72" s="597"/>
      <c r="J72" s="1045"/>
      <c r="K72" s="1037"/>
      <c r="M72" s="435"/>
      <c r="N72" s="435"/>
      <c r="O72" s="435"/>
      <c r="S72" s="325"/>
    </row>
    <row r="73" spans="2:19" s="323" customFormat="1" ht="17.100000000000001" customHeight="1">
      <c r="B73" s="344"/>
      <c r="C73" s="324"/>
      <c r="D73" s="111" t="s">
        <v>432</v>
      </c>
      <c r="E73" s="329">
        <f>SUM(G73:I73)</f>
        <v>0</v>
      </c>
      <c r="F73" s="329">
        <f>IFERROR(E73/Units,0)</f>
        <v>0</v>
      </c>
      <c r="G73" s="597"/>
      <c r="H73" s="597"/>
      <c r="I73" s="597"/>
      <c r="J73" s="1045"/>
      <c r="K73" s="1037"/>
      <c r="M73" s="435"/>
      <c r="N73" s="435"/>
      <c r="O73" s="435"/>
      <c r="S73" s="325"/>
    </row>
    <row r="74" spans="2:19" s="323" customFormat="1" ht="17.100000000000001" customHeight="1">
      <c r="B74" s="344"/>
      <c r="C74" s="324"/>
      <c r="D74" s="491" t="s">
        <v>434</v>
      </c>
      <c r="E74" s="329">
        <f>SUM(G74:I74)</f>
        <v>0</v>
      </c>
      <c r="F74" s="329">
        <f>IFERROR(E74/Units,0)</f>
        <v>0</v>
      </c>
      <c r="G74" s="597"/>
      <c r="H74" s="597"/>
      <c r="I74" s="602"/>
      <c r="J74" s="1045"/>
      <c r="K74" s="1037"/>
      <c r="M74" s="435"/>
      <c r="N74" s="435"/>
      <c r="O74" s="435"/>
      <c r="S74" s="325"/>
    </row>
    <row r="75" spans="2:19" s="323" customFormat="1" ht="17.100000000000001" customHeight="1">
      <c r="D75" s="843" t="s">
        <v>93</v>
      </c>
      <c r="E75" s="844"/>
      <c r="F75" s="844"/>
      <c r="G75" s="845"/>
      <c r="H75" s="845"/>
      <c r="I75" s="845"/>
      <c r="J75" s="1045"/>
      <c r="K75" s="1037"/>
      <c r="M75" s="435"/>
      <c r="N75" s="435"/>
      <c r="O75" s="435"/>
      <c r="S75" s="325"/>
    </row>
    <row r="76" spans="2:19" s="323" customFormat="1" ht="17.100000000000001" customHeight="1">
      <c r="C76" s="324"/>
      <c r="D76" s="111" t="s">
        <v>66</v>
      </c>
      <c r="E76" s="329">
        <f t="shared" ref="E76:E82" si="4">SUM(G76:I76)</f>
        <v>0</v>
      </c>
      <c r="F76" s="329">
        <f t="shared" ref="F76:F82" si="5">IFERROR(E76/Units,0)</f>
        <v>0</v>
      </c>
      <c r="G76" s="597"/>
      <c r="H76" s="597"/>
      <c r="I76" s="597"/>
      <c r="J76" s="1045"/>
      <c r="K76" s="1037"/>
      <c r="M76" s="435"/>
      <c r="N76" s="435"/>
      <c r="O76" s="435"/>
      <c r="S76" s="325"/>
    </row>
    <row r="77" spans="2:19" s="323" customFormat="1" ht="17.100000000000001" customHeight="1">
      <c r="B77" s="345"/>
      <c r="C77" s="324"/>
      <c r="D77" s="111" t="s">
        <v>65</v>
      </c>
      <c r="E77" s="329">
        <f t="shared" si="4"/>
        <v>0</v>
      </c>
      <c r="F77" s="329">
        <f t="shared" si="5"/>
        <v>0</v>
      </c>
      <c r="G77" s="597"/>
      <c r="H77" s="597"/>
      <c r="I77" s="597"/>
      <c r="J77" s="1045"/>
      <c r="K77" s="1037"/>
      <c r="M77" s="435"/>
      <c r="N77" s="435"/>
      <c r="O77" s="435"/>
      <c r="S77" s="325"/>
    </row>
    <row r="78" spans="2:19" s="323" customFormat="1" ht="16.899999999999999" customHeight="1">
      <c r="C78" s="324"/>
      <c r="D78" s="111" t="s">
        <v>94</v>
      </c>
      <c r="E78" s="329">
        <f t="shared" si="4"/>
        <v>0</v>
      </c>
      <c r="F78" s="329">
        <f t="shared" si="5"/>
        <v>0</v>
      </c>
      <c r="G78" s="597"/>
      <c r="H78" s="597"/>
      <c r="I78" s="597"/>
      <c r="J78" s="1045"/>
      <c r="K78" s="1037"/>
      <c r="M78" s="435"/>
      <c r="N78" s="435"/>
      <c r="O78" s="435"/>
      <c r="S78" s="325"/>
    </row>
    <row r="79" spans="2:19" s="323" customFormat="1" ht="17.100000000000001" customHeight="1">
      <c r="C79" s="324"/>
      <c r="D79" s="111" t="s">
        <v>95</v>
      </c>
      <c r="E79" s="329">
        <f t="shared" si="4"/>
        <v>0</v>
      </c>
      <c r="F79" s="329">
        <f t="shared" si="5"/>
        <v>0</v>
      </c>
      <c r="G79" s="598"/>
      <c r="H79" s="598"/>
      <c r="I79" s="597"/>
      <c r="J79" s="1045"/>
      <c r="K79" s="1037"/>
      <c r="M79" s="435"/>
      <c r="N79" s="435"/>
      <c r="O79" s="435"/>
      <c r="S79" s="325"/>
    </row>
    <row r="80" spans="2:19" s="323" customFormat="1" ht="17.100000000000001" customHeight="1">
      <c r="C80" s="324"/>
      <c r="D80" s="111" t="s">
        <v>67</v>
      </c>
      <c r="E80" s="329">
        <f t="shared" si="4"/>
        <v>0</v>
      </c>
      <c r="F80" s="329">
        <f t="shared" si="5"/>
        <v>0</v>
      </c>
      <c r="G80" s="597"/>
      <c r="H80" s="597"/>
      <c r="I80" s="597"/>
      <c r="J80" s="1045"/>
      <c r="K80" s="1037"/>
      <c r="M80" s="435"/>
      <c r="N80" s="435"/>
      <c r="O80" s="435"/>
      <c r="S80" s="325"/>
    </row>
    <row r="81" spans="2:19" s="323" customFormat="1" ht="17.100000000000001" customHeight="1">
      <c r="C81" s="324"/>
      <c r="D81" s="111" t="s">
        <v>68</v>
      </c>
      <c r="E81" s="329">
        <f t="shared" si="4"/>
        <v>0</v>
      </c>
      <c r="F81" s="329">
        <f t="shared" si="5"/>
        <v>0</v>
      </c>
      <c r="G81" s="597"/>
      <c r="H81" s="597"/>
      <c r="I81" s="597"/>
      <c r="J81" s="1045"/>
      <c r="K81" s="1037"/>
      <c r="M81" s="435"/>
      <c r="N81" s="435"/>
      <c r="O81" s="435"/>
      <c r="S81" s="325"/>
    </row>
    <row r="82" spans="2:19" s="323" customFormat="1" ht="17.100000000000001" customHeight="1">
      <c r="C82" s="324"/>
      <c r="D82" s="111" t="s">
        <v>69</v>
      </c>
      <c r="E82" s="329">
        <f t="shared" si="4"/>
        <v>0</v>
      </c>
      <c r="F82" s="329">
        <f t="shared" si="5"/>
        <v>0</v>
      </c>
      <c r="G82" s="597"/>
      <c r="H82" s="597"/>
      <c r="I82" s="597"/>
      <c r="J82" s="1045"/>
      <c r="K82" s="1037"/>
      <c r="M82" s="435"/>
      <c r="N82" s="435"/>
      <c r="O82" s="435"/>
      <c r="S82" s="325"/>
    </row>
    <row r="83" spans="2:19" s="323" customFormat="1" ht="17.100000000000001" customHeight="1">
      <c r="D83" s="843" t="s">
        <v>96</v>
      </c>
      <c r="E83" s="844"/>
      <c r="F83" s="844"/>
      <c r="G83" s="845"/>
      <c r="H83" s="845"/>
      <c r="I83" s="845"/>
      <c r="J83" s="1037"/>
      <c r="K83" s="1037"/>
      <c r="M83" s="435"/>
      <c r="N83" s="435"/>
      <c r="O83" s="435"/>
      <c r="S83" s="325"/>
    </row>
    <row r="84" spans="2:19" s="323" customFormat="1" ht="17.100000000000001" customHeight="1">
      <c r="C84" s="324"/>
      <c r="D84" s="111" t="s">
        <v>97</v>
      </c>
      <c r="E84" s="329">
        <f t="shared" ref="E84:E91" si="6">SUM(G84:I84)</f>
        <v>0</v>
      </c>
      <c r="F84" s="329">
        <f t="shared" ref="F84:F91" si="7">IFERROR(E84/Units,0)</f>
        <v>0</v>
      </c>
      <c r="G84" s="597"/>
      <c r="H84" s="597"/>
      <c r="I84" s="597"/>
      <c r="J84" s="1045"/>
      <c r="K84" s="1037"/>
      <c r="M84" s="435"/>
      <c r="N84" s="435"/>
      <c r="O84" s="435"/>
      <c r="S84" s="325"/>
    </row>
    <row r="85" spans="2:19" s="323" customFormat="1" ht="17.100000000000001" customHeight="1">
      <c r="C85" s="324"/>
      <c r="D85" s="111" t="s">
        <v>9</v>
      </c>
      <c r="E85" s="329">
        <f t="shared" si="6"/>
        <v>0</v>
      </c>
      <c r="F85" s="329">
        <f t="shared" si="7"/>
        <v>0</v>
      </c>
      <c r="G85" s="597"/>
      <c r="H85" s="597"/>
      <c r="I85" s="597"/>
      <c r="J85" s="1046" t="str">
        <f>IF(ISERROR($E$85/$E$96),"N/A",$E$85/$E$96)</f>
        <v>N/A</v>
      </c>
      <c r="K85" s="1037" t="s">
        <v>336</v>
      </c>
      <c r="M85" s="435"/>
      <c r="N85" s="435"/>
      <c r="O85" s="435"/>
      <c r="S85" s="325"/>
    </row>
    <row r="86" spans="2:19" s="323" customFormat="1" ht="17.100000000000001" customHeight="1">
      <c r="C86" s="324"/>
      <c r="D86" s="111" t="s">
        <v>8</v>
      </c>
      <c r="E86" s="329">
        <f t="shared" si="6"/>
        <v>0</v>
      </c>
      <c r="F86" s="329">
        <f t="shared" si="7"/>
        <v>0</v>
      </c>
      <c r="G86" s="597"/>
      <c r="H86" s="597"/>
      <c r="I86" s="597"/>
      <c r="J86" s="1046" t="str">
        <f>IF(ISERROR($E$86/$E$96),"N/A",$E$86/$E$96)</f>
        <v>N/A</v>
      </c>
      <c r="K86" s="1037" t="s">
        <v>336</v>
      </c>
      <c r="M86" s="435"/>
      <c r="N86" s="435"/>
      <c r="O86" s="435"/>
      <c r="S86" s="325"/>
    </row>
    <row r="87" spans="2:19" s="323" customFormat="1" ht="17.100000000000001" customHeight="1">
      <c r="C87" s="324"/>
      <c r="D87" s="111" t="s">
        <v>10</v>
      </c>
      <c r="E87" s="329">
        <f t="shared" si="6"/>
        <v>0</v>
      </c>
      <c r="F87" s="329">
        <f t="shared" si="7"/>
        <v>0</v>
      </c>
      <c r="G87" s="597"/>
      <c r="H87" s="597"/>
      <c r="I87" s="597"/>
      <c r="J87" s="1046" t="str">
        <f>IF(ISERROR($E$87/$E$96),"N/A",$E$87/$E96)</f>
        <v>N/A</v>
      </c>
      <c r="K87" s="1037" t="s">
        <v>336</v>
      </c>
      <c r="M87" s="435"/>
      <c r="N87" s="435"/>
      <c r="O87" s="435"/>
      <c r="S87" s="325"/>
    </row>
    <row r="88" spans="2:19" s="323" customFormat="1" ht="17.100000000000001" customHeight="1">
      <c r="C88" s="324"/>
      <c r="D88" s="111" t="s">
        <v>24</v>
      </c>
      <c r="E88" s="329">
        <f t="shared" si="6"/>
        <v>0</v>
      </c>
      <c r="F88" s="329">
        <f t="shared" si="7"/>
        <v>0</v>
      </c>
      <c r="G88" s="597"/>
      <c r="H88" s="597"/>
      <c r="I88" s="597"/>
      <c r="J88" s="1045"/>
      <c r="K88" s="1037"/>
      <c r="M88" s="435"/>
      <c r="N88" s="435"/>
      <c r="O88" s="435"/>
      <c r="S88" s="325"/>
    </row>
    <row r="89" spans="2:19" s="323" customFormat="1" ht="17.100000000000001" customHeight="1">
      <c r="C89" s="324"/>
      <c r="D89" s="111" t="s">
        <v>23</v>
      </c>
      <c r="E89" s="329">
        <f t="shared" si="6"/>
        <v>0</v>
      </c>
      <c r="F89" s="329">
        <f t="shared" si="7"/>
        <v>0</v>
      </c>
      <c r="G89" s="597"/>
      <c r="H89" s="597"/>
      <c r="I89" s="597"/>
      <c r="J89" s="1037"/>
      <c r="K89" s="1037"/>
      <c r="M89" s="435"/>
      <c r="N89" s="435"/>
      <c r="O89" s="435"/>
      <c r="S89" s="325"/>
    </row>
    <row r="90" spans="2:19" s="323" customFormat="1" ht="17.100000000000001" customHeight="1">
      <c r="C90" s="324"/>
      <c r="D90" s="111" t="s">
        <v>98</v>
      </c>
      <c r="E90" s="329">
        <f t="shared" si="6"/>
        <v>0</v>
      </c>
      <c r="F90" s="329">
        <f t="shared" si="7"/>
        <v>0</v>
      </c>
      <c r="G90" s="597"/>
      <c r="H90" s="597"/>
      <c r="I90" s="597"/>
      <c r="J90" s="1045"/>
      <c r="K90" s="1037"/>
      <c r="M90" s="435"/>
      <c r="N90" s="435"/>
      <c r="O90" s="435"/>
      <c r="S90" s="325"/>
    </row>
    <row r="91" spans="2:19" s="323" customFormat="1" ht="17.100000000000001" customHeight="1">
      <c r="C91" s="324"/>
      <c r="D91" s="111" t="s">
        <v>429</v>
      </c>
      <c r="E91" s="329">
        <f t="shared" si="6"/>
        <v>0</v>
      </c>
      <c r="F91" s="329">
        <f t="shared" si="7"/>
        <v>0</v>
      </c>
      <c r="G91" s="597"/>
      <c r="H91" s="597"/>
      <c r="I91" s="597"/>
      <c r="J91" s="1045"/>
      <c r="K91" s="1037"/>
      <c r="M91" s="435"/>
      <c r="N91" s="435"/>
      <c r="O91" s="435"/>
      <c r="S91" s="325"/>
    </row>
    <row r="92" spans="2:19" s="323" customFormat="1" ht="17.100000000000001" customHeight="1">
      <c r="D92" s="843" t="s">
        <v>99</v>
      </c>
      <c r="E92" s="844"/>
      <c r="F92" s="844"/>
      <c r="G92" s="845"/>
      <c r="H92" s="845"/>
      <c r="I92" s="845"/>
      <c r="J92" s="1045"/>
      <c r="K92" s="1037"/>
      <c r="M92" s="435"/>
      <c r="N92" s="435"/>
      <c r="O92" s="435"/>
      <c r="S92" s="325"/>
    </row>
    <row r="93" spans="2:19" s="323" customFormat="1" ht="17.100000000000001" customHeight="1">
      <c r="B93" s="111"/>
      <c r="C93" s="111"/>
      <c r="D93" s="347" t="s">
        <v>100</v>
      </c>
      <c r="E93" s="329">
        <f>SUM(G93:I93)</f>
        <v>0</v>
      </c>
      <c r="F93" s="329">
        <f>IFERROR(E93/Units,0)</f>
        <v>0</v>
      </c>
      <c r="G93" s="597"/>
      <c r="H93" s="597"/>
      <c r="I93" s="597"/>
      <c r="J93" s="1045"/>
      <c r="K93" s="1037"/>
      <c r="M93" s="435"/>
      <c r="N93" s="435"/>
      <c r="O93" s="435"/>
      <c r="S93" s="325"/>
    </row>
    <row r="94" spans="2:19" s="323" customFormat="1" ht="17.100000000000001" customHeight="1">
      <c r="B94" s="111"/>
      <c r="C94" s="111"/>
      <c r="D94" s="347" t="s">
        <v>100</v>
      </c>
      <c r="E94" s="329">
        <f>SUM(G94:I94)</f>
        <v>0</v>
      </c>
      <c r="F94" s="329">
        <f>IFERROR(E94/Units,0)</f>
        <v>0</v>
      </c>
      <c r="G94" s="597"/>
      <c r="H94" s="597"/>
      <c r="I94" s="597"/>
      <c r="J94" s="1045"/>
      <c r="K94" s="1037"/>
      <c r="M94" s="435"/>
      <c r="N94" s="435"/>
      <c r="O94" s="435"/>
      <c r="S94" s="325"/>
    </row>
    <row r="95" spans="2:19" s="323" customFormat="1" ht="17.100000000000001" customHeight="1">
      <c r="B95" s="111"/>
      <c r="C95" s="111"/>
      <c r="D95" s="347" t="s">
        <v>100</v>
      </c>
      <c r="E95" s="329">
        <f>SUM(G95:I95)</f>
        <v>0</v>
      </c>
      <c r="F95" s="329">
        <f>IFERROR(E95/Units,0)</f>
        <v>0</v>
      </c>
      <c r="G95" s="597"/>
      <c r="H95" s="597"/>
      <c r="I95" s="597"/>
      <c r="J95" s="1045"/>
      <c r="K95" s="1037"/>
      <c r="M95" s="435"/>
      <c r="N95" s="435"/>
      <c r="O95" s="435"/>
      <c r="S95" s="325"/>
    </row>
    <row r="96" spans="2:19" s="2" customFormat="1" ht="17.100000000000001" customHeight="1">
      <c r="D96" s="27" t="s">
        <v>268</v>
      </c>
      <c r="E96" s="326">
        <f>SUM(E71:E95)</f>
        <v>0</v>
      </c>
      <c r="F96" s="343"/>
      <c r="G96" s="599">
        <f>SUM(G71:G95)</f>
        <v>0</v>
      </c>
      <c r="H96" s="599">
        <f>SUM(H71:H95)</f>
        <v>0</v>
      </c>
      <c r="I96" s="599">
        <f>SUM(I71:I95)</f>
        <v>0</v>
      </c>
      <c r="J96" s="1047"/>
      <c r="K96" s="1048"/>
      <c r="M96" s="493"/>
      <c r="N96" s="493"/>
      <c r="O96" s="493"/>
      <c r="S96" s="204"/>
    </row>
    <row r="97" spans="1:19" ht="9" customHeight="1">
      <c r="C97" s="1"/>
      <c r="D97" s="5"/>
      <c r="E97" s="14"/>
      <c r="F97" s="36"/>
      <c r="G97" s="18"/>
      <c r="H97" s="18"/>
      <c r="I97" s="18"/>
      <c r="J97" s="1044"/>
      <c r="S97" s="50"/>
    </row>
    <row r="98" spans="1:19" ht="17.100000000000001" customHeight="1">
      <c r="D98" s="847" t="s">
        <v>101</v>
      </c>
      <c r="E98" s="848"/>
      <c r="F98" s="848"/>
      <c r="G98" s="849"/>
      <c r="H98" s="849"/>
      <c r="I98" s="849"/>
      <c r="J98" s="1044"/>
      <c r="S98" s="50"/>
    </row>
    <row r="99" spans="1:19" s="323" customFormat="1" ht="17.100000000000001" customHeight="1">
      <c r="A99" s="963" t="s">
        <v>168</v>
      </c>
      <c r="B99" s="1609"/>
      <c r="C99" s="1610"/>
      <c r="D99" s="358" t="s">
        <v>695</v>
      </c>
      <c r="E99" s="329">
        <f>SUM(G99:I99)</f>
        <v>0</v>
      </c>
      <c r="F99" s="329">
        <f>IFERROR(E99/Units,0)</f>
        <v>0</v>
      </c>
      <c r="G99" s="597"/>
      <c r="H99" s="597"/>
      <c r="I99" s="597"/>
      <c r="J99" s="1046" t="str">
        <f>IF(ISERROR($E$99/($E$96)),"N/A",$E$99/($E$96))</f>
        <v>N/A</v>
      </c>
      <c r="K99" s="1037" t="s">
        <v>336</v>
      </c>
      <c r="M99" s="435"/>
      <c r="N99" s="435"/>
      <c r="O99" s="435"/>
      <c r="S99" s="325"/>
    </row>
    <row r="100" spans="1:19" ht="17.100000000000001" customHeight="1">
      <c r="C100" s="1"/>
      <c r="D100" s="32"/>
      <c r="E100" s="14"/>
      <c r="F100" s="36"/>
      <c r="G100" s="18"/>
      <c r="H100" s="18"/>
      <c r="I100" s="18"/>
      <c r="J100" s="1044"/>
      <c r="S100" s="50"/>
    </row>
    <row r="101" spans="1:19" ht="17.100000000000001" customHeight="1">
      <c r="C101" s="1"/>
      <c r="D101" s="32"/>
      <c r="E101" s="14"/>
      <c r="F101" s="36"/>
      <c r="G101" s="18"/>
      <c r="H101" s="18"/>
      <c r="I101" s="18"/>
      <c r="J101" s="1044"/>
      <c r="S101" s="50"/>
    </row>
    <row r="102" spans="1:19" ht="18" customHeight="1">
      <c r="C102" s="1"/>
      <c r="D102" s="940" t="s">
        <v>427</v>
      </c>
      <c r="E102" s="36"/>
      <c r="F102" s="36"/>
      <c r="G102" s="18"/>
      <c r="H102" s="18"/>
      <c r="I102" s="18"/>
      <c r="S102" s="50"/>
    </row>
    <row r="103" spans="1:19" s="323" customFormat="1" ht="17.100000000000001" customHeight="1">
      <c r="D103" s="843" t="s">
        <v>102</v>
      </c>
      <c r="E103" s="844"/>
      <c r="F103" s="844"/>
      <c r="G103" s="845"/>
      <c r="H103" s="845"/>
      <c r="I103" s="845"/>
      <c r="J103" s="1037"/>
      <c r="K103" s="1037"/>
      <c r="M103" s="435"/>
      <c r="N103" s="435"/>
      <c r="O103" s="435"/>
      <c r="S103" s="325"/>
    </row>
    <row r="104" spans="1:19" s="323" customFormat="1" ht="17.100000000000001" customHeight="1">
      <c r="D104" s="351" t="s">
        <v>20</v>
      </c>
      <c r="E104" s="329">
        <f t="shared" ref="E104:E114" si="8">SUM(G104:I104)</f>
        <v>0</v>
      </c>
      <c r="F104" s="329">
        <f t="shared" ref="F104:F115" si="9">IFERROR(E104/Units,0)</f>
        <v>0</v>
      </c>
      <c r="G104" s="602"/>
      <c r="H104" s="602"/>
      <c r="I104" s="597"/>
      <c r="J104" s="1045"/>
      <c r="K104" s="1045"/>
      <c r="M104" s="435"/>
      <c r="N104" s="435"/>
      <c r="O104" s="435"/>
      <c r="S104" s="325"/>
    </row>
    <row r="105" spans="1:19" s="323" customFormat="1" ht="17.100000000000001" customHeight="1">
      <c r="D105" s="351" t="s">
        <v>123</v>
      </c>
      <c r="E105" s="329">
        <f t="shared" si="8"/>
        <v>0</v>
      </c>
      <c r="F105" s="329">
        <f t="shared" si="9"/>
        <v>0</v>
      </c>
      <c r="G105" s="597"/>
      <c r="H105" s="597"/>
      <c r="I105" s="597"/>
      <c r="J105" s="1045"/>
      <c r="K105" s="1045"/>
      <c r="M105" s="435"/>
      <c r="N105" s="435"/>
      <c r="O105" s="435"/>
      <c r="S105" s="325"/>
    </row>
    <row r="106" spans="1:19" s="323" customFormat="1" ht="17.100000000000001" customHeight="1">
      <c r="D106" s="351" t="s">
        <v>28</v>
      </c>
      <c r="E106" s="329">
        <f t="shared" si="8"/>
        <v>0</v>
      </c>
      <c r="F106" s="329">
        <f t="shared" si="9"/>
        <v>0</v>
      </c>
      <c r="G106" s="597"/>
      <c r="H106" s="597"/>
      <c r="I106" s="597"/>
      <c r="J106" s="1045"/>
      <c r="K106" s="1045"/>
      <c r="M106" s="435"/>
      <c r="N106" s="435"/>
      <c r="O106" s="435"/>
      <c r="S106" s="325"/>
    </row>
    <row r="107" spans="1:19" s="323" customFormat="1" ht="17.100000000000001" customHeight="1">
      <c r="D107" s="351" t="s">
        <v>109</v>
      </c>
      <c r="E107" s="329">
        <f t="shared" si="8"/>
        <v>0</v>
      </c>
      <c r="F107" s="329">
        <f t="shared" si="9"/>
        <v>0</v>
      </c>
      <c r="G107" s="597"/>
      <c r="H107" s="597"/>
      <c r="I107" s="597"/>
      <c r="J107" s="1045"/>
      <c r="K107" s="1045"/>
      <c r="M107" s="435"/>
      <c r="N107" s="435"/>
      <c r="O107" s="435"/>
      <c r="S107" s="325"/>
    </row>
    <row r="108" spans="1:19" s="323" customFormat="1" ht="17.100000000000001" customHeight="1">
      <c r="D108" s="351" t="s">
        <v>26</v>
      </c>
      <c r="E108" s="329">
        <f t="shared" si="8"/>
        <v>0</v>
      </c>
      <c r="F108" s="329">
        <f t="shared" si="9"/>
        <v>0</v>
      </c>
      <c r="G108" s="597"/>
      <c r="H108" s="597"/>
      <c r="I108" s="597"/>
      <c r="J108" s="1045"/>
      <c r="K108" s="1045"/>
      <c r="M108" s="351"/>
      <c r="N108" s="435"/>
      <c r="O108" s="435"/>
      <c r="S108" s="325"/>
    </row>
    <row r="109" spans="1:19" s="323" customFormat="1" ht="17.100000000000001" customHeight="1">
      <c r="D109" s="351" t="s">
        <v>105</v>
      </c>
      <c r="E109" s="329">
        <f t="shared" si="8"/>
        <v>0</v>
      </c>
      <c r="F109" s="329">
        <f t="shared" si="9"/>
        <v>0</v>
      </c>
      <c r="G109" s="597"/>
      <c r="H109" s="597"/>
      <c r="I109" s="597"/>
      <c r="J109" s="1045"/>
      <c r="K109" s="1045"/>
      <c r="M109" s="351"/>
      <c r="N109" s="435"/>
      <c r="O109" s="435"/>
      <c r="S109" s="325"/>
    </row>
    <row r="110" spans="1:19" s="323" customFormat="1" ht="17.100000000000001" customHeight="1">
      <c r="D110" s="351" t="s">
        <v>13</v>
      </c>
      <c r="E110" s="329">
        <f t="shared" si="8"/>
        <v>0</v>
      </c>
      <c r="F110" s="329">
        <f t="shared" si="9"/>
        <v>0</v>
      </c>
      <c r="G110" s="597"/>
      <c r="H110" s="597"/>
      <c r="I110" s="597"/>
      <c r="J110" s="1045"/>
      <c r="K110" s="1045"/>
      <c r="M110" s="351"/>
      <c r="N110" s="435"/>
      <c r="O110" s="435"/>
      <c r="S110" s="325"/>
    </row>
    <row r="111" spans="1:19" s="323" customFormat="1" ht="17.100000000000001" customHeight="1">
      <c r="D111" s="351" t="s">
        <v>108</v>
      </c>
      <c r="E111" s="329">
        <f t="shared" si="8"/>
        <v>0</v>
      </c>
      <c r="F111" s="329">
        <f t="shared" si="9"/>
        <v>0</v>
      </c>
      <c r="G111" s="597"/>
      <c r="H111" s="597"/>
      <c r="I111" s="597"/>
      <c r="J111" s="1045"/>
      <c r="K111" s="1045"/>
      <c r="M111" s="351"/>
      <c r="N111" s="435"/>
      <c r="O111" s="435"/>
      <c r="S111" s="325"/>
    </row>
    <row r="112" spans="1:19" s="323" customFormat="1" ht="17.100000000000001" customHeight="1">
      <c r="D112" s="351" t="s">
        <v>104</v>
      </c>
      <c r="E112" s="329">
        <f t="shared" si="8"/>
        <v>0</v>
      </c>
      <c r="F112" s="329">
        <f t="shared" si="9"/>
        <v>0</v>
      </c>
      <c r="G112" s="597"/>
      <c r="H112" s="597"/>
      <c r="I112" s="597"/>
      <c r="J112" s="1045"/>
      <c r="K112" s="1045"/>
      <c r="M112" s="435"/>
      <c r="N112" s="435"/>
      <c r="O112" s="435"/>
      <c r="S112" s="325"/>
    </row>
    <row r="113" spans="4:19" s="323" customFormat="1" ht="17.100000000000001" customHeight="1">
      <c r="D113" s="351" t="s">
        <v>106</v>
      </c>
      <c r="E113" s="329">
        <f t="shared" si="8"/>
        <v>0</v>
      </c>
      <c r="F113" s="329">
        <f t="shared" si="9"/>
        <v>0</v>
      </c>
      <c r="G113" s="597"/>
      <c r="H113" s="597"/>
      <c r="I113" s="597"/>
      <c r="J113" s="1045"/>
      <c r="K113" s="1045"/>
      <c r="M113" s="435"/>
      <c r="N113" s="435"/>
      <c r="O113" s="435"/>
      <c r="S113" s="325"/>
    </row>
    <row r="114" spans="4:19" s="323" customFormat="1" ht="17.100000000000001" customHeight="1">
      <c r="D114" s="351" t="s">
        <v>103</v>
      </c>
      <c r="E114" s="329">
        <f t="shared" si="8"/>
        <v>0</v>
      </c>
      <c r="F114" s="329">
        <f t="shared" si="9"/>
        <v>0</v>
      </c>
      <c r="G114" s="597"/>
      <c r="H114" s="597"/>
      <c r="I114" s="597"/>
      <c r="J114" s="1045"/>
      <c r="K114" s="1045"/>
      <c r="M114" s="435"/>
      <c r="N114" s="435"/>
      <c r="O114" s="435"/>
      <c r="S114" s="325"/>
    </row>
    <row r="115" spans="4:19" s="323" customFormat="1" ht="17.100000000000001" customHeight="1">
      <c r="D115" s="351" t="s">
        <v>107</v>
      </c>
      <c r="E115" s="329">
        <f>SUM(G115:I115)</f>
        <v>0</v>
      </c>
      <c r="F115" s="329">
        <f t="shared" si="9"/>
        <v>0</v>
      </c>
      <c r="G115" s="597"/>
      <c r="H115" s="597"/>
      <c r="I115" s="597"/>
      <c r="J115" s="1045"/>
      <c r="K115" s="1045"/>
      <c r="M115" s="435"/>
      <c r="N115" s="435"/>
      <c r="O115" s="435"/>
      <c r="S115" s="325"/>
    </row>
    <row r="116" spans="4:19" s="323" customFormat="1" ht="17.100000000000001" customHeight="1">
      <c r="D116" s="843" t="s">
        <v>110</v>
      </c>
      <c r="E116" s="844"/>
      <c r="F116" s="844"/>
      <c r="G116" s="846"/>
      <c r="H116" s="845"/>
      <c r="I116" s="845"/>
      <c r="J116" s="1045"/>
      <c r="K116" s="1045"/>
      <c r="M116" s="435"/>
      <c r="N116" s="435"/>
      <c r="O116" s="435"/>
      <c r="S116" s="325"/>
    </row>
    <row r="117" spans="4:19" s="323" customFormat="1" ht="17.100000000000001" customHeight="1">
      <c r="D117" s="351" t="s">
        <v>114</v>
      </c>
      <c r="E117" s="329">
        <f t="shared" ref="E117:E128" si="10">SUM(G117:I117)</f>
        <v>0</v>
      </c>
      <c r="F117" s="329">
        <f t="shared" ref="F117:F123" si="11">IFERROR(E117/Units,0)</f>
        <v>0</v>
      </c>
      <c r="G117" s="623"/>
      <c r="H117" s="603"/>
      <c r="I117" s="597"/>
      <c r="J117" s="1045"/>
      <c r="K117" s="1045"/>
      <c r="M117" s="435"/>
      <c r="N117" s="435"/>
      <c r="O117" s="435"/>
      <c r="S117" s="325"/>
    </row>
    <row r="118" spans="4:19" s="323" customFormat="1" ht="17.100000000000001" customHeight="1">
      <c r="D118" s="351" t="s">
        <v>25</v>
      </c>
      <c r="E118" s="329">
        <f t="shared" si="10"/>
        <v>0</v>
      </c>
      <c r="F118" s="329">
        <f t="shared" si="11"/>
        <v>0</v>
      </c>
      <c r="G118" s="623"/>
      <c r="H118" s="603"/>
      <c r="I118" s="597"/>
      <c r="J118" s="1045"/>
      <c r="K118" s="1045"/>
      <c r="M118" s="435"/>
      <c r="N118" s="435"/>
      <c r="O118" s="435"/>
      <c r="S118" s="325"/>
    </row>
    <row r="119" spans="4:19" s="323" customFormat="1" ht="17.100000000000001" customHeight="1">
      <c r="D119" s="351" t="s">
        <v>115</v>
      </c>
      <c r="E119" s="329">
        <f t="shared" si="10"/>
        <v>0</v>
      </c>
      <c r="F119" s="329">
        <f t="shared" si="11"/>
        <v>0</v>
      </c>
      <c r="G119" s="623"/>
      <c r="H119" s="623"/>
      <c r="I119" s="597"/>
      <c r="J119" s="1045"/>
      <c r="K119" s="1045"/>
      <c r="M119" s="435"/>
      <c r="N119" s="435"/>
      <c r="O119" s="435"/>
      <c r="S119" s="325"/>
    </row>
    <row r="120" spans="4:19" s="323" customFormat="1" ht="17.100000000000001" customHeight="1">
      <c r="D120" s="351" t="s">
        <v>112</v>
      </c>
      <c r="E120" s="329">
        <f t="shared" si="10"/>
        <v>0</v>
      </c>
      <c r="F120" s="329">
        <f t="shared" si="11"/>
        <v>0</v>
      </c>
      <c r="G120" s="623"/>
      <c r="H120" s="603"/>
      <c r="I120" s="597"/>
      <c r="J120" s="1045"/>
      <c r="K120" s="1045"/>
      <c r="M120" s="435"/>
      <c r="N120" s="435"/>
      <c r="O120" s="435"/>
      <c r="S120" s="325"/>
    </row>
    <row r="121" spans="4:19" s="323" customFormat="1" ht="17.100000000000001" customHeight="1">
      <c r="D121" s="351" t="s">
        <v>111</v>
      </c>
      <c r="E121" s="329">
        <f t="shared" si="10"/>
        <v>0</v>
      </c>
      <c r="F121" s="329">
        <f t="shared" si="11"/>
        <v>0</v>
      </c>
      <c r="G121" s="623"/>
      <c r="H121" s="623"/>
      <c r="I121" s="597"/>
      <c r="J121" s="1045"/>
      <c r="K121" s="1045"/>
      <c r="M121" s="435"/>
      <c r="N121" s="435"/>
      <c r="O121" s="435"/>
      <c r="S121" s="325"/>
    </row>
    <row r="122" spans="4:19" s="323" customFormat="1" ht="17.100000000000001" hidden="1" customHeight="1">
      <c r="D122" s="351"/>
      <c r="E122" s="329"/>
      <c r="F122" s="329"/>
      <c r="G122" s="623"/>
      <c r="H122" s="841"/>
      <c r="I122" s="939"/>
      <c r="J122" s="1045"/>
      <c r="K122" s="1045"/>
      <c r="M122" s="435"/>
      <c r="N122" s="435"/>
      <c r="O122" s="435"/>
      <c r="S122" s="325"/>
    </row>
    <row r="123" spans="4:19" s="323" customFormat="1" ht="16.899999999999999" customHeight="1">
      <c r="D123" s="351" t="s">
        <v>113</v>
      </c>
      <c r="E123" s="329">
        <f t="shared" si="10"/>
        <v>0</v>
      </c>
      <c r="F123" s="329">
        <f t="shared" si="11"/>
        <v>0</v>
      </c>
      <c r="G123" s="623"/>
      <c r="H123" s="603"/>
      <c r="I123" s="597"/>
      <c r="J123" s="1045"/>
      <c r="K123" s="1045"/>
      <c r="M123" s="435"/>
      <c r="N123" s="435"/>
      <c r="O123" s="435"/>
      <c r="S123" s="325"/>
    </row>
    <row r="124" spans="4:19" s="323" customFormat="1" ht="16.899999999999999" customHeight="1">
      <c r="D124" s="843" t="s">
        <v>735</v>
      </c>
      <c r="E124" s="844"/>
      <c r="F124" s="844"/>
      <c r="G124" s="845"/>
      <c r="H124" s="936"/>
      <c r="I124" s="936"/>
      <c r="J124" s="1045"/>
      <c r="K124" s="1045"/>
      <c r="M124" s="435"/>
      <c r="N124" s="435"/>
      <c r="O124" s="435"/>
      <c r="S124" s="325"/>
    </row>
    <row r="125" spans="4:19" s="323" customFormat="1" ht="16.899999999999999" customHeight="1">
      <c r="D125" s="351" t="s">
        <v>651</v>
      </c>
      <c r="E125" s="329">
        <f>SUM(G125:I125)</f>
        <v>0</v>
      </c>
      <c r="F125" s="329">
        <f>IFERROR(E125/Units,0)</f>
        <v>0</v>
      </c>
      <c r="G125" s="623"/>
      <c r="H125" s="937"/>
      <c r="I125" s="602"/>
      <c r="J125" s="1045"/>
      <c r="K125" s="1045"/>
      <c r="M125" s="435"/>
      <c r="N125" s="435"/>
      <c r="O125" s="435"/>
      <c r="S125" s="325"/>
    </row>
    <row r="126" spans="4:19" s="323" customFormat="1" ht="16.899999999999999" customHeight="1">
      <c r="D126" s="351" t="s">
        <v>596</v>
      </c>
      <c r="E126" s="329">
        <f t="shared" si="10"/>
        <v>0</v>
      </c>
      <c r="F126" s="329">
        <f>IFERROR(E126/Units,0)</f>
        <v>0</v>
      </c>
      <c r="G126" s="623"/>
      <c r="H126" s="937"/>
      <c r="I126" s="938">
        <f>F18*3%</f>
        <v>0</v>
      </c>
      <c r="J126" s="1045"/>
      <c r="K126" s="1045"/>
      <c r="M126" s="435"/>
      <c r="N126" s="435"/>
      <c r="O126" s="435"/>
      <c r="S126" s="325"/>
    </row>
    <row r="127" spans="4:19" s="323" customFormat="1" ht="16.899999999999999" customHeight="1">
      <c r="D127" s="351" t="s">
        <v>578</v>
      </c>
      <c r="E127" s="329">
        <f t="shared" si="10"/>
        <v>0</v>
      </c>
      <c r="F127" s="329">
        <f>IFERROR(E127/Units,0)</f>
        <v>0</v>
      </c>
      <c r="G127" s="623"/>
      <c r="H127" s="937"/>
      <c r="I127" s="938">
        <f>F18*0.5%</f>
        <v>0</v>
      </c>
      <c r="J127" s="1045"/>
      <c r="K127" s="1045"/>
      <c r="M127" s="435"/>
      <c r="N127" s="435"/>
      <c r="O127" s="435"/>
      <c r="S127" s="325"/>
    </row>
    <row r="128" spans="4:19" s="323" customFormat="1" ht="16.899999999999999" customHeight="1">
      <c r="D128" s="351" t="s">
        <v>595</v>
      </c>
      <c r="E128" s="329">
        <f t="shared" si="10"/>
        <v>0</v>
      </c>
      <c r="F128" s="329">
        <f>IFERROR(E128/Units,0)</f>
        <v>0</v>
      </c>
      <c r="G128" s="623"/>
      <c r="H128" s="937"/>
      <c r="I128" s="602"/>
      <c r="J128" s="1045"/>
      <c r="K128" s="1045"/>
      <c r="M128" s="435"/>
      <c r="N128" s="435"/>
      <c r="O128" s="435"/>
      <c r="S128" s="325"/>
    </row>
    <row r="129" spans="1:19" s="323" customFormat="1" ht="17.100000000000001" customHeight="1">
      <c r="D129" s="843" t="s">
        <v>116</v>
      </c>
      <c r="E129" s="844"/>
      <c r="F129" s="844"/>
      <c r="G129" s="845"/>
      <c r="H129" s="845"/>
      <c r="I129" s="845"/>
      <c r="J129" s="1045"/>
      <c r="K129" s="1045"/>
      <c r="M129" s="435"/>
      <c r="N129" s="435"/>
      <c r="O129" s="435"/>
      <c r="S129" s="325"/>
    </row>
    <row r="130" spans="1:19" s="323" customFormat="1" ht="17.100000000000001" customHeight="1">
      <c r="D130" s="351" t="s">
        <v>428</v>
      </c>
      <c r="E130" s="329">
        <f>SUM(G130:I130)</f>
        <v>0</v>
      </c>
      <c r="F130" s="329">
        <f>IFERROR(E130/Units,0)</f>
        <v>0</v>
      </c>
      <c r="G130" s="623"/>
      <c r="H130" s="597"/>
      <c r="I130" s="597"/>
      <c r="J130" s="1045"/>
      <c r="K130" s="1045"/>
      <c r="M130" s="435"/>
      <c r="N130" s="435"/>
      <c r="O130" s="435"/>
      <c r="S130" s="325"/>
    </row>
    <row r="131" spans="1:19" s="323" customFormat="1" ht="17.100000000000001" customHeight="1">
      <c r="D131" s="351" t="s">
        <v>11</v>
      </c>
      <c r="E131" s="329">
        <f>SUM(G131:I131)</f>
        <v>0</v>
      </c>
      <c r="F131" s="329">
        <f>IFERROR(E131/Units,0)</f>
        <v>0</v>
      </c>
      <c r="G131" s="597"/>
      <c r="H131" s="597"/>
      <c r="I131" s="597"/>
      <c r="J131" s="1045"/>
      <c r="K131" s="1045"/>
      <c r="S131" s="325"/>
    </row>
    <row r="132" spans="1:19" s="323" customFormat="1" ht="17.100000000000001" customHeight="1">
      <c r="C132" s="324"/>
      <c r="D132" s="351" t="s">
        <v>12</v>
      </c>
      <c r="E132" s="329">
        <f>SUM(G132:I132)</f>
        <v>0</v>
      </c>
      <c r="F132" s="329">
        <f>IFERROR(E132/Units,0)</f>
        <v>0</v>
      </c>
      <c r="G132" s="597"/>
      <c r="H132" s="597"/>
      <c r="I132" s="597"/>
      <c r="J132" s="1045"/>
      <c r="K132" s="1045"/>
    </row>
    <row r="133" spans="1:19" s="323" customFormat="1" ht="17.100000000000001" customHeight="1">
      <c r="D133" s="843" t="s">
        <v>117</v>
      </c>
      <c r="E133" s="844"/>
      <c r="F133" s="844"/>
      <c r="G133" s="845"/>
      <c r="H133" s="845"/>
      <c r="I133" s="845"/>
      <c r="J133" s="1045"/>
      <c r="K133" s="1045"/>
      <c r="S133" s="325"/>
    </row>
    <row r="134" spans="1:19" s="323" customFormat="1" ht="17.100000000000001" customHeight="1">
      <c r="C134" s="324"/>
      <c r="D134" s="351" t="s">
        <v>119</v>
      </c>
      <c r="E134" s="329">
        <f t="shared" ref="E134:E140" si="12">SUM(G134:I134)</f>
        <v>0</v>
      </c>
      <c r="F134" s="329">
        <f t="shared" ref="F134:F140" si="13">IFERROR(E134/Units,0)</f>
        <v>0</v>
      </c>
      <c r="G134" s="623"/>
      <c r="H134" s="623"/>
      <c r="I134" s="597"/>
      <c r="J134" s="1045"/>
      <c r="K134" s="1045"/>
    </row>
    <row r="135" spans="1:19" s="323" customFormat="1" ht="17.100000000000001" customHeight="1">
      <c r="A135" s="963" t="s">
        <v>168</v>
      </c>
      <c r="B135" s="1609"/>
      <c r="C135" s="1610"/>
      <c r="D135" s="836" t="s">
        <v>696</v>
      </c>
      <c r="E135" s="329">
        <f t="shared" si="12"/>
        <v>0</v>
      </c>
      <c r="F135" s="329">
        <f t="shared" si="13"/>
        <v>0</v>
      </c>
      <c r="G135" s="623"/>
      <c r="H135" s="623"/>
      <c r="I135" s="597"/>
      <c r="J135" s="1049">
        <f>'1)UnderwritingCriteria'!E26</f>
        <v>0</v>
      </c>
      <c r="K135" s="1050" t="s">
        <v>174</v>
      </c>
    </row>
    <row r="136" spans="1:19" s="323" customFormat="1" ht="17.100000000000001" customHeight="1">
      <c r="C136" s="324"/>
      <c r="D136" s="351" t="s">
        <v>118</v>
      </c>
      <c r="E136" s="329">
        <f t="shared" si="12"/>
        <v>0</v>
      </c>
      <c r="F136" s="329">
        <f t="shared" si="13"/>
        <v>0</v>
      </c>
      <c r="G136" s="623"/>
      <c r="H136" s="623"/>
      <c r="I136" s="597"/>
      <c r="J136" s="1045"/>
      <c r="K136" s="1045"/>
    </row>
    <row r="137" spans="1:19" s="323" customFormat="1" ht="17.100000000000001" customHeight="1">
      <c r="C137" s="324"/>
      <c r="D137" s="351" t="s">
        <v>120</v>
      </c>
      <c r="E137" s="329">
        <f t="shared" si="12"/>
        <v>0</v>
      </c>
      <c r="F137" s="329">
        <f t="shared" si="13"/>
        <v>0</v>
      </c>
      <c r="G137" s="623"/>
      <c r="H137" s="623"/>
      <c r="I137" s="597"/>
      <c r="J137" s="1045"/>
      <c r="K137" s="1045"/>
    </row>
    <row r="138" spans="1:19" s="323" customFormat="1" ht="17.100000000000001" customHeight="1">
      <c r="C138" s="324"/>
      <c r="D138" s="357" t="s">
        <v>146</v>
      </c>
      <c r="E138" s="329">
        <f t="shared" si="12"/>
        <v>0</v>
      </c>
      <c r="F138" s="329">
        <f t="shared" si="13"/>
        <v>0</v>
      </c>
      <c r="G138" s="623"/>
      <c r="H138" s="623"/>
      <c r="I138" s="597"/>
      <c r="J138" s="1045"/>
      <c r="K138" s="1045"/>
    </row>
    <row r="139" spans="1:19" s="323" customFormat="1" ht="17.100000000000001" customHeight="1">
      <c r="C139" s="324"/>
      <c r="D139" s="357" t="s">
        <v>146</v>
      </c>
      <c r="E139" s="329">
        <f t="shared" si="12"/>
        <v>0</v>
      </c>
      <c r="F139" s="329">
        <f t="shared" si="13"/>
        <v>0</v>
      </c>
      <c r="G139" s="623"/>
      <c r="H139" s="623"/>
      <c r="I139" s="597"/>
      <c r="J139" s="1045"/>
      <c r="K139" s="1045"/>
    </row>
    <row r="140" spans="1:19" s="323" customFormat="1" ht="17.100000000000001" customHeight="1">
      <c r="C140" s="324"/>
      <c r="D140" s="357" t="s">
        <v>146</v>
      </c>
      <c r="E140" s="329">
        <f t="shared" si="12"/>
        <v>0</v>
      </c>
      <c r="F140" s="329">
        <f t="shared" si="13"/>
        <v>0</v>
      </c>
      <c r="G140" s="623"/>
      <c r="H140" s="623"/>
      <c r="I140" s="597"/>
      <c r="J140" s="1045"/>
      <c r="K140" s="1045"/>
      <c r="M140" s="435"/>
      <c r="N140" s="435"/>
      <c r="O140" s="435"/>
    </row>
    <row r="141" spans="1:19" s="323" customFormat="1" ht="17.100000000000001" customHeight="1">
      <c r="D141" s="843" t="s">
        <v>121</v>
      </c>
      <c r="E141" s="844"/>
      <c r="F141" s="844"/>
      <c r="G141" s="845"/>
      <c r="H141" s="845"/>
      <c r="I141" s="845"/>
      <c r="J141" s="1045"/>
      <c r="K141" s="1045"/>
      <c r="M141" s="435"/>
      <c r="N141" s="435"/>
      <c r="O141" s="435"/>
      <c r="S141" s="325"/>
    </row>
    <row r="142" spans="1:19" s="323" customFormat="1" ht="17.100000000000001" customHeight="1">
      <c r="C142" s="324"/>
      <c r="D142" s="351" t="s">
        <v>124</v>
      </c>
      <c r="E142" s="329">
        <f>SUM(G142:I142)</f>
        <v>0</v>
      </c>
      <c r="F142" s="329">
        <f>IFERROR(E142/Units,0)</f>
        <v>0</v>
      </c>
      <c r="G142" s="623"/>
      <c r="H142" s="623"/>
      <c r="I142" s="597"/>
      <c r="J142" s="1045"/>
      <c r="K142" s="1045"/>
      <c r="M142" s="435"/>
      <c r="N142" s="435"/>
      <c r="O142" s="435"/>
    </row>
    <row r="143" spans="1:19" s="323" customFormat="1" ht="17.100000000000001" customHeight="1">
      <c r="C143" s="324"/>
      <c r="D143" s="351" t="s">
        <v>125</v>
      </c>
      <c r="E143" s="329">
        <f>SUM(G143:I143)</f>
        <v>0</v>
      </c>
      <c r="F143" s="329">
        <f>IFERROR(E143/Units,0)</f>
        <v>0</v>
      </c>
      <c r="G143" s="623"/>
      <c r="H143" s="623"/>
      <c r="I143" s="597"/>
      <c r="J143" s="1045"/>
      <c r="K143" s="1045"/>
      <c r="M143" s="435"/>
      <c r="N143" s="435"/>
      <c r="O143" s="435"/>
    </row>
    <row r="144" spans="1:19" s="323" customFormat="1" ht="17.100000000000001" customHeight="1">
      <c r="C144" s="324"/>
      <c r="D144" s="351" t="s">
        <v>122</v>
      </c>
      <c r="E144" s="329">
        <f>SUM(G144:I144)</f>
        <v>0</v>
      </c>
      <c r="F144" s="329">
        <f>IFERROR(E144/Units,0)</f>
        <v>0</v>
      </c>
      <c r="G144" s="623"/>
      <c r="H144" s="623"/>
      <c r="I144" s="597"/>
      <c r="J144" s="1045"/>
      <c r="K144" s="1045"/>
      <c r="M144" s="435"/>
      <c r="N144" s="435"/>
      <c r="O144" s="435"/>
    </row>
    <row r="145" spans="2:19" s="323" customFormat="1" ht="17.100000000000001" customHeight="1">
      <c r="D145" s="843" t="s">
        <v>126</v>
      </c>
      <c r="E145" s="844"/>
      <c r="F145" s="844"/>
      <c r="G145" s="845"/>
      <c r="H145" s="845"/>
      <c r="I145" s="845"/>
      <c r="J145" s="1045"/>
      <c r="K145" s="1045"/>
      <c r="M145" s="435"/>
      <c r="N145" s="435"/>
      <c r="O145" s="435"/>
      <c r="S145" s="325"/>
    </row>
    <row r="146" spans="2:19" s="323" customFormat="1" ht="17.100000000000001" customHeight="1">
      <c r="D146" s="111" t="s">
        <v>545</v>
      </c>
      <c r="E146" s="329">
        <f>SUM(G146:I146)</f>
        <v>0</v>
      </c>
      <c r="F146" s="329">
        <f t="shared" ref="F146:F166" si="14">IFERROR(E146/Units,0)</f>
        <v>0</v>
      </c>
      <c r="G146" s="597"/>
      <c r="H146" s="597"/>
      <c r="I146" s="597"/>
      <c r="J146" s="1045"/>
      <c r="K146" s="1045"/>
      <c r="M146" s="435"/>
      <c r="N146" s="435"/>
      <c r="O146" s="435"/>
    </row>
    <row r="147" spans="2:19" s="323" customFormat="1" ht="17.100000000000001" customHeight="1">
      <c r="C147" s="324"/>
      <c r="D147" s="111" t="s">
        <v>127</v>
      </c>
      <c r="E147" s="329">
        <f t="shared" ref="E147:E166" si="15">SUM(G147:I147)</f>
        <v>0</v>
      </c>
      <c r="F147" s="329">
        <f t="shared" si="14"/>
        <v>0</v>
      </c>
      <c r="G147" s="623"/>
      <c r="H147" s="597"/>
      <c r="I147" s="597"/>
      <c r="J147" s="1045"/>
      <c r="K147" s="1045"/>
      <c r="M147" s="435"/>
      <c r="N147" s="435"/>
      <c r="O147" s="435"/>
    </row>
    <row r="148" spans="2:19" s="323" customFormat="1" ht="17.100000000000001" customHeight="1">
      <c r="C148" s="324"/>
      <c r="D148" s="111" t="s">
        <v>18</v>
      </c>
      <c r="E148" s="329">
        <f t="shared" si="15"/>
        <v>0</v>
      </c>
      <c r="F148" s="329">
        <f t="shared" si="14"/>
        <v>0</v>
      </c>
      <c r="G148" s="623"/>
      <c r="H148" s="623"/>
      <c r="I148" s="597"/>
      <c r="J148" s="1045"/>
      <c r="K148" s="1045"/>
      <c r="M148" s="435"/>
      <c r="N148" s="435"/>
      <c r="O148" s="435"/>
    </row>
    <row r="149" spans="2:19" s="323" customFormat="1" ht="17.100000000000001" customHeight="1">
      <c r="D149" s="111" t="s">
        <v>21</v>
      </c>
      <c r="E149" s="329">
        <f t="shared" si="15"/>
        <v>0</v>
      </c>
      <c r="F149" s="329">
        <f t="shared" si="14"/>
        <v>0</v>
      </c>
      <c r="G149" s="597"/>
      <c r="H149" s="597"/>
      <c r="I149" s="597"/>
      <c r="J149" s="1045"/>
      <c r="K149" s="1045"/>
      <c r="M149" s="435"/>
      <c r="N149" s="435"/>
      <c r="O149" s="435"/>
    </row>
    <row r="150" spans="2:19" s="323" customFormat="1" ht="17.100000000000001" customHeight="1">
      <c r="D150" s="111" t="s">
        <v>652</v>
      </c>
      <c r="E150" s="329">
        <f>SUM(G150:I150)</f>
        <v>0</v>
      </c>
      <c r="F150" s="329">
        <f>IFERROR(E150/Units,0)</f>
        <v>0</v>
      </c>
      <c r="G150" s="597"/>
      <c r="H150" s="597"/>
      <c r="I150" s="597"/>
      <c r="J150" s="1045"/>
      <c r="K150" s="1045"/>
      <c r="M150" s="435"/>
      <c r="N150" s="435"/>
      <c r="O150" s="435"/>
    </row>
    <row r="151" spans="2:19" s="323" customFormat="1" ht="17.100000000000001" customHeight="1">
      <c r="B151" s="344"/>
      <c r="C151" s="324"/>
      <c r="D151" s="491" t="s">
        <v>435</v>
      </c>
      <c r="E151" s="329">
        <f>SUM(G151:I151)</f>
        <v>0</v>
      </c>
      <c r="F151" s="329">
        <f t="shared" si="14"/>
        <v>0</v>
      </c>
      <c r="G151" s="597"/>
      <c r="H151" s="597"/>
      <c r="I151" s="597"/>
      <c r="J151" s="1045"/>
      <c r="K151" s="1037"/>
      <c r="M151" s="435"/>
      <c r="N151" s="435"/>
      <c r="O151" s="435"/>
      <c r="S151" s="325"/>
    </row>
    <row r="152" spans="2:19" s="323" customFormat="1" ht="16.899999999999999" customHeight="1">
      <c r="D152" s="111" t="s">
        <v>17</v>
      </c>
      <c r="E152" s="329">
        <f>SUM(G152:I152)</f>
        <v>0</v>
      </c>
      <c r="F152" s="329">
        <f t="shared" si="14"/>
        <v>0</v>
      </c>
      <c r="G152" s="623"/>
      <c r="H152" s="597"/>
      <c r="I152" s="597"/>
      <c r="J152" s="1045"/>
      <c r="K152" s="1045"/>
      <c r="M152" s="435"/>
      <c r="N152" s="435"/>
      <c r="O152" s="435"/>
    </row>
    <row r="153" spans="2:19" ht="17.100000000000001" customHeight="1">
      <c r="D153" s="411" t="s">
        <v>650</v>
      </c>
      <c r="E153" s="329">
        <f>SUM(G153:I153)</f>
        <v>0</v>
      </c>
      <c r="F153" s="329">
        <f t="shared" si="14"/>
        <v>0</v>
      </c>
      <c r="G153" s="623"/>
      <c r="H153" s="597"/>
      <c r="I153" s="597"/>
    </row>
    <row r="154" spans="2:19" s="323" customFormat="1" ht="17.100000000000001" customHeight="1">
      <c r="D154" s="111" t="s">
        <v>27</v>
      </c>
      <c r="E154" s="329">
        <f t="shared" si="15"/>
        <v>0</v>
      </c>
      <c r="F154" s="329">
        <f t="shared" si="14"/>
        <v>0</v>
      </c>
      <c r="G154" s="623"/>
      <c r="H154" s="597"/>
      <c r="I154" s="597"/>
      <c r="J154" s="1045"/>
      <c r="K154" s="1045"/>
      <c r="M154" s="435"/>
      <c r="N154" s="435"/>
      <c r="O154" s="435"/>
    </row>
    <row r="155" spans="2:19" s="323" customFormat="1" ht="17.100000000000001" customHeight="1">
      <c r="D155" s="111" t="s">
        <v>14</v>
      </c>
      <c r="E155" s="329">
        <f t="shared" si="15"/>
        <v>0</v>
      </c>
      <c r="F155" s="329">
        <f t="shared" si="14"/>
        <v>0</v>
      </c>
      <c r="G155" s="597"/>
      <c r="H155" s="597"/>
      <c r="I155" s="597"/>
      <c r="J155" s="1045"/>
      <c r="K155" s="1045"/>
      <c r="M155" s="435"/>
      <c r="N155" s="435"/>
      <c r="O155" s="435"/>
    </row>
    <row r="156" spans="2:19" s="323" customFormat="1" ht="17.100000000000001" customHeight="1">
      <c r="D156" s="111" t="s">
        <v>19</v>
      </c>
      <c r="E156" s="329">
        <f>SUM(G156:I156)</f>
        <v>0</v>
      </c>
      <c r="F156" s="329">
        <f t="shared" si="14"/>
        <v>0</v>
      </c>
      <c r="G156" s="623"/>
      <c r="H156" s="623"/>
      <c r="I156" s="597"/>
      <c r="J156" s="1045"/>
      <c r="K156" s="1045"/>
      <c r="M156" s="435"/>
      <c r="N156" s="435"/>
      <c r="O156" s="435"/>
    </row>
    <row r="157" spans="2:19" s="323" customFormat="1" ht="16.899999999999999" customHeight="1">
      <c r="D157" s="111" t="s">
        <v>473</v>
      </c>
      <c r="E157" s="329">
        <f t="shared" si="15"/>
        <v>0</v>
      </c>
      <c r="F157" s="329">
        <f t="shared" si="14"/>
        <v>0</v>
      </c>
      <c r="G157" s="623"/>
      <c r="H157" s="623"/>
      <c r="I157" s="597"/>
      <c r="J157" s="1045"/>
      <c r="K157" s="1045"/>
      <c r="M157" s="435"/>
      <c r="N157" s="435"/>
      <c r="O157" s="435"/>
    </row>
    <row r="158" spans="2:19" s="323" customFormat="1" ht="16.899999999999999" customHeight="1">
      <c r="D158" s="111" t="s">
        <v>736</v>
      </c>
      <c r="E158" s="329">
        <f t="shared" si="15"/>
        <v>0</v>
      </c>
      <c r="F158" s="329">
        <f t="shared" si="14"/>
        <v>0</v>
      </c>
      <c r="G158" s="623"/>
      <c r="H158" s="623"/>
      <c r="I158" s="597"/>
      <c r="J158" s="1045"/>
      <c r="K158" s="1045"/>
      <c r="M158" s="435"/>
      <c r="N158" s="435"/>
      <c r="O158" s="435"/>
    </row>
    <row r="159" spans="2:19" s="323" customFormat="1" ht="17.100000000000001" customHeight="1">
      <c r="D159" s="111" t="s">
        <v>737</v>
      </c>
      <c r="E159" s="329">
        <f t="shared" si="15"/>
        <v>0</v>
      </c>
      <c r="F159" s="329">
        <f t="shared" si="14"/>
        <v>0</v>
      </c>
      <c r="G159" s="623"/>
      <c r="H159" s="623"/>
      <c r="I159" s="597"/>
      <c r="J159" s="1045"/>
      <c r="K159" s="1045"/>
      <c r="M159" s="435"/>
      <c r="N159" s="435"/>
      <c r="O159" s="435"/>
    </row>
    <row r="160" spans="2:19" s="323" customFormat="1" ht="17.100000000000001" customHeight="1">
      <c r="D160" s="111" t="s">
        <v>738</v>
      </c>
      <c r="E160" s="329">
        <f>SUM(G160:I160)</f>
        <v>0</v>
      </c>
      <c r="F160" s="329">
        <f t="shared" si="14"/>
        <v>0</v>
      </c>
      <c r="G160" s="623"/>
      <c r="H160" s="623"/>
      <c r="I160" s="597"/>
      <c r="J160" s="1045"/>
      <c r="K160" s="1045"/>
      <c r="M160" s="435"/>
      <c r="N160" s="435"/>
      <c r="O160" s="435"/>
    </row>
    <row r="161" spans="3:19" s="323" customFormat="1" ht="17.100000000000001" customHeight="1">
      <c r="D161" s="111" t="s">
        <v>739</v>
      </c>
      <c r="E161" s="329">
        <f>SUM(G161:I161)</f>
        <v>0</v>
      </c>
      <c r="F161" s="329">
        <f t="shared" si="14"/>
        <v>0</v>
      </c>
      <c r="G161" s="623"/>
      <c r="H161" s="623"/>
      <c r="I161" s="597"/>
      <c r="J161" s="1045"/>
      <c r="K161" s="1045"/>
      <c r="M161" s="435"/>
      <c r="N161" s="435"/>
      <c r="O161" s="435"/>
    </row>
    <row r="162" spans="3:19" s="323" customFormat="1" ht="17.100000000000001" customHeight="1">
      <c r="D162" s="111" t="s">
        <v>740</v>
      </c>
      <c r="E162" s="329">
        <f>SUM(G162:I162)</f>
        <v>0</v>
      </c>
      <c r="F162" s="329">
        <f t="shared" si="14"/>
        <v>0</v>
      </c>
      <c r="G162" s="623"/>
      <c r="H162" s="623"/>
      <c r="I162" s="597"/>
      <c r="J162" s="1045"/>
      <c r="K162" s="1045"/>
      <c r="M162" s="435"/>
      <c r="N162" s="435"/>
      <c r="O162" s="435"/>
    </row>
    <row r="163" spans="3:19" s="323" customFormat="1" ht="17.100000000000001" customHeight="1">
      <c r="D163" s="794" t="s">
        <v>741</v>
      </c>
      <c r="E163" s="329">
        <f>SUM(G163:I163)</f>
        <v>0</v>
      </c>
      <c r="F163" s="329">
        <f t="shared" si="14"/>
        <v>0</v>
      </c>
      <c r="G163" s="623"/>
      <c r="H163" s="623"/>
      <c r="I163" s="597"/>
      <c r="J163" s="1045"/>
      <c r="K163" s="1045"/>
      <c r="M163" s="435"/>
      <c r="N163" s="435"/>
      <c r="O163" s="435"/>
    </row>
    <row r="164" spans="3:19" s="323" customFormat="1" ht="17.100000000000001" customHeight="1">
      <c r="D164" s="333" t="s">
        <v>203</v>
      </c>
      <c r="E164" s="329">
        <f t="shared" si="15"/>
        <v>0</v>
      </c>
      <c r="F164" s="329">
        <f t="shared" si="14"/>
        <v>0</v>
      </c>
      <c r="G164" s="597"/>
      <c r="H164" s="597"/>
      <c r="I164" s="597"/>
      <c r="J164" s="1045"/>
      <c r="K164" s="1045"/>
      <c r="M164" s="435"/>
      <c r="N164" s="435"/>
      <c r="O164" s="435"/>
    </row>
    <row r="165" spans="3:19" s="323" customFormat="1" ht="17.100000000000001" customHeight="1">
      <c r="D165" s="333" t="s">
        <v>100</v>
      </c>
      <c r="E165" s="329">
        <f t="shared" si="15"/>
        <v>0</v>
      </c>
      <c r="F165" s="329">
        <f t="shared" si="14"/>
        <v>0</v>
      </c>
      <c r="G165" s="597"/>
      <c r="H165" s="597"/>
      <c r="I165" s="597"/>
      <c r="J165" s="1045"/>
      <c r="K165" s="1045"/>
      <c r="M165" s="435"/>
      <c r="N165" s="435"/>
      <c r="O165" s="435"/>
    </row>
    <row r="166" spans="3:19" s="323" customFormat="1" ht="17.100000000000001" customHeight="1">
      <c r="D166" s="333" t="s">
        <v>100</v>
      </c>
      <c r="E166" s="329">
        <f t="shared" si="15"/>
        <v>0</v>
      </c>
      <c r="F166" s="329">
        <f t="shared" si="14"/>
        <v>0</v>
      </c>
      <c r="G166" s="597"/>
      <c r="H166" s="597"/>
      <c r="I166" s="597"/>
      <c r="J166" s="1605" t="s">
        <v>579</v>
      </c>
      <c r="K166" s="1605"/>
      <c r="L166" s="1593" t="s">
        <v>635</v>
      </c>
      <c r="M166" s="1593"/>
      <c r="N166" s="1593"/>
      <c r="O166" s="435"/>
    </row>
    <row r="167" spans="3:19" s="323" customFormat="1" ht="17.100000000000001" customHeight="1">
      <c r="D167" s="851" t="s">
        <v>128</v>
      </c>
      <c r="E167" s="844"/>
      <c r="F167" s="844"/>
      <c r="G167" s="845"/>
      <c r="H167" s="845"/>
      <c r="I167" s="845"/>
      <c r="J167" s="1054" t="str">
        <f>IF(ISERROR(($E$168+E169+$E$170)/($E$173-($E$168+E169+$E$170+E134+E135+E136+E138+E139+E140))),"",(($E$168+E169+$E$170)/($E$173-($E$168+E169+$E$170+E134+E135+E136+E138+E139+E140))))</f>
        <v/>
      </c>
      <c r="K167" s="1055" t="s">
        <v>623</v>
      </c>
      <c r="L167" s="1593"/>
      <c r="M167" s="1593"/>
      <c r="N167" s="1593"/>
      <c r="O167" s="435"/>
      <c r="S167" s="325"/>
    </row>
    <row r="168" spans="3:19" s="323" customFormat="1" ht="17.100000000000001" customHeight="1">
      <c r="D168" s="351" t="s">
        <v>16</v>
      </c>
      <c r="E168" s="329">
        <f>SUM(G168:I168)</f>
        <v>0</v>
      </c>
      <c r="F168" s="329">
        <f>IFERROR(E168/Units,0)</f>
        <v>0</v>
      </c>
      <c r="G168" s="597"/>
      <c r="H168" s="597"/>
      <c r="I168" s="597"/>
      <c r="J168" s="1638" t="s">
        <v>626</v>
      </c>
      <c r="K168" s="1639"/>
      <c r="L168" s="1593"/>
      <c r="M168" s="1593"/>
      <c r="N168" s="1593"/>
      <c r="O168" s="435"/>
    </row>
    <row r="169" spans="3:19" s="323" customFormat="1" ht="17.100000000000001" customHeight="1">
      <c r="D169" s="351" t="s">
        <v>129</v>
      </c>
      <c r="E169" s="329">
        <f>SUM(G169:I169)</f>
        <v>0</v>
      </c>
      <c r="F169" s="329">
        <f>IFERROR(E169/Units,0)</f>
        <v>0</v>
      </c>
      <c r="G169" s="597"/>
      <c r="H169" s="597"/>
      <c r="I169" s="597"/>
      <c r="J169" s="1056" t="e">
        <f>E168/(E168+E169+E170)</f>
        <v>#DIV/0!</v>
      </c>
      <c r="K169" s="1057" t="s">
        <v>627</v>
      </c>
      <c r="M169" s="435"/>
      <c r="N169" s="626" t="s">
        <v>1041</v>
      </c>
      <c r="O169" s="683">
        <f>F14+F15+F16</f>
        <v>0</v>
      </c>
    </row>
    <row r="170" spans="3:19" s="323" customFormat="1" ht="17.100000000000001" customHeight="1">
      <c r="D170" s="351"/>
      <c r="E170" s="329">
        <f>SUM(G170:I170)</f>
        <v>0</v>
      </c>
      <c r="F170" s="329">
        <f>IFERROR(E170/Units,0)</f>
        <v>0</v>
      </c>
      <c r="G170" s="597"/>
      <c r="H170" s="597"/>
      <c r="I170" s="597">
        <f>SUM(F14:F16)*7.5%</f>
        <v>0</v>
      </c>
      <c r="J170" s="1058"/>
      <c r="K170" s="1058"/>
      <c r="M170" s="435"/>
      <c r="N170" s="435"/>
      <c r="O170" s="435"/>
    </row>
    <row r="171" spans="3:19" s="2" customFormat="1" ht="17.100000000000001" customHeight="1">
      <c r="D171" s="352" t="s">
        <v>436</v>
      </c>
      <c r="E171" s="326">
        <f>SUM(E104:E170)</f>
        <v>0</v>
      </c>
      <c r="F171" s="326">
        <f>IFERROR(E171/Units,0)</f>
        <v>0</v>
      </c>
      <c r="G171" s="599">
        <f>SUM(G104:G170)</f>
        <v>0</v>
      </c>
      <c r="H171" s="599">
        <f>SUM(H104:H170)</f>
        <v>0</v>
      </c>
      <c r="I171" s="599">
        <f>SUM(I104:I170)</f>
        <v>0</v>
      </c>
      <c r="J171" s="1059" t="str">
        <f>IF(ISERROR($E$171/$E$173),"N/A",$E$171/$E$173)</f>
        <v>N/A</v>
      </c>
      <c r="K171" s="1057" t="s">
        <v>337</v>
      </c>
      <c r="M171" s="493"/>
      <c r="N171" s="493"/>
      <c r="O171" s="493"/>
      <c r="S171" s="204"/>
    </row>
    <row r="172" spans="3:19" ht="8.65" customHeight="1">
      <c r="C172" s="1"/>
      <c r="D172" s="352"/>
      <c r="E172" s="35"/>
      <c r="F172" s="53"/>
      <c r="G172" s="604"/>
      <c r="H172" s="604"/>
      <c r="I172" s="604"/>
      <c r="J172" s="1044"/>
      <c r="K172" s="1044"/>
      <c r="S172" s="50"/>
    </row>
    <row r="173" spans="3:19" s="2" customFormat="1" ht="17.100000000000001" customHeight="1">
      <c r="D173" s="353" t="s">
        <v>328</v>
      </c>
      <c r="E173" s="764">
        <f>SUM(E67+E96+E99+E171)</f>
        <v>0</v>
      </c>
      <c r="F173" s="681">
        <f>IFERROR(E173/Units,0)</f>
        <v>0</v>
      </c>
      <c r="G173" s="605">
        <f>SUM(G67+G96+G99+G171)</f>
        <v>0</v>
      </c>
      <c r="H173" s="605">
        <f>SUM(H67+H96+H99+H171)</f>
        <v>0</v>
      </c>
      <c r="I173" s="765">
        <f>SUM(I67+I96+I99+I171)</f>
        <v>0</v>
      </c>
      <c r="J173" s="1051"/>
      <c r="K173" s="1047"/>
      <c r="M173" s="493"/>
      <c r="N173" s="493"/>
      <c r="O173" s="493"/>
    </row>
    <row r="174" spans="3:19" ht="18.75" customHeight="1">
      <c r="C174" s="1"/>
      <c r="D174" s="1227" t="s">
        <v>476</v>
      </c>
      <c r="E174" s="145"/>
      <c r="F174" s="145"/>
      <c r="G174" s="601"/>
      <c r="H174" s="601"/>
      <c r="I174" s="601"/>
      <c r="J174" s="1044"/>
      <c r="K174" s="1044"/>
      <c r="S174" s="50"/>
    </row>
    <row r="175" spans="3:19" ht="18.75" customHeight="1">
      <c r="C175" s="1"/>
      <c r="D175" s="1228" t="s">
        <v>490</v>
      </c>
      <c r="E175" s="767">
        <f>F13</f>
        <v>0</v>
      </c>
      <c r="F175" s="594"/>
      <c r="G175" s="598"/>
      <c r="H175" s="598"/>
      <c r="I175" s="598"/>
      <c r="J175" s="1052"/>
      <c r="K175" s="1044"/>
      <c r="N175" s="435"/>
      <c r="O175" s="435"/>
      <c r="P175" s="435"/>
    </row>
    <row r="176" spans="3:19" ht="18.75" customHeight="1">
      <c r="C176" s="1"/>
      <c r="D176" s="1228" t="s">
        <v>537</v>
      </c>
      <c r="E176" s="832">
        <f>I176</f>
        <v>0</v>
      </c>
      <c r="F176" s="594"/>
      <c r="G176" s="598"/>
      <c r="H176" s="598"/>
      <c r="I176" s="878"/>
      <c r="J176" s="1052"/>
      <c r="K176" s="1044"/>
      <c r="N176" s="435"/>
      <c r="O176" s="435"/>
      <c r="P176" s="435"/>
    </row>
    <row r="177" spans="3:16" ht="18.75" customHeight="1">
      <c r="C177" s="1"/>
      <c r="D177" s="1228" t="s">
        <v>491</v>
      </c>
      <c r="E177" s="832">
        <f>AD45</f>
        <v>0</v>
      </c>
      <c r="F177" s="594"/>
      <c r="G177" s="598"/>
      <c r="H177" s="598"/>
      <c r="I177" s="598"/>
      <c r="J177" s="1052"/>
      <c r="K177" s="1044"/>
      <c r="N177" s="435"/>
      <c r="O177" s="435"/>
      <c r="P177" s="435"/>
    </row>
    <row r="178" spans="3:16" ht="18.75" customHeight="1">
      <c r="C178" s="1"/>
      <c r="D178" s="1228" t="s">
        <v>492</v>
      </c>
      <c r="E178" s="766"/>
      <c r="F178" s="594"/>
      <c r="G178" s="598"/>
      <c r="H178" s="598"/>
      <c r="I178" s="598"/>
      <c r="J178" s="1052"/>
      <c r="K178" s="1044"/>
      <c r="N178" s="435"/>
      <c r="O178" s="435"/>
      <c r="P178" s="435"/>
    </row>
    <row r="179" spans="3:16" ht="18.75" customHeight="1">
      <c r="C179" s="1"/>
      <c r="D179" s="1228" t="s">
        <v>493</v>
      </c>
      <c r="E179" s="766"/>
      <c r="F179" s="594"/>
      <c r="G179" s="598"/>
      <c r="H179" s="598"/>
      <c r="I179" s="598"/>
      <c r="J179" s="1052"/>
      <c r="K179" s="1044"/>
      <c r="N179" s="435"/>
      <c r="O179" s="435"/>
      <c r="P179" s="435"/>
    </row>
    <row r="180" spans="3:16" ht="18.75" customHeight="1">
      <c r="C180" s="1"/>
      <c r="D180" s="1228" t="s">
        <v>1048</v>
      </c>
      <c r="E180" s="767">
        <f>IF('7)Operating Proforma'!R56&gt;0,'7)Operating Proforma'!R56,0)</f>
        <v>0</v>
      </c>
      <c r="F180" s="594"/>
      <c r="G180" s="598"/>
      <c r="H180" s="598"/>
      <c r="I180" s="598"/>
      <c r="J180" s="1044"/>
      <c r="K180" s="1044"/>
      <c r="N180" s="435"/>
      <c r="O180" s="435"/>
      <c r="P180" s="435"/>
    </row>
    <row r="181" spans="3:16" ht="17.100000000000001" customHeight="1">
      <c r="C181" s="1"/>
      <c r="D181" s="354" t="s">
        <v>155</v>
      </c>
      <c r="E181" s="768">
        <f>(G173-(SUM(E175:E180)))</f>
        <v>0</v>
      </c>
      <c r="F181" s="594"/>
      <c r="G181" s="598"/>
      <c r="H181" s="598"/>
      <c r="I181" s="598"/>
      <c r="J181" s="1052"/>
      <c r="K181" s="1044"/>
      <c r="N181" s="435"/>
      <c r="O181" s="435"/>
      <c r="P181" s="435"/>
    </row>
    <row r="182" spans="3:16" ht="17.100000000000001" customHeight="1">
      <c r="C182" s="1"/>
      <c r="D182" s="355" t="s">
        <v>580</v>
      </c>
      <c r="E182" s="769">
        <v>1</v>
      </c>
      <c r="F182" s="594"/>
      <c r="G182" s="42">
        <f>E182</f>
        <v>1</v>
      </c>
      <c r="H182" s="42">
        <v>1</v>
      </c>
      <c r="I182" s="598"/>
      <c r="J182" s="1044"/>
      <c r="K182" s="1044"/>
      <c r="N182" s="435"/>
      <c r="O182" s="435"/>
      <c r="P182" s="435"/>
    </row>
    <row r="183" spans="3:16" ht="17.100000000000001" customHeight="1">
      <c r="C183" s="1"/>
      <c r="D183" s="354" t="s">
        <v>156</v>
      </c>
      <c r="E183" s="764">
        <f>SUM(G183:H183)</f>
        <v>0</v>
      </c>
      <c r="F183" s="594"/>
      <c r="G183" s="43">
        <f>E181*G182</f>
        <v>0</v>
      </c>
      <c r="H183" s="624">
        <f>H173*H182</f>
        <v>0</v>
      </c>
      <c r="I183" s="598"/>
      <c r="J183" s="1044"/>
      <c r="K183" s="1044"/>
      <c r="N183" s="435"/>
      <c r="O183" s="435"/>
      <c r="P183" s="435"/>
    </row>
    <row r="184" spans="3:16" ht="15.75">
      <c r="C184" s="1"/>
      <c r="D184" s="352" t="s">
        <v>157</v>
      </c>
      <c r="E184" s="594"/>
      <c r="F184" s="594"/>
      <c r="G184" s="42">
        <f>MIN('8)Housing Credits'!$C$7,'8)Housing Credits'!$C$10)</f>
        <v>0</v>
      </c>
      <c r="H184" s="42">
        <f>MIN('8)Housing Credits'!$C$7,'8)Housing Credits'!$C$10)</f>
        <v>0</v>
      </c>
      <c r="I184" s="598"/>
      <c r="J184" s="1044"/>
      <c r="K184" s="1044"/>
      <c r="N184" s="435"/>
      <c r="O184" s="435"/>
      <c r="P184" s="435"/>
    </row>
    <row r="185" spans="3:16" ht="17.100000000000001" customHeight="1">
      <c r="C185" s="1"/>
      <c r="D185" s="354" t="s">
        <v>158</v>
      </c>
      <c r="E185" s="764">
        <f>SUM(G185:H185)</f>
        <v>0</v>
      </c>
      <c r="F185" s="594"/>
      <c r="G185" s="43">
        <f>G183*G184</f>
        <v>0</v>
      </c>
      <c r="H185" s="606">
        <f>H183*H184</f>
        <v>0</v>
      </c>
      <c r="I185" s="598"/>
      <c r="J185" s="1044"/>
      <c r="K185" s="1044"/>
      <c r="N185" s="435"/>
      <c r="O185" s="435"/>
      <c r="P185" s="435"/>
    </row>
    <row r="186" spans="3:16" ht="17.100000000000001" customHeight="1">
      <c r="C186" s="1"/>
      <c r="D186" s="174" t="s">
        <v>159</v>
      </c>
      <c r="E186" s="594"/>
      <c r="F186" s="594"/>
      <c r="G186" s="943">
        <v>0.09</v>
      </c>
      <c r="H186" s="943">
        <v>0</v>
      </c>
      <c r="I186" s="598"/>
      <c r="J186" s="1044"/>
      <c r="K186" s="1044"/>
      <c r="N186" s="435"/>
      <c r="O186" s="435"/>
      <c r="P186" s="435"/>
    </row>
    <row r="187" spans="3:16" ht="17.100000000000001" customHeight="1">
      <c r="C187" s="1"/>
      <c r="D187" s="356" t="s">
        <v>160</v>
      </c>
      <c r="E187" s="764">
        <f>SUM(G187:H187)</f>
        <v>0</v>
      </c>
      <c r="F187" s="594"/>
      <c r="G187" s="43">
        <f>G185*G186</f>
        <v>0</v>
      </c>
      <c r="H187" s="606">
        <f>H185*H186</f>
        <v>0</v>
      </c>
      <c r="I187" s="598"/>
      <c r="J187" s="1044"/>
      <c r="K187" s="1044"/>
      <c r="N187" s="435"/>
      <c r="O187" s="435"/>
      <c r="P187" s="435"/>
    </row>
    <row r="188" spans="3:16" ht="17.100000000000001" customHeight="1">
      <c r="D188" s="15"/>
      <c r="E188" s="2"/>
      <c r="G188" s="18"/>
      <c r="H188" s="18"/>
      <c r="I188" s="18"/>
      <c r="J188" s="1044"/>
      <c r="K188" s="1044"/>
      <c r="N188" s="435"/>
      <c r="O188" s="435"/>
      <c r="P188" s="435"/>
    </row>
    <row r="189" spans="3:16" ht="17.100000000000001" customHeight="1">
      <c r="D189" s="15"/>
      <c r="G189" s="18"/>
      <c r="H189" s="18"/>
      <c r="I189" s="18"/>
      <c r="J189" s="1044"/>
      <c r="K189" s="1044"/>
      <c r="N189" s="435"/>
      <c r="O189" s="435"/>
      <c r="P189" s="435"/>
    </row>
    <row r="190" spans="3:16" ht="15">
      <c r="C190" s="1"/>
      <c r="G190" s="46"/>
      <c r="H190" s="18"/>
      <c r="I190" s="18"/>
      <c r="J190" s="1044"/>
      <c r="K190" s="1044"/>
      <c r="N190" s="435"/>
      <c r="O190" s="435"/>
      <c r="P190" s="435"/>
    </row>
    <row r="191" spans="3:16" s="22" customFormat="1" ht="16.149999999999999" customHeight="1">
      <c r="D191" s="33"/>
      <c r="E191" s="33"/>
      <c r="F191" s="14"/>
      <c r="G191" s="46"/>
      <c r="H191" s="18"/>
      <c r="I191" s="18"/>
      <c r="J191" s="1053"/>
      <c r="K191" s="1053"/>
      <c r="M191" s="689"/>
      <c r="N191" s="435"/>
      <c r="O191" s="435"/>
      <c r="P191" s="435"/>
    </row>
    <row r="192" spans="3:16" s="22" customFormat="1" ht="17.100000000000001" customHeight="1">
      <c r="G192" s="46"/>
      <c r="H192" s="46"/>
      <c r="I192" s="46"/>
      <c r="J192" s="1053"/>
      <c r="K192" s="1053"/>
      <c r="M192" s="689"/>
      <c r="N192" s="435"/>
      <c r="O192" s="435"/>
      <c r="P192" s="435"/>
    </row>
    <row r="193" spans="3:16" s="22" customFormat="1" ht="17.100000000000001" customHeight="1">
      <c r="G193" s="46"/>
      <c r="H193" s="46"/>
      <c r="I193" s="46"/>
      <c r="J193" s="1053"/>
      <c r="K193" s="1053"/>
      <c r="M193" s="689"/>
      <c r="N193" s="435"/>
      <c r="O193" s="435"/>
      <c r="P193" s="435"/>
    </row>
    <row r="194" spans="3:16" s="22" customFormat="1" ht="17.100000000000001" customHeight="1">
      <c r="G194" s="46"/>
      <c r="H194" s="46"/>
      <c r="I194" s="46"/>
      <c r="J194" s="1053"/>
      <c r="K194" s="1053"/>
      <c r="M194" s="689"/>
      <c r="N194" s="689"/>
      <c r="O194" s="351"/>
    </row>
    <row r="195" spans="3:16" ht="17.100000000000001" customHeight="1">
      <c r="C195" s="1"/>
      <c r="D195" s="22"/>
      <c r="E195" s="22"/>
      <c r="F195" s="22"/>
      <c r="G195" s="46"/>
      <c r="H195" s="46"/>
      <c r="I195" s="46"/>
      <c r="J195" s="1044"/>
      <c r="K195" s="1044"/>
    </row>
    <row r="196" spans="3:16" ht="17.100000000000001" customHeight="1">
      <c r="G196" s="18"/>
      <c r="H196" s="18"/>
      <c r="I196" s="18"/>
      <c r="J196" s="1044"/>
      <c r="K196" s="1044"/>
    </row>
    <row r="197" spans="3:16" ht="17.100000000000001" customHeight="1">
      <c r="G197" s="18"/>
      <c r="H197" s="18"/>
      <c r="I197" s="18"/>
      <c r="J197" s="1044"/>
      <c r="K197" s="1044"/>
    </row>
    <row r="198" spans="3:16" ht="17.100000000000001" customHeight="1">
      <c r="G198" s="18"/>
      <c r="H198" s="18"/>
      <c r="I198" s="18"/>
      <c r="J198" s="1044"/>
      <c r="K198" s="1044"/>
    </row>
    <row r="199" spans="3:16" ht="17.100000000000001" customHeight="1">
      <c r="G199" s="18"/>
      <c r="H199" s="18"/>
      <c r="I199" s="18"/>
    </row>
    <row r="200" spans="3:16" ht="17.100000000000001" customHeight="1">
      <c r="G200" s="18"/>
      <c r="H200" s="18"/>
      <c r="I200" s="18"/>
    </row>
    <row r="201" spans="3:16" ht="17.100000000000001" customHeight="1">
      <c r="C201" s="1"/>
      <c r="D201" s="17"/>
      <c r="E201" s="17"/>
      <c r="G201" s="18"/>
      <c r="H201" s="18"/>
      <c r="I201" s="18"/>
    </row>
    <row r="202" spans="3:16" ht="17.100000000000001" customHeight="1">
      <c r="C202" s="1"/>
      <c r="D202" s="17"/>
      <c r="E202" s="17"/>
      <c r="G202" s="18"/>
      <c r="H202" s="18"/>
      <c r="I202" s="18"/>
    </row>
    <row r="203" spans="3:16" ht="17.100000000000001" customHeight="1">
      <c r="G203" s="18"/>
      <c r="H203" s="18"/>
      <c r="I203" s="18"/>
    </row>
    <row r="214" spans="3:7" ht="17.100000000000001" customHeight="1">
      <c r="C214" s="1"/>
      <c r="G214" s="18"/>
    </row>
    <row r="215" spans="3:7" ht="17.100000000000001" customHeight="1">
      <c r="C215" s="1"/>
      <c r="G215" s="18"/>
    </row>
  </sheetData>
  <sheetProtection password="DE4A" sheet="1" objects="1" scenarios="1"/>
  <mergeCells count="60">
    <mergeCell ref="J168:K168"/>
    <mergeCell ref="B7:I7"/>
    <mergeCell ref="E5:F5"/>
    <mergeCell ref="E46:E47"/>
    <mergeCell ref="D42:E42"/>
    <mergeCell ref="D24:E24"/>
    <mergeCell ref="D29:E29"/>
    <mergeCell ref="D12:E12"/>
    <mergeCell ref="A51:C51"/>
    <mergeCell ref="K9:K10"/>
    <mergeCell ref="G56:I56"/>
    <mergeCell ref="G47:I47"/>
    <mergeCell ref="B135:C135"/>
    <mergeCell ref="E60:E62"/>
    <mergeCell ref="G61:G62"/>
    <mergeCell ref="G60:H60"/>
    <mergeCell ref="B1:I1"/>
    <mergeCell ref="G50:I50"/>
    <mergeCell ref="G53:I53"/>
    <mergeCell ref="G55:I55"/>
    <mergeCell ref="J30:K35"/>
    <mergeCell ref="H4:I4"/>
    <mergeCell ref="I44:J44"/>
    <mergeCell ref="A52:C52"/>
    <mergeCell ref="G49:I49"/>
    <mergeCell ref="D31:E31"/>
    <mergeCell ref="D41:E41"/>
    <mergeCell ref="G52:I52"/>
    <mergeCell ref="D21:E21"/>
    <mergeCell ref="F4:G4"/>
    <mergeCell ref="B2:I2"/>
    <mergeCell ref="I9:I10"/>
    <mergeCell ref="D22:E22"/>
    <mergeCell ref="D38:E38"/>
    <mergeCell ref="D30:E30"/>
    <mergeCell ref="D37:E37"/>
    <mergeCell ref="D11:E11"/>
    <mergeCell ref="B99:C99"/>
    <mergeCell ref="H61:H62"/>
    <mergeCell ref="D23:E23"/>
    <mergeCell ref="B61:D62"/>
    <mergeCell ref="G51:I51"/>
    <mergeCell ref="I60:I62"/>
    <mergeCell ref="F60:F62"/>
    <mergeCell ref="L166:N168"/>
    <mergeCell ref="D13:E13"/>
    <mergeCell ref="D14:E14"/>
    <mergeCell ref="D15:E15"/>
    <mergeCell ref="G48:I48"/>
    <mergeCell ref="D18:E18"/>
    <mergeCell ref="I26:J26"/>
    <mergeCell ref="D26:H26"/>
    <mergeCell ref="D27:H27"/>
    <mergeCell ref="J28:K29"/>
    <mergeCell ref="K38:K41"/>
    <mergeCell ref="D17:E17"/>
    <mergeCell ref="D19:E19"/>
    <mergeCell ref="J166:K166"/>
    <mergeCell ref="J60:J62"/>
    <mergeCell ref="I45:J45"/>
  </mergeCells>
  <phoneticPr fontId="0" type="noConversion"/>
  <conditionalFormatting sqref="E191">
    <cfRule type="expression" dxfId="34" priority="88" stopIfTrue="1">
      <formula>G183&lt;&gt;G302</formula>
    </cfRule>
  </conditionalFormatting>
  <conditionalFormatting sqref="D191">
    <cfRule type="expression" dxfId="33" priority="89" stopIfTrue="1">
      <formula>E183&lt;&gt;F302</formula>
    </cfRule>
  </conditionalFormatting>
  <conditionalFormatting sqref="I159:I162 G130:H132 G142:H144 G168:H171 G173:H173 G134:H140 G146:H149 G104:H115 D41:H41 I45:J45 J41 G60:H62 G65:H67 G71:H74 G76:H82 G84:H91 G93:H96 G99:H99 G117:H124 G126:H128 G151:H166 E175:I187">
    <cfRule type="expression" dxfId="32" priority="9" stopIfTrue="1">
      <formula>$N$21="Non-Tax Credit"</formula>
    </cfRule>
  </conditionalFormatting>
  <conditionalFormatting sqref="I170">
    <cfRule type="expression" dxfId="31" priority="6" stopIfTrue="1">
      <formula>$O$169=0</formula>
    </cfRule>
    <cfRule type="expression" dxfId="30" priority="7" stopIfTrue="1">
      <formula>"$F$14+$F$15+$F$16=0"</formula>
    </cfRule>
  </conditionalFormatting>
  <conditionalFormatting sqref="J30:K35">
    <cfRule type="expression" dxfId="29" priority="4" stopIfTrue="1">
      <formula>$F$30=0</formula>
    </cfRule>
    <cfRule type="expression" dxfId="28" priority="5" stopIfTrue="1">
      <formula>"f24=0"</formula>
    </cfRule>
  </conditionalFormatting>
  <conditionalFormatting sqref="G125:H125">
    <cfRule type="expression" dxfId="27" priority="3" stopIfTrue="1">
      <formula>$N$21="No"</formula>
    </cfRule>
  </conditionalFormatting>
  <conditionalFormatting sqref="G150:H150">
    <cfRule type="expression" dxfId="26" priority="2" stopIfTrue="1">
      <formula>$N$21="No"</formula>
    </cfRule>
  </conditionalFormatting>
  <conditionalFormatting sqref="J42:K42">
    <cfRule type="expression" dxfId="25" priority="1" stopIfTrue="1">
      <formula>$N$21="Non-Tax Credit"</formula>
    </cfRule>
  </conditionalFormatting>
  <dataValidations xWindow="432" yWindow="142" count="8">
    <dataValidation allowBlank="1" showDropDown="1" showInputMessage="1" showErrorMessage="1" sqref="H17"/>
    <dataValidation type="whole" allowBlank="1" showErrorMessage="1" error="Only enter years in whole numbers.  " sqref="I11:I23">
      <formula1>0</formula1>
      <formula2>50</formula2>
    </dataValidation>
    <dataValidation type="list" showInputMessage="1" showErrorMessage="1" sqref="J11:J23">
      <formula1>"First,Second,Third,Fourth,Fifth"</formula1>
    </dataValidation>
    <dataValidation type="list" allowBlank="1" showInputMessage="1" showErrorMessage="1" sqref="B32:B40">
      <formula1>"HOME Match, AHTF Match"</formula1>
    </dataValidation>
    <dataValidation type="list" allowBlank="1" showInputMessage="1" showErrorMessage="1" sqref="E32:E36">
      <formula1>"Federal Grant, Non-Federal Grant"</formula1>
    </dataValidation>
    <dataValidation type="list" allowBlank="1" showInputMessage="1" showErrorMessage="1" sqref="B21:B23 B29:B30">
      <formula1>"AHTF Match"</formula1>
    </dataValidation>
    <dataValidation type="list" allowBlank="1" showInputMessage="1" showErrorMessage="1" sqref="I27">
      <formula1>$N$26:$N$27</formula1>
    </dataValidation>
    <dataValidation type="list" allowBlank="1" showInputMessage="1" showErrorMessage="1" sqref="K27">
      <formula1>$O$26:$O$27</formula1>
    </dataValidation>
  </dataValidations>
  <printOptions horizontalCentered="1"/>
  <pageMargins left="0.5" right="0.5" top="0.5" bottom="0.5" header="0.25" footer="0.25"/>
  <pageSetup scale="43" fitToHeight="3" orientation="portrait" r:id="rId1"/>
  <headerFooter alignWithMargins="0">
    <oddFooter xml:space="preserve">&amp;L&amp;10&amp;F
&amp;A&amp;R&amp;10Page &amp;P
&amp;D&amp;12
</oddFooter>
  </headerFooter>
  <rowBreaks count="1" manualBreakCount="1">
    <brk id="100" max="10" man="1"/>
  </rowBreaks>
  <ignoredErrors>
    <ignoredError sqref="G42 G44" formula="1"/>
    <ignoredError sqref="E175 K21:L23 L11 E177 K12:L15 K18:L19 L17" unlockedFormula="1"/>
  </ignoredErrors>
  <drawing r:id="rId2"/>
</worksheet>
</file>

<file path=xl/worksheets/sheet6.xml><?xml version="1.0" encoding="utf-8"?>
<worksheet xmlns="http://schemas.openxmlformats.org/spreadsheetml/2006/main" xmlns:r="http://schemas.openxmlformats.org/officeDocument/2006/relationships">
  <sheetPr codeName="Sheet7"/>
  <dimension ref="A1:R150"/>
  <sheetViews>
    <sheetView showGridLines="0" topLeftCell="J78" zoomScale="70" zoomScaleNormal="70" zoomScaleSheetLayoutView="50" zoomScalePageLayoutView="80" workbookViewId="0">
      <selection activeCell="W100" sqref="W100"/>
    </sheetView>
  </sheetViews>
  <sheetFormatPr defaultRowHeight="17.100000000000001" customHeight="1"/>
  <cols>
    <col min="1" max="1" width="6.109375" style="1" customWidth="1"/>
    <col min="2" max="2" width="1.44140625" style="24" customWidth="1"/>
    <col min="3" max="3" width="40.33203125" style="1" bestFit="1" customWidth="1"/>
    <col min="4" max="5" width="13.44140625" style="1" customWidth="1"/>
    <col min="6" max="6" width="15.77734375" style="1" customWidth="1"/>
    <col min="7" max="7" width="13.77734375" style="1" customWidth="1"/>
    <col min="8" max="8" width="19.5546875" style="1" customWidth="1"/>
    <col min="9" max="9" width="10.44140625" style="1" customWidth="1"/>
    <col min="10" max="10" width="11.44140625" style="1" customWidth="1"/>
    <col min="11" max="11" width="8.88671875" style="1"/>
    <col min="12" max="14" width="8.88671875" style="493" customWidth="1"/>
    <col min="15" max="19" width="8.88671875" style="1" customWidth="1"/>
    <col min="20" max="16384" width="8.88671875" style="1"/>
  </cols>
  <sheetData>
    <row r="1" spans="2:18" ht="20.65" customHeight="1">
      <c r="B1" s="499"/>
      <c r="C1" s="1519">
        <f>'2)Summary'!A1</f>
        <v>0</v>
      </c>
      <c r="D1" s="1519"/>
      <c r="E1" s="1519"/>
      <c r="F1" s="1519"/>
      <c r="G1" s="1519"/>
      <c r="H1" s="1519"/>
    </row>
    <row r="2" spans="2:18" ht="23.25">
      <c r="B2" s="499"/>
      <c r="C2" s="1519" t="s">
        <v>600</v>
      </c>
      <c r="D2" s="1519"/>
      <c r="E2" s="1519"/>
      <c r="F2" s="1519"/>
      <c r="G2" s="1519"/>
      <c r="H2" s="1519"/>
    </row>
    <row r="3" spans="2:18" ht="33" customHeight="1">
      <c r="C3" s="1653" t="s">
        <v>591</v>
      </c>
      <c r="D3" s="1653"/>
      <c r="E3" s="1653"/>
      <c r="F3" s="1653"/>
      <c r="G3" s="1653"/>
      <c r="H3" s="1653"/>
      <c r="O3" s="4"/>
      <c r="P3" s="4"/>
      <c r="Q3" s="50"/>
    </row>
    <row r="4" spans="2:18" ht="16.149999999999999" customHeight="1">
      <c r="C4" s="1654" t="s">
        <v>601</v>
      </c>
      <c r="D4" s="1654"/>
      <c r="E4" s="1654"/>
      <c r="F4" s="1654"/>
      <c r="G4" s="1654"/>
      <c r="H4" s="1654"/>
      <c r="O4" s="4"/>
      <c r="P4" s="4"/>
      <c r="Q4" s="50"/>
    </row>
    <row r="5" spans="2:18" ht="16.149999999999999" customHeight="1">
      <c r="C5" s="953"/>
      <c r="D5" s="953"/>
      <c r="E5" s="953"/>
      <c r="F5" s="953"/>
      <c r="G5" s="953"/>
      <c r="H5" s="953"/>
      <c r="O5" s="4"/>
      <c r="P5" s="4"/>
      <c r="Q5" s="50"/>
    </row>
    <row r="6" spans="2:18" ht="17.100000000000001" customHeight="1">
      <c r="B6" s="572"/>
      <c r="C6" s="564"/>
      <c r="D6" s="1647" t="s">
        <v>154</v>
      </c>
      <c r="E6" s="1621" t="s">
        <v>260</v>
      </c>
      <c r="F6" s="1650" t="s">
        <v>218</v>
      </c>
      <c r="G6" s="1650"/>
      <c r="H6" s="1652" t="s">
        <v>602</v>
      </c>
      <c r="I6" s="1655"/>
      <c r="J6" s="15"/>
      <c r="R6" s="50"/>
    </row>
    <row r="7" spans="2:18" ht="27.75" customHeight="1">
      <c r="B7" s="901"/>
      <c r="C7" s="902" t="s">
        <v>29</v>
      </c>
      <c r="D7" s="1647"/>
      <c r="E7" s="1622"/>
      <c r="F7" s="1648" t="s">
        <v>589</v>
      </c>
      <c r="G7" s="1611" t="s">
        <v>259</v>
      </c>
      <c r="H7" s="1619"/>
      <c r="I7" s="1655"/>
      <c r="J7" s="15"/>
      <c r="R7" s="50"/>
    </row>
    <row r="8" spans="2:18" ht="6" customHeight="1">
      <c r="B8" s="903"/>
      <c r="C8" s="904"/>
      <c r="D8" s="1647"/>
      <c r="E8" s="1622"/>
      <c r="F8" s="1649"/>
      <c r="G8" s="1612"/>
      <c r="H8" s="1620"/>
      <c r="I8" s="1655"/>
      <c r="R8" s="50"/>
    </row>
    <row r="9" spans="2:18" ht="9" customHeight="1">
      <c r="C9" s="9"/>
      <c r="E9" s="22"/>
      <c r="R9" s="50"/>
    </row>
    <row r="10" spans="2:18" ht="17.100000000000001" customHeight="1">
      <c r="C10" s="146" t="s">
        <v>130</v>
      </c>
      <c r="D10" s="831"/>
      <c r="E10" s="831"/>
      <c r="F10" s="41"/>
      <c r="G10" s="21"/>
      <c r="H10" s="21"/>
      <c r="R10" s="50"/>
    </row>
    <row r="11" spans="2:18" s="323" customFormat="1" ht="17.100000000000001" customHeight="1">
      <c r="B11" s="324"/>
      <c r="C11" s="346" t="s">
        <v>22</v>
      </c>
      <c r="D11" s="763">
        <f>SUM(F11:H11)</f>
        <v>0</v>
      </c>
      <c r="E11" s="329">
        <f>IFERROR(D11/Units,0)</f>
        <v>0</v>
      </c>
      <c r="F11" s="598"/>
      <c r="G11" s="597"/>
      <c r="H11" s="597"/>
      <c r="I11" s="111"/>
      <c r="L11" s="435"/>
      <c r="M11" s="435"/>
      <c r="N11" s="435"/>
      <c r="R11" s="325"/>
    </row>
    <row r="12" spans="2:18" s="323" customFormat="1" ht="19.5" customHeight="1">
      <c r="B12" s="324"/>
      <c r="C12" s="111" t="s">
        <v>89</v>
      </c>
      <c r="D12" s="329">
        <f>SUM(F12:H12)</f>
        <v>0</v>
      </c>
      <c r="E12" s="329">
        <f>IFERROR(D12/Units,0)</f>
        <v>0</v>
      </c>
      <c r="F12" s="598"/>
      <c r="G12" s="598"/>
      <c r="H12" s="597"/>
      <c r="I12" s="111"/>
      <c r="L12" s="435"/>
      <c r="M12" s="435"/>
      <c r="N12" s="435"/>
      <c r="R12" s="325"/>
    </row>
    <row r="13" spans="2:18" ht="17.649999999999999" customHeight="1">
      <c r="C13" s="27" t="s">
        <v>131</v>
      </c>
      <c r="D13" s="326">
        <f>SUM(D11:D12)</f>
        <v>0</v>
      </c>
      <c r="E13" s="343"/>
      <c r="F13" s="599">
        <f>SUM(F11:F12)</f>
        <v>0</v>
      </c>
      <c r="G13" s="599">
        <f>SUM(G11:G12)</f>
        <v>0</v>
      </c>
      <c r="H13" s="599">
        <f>SUM(H11:H12)</f>
        <v>0</v>
      </c>
      <c r="R13" s="50"/>
    </row>
    <row r="14" spans="2:18" ht="17.100000000000001" customHeight="1">
      <c r="D14" s="13"/>
      <c r="E14" s="34"/>
      <c r="F14" s="18"/>
      <c r="G14" s="18"/>
      <c r="H14" s="18"/>
      <c r="R14" s="50"/>
    </row>
    <row r="15" spans="2:18" ht="17.100000000000001" customHeight="1">
      <c r="C15" s="146" t="s">
        <v>269</v>
      </c>
      <c r="D15" s="34"/>
      <c r="E15" s="34"/>
      <c r="F15" s="600"/>
      <c r="G15" s="18"/>
      <c r="H15" s="18"/>
      <c r="R15" s="50"/>
    </row>
    <row r="16" spans="2:18" s="323" customFormat="1" ht="17.100000000000001" customHeight="1">
      <c r="C16" s="847" t="s">
        <v>90</v>
      </c>
      <c r="D16" s="844"/>
      <c r="E16" s="844"/>
      <c r="F16" s="845"/>
      <c r="G16" s="845"/>
      <c r="H16" s="845"/>
      <c r="L16" s="435"/>
      <c r="M16" s="435"/>
      <c r="N16" s="435"/>
      <c r="R16" s="325"/>
    </row>
    <row r="17" spans="2:18" s="323" customFormat="1" ht="17.100000000000001" customHeight="1">
      <c r="B17" s="324"/>
      <c r="C17" s="346" t="s">
        <v>92</v>
      </c>
      <c r="D17" s="329">
        <f>SUM(F17:H17)</f>
        <v>0</v>
      </c>
      <c r="E17" s="329">
        <f>IFERROR(D17/Units,0)</f>
        <v>0</v>
      </c>
      <c r="F17" s="597"/>
      <c r="G17" s="597"/>
      <c r="H17" s="597"/>
      <c r="I17" s="111"/>
      <c r="L17" s="435"/>
      <c r="M17" s="435"/>
      <c r="N17" s="435"/>
      <c r="R17" s="325"/>
    </row>
    <row r="18" spans="2:18" s="323" customFormat="1" ht="17.100000000000001" customHeight="1">
      <c r="B18" s="324"/>
      <c r="C18" s="111" t="s">
        <v>91</v>
      </c>
      <c r="D18" s="329">
        <f>SUM(F18:H18)</f>
        <v>0</v>
      </c>
      <c r="E18" s="329">
        <f>IFERROR(D18/Units,0)</f>
        <v>0</v>
      </c>
      <c r="F18" s="597"/>
      <c r="G18" s="597"/>
      <c r="H18" s="597"/>
      <c r="I18" s="111"/>
      <c r="L18" s="435"/>
      <c r="M18" s="435"/>
      <c r="N18" s="435"/>
      <c r="R18" s="325"/>
    </row>
    <row r="19" spans="2:18" s="323" customFormat="1" ht="17.100000000000001" customHeight="1">
      <c r="B19" s="324"/>
      <c r="C19" s="111" t="s">
        <v>432</v>
      </c>
      <c r="D19" s="329">
        <f>SUM(F19:H19)</f>
        <v>0</v>
      </c>
      <c r="E19" s="329">
        <f>IFERROR(D19/Units,0)</f>
        <v>0</v>
      </c>
      <c r="F19" s="597"/>
      <c r="G19" s="597"/>
      <c r="H19" s="597"/>
      <c r="I19" s="111"/>
      <c r="L19" s="435"/>
      <c r="M19" s="435"/>
      <c r="N19" s="435"/>
      <c r="R19" s="325"/>
    </row>
    <row r="20" spans="2:18" s="323" customFormat="1" ht="17.100000000000001" customHeight="1">
      <c r="B20" s="324"/>
      <c r="C20" s="491" t="s">
        <v>434</v>
      </c>
      <c r="D20" s="329">
        <f>SUM(F20:H20)</f>
        <v>0</v>
      </c>
      <c r="E20" s="329">
        <f>IFERROR(D20/Units,0)</f>
        <v>0</v>
      </c>
      <c r="F20" s="597"/>
      <c r="G20" s="597"/>
      <c r="H20" s="602"/>
      <c r="I20" s="111"/>
      <c r="L20" s="435"/>
      <c r="M20" s="435"/>
      <c r="N20" s="435"/>
      <c r="R20" s="325"/>
    </row>
    <row r="21" spans="2:18" s="323" customFormat="1" ht="17.100000000000001" customHeight="1">
      <c r="C21" s="843" t="s">
        <v>93</v>
      </c>
      <c r="D21" s="844"/>
      <c r="E21" s="844"/>
      <c r="F21" s="845"/>
      <c r="G21" s="845"/>
      <c r="H21" s="845"/>
      <c r="I21" s="111"/>
      <c r="L21" s="435"/>
      <c r="M21" s="435"/>
      <c r="N21" s="435"/>
      <c r="R21" s="325"/>
    </row>
    <row r="22" spans="2:18" s="323" customFormat="1" ht="17.100000000000001" customHeight="1">
      <c r="B22" s="324"/>
      <c r="C22" s="111" t="s">
        <v>66</v>
      </c>
      <c r="D22" s="329">
        <f t="shared" ref="D22:D28" si="0">SUM(F22:H22)</f>
        <v>0</v>
      </c>
      <c r="E22" s="329">
        <f t="shared" ref="E22:E28" si="1">IFERROR(D22/Units,0)</f>
        <v>0</v>
      </c>
      <c r="F22" s="597"/>
      <c r="G22" s="597"/>
      <c r="H22" s="597"/>
      <c r="I22" s="111"/>
      <c r="L22" s="435"/>
      <c r="M22" s="435"/>
      <c r="N22" s="435"/>
      <c r="R22" s="325"/>
    </row>
    <row r="23" spans="2:18" s="323" customFormat="1" ht="17.100000000000001" customHeight="1">
      <c r="B23" s="324"/>
      <c r="C23" s="111" t="s">
        <v>65</v>
      </c>
      <c r="D23" s="329">
        <f t="shared" si="0"/>
        <v>0</v>
      </c>
      <c r="E23" s="329">
        <f t="shared" si="1"/>
        <v>0</v>
      </c>
      <c r="F23" s="597"/>
      <c r="G23" s="597"/>
      <c r="H23" s="597"/>
      <c r="I23" s="111"/>
      <c r="L23" s="435"/>
      <c r="M23" s="435"/>
      <c r="N23" s="435"/>
      <c r="R23" s="325"/>
    </row>
    <row r="24" spans="2:18" s="323" customFormat="1" ht="16.899999999999999" customHeight="1">
      <c r="B24" s="324"/>
      <c r="C24" s="111" t="s">
        <v>94</v>
      </c>
      <c r="D24" s="329">
        <f t="shared" si="0"/>
        <v>0</v>
      </c>
      <c r="E24" s="329">
        <f t="shared" si="1"/>
        <v>0</v>
      </c>
      <c r="F24" s="597"/>
      <c r="G24" s="597"/>
      <c r="H24" s="597"/>
      <c r="I24" s="111"/>
      <c r="L24" s="435"/>
      <c r="M24" s="435"/>
      <c r="N24" s="435"/>
      <c r="R24" s="325"/>
    </row>
    <row r="25" spans="2:18" s="323" customFormat="1" ht="17.100000000000001" customHeight="1">
      <c r="B25" s="324"/>
      <c r="C25" s="111" t="s">
        <v>95</v>
      </c>
      <c r="D25" s="329">
        <f t="shared" si="0"/>
        <v>0</v>
      </c>
      <c r="E25" s="329">
        <f t="shared" si="1"/>
        <v>0</v>
      </c>
      <c r="F25" s="598"/>
      <c r="G25" s="598"/>
      <c r="H25" s="597"/>
      <c r="I25" s="111"/>
      <c r="L25" s="435"/>
      <c r="M25" s="435"/>
      <c r="N25" s="435"/>
      <c r="R25" s="325"/>
    </row>
    <row r="26" spans="2:18" s="323" customFormat="1" ht="17.100000000000001" customHeight="1">
      <c r="B26" s="324"/>
      <c r="C26" s="111" t="s">
        <v>67</v>
      </c>
      <c r="D26" s="329">
        <f t="shared" si="0"/>
        <v>0</v>
      </c>
      <c r="E26" s="329">
        <f t="shared" si="1"/>
        <v>0</v>
      </c>
      <c r="F26" s="597"/>
      <c r="G26" s="597"/>
      <c r="H26" s="597"/>
      <c r="I26" s="111"/>
      <c r="L26" s="435"/>
      <c r="M26" s="435"/>
      <c r="N26" s="435"/>
      <c r="R26" s="325"/>
    </row>
    <row r="27" spans="2:18" s="323" customFormat="1" ht="17.100000000000001" customHeight="1">
      <c r="B27" s="324"/>
      <c r="C27" s="111" t="s">
        <v>68</v>
      </c>
      <c r="D27" s="329">
        <f t="shared" si="0"/>
        <v>0</v>
      </c>
      <c r="E27" s="329">
        <f t="shared" si="1"/>
        <v>0</v>
      </c>
      <c r="F27" s="597"/>
      <c r="G27" s="597"/>
      <c r="H27" s="597"/>
      <c r="I27" s="111"/>
      <c r="L27" s="435"/>
      <c r="M27" s="435"/>
      <c r="N27" s="435"/>
      <c r="R27" s="325"/>
    </row>
    <row r="28" spans="2:18" s="323" customFormat="1" ht="17.100000000000001" customHeight="1">
      <c r="B28" s="324"/>
      <c r="C28" s="111" t="s">
        <v>69</v>
      </c>
      <c r="D28" s="329">
        <f t="shared" si="0"/>
        <v>0</v>
      </c>
      <c r="E28" s="329">
        <f t="shared" si="1"/>
        <v>0</v>
      </c>
      <c r="F28" s="597"/>
      <c r="G28" s="597"/>
      <c r="H28" s="597"/>
      <c r="I28" s="111"/>
      <c r="L28" s="435"/>
      <c r="M28" s="435"/>
      <c r="N28" s="435"/>
      <c r="R28" s="325"/>
    </row>
    <row r="29" spans="2:18" s="323" customFormat="1" ht="17.100000000000001" customHeight="1">
      <c r="C29" s="843" t="s">
        <v>96</v>
      </c>
      <c r="D29" s="844"/>
      <c r="E29" s="844"/>
      <c r="F29" s="845"/>
      <c r="G29" s="845"/>
      <c r="H29" s="845"/>
      <c r="L29" s="435"/>
      <c r="M29" s="435"/>
      <c r="N29" s="435"/>
      <c r="R29" s="325"/>
    </row>
    <row r="30" spans="2:18" s="323" customFormat="1" ht="17.100000000000001" customHeight="1">
      <c r="B30" s="324"/>
      <c r="C30" s="111" t="s">
        <v>97</v>
      </c>
      <c r="D30" s="329">
        <f t="shared" ref="D30:D37" si="2">SUM(F30:H30)</f>
        <v>0</v>
      </c>
      <c r="E30" s="329">
        <f t="shared" ref="E30:E37" si="3">IFERROR(D30/Units,0)</f>
        <v>0</v>
      </c>
      <c r="F30" s="597"/>
      <c r="G30" s="597"/>
      <c r="H30" s="597"/>
      <c r="I30" s="111"/>
      <c r="L30" s="435"/>
      <c r="M30" s="435"/>
      <c r="N30" s="435"/>
      <c r="R30" s="325"/>
    </row>
    <row r="31" spans="2:18" s="323" customFormat="1" ht="17.100000000000001" customHeight="1">
      <c r="B31" s="324"/>
      <c r="C31" s="111" t="s">
        <v>9</v>
      </c>
      <c r="D31" s="329">
        <f t="shared" si="2"/>
        <v>0</v>
      </c>
      <c r="E31" s="329">
        <f t="shared" si="3"/>
        <v>0</v>
      </c>
      <c r="F31" s="597"/>
      <c r="G31" s="597"/>
      <c r="H31" s="597"/>
      <c r="I31" s="348" t="str">
        <f>IF(ISERROR($D$31/$D$42),"N/A",$D$31/$D$42)</f>
        <v>N/A</v>
      </c>
      <c r="J31" s="323" t="s">
        <v>336</v>
      </c>
      <c r="L31" s="435"/>
      <c r="M31" s="435"/>
      <c r="N31" s="435"/>
      <c r="R31" s="325"/>
    </row>
    <row r="32" spans="2:18" s="323" customFormat="1" ht="17.100000000000001" customHeight="1">
      <c r="B32" s="324"/>
      <c r="C32" s="111" t="s">
        <v>8</v>
      </c>
      <c r="D32" s="329">
        <f t="shared" si="2"/>
        <v>0</v>
      </c>
      <c r="E32" s="329">
        <f t="shared" si="3"/>
        <v>0</v>
      </c>
      <c r="F32" s="597"/>
      <c r="G32" s="597"/>
      <c r="H32" s="597"/>
      <c r="I32" s="348" t="str">
        <f>IF(ISERROR($D$32/$D$42),"N/A",$D$32/$D$42)</f>
        <v>N/A</v>
      </c>
      <c r="J32" s="323" t="s">
        <v>336</v>
      </c>
      <c r="L32" s="435"/>
      <c r="M32" s="435"/>
      <c r="N32" s="435"/>
      <c r="R32" s="325"/>
    </row>
    <row r="33" spans="2:18" s="323" customFormat="1" ht="17.100000000000001" customHeight="1">
      <c r="B33" s="324"/>
      <c r="C33" s="111" t="s">
        <v>10</v>
      </c>
      <c r="D33" s="329">
        <f t="shared" si="2"/>
        <v>0</v>
      </c>
      <c r="E33" s="329">
        <f t="shared" si="3"/>
        <v>0</v>
      </c>
      <c r="F33" s="597"/>
      <c r="G33" s="597"/>
      <c r="H33" s="597"/>
      <c r="I33" s="348" t="str">
        <f>IF(ISERROR($D$33/$D$42),"N/A",$D$33/$D42)</f>
        <v>N/A</v>
      </c>
      <c r="J33" s="323" t="s">
        <v>336</v>
      </c>
      <c r="L33" s="435"/>
      <c r="M33" s="435"/>
      <c r="N33" s="435"/>
      <c r="R33" s="325"/>
    </row>
    <row r="34" spans="2:18" s="323" customFormat="1" ht="17.100000000000001" customHeight="1">
      <c r="B34" s="324"/>
      <c r="C34" s="111" t="s">
        <v>24</v>
      </c>
      <c r="D34" s="329">
        <f t="shared" si="2"/>
        <v>0</v>
      </c>
      <c r="E34" s="329">
        <f t="shared" si="3"/>
        <v>0</v>
      </c>
      <c r="F34" s="597"/>
      <c r="G34" s="597"/>
      <c r="H34" s="597"/>
      <c r="I34" s="111"/>
      <c r="L34" s="435"/>
      <c r="M34" s="435"/>
      <c r="N34" s="435"/>
      <c r="R34" s="325"/>
    </row>
    <row r="35" spans="2:18" s="323" customFormat="1" ht="17.100000000000001" customHeight="1">
      <c r="B35" s="324"/>
      <c r="C35" s="111" t="s">
        <v>23</v>
      </c>
      <c r="D35" s="329">
        <f t="shared" si="2"/>
        <v>0</v>
      </c>
      <c r="E35" s="329">
        <f t="shared" si="3"/>
        <v>0</v>
      </c>
      <c r="F35" s="597"/>
      <c r="G35" s="597"/>
      <c r="H35" s="597"/>
      <c r="L35" s="435"/>
      <c r="M35" s="435"/>
      <c r="N35" s="435"/>
      <c r="R35" s="325"/>
    </row>
    <row r="36" spans="2:18" s="323" customFormat="1" ht="17.100000000000001" customHeight="1">
      <c r="B36" s="324"/>
      <c r="C36" s="111" t="s">
        <v>98</v>
      </c>
      <c r="D36" s="329">
        <f t="shared" si="2"/>
        <v>0</v>
      </c>
      <c r="E36" s="329">
        <f t="shared" si="3"/>
        <v>0</v>
      </c>
      <c r="F36" s="597"/>
      <c r="G36" s="597"/>
      <c r="H36" s="597"/>
      <c r="I36" s="111"/>
      <c r="L36" s="435"/>
      <c r="M36" s="435"/>
      <c r="N36" s="435"/>
      <c r="R36" s="325"/>
    </row>
    <row r="37" spans="2:18" s="323" customFormat="1" ht="17.100000000000001" customHeight="1">
      <c r="B37" s="324"/>
      <c r="C37" s="111" t="s">
        <v>429</v>
      </c>
      <c r="D37" s="329">
        <f t="shared" si="2"/>
        <v>0</v>
      </c>
      <c r="E37" s="329">
        <f t="shared" si="3"/>
        <v>0</v>
      </c>
      <c r="F37" s="597"/>
      <c r="G37" s="597"/>
      <c r="H37" s="597"/>
      <c r="I37" s="111"/>
      <c r="L37" s="435"/>
      <c r="M37" s="435"/>
      <c r="N37" s="435"/>
      <c r="R37" s="325"/>
    </row>
    <row r="38" spans="2:18" s="323" customFormat="1" ht="17.100000000000001" customHeight="1">
      <c r="C38" s="843" t="s">
        <v>99</v>
      </c>
      <c r="D38" s="844"/>
      <c r="E38" s="844"/>
      <c r="F38" s="845"/>
      <c r="G38" s="845"/>
      <c r="H38" s="845"/>
      <c r="I38" s="111"/>
      <c r="L38" s="435"/>
      <c r="M38" s="435"/>
      <c r="N38" s="435"/>
      <c r="R38" s="325"/>
    </row>
    <row r="39" spans="2:18" s="323" customFormat="1" ht="17.100000000000001" customHeight="1">
      <c r="B39" s="111"/>
      <c r="C39" s="347" t="s">
        <v>100</v>
      </c>
      <c r="D39" s="329">
        <f>SUM(F39:H39)</f>
        <v>0</v>
      </c>
      <c r="E39" s="329">
        <f>IFERROR(D39/Units,0)</f>
        <v>0</v>
      </c>
      <c r="F39" s="597"/>
      <c r="G39" s="597"/>
      <c r="H39" s="597"/>
      <c r="I39" s="111"/>
      <c r="L39" s="435"/>
      <c r="M39" s="435"/>
      <c r="N39" s="435"/>
      <c r="R39" s="325"/>
    </row>
    <row r="40" spans="2:18" s="323" customFormat="1" ht="17.100000000000001" customHeight="1">
      <c r="B40" s="111"/>
      <c r="C40" s="347" t="s">
        <v>100</v>
      </c>
      <c r="D40" s="329">
        <f>SUM(F40:H40)</f>
        <v>0</v>
      </c>
      <c r="E40" s="329">
        <f>IFERROR(D40/Units,0)</f>
        <v>0</v>
      </c>
      <c r="F40" s="597"/>
      <c r="G40" s="597"/>
      <c r="H40" s="597"/>
      <c r="I40" s="111"/>
      <c r="L40" s="435"/>
      <c r="M40" s="435"/>
      <c r="N40" s="435"/>
      <c r="R40" s="325"/>
    </row>
    <row r="41" spans="2:18" s="323" customFormat="1" ht="17.100000000000001" customHeight="1">
      <c r="B41" s="111"/>
      <c r="C41" s="347" t="s">
        <v>100</v>
      </c>
      <c r="D41" s="329">
        <f>SUM(F41:H41)</f>
        <v>0</v>
      </c>
      <c r="E41" s="329">
        <f>IFERROR(D41/Units,0)</f>
        <v>0</v>
      </c>
      <c r="F41" s="597"/>
      <c r="G41" s="597"/>
      <c r="H41" s="597"/>
      <c r="I41" s="111"/>
      <c r="L41" s="435"/>
      <c r="M41" s="435"/>
      <c r="N41" s="435"/>
      <c r="R41" s="325"/>
    </row>
    <row r="42" spans="2:18" s="2" customFormat="1" ht="17.100000000000001" customHeight="1">
      <c r="C42" s="27" t="s">
        <v>268</v>
      </c>
      <c r="D42" s="326">
        <f>SUM(D17:D41)</f>
        <v>0</v>
      </c>
      <c r="E42" s="343"/>
      <c r="F42" s="599">
        <f>SUM(F17:F41)</f>
        <v>0</v>
      </c>
      <c r="G42" s="599">
        <f>SUM(G17:G41)</f>
        <v>0</v>
      </c>
      <c r="H42" s="599">
        <f>SUM(H17:H41)</f>
        <v>0</v>
      </c>
      <c r="I42" s="6"/>
      <c r="L42" s="493"/>
      <c r="M42" s="493"/>
      <c r="N42" s="493"/>
      <c r="R42" s="204"/>
    </row>
    <row r="43" spans="2:18" ht="9" customHeight="1">
      <c r="B43" s="1"/>
      <c r="C43" s="5"/>
      <c r="D43" s="14"/>
      <c r="E43" s="36"/>
      <c r="F43" s="18"/>
      <c r="G43" s="18"/>
      <c r="H43" s="18"/>
      <c r="I43" s="15"/>
      <c r="R43" s="50"/>
    </row>
    <row r="44" spans="2:18" ht="17.100000000000001" customHeight="1">
      <c r="B44" s="1"/>
      <c r="C44" s="847" t="s">
        <v>101</v>
      </c>
      <c r="D44" s="848"/>
      <c r="E44" s="848"/>
      <c r="F44" s="849"/>
      <c r="G44" s="849"/>
      <c r="H44" s="849"/>
      <c r="I44" s="15"/>
      <c r="R44" s="50"/>
    </row>
    <row r="45" spans="2:18" s="323" customFormat="1" ht="17.100000000000001" customHeight="1">
      <c r="C45" s="358" t="s">
        <v>544</v>
      </c>
      <c r="D45" s="329">
        <f>SUM(F45:H45)</f>
        <v>0</v>
      </c>
      <c r="E45" s="329">
        <f>IFERROR(D45/Units,0)</f>
        <v>0</v>
      </c>
      <c r="F45" s="597"/>
      <c r="G45" s="597"/>
      <c r="H45" s="597"/>
      <c r="I45" s="348" t="str">
        <f>IF(ISERROR($D$45/($D$42)),"N/A",$D$45/($D$42))</f>
        <v>N/A</v>
      </c>
      <c r="J45" s="323" t="s">
        <v>336</v>
      </c>
      <c r="L45" s="435"/>
      <c r="M45" s="435"/>
      <c r="N45" s="435"/>
      <c r="R45" s="325"/>
    </row>
    <row r="46" spans="2:18" ht="17.100000000000001" customHeight="1">
      <c r="B46" s="1"/>
      <c r="C46" s="32"/>
      <c r="D46" s="14"/>
      <c r="E46" s="36"/>
      <c r="F46" s="18"/>
      <c r="G46" s="18"/>
      <c r="H46" s="18"/>
      <c r="I46" s="15"/>
      <c r="R46" s="50"/>
    </row>
    <row r="47" spans="2:18" ht="17.100000000000001" customHeight="1">
      <c r="B47" s="1"/>
      <c r="C47" s="147" t="s">
        <v>427</v>
      </c>
      <c r="D47" s="36"/>
      <c r="E47" s="36"/>
      <c r="F47" s="18"/>
      <c r="G47" s="18"/>
      <c r="H47" s="18"/>
      <c r="R47" s="50"/>
    </row>
    <row r="48" spans="2:18" s="323" customFormat="1" ht="17.100000000000001" customHeight="1">
      <c r="C48" s="843" t="s">
        <v>102</v>
      </c>
      <c r="D48" s="844"/>
      <c r="E48" s="844"/>
      <c r="F48" s="845"/>
      <c r="G48" s="845"/>
      <c r="H48" s="845"/>
      <c r="L48" s="435"/>
      <c r="M48" s="435"/>
      <c r="N48" s="435"/>
      <c r="R48" s="325"/>
    </row>
    <row r="49" spans="3:18" s="323" customFormat="1" ht="17.100000000000001" customHeight="1">
      <c r="C49" s="351" t="s">
        <v>20</v>
      </c>
      <c r="D49" s="329">
        <f t="shared" ref="D49:D59" si="4">SUM(F49:H49)</f>
        <v>0</v>
      </c>
      <c r="E49" s="329">
        <f t="shared" ref="E49:E60" si="5">IFERROR(D49/Units,0)</f>
        <v>0</v>
      </c>
      <c r="F49" s="602"/>
      <c r="G49" s="602"/>
      <c r="H49" s="597"/>
      <c r="I49" s="111"/>
      <c r="J49" s="111"/>
      <c r="L49" s="435"/>
      <c r="M49" s="435"/>
      <c r="N49" s="435"/>
      <c r="R49" s="325"/>
    </row>
    <row r="50" spans="3:18" s="323" customFormat="1" ht="17.100000000000001" customHeight="1">
      <c r="C50" s="351" t="s">
        <v>123</v>
      </c>
      <c r="D50" s="329">
        <f t="shared" si="4"/>
        <v>0</v>
      </c>
      <c r="E50" s="329">
        <f t="shared" si="5"/>
        <v>0</v>
      </c>
      <c r="F50" s="597"/>
      <c r="G50" s="597"/>
      <c r="H50" s="597"/>
      <c r="I50" s="111"/>
      <c r="J50" s="111"/>
      <c r="L50" s="435"/>
      <c r="M50" s="435"/>
      <c r="N50" s="435"/>
      <c r="R50" s="325"/>
    </row>
    <row r="51" spans="3:18" s="323" customFormat="1" ht="17.100000000000001" customHeight="1">
      <c r="C51" s="351" t="s">
        <v>28</v>
      </c>
      <c r="D51" s="329">
        <f t="shared" si="4"/>
        <v>0</v>
      </c>
      <c r="E51" s="329">
        <f t="shared" si="5"/>
        <v>0</v>
      </c>
      <c r="F51" s="597"/>
      <c r="G51" s="597"/>
      <c r="H51" s="597"/>
      <c r="I51" s="111"/>
      <c r="J51" s="111"/>
      <c r="L51" s="435"/>
      <c r="M51" s="435"/>
      <c r="N51" s="435"/>
      <c r="R51" s="325"/>
    </row>
    <row r="52" spans="3:18" s="323" customFormat="1" ht="17.100000000000001" customHeight="1">
      <c r="C52" s="351" t="s">
        <v>109</v>
      </c>
      <c r="D52" s="329">
        <f t="shared" si="4"/>
        <v>0</v>
      </c>
      <c r="E52" s="329">
        <f t="shared" si="5"/>
        <v>0</v>
      </c>
      <c r="F52" s="597"/>
      <c r="G52" s="597"/>
      <c r="H52" s="597"/>
      <c r="I52" s="111"/>
      <c r="J52" s="111"/>
      <c r="L52" s="435"/>
      <c r="M52" s="435"/>
      <c r="N52" s="435"/>
      <c r="R52" s="325"/>
    </row>
    <row r="53" spans="3:18" s="323" customFormat="1" ht="17.100000000000001" customHeight="1">
      <c r="C53" s="351" t="s">
        <v>26</v>
      </c>
      <c r="D53" s="329">
        <f t="shared" si="4"/>
        <v>0</v>
      </c>
      <c r="E53" s="329">
        <f t="shared" si="5"/>
        <v>0</v>
      </c>
      <c r="F53" s="597"/>
      <c r="G53" s="597"/>
      <c r="H53" s="597"/>
      <c r="I53" s="111"/>
      <c r="J53" s="111"/>
      <c r="L53" s="435"/>
      <c r="M53" s="435"/>
      <c r="N53" s="435"/>
      <c r="R53" s="325"/>
    </row>
    <row r="54" spans="3:18" s="323" customFormat="1" ht="17.100000000000001" customHeight="1">
      <c r="C54" s="351" t="s">
        <v>105</v>
      </c>
      <c r="D54" s="329">
        <f t="shared" si="4"/>
        <v>0</v>
      </c>
      <c r="E54" s="329">
        <f t="shared" si="5"/>
        <v>0</v>
      </c>
      <c r="F54" s="597"/>
      <c r="G54" s="597"/>
      <c r="H54" s="597"/>
      <c r="I54" s="111"/>
      <c r="J54" s="111"/>
      <c r="L54" s="435"/>
      <c r="M54" s="435"/>
      <c r="N54" s="435"/>
      <c r="R54" s="325"/>
    </row>
    <row r="55" spans="3:18" s="323" customFormat="1" ht="17.100000000000001" customHeight="1">
      <c r="C55" s="351" t="s">
        <v>13</v>
      </c>
      <c r="D55" s="329">
        <f t="shared" si="4"/>
        <v>0</v>
      </c>
      <c r="E55" s="329">
        <f t="shared" si="5"/>
        <v>0</v>
      </c>
      <c r="F55" s="597"/>
      <c r="G55" s="597"/>
      <c r="H55" s="597"/>
      <c r="I55" s="111"/>
      <c r="J55" s="111"/>
      <c r="L55" s="435"/>
      <c r="M55" s="435"/>
      <c r="N55" s="435"/>
      <c r="R55" s="325"/>
    </row>
    <row r="56" spans="3:18" s="323" customFormat="1" ht="17.100000000000001" customHeight="1">
      <c r="C56" s="351" t="s">
        <v>108</v>
      </c>
      <c r="D56" s="329">
        <f t="shared" si="4"/>
        <v>0</v>
      </c>
      <c r="E56" s="329">
        <f t="shared" si="5"/>
        <v>0</v>
      </c>
      <c r="F56" s="597"/>
      <c r="G56" s="597"/>
      <c r="H56" s="597"/>
      <c r="I56" s="111"/>
      <c r="J56" s="111"/>
      <c r="L56" s="435"/>
      <c r="M56" s="435"/>
      <c r="N56" s="435"/>
      <c r="R56" s="325"/>
    </row>
    <row r="57" spans="3:18" s="323" customFormat="1" ht="17.100000000000001" customHeight="1">
      <c r="C57" s="351" t="s">
        <v>104</v>
      </c>
      <c r="D57" s="329">
        <f t="shared" si="4"/>
        <v>0</v>
      </c>
      <c r="E57" s="329">
        <f t="shared" si="5"/>
        <v>0</v>
      </c>
      <c r="F57" s="597"/>
      <c r="G57" s="597"/>
      <c r="H57" s="597"/>
      <c r="I57" s="111"/>
      <c r="J57" s="111"/>
      <c r="L57" s="435"/>
      <c r="M57" s="435"/>
      <c r="N57" s="435"/>
      <c r="R57" s="325"/>
    </row>
    <row r="58" spans="3:18" s="323" customFormat="1" ht="17.100000000000001" customHeight="1">
      <c r="C58" s="351" t="s">
        <v>106</v>
      </c>
      <c r="D58" s="329">
        <f t="shared" si="4"/>
        <v>0</v>
      </c>
      <c r="E58" s="329">
        <f t="shared" si="5"/>
        <v>0</v>
      </c>
      <c r="F58" s="597"/>
      <c r="G58" s="597"/>
      <c r="H58" s="597"/>
      <c r="I58" s="111"/>
      <c r="J58" s="111"/>
      <c r="L58" s="435"/>
      <c r="M58" s="435"/>
      <c r="N58" s="435"/>
      <c r="R58" s="325"/>
    </row>
    <row r="59" spans="3:18" s="323" customFormat="1" ht="17.100000000000001" customHeight="1">
      <c r="C59" s="351" t="s">
        <v>103</v>
      </c>
      <c r="D59" s="329">
        <f t="shared" si="4"/>
        <v>0</v>
      </c>
      <c r="E59" s="329">
        <f t="shared" si="5"/>
        <v>0</v>
      </c>
      <c r="F59" s="597"/>
      <c r="G59" s="597"/>
      <c r="H59" s="597"/>
      <c r="I59" s="111"/>
      <c r="J59" s="111"/>
      <c r="L59" s="435"/>
      <c r="M59" s="435"/>
      <c r="N59" s="435"/>
      <c r="R59" s="325"/>
    </row>
    <row r="60" spans="3:18" s="323" customFormat="1" ht="17.100000000000001" customHeight="1">
      <c r="C60" s="351" t="s">
        <v>107</v>
      </c>
      <c r="D60" s="329">
        <f>SUM(F60:H60)</f>
        <v>0</v>
      </c>
      <c r="E60" s="329">
        <f t="shared" si="5"/>
        <v>0</v>
      </c>
      <c r="F60" s="597"/>
      <c r="G60" s="597"/>
      <c r="H60" s="597"/>
      <c r="I60" s="111"/>
      <c r="J60" s="111"/>
      <c r="L60" s="435"/>
      <c r="M60" s="435"/>
      <c r="N60" s="435"/>
      <c r="R60" s="325"/>
    </row>
    <row r="61" spans="3:18" s="323" customFormat="1" ht="17.100000000000001" customHeight="1">
      <c r="C61" s="843" t="s">
        <v>110</v>
      </c>
      <c r="D61" s="844"/>
      <c r="E61" s="844"/>
      <c r="F61" s="846"/>
      <c r="G61" s="845"/>
      <c r="H61" s="845"/>
      <c r="I61" s="111"/>
      <c r="J61" s="111"/>
      <c r="L61" s="435"/>
      <c r="M61" s="435"/>
      <c r="N61" s="435"/>
      <c r="R61" s="325"/>
    </row>
    <row r="62" spans="3:18" s="323" customFormat="1" ht="17.100000000000001" customHeight="1">
      <c r="C62" s="351" t="s">
        <v>114</v>
      </c>
      <c r="D62" s="329">
        <f t="shared" ref="D62:D68" si="6">SUM(F62:H62)</f>
        <v>0</v>
      </c>
      <c r="E62" s="329">
        <f t="shared" ref="E62:E68" si="7">IFERROR(D62/Units,0)</f>
        <v>0</v>
      </c>
      <c r="F62" s="623"/>
      <c r="G62" s="603"/>
      <c r="H62" s="597"/>
      <c r="I62" s="111"/>
      <c r="J62" s="111"/>
      <c r="L62" s="435"/>
      <c r="M62" s="435"/>
      <c r="N62" s="435"/>
      <c r="R62" s="325"/>
    </row>
    <row r="63" spans="3:18" s="323" customFormat="1" ht="17.100000000000001" customHeight="1">
      <c r="C63" s="351" t="s">
        <v>25</v>
      </c>
      <c r="D63" s="329">
        <f t="shared" si="6"/>
        <v>0</v>
      </c>
      <c r="E63" s="329">
        <f t="shared" si="7"/>
        <v>0</v>
      </c>
      <c r="F63" s="623"/>
      <c r="G63" s="603"/>
      <c r="H63" s="597"/>
      <c r="I63" s="111"/>
      <c r="J63" s="111"/>
      <c r="L63" s="435"/>
      <c r="M63" s="435"/>
      <c r="N63" s="435"/>
      <c r="R63" s="325"/>
    </row>
    <row r="64" spans="3:18" s="323" customFormat="1" ht="17.100000000000001" customHeight="1">
      <c r="C64" s="351" t="s">
        <v>115</v>
      </c>
      <c r="D64" s="329">
        <f t="shared" si="6"/>
        <v>0</v>
      </c>
      <c r="E64" s="329">
        <f t="shared" si="7"/>
        <v>0</v>
      </c>
      <c r="F64" s="623"/>
      <c r="G64" s="623"/>
      <c r="H64" s="597"/>
      <c r="I64" s="111"/>
      <c r="J64" s="111"/>
      <c r="L64" s="435"/>
      <c r="M64" s="435"/>
      <c r="N64" s="435"/>
      <c r="R64" s="325"/>
    </row>
    <row r="65" spans="1:18" s="323" customFormat="1" ht="17.100000000000001" customHeight="1">
      <c r="C65" s="351" t="s">
        <v>112</v>
      </c>
      <c r="D65" s="329">
        <f t="shared" si="6"/>
        <v>0</v>
      </c>
      <c r="E65" s="329">
        <f t="shared" si="7"/>
        <v>0</v>
      </c>
      <c r="F65" s="623"/>
      <c r="G65" s="603"/>
      <c r="H65" s="597"/>
      <c r="I65" s="111"/>
      <c r="J65" s="111"/>
      <c r="L65" s="435"/>
      <c r="M65" s="435"/>
      <c r="N65" s="435"/>
      <c r="R65" s="325"/>
    </row>
    <row r="66" spans="1:18" s="323" customFormat="1" ht="17.100000000000001" customHeight="1">
      <c r="C66" s="351" t="s">
        <v>111</v>
      </c>
      <c r="D66" s="329">
        <f t="shared" si="6"/>
        <v>0</v>
      </c>
      <c r="E66" s="329">
        <f t="shared" si="7"/>
        <v>0</v>
      </c>
      <c r="F66" s="623"/>
      <c r="G66" s="623"/>
      <c r="H66" s="597"/>
      <c r="I66" s="111"/>
      <c r="J66" s="111"/>
      <c r="L66" s="435"/>
      <c r="M66" s="435"/>
      <c r="N66" s="435"/>
      <c r="R66" s="325"/>
    </row>
    <row r="67" spans="1:18" s="323" customFormat="1" ht="17.100000000000001" hidden="1" customHeight="1">
      <c r="C67" s="351"/>
      <c r="D67" s="329"/>
      <c r="E67" s="329"/>
      <c r="F67" s="623"/>
      <c r="G67" s="841"/>
      <c r="H67" s="597"/>
      <c r="I67" s="111"/>
      <c r="J67" s="111"/>
      <c r="L67" s="435"/>
      <c r="M67" s="435"/>
      <c r="N67" s="435"/>
      <c r="R67" s="325"/>
    </row>
    <row r="68" spans="1:18" s="323" customFormat="1" ht="16.899999999999999" customHeight="1">
      <c r="C68" s="351" t="s">
        <v>113</v>
      </c>
      <c r="D68" s="329">
        <f t="shared" si="6"/>
        <v>0</v>
      </c>
      <c r="E68" s="329">
        <f t="shared" si="7"/>
        <v>0</v>
      </c>
      <c r="F68" s="623"/>
      <c r="G68" s="603"/>
      <c r="H68" s="597"/>
      <c r="I68" s="111"/>
      <c r="J68" s="111"/>
      <c r="L68" s="435"/>
      <c r="M68" s="435"/>
      <c r="N68" s="435"/>
      <c r="R68" s="325"/>
    </row>
    <row r="69" spans="1:18" s="323" customFormat="1" ht="16.899999999999999" customHeight="1">
      <c r="C69" s="843" t="s">
        <v>735</v>
      </c>
      <c r="D69" s="844"/>
      <c r="E69" s="844"/>
      <c r="F69" s="845"/>
      <c r="G69" s="936"/>
      <c r="H69" s="936"/>
      <c r="I69" s="111"/>
      <c r="J69" s="111"/>
      <c r="L69" s="435"/>
      <c r="M69" s="435"/>
      <c r="N69" s="435"/>
      <c r="R69" s="325"/>
    </row>
    <row r="70" spans="1:18" s="323" customFormat="1" ht="16.899999999999999" customHeight="1">
      <c r="C70" s="351" t="s">
        <v>651</v>
      </c>
      <c r="D70" s="329">
        <f>SUM(F70:H70)</f>
        <v>0</v>
      </c>
      <c r="E70" s="329">
        <f>IFERROR(D70/Units,0)</f>
        <v>0</v>
      </c>
      <c r="F70" s="623"/>
      <c r="G70" s="937"/>
      <c r="H70" s="938"/>
      <c r="I70" s="111"/>
      <c r="J70" s="111"/>
      <c r="L70" s="435"/>
      <c r="M70" s="435"/>
      <c r="N70" s="435"/>
      <c r="R70" s="325"/>
    </row>
    <row r="71" spans="1:18" s="323" customFormat="1" ht="16.899999999999999" customHeight="1">
      <c r="C71" s="351" t="s">
        <v>596</v>
      </c>
      <c r="D71" s="329">
        <f>SUM(F71:H71)</f>
        <v>0</v>
      </c>
      <c r="E71" s="329">
        <f>IFERROR(D71/Units,0)</f>
        <v>0</v>
      </c>
      <c r="F71" s="937"/>
      <c r="G71" s="937"/>
      <c r="H71" s="597"/>
      <c r="I71" s="111"/>
      <c r="J71" s="111"/>
      <c r="L71" s="435"/>
      <c r="M71" s="435"/>
      <c r="N71" s="435"/>
      <c r="R71" s="325"/>
    </row>
    <row r="72" spans="1:18" s="323" customFormat="1" ht="16.899999999999999" customHeight="1">
      <c r="C72" s="351" t="s">
        <v>578</v>
      </c>
      <c r="D72" s="329">
        <f>SUM(F72:H72)</f>
        <v>0</v>
      </c>
      <c r="E72" s="329">
        <f>IFERROR(D72/Units,0)</f>
        <v>0</v>
      </c>
      <c r="F72" s="623"/>
      <c r="G72" s="937"/>
      <c r="H72" s="938"/>
      <c r="I72" s="111"/>
      <c r="J72" s="111"/>
      <c r="L72" s="435"/>
      <c r="M72" s="435"/>
      <c r="N72" s="435"/>
      <c r="R72" s="325"/>
    </row>
    <row r="73" spans="1:18" s="323" customFormat="1" ht="16.899999999999999" customHeight="1">
      <c r="C73" s="351" t="s">
        <v>595</v>
      </c>
      <c r="D73" s="329">
        <f>SUM(F73:H73)</f>
        <v>0</v>
      </c>
      <c r="E73" s="329">
        <f>IFERROR(D73/Units,0)</f>
        <v>0</v>
      </c>
      <c r="F73" s="623"/>
      <c r="G73" s="937"/>
      <c r="H73" s="938"/>
      <c r="I73" s="111"/>
      <c r="J73" s="111"/>
      <c r="L73" s="435"/>
      <c r="M73" s="435"/>
      <c r="N73" s="435"/>
      <c r="R73" s="325"/>
    </row>
    <row r="74" spans="1:18" s="323" customFormat="1" ht="17.100000000000001" customHeight="1">
      <c r="C74" s="843" t="s">
        <v>116</v>
      </c>
      <c r="D74" s="844"/>
      <c r="E74" s="844"/>
      <c r="F74" s="845"/>
      <c r="G74" s="845"/>
      <c r="H74" s="845"/>
      <c r="I74" s="111"/>
      <c r="J74" s="111"/>
      <c r="L74" s="435"/>
      <c r="M74" s="435"/>
      <c r="N74" s="435"/>
      <c r="R74" s="325"/>
    </row>
    <row r="75" spans="1:18" s="323" customFormat="1" ht="17.100000000000001" customHeight="1">
      <c r="C75" s="351" t="s">
        <v>428</v>
      </c>
      <c r="D75" s="329">
        <f>SUM(F75:H75)</f>
        <v>0</v>
      </c>
      <c r="E75" s="329">
        <f>IFERROR(D75/Units,0)</f>
        <v>0</v>
      </c>
      <c r="F75" s="623"/>
      <c r="G75" s="597"/>
      <c r="H75" s="597"/>
      <c r="I75" s="111"/>
      <c r="J75" s="111"/>
      <c r="L75" s="435"/>
      <c r="M75" s="435"/>
      <c r="N75" s="435"/>
      <c r="R75" s="325"/>
    </row>
    <row r="76" spans="1:18" s="323" customFormat="1" ht="17.100000000000001" customHeight="1">
      <c r="C76" s="351" t="s">
        <v>11</v>
      </c>
      <c r="D76" s="329">
        <f>SUM(F76:H76)</f>
        <v>0</v>
      </c>
      <c r="E76" s="329">
        <f>IFERROR(D76/Units,0)</f>
        <v>0</v>
      </c>
      <c r="F76" s="597"/>
      <c r="G76" s="597"/>
      <c r="H76" s="597"/>
      <c r="I76" s="111"/>
      <c r="J76" s="111"/>
      <c r="L76" s="435"/>
      <c r="M76" s="435"/>
      <c r="N76" s="435"/>
      <c r="R76" s="325"/>
    </row>
    <row r="77" spans="1:18" s="323" customFormat="1" ht="17.100000000000001" customHeight="1">
      <c r="B77" s="324"/>
      <c r="C77" s="351" t="s">
        <v>12</v>
      </c>
      <c r="D77" s="329">
        <f>SUM(F77:H77)</f>
        <v>0</v>
      </c>
      <c r="E77" s="329">
        <f>IFERROR(D77/Units,0)</f>
        <v>0</v>
      </c>
      <c r="F77" s="597"/>
      <c r="G77" s="597"/>
      <c r="H77" s="597"/>
      <c r="I77" s="111"/>
      <c r="J77" s="111"/>
      <c r="L77" s="435"/>
      <c r="M77" s="435"/>
      <c r="N77" s="435"/>
    </row>
    <row r="78" spans="1:18" s="323" customFormat="1" ht="17.100000000000001" customHeight="1">
      <c r="C78" s="843" t="s">
        <v>117</v>
      </c>
      <c r="D78" s="844"/>
      <c r="E78" s="844"/>
      <c r="F78" s="845"/>
      <c r="G78" s="845"/>
      <c r="H78" s="845"/>
      <c r="I78" s="111"/>
      <c r="J78" s="111"/>
      <c r="L78" s="435"/>
      <c r="M78" s="435"/>
      <c r="N78" s="435"/>
      <c r="R78" s="325"/>
    </row>
    <row r="79" spans="1:18" s="323" customFormat="1" ht="17.100000000000001" customHeight="1">
      <c r="B79" s="324"/>
      <c r="C79" s="351" t="s">
        <v>119</v>
      </c>
      <c r="D79" s="329">
        <f t="shared" ref="D79:D85" si="8">SUM(F79:H79)</f>
        <v>0</v>
      </c>
      <c r="E79" s="329">
        <f t="shared" ref="E79:E85" si="9">IFERROR(D79/Units,0)</f>
        <v>0</v>
      </c>
      <c r="F79" s="623"/>
      <c r="G79" s="623"/>
      <c r="H79" s="597"/>
      <c r="I79" s="111"/>
      <c r="J79" s="111"/>
      <c r="L79" s="435"/>
      <c r="M79" s="435"/>
      <c r="N79" s="435"/>
    </row>
    <row r="80" spans="1:18" s="323" customFormat="1" ht="17.100000000000001" customHeight="1">
      <c r="A80" s="773"/>
      <c r="B80" s="905"/>
      <c r="C80" s="836" t="s">
        <v>531</v>
      </c>
      <c r="D80" s="329">
        <f t="shared" si="8"/>
        <v>0</v>
      </c>
      <c r="E80" s="329">
        <f t="shared" si="9"/>
        <v>0</v>
      </c>
      <c r="F80" s="623"/>
      <c r="G80" s="623"/>
      <c r="H80" s="597"/>
      <c r="I80" s="885"/>
      <c r="J80" s="215"/>
      <c r="L80" s="435"/>
      <c r="M80" s="435"/>
      <c r="N80" s="435"/>
    </row>
    <row r="81" spans="2:18" s="323" customFormat="1" ht="17.100000000000001" customHeight="1">
      <c r="B81" s="324"/>
      <c r="C81" s="351" t="s">
        <v>118</v>
      </c>
      <c r="D81" s="329">
        <f t="shared" si="8"/>
        <v>0</v>
      </c>
      <c r="E81" s="329">
        <f t="shared" si="9"/>
        <v>0</v>
      </c>
      <c r="F81" s="623"/>
      <c r="G81" s="623"/>
      <c r="H81" s="597"/>
      <c r="I81" s="111"/>
      <c r="J81" s="111"/>
      <c r="L81" s="435"/>
      <c r="M81" s="435"/>
      <c r="N81" s="435"/>
    </row>
    <row r="82" spans="2:18" s="323" customFormat="1" ht="17.100000000000001" customHeight="1">
      <c r="B82" s="324"/>
      <c r="C82" s="478" t="s">
        <v>120</v>
      </c>
      <c r="D82" s="329">
        <f t="shared" si="8"/>
        <v>0</v>
      </c>
      <c r="E82" s="329">
        <f t="shared" si="9"/>
        <v>0</v>
      </c>
      <c r="F82" s="623"/>
      <c r="G82" s="623"/>
      <c r="H82" s="597"/>
      <c r="I82" s="111"/>
      <c r="J82" s="111"/>
      <c r="L82" s="435"/>
      <c r="M82" s="435"/>
      <c r="N82" s="435"/>
    </row>
    <row r="83" spans="2:18" s="323" customFormat="1" ht="17.100000000000001" customHeight="1">
      <c r="B83" s="324"/>
      <c r="C83" s="1085" t="s">
        <v>146</v>
      </c>
      <c r="D83" s="329">
        <f t="shared" si="8"/>
        <v>0</v>
      </c>
      <c r="E83" s="329">
        <f t="shared" si="9"/>
        <v>0</v>
      </c>
      <c r="F83" s="623"/>
      <c r="G83" s="623"/>
      <c r="H83" s="597"/>
      <c r="I83" s="111"/>
      <c r="J83" s="111"/>
      <c r="L83" s="435"/>
      <c r="M83" s="435"/>
      <c r="N83" s="435"/>
    </row>
    <row r="84" spans="2:18" s="323" customFormat="1" ht="17.100000000000001" customHeight="1">
      <c r="B84" s="324"/>
      <c r="C84" s="357" t="s">
        <v>146</v>
      </c>
      <c r="D84" s="329">
        <f t="shared" si="8"/>
        <v>0</v>
      </c>
      <c r="E84" s="329">
        <f t="shared" si="9"/>
        <v>0</v>
      </c>
      <c r="F84" s="623"/>
      <c r="G84" s="623"/>
      <c r="H84" s="597"/>
      <c r="I84" s="111"/>
      <c r="J84" s="111"/>
      <c r="L84" s="435"/>
      <c r="M84" s="435"/>
      <c r="N84" s="435"/>
    </row>
    <row r="85" spans="2:18" s="323" customFormat="1" ht="17.100000000000001" customHeight="1">
      <c r="B85" s="324"/>
      <c r="C85" s="357" t="s">
        <v>146</v>
      </c>
      <c r="D85" s="329">
        <f t="shared" si="8"/>
        <v>0</v>
      </c>
      <c r="E85" s="329">
        <f t="shared" si="9"/>
        <v>0</v>
      </c>
      <c r="F85" s="623"/>
      <c r="G85" s="623"/>
      <c r="H85" s="597"/>
      <c r="I85" s="111"/>
      <c r="J85" s="111"/>
      <c r="L85" s="435"/>
      <c r="M85" s="435"/>
      <c r="N85" s="435"/>
    </row>
    <row r="86" spans="2:18" s="323" customFormat="1" ht="17.100000000000001" customHeight="1">
      <c r="C86" s="843" t="s">
        <v>121</v>
      </c>
      <c r="D86" s="844"/>
      <c r="E86" s="844"/>
      <c r="F86" s="845"/>
      <c r="G86" s="845"/>
      <c r="H86" s="845"/>
      <c r="I86" s="111"/>
      <c r="J86" s="111"/>
      <c r="L86" s="435"/>
      <c r="M86" s="435"/>
      <c r="N86" s="435"/>
      <c r="R86" s="325"/>
    </row>
    <row r="87" spans="2:18" s="323" customFormat="1" ht="17.100000000000001" customHeight="1">
      <c r="B87" s="324"/>
      <c r="C87" s="351" t="s">
        <v>124</v>
      </c>
      <c r="D87" s="329">
        <f>SUM(F87:H87)</f>
        <v>0</v>
      </c>
      <c r="E87" s="329">
        <f>IFERROR(D87/Units,0)</f>
        <v>0</v>
      </c>
      <c r="F87" s="623"/>
      <c r="G87" s="623"/>
      <c r="H87" s="597"/>
      <c r="I87" s="111"/>
      <c r="J87" s="111"/>
      <c r="L87" s="435"/>
      <c r="M87" s="435"/>
      <c r="N87" s="435"/>
    </row>
    <row r="88" spans="2:18" s="323" customFormat="1" ht="17.100000000000001" customHeight="1">
      <c r="B88" s="324"/>
      <c r="C88" s="351" t="s">
        <v>125</v>
      </c>
      <c r="D88" s="329">
        <f>SUM(F88:H88)</f>
        <v>0</v>
      </c>
      <c r="E88" s="329">
        <f>IFERROR(D88/Units,0)</f>
        <v>0</v>
      </c>
      <c r="F88" s="623"/>
      <c r="G88" s="623"/>
      <c r="H88" s="597"/>
      <c r="I88" s="111"/>
      <c r="J88" s="111"/>
      <c r="L88" s="435"/>
      <c r="M88" s="435"/>
      <c r="N88" s="435"/>
    </row>
    <row r="89" spans="2:18" s="323" customFormat="1" ht="17.100000000000001" customHeight="1">
      <c r="B89" s="324"/>
      <c r="C89" s="351" t="s">
        <v>122</v>
      </c>
      <c r="D89" s="329">
        <f>SUM(F89:H89)</f>
        <v>0</v>
      </c>
      <c r="E89" s="329">
        <f>IFERROR(D89/Units,0)</f>
        <v>0</v>
      </c>
      <c r="F89" s="623"/>
      <c r="G89" s="623"/>
      <c r="H89" s="597"/>
      <c r="I89" s="111"/>
      <c r="J89" s="111"/>
      <c r="L89" s="435"/>
      <c r="M89" s="435"/>
      <c r="N89" s="435"/>
    </row>
    <row r="90" spans="2:18" s="323" customFormat="1" ht="17.100000000000001" customHeight="1">
      <c r="C90" s="843" t="s">
        <v>126</v>
      </c>
      <c r="D90" s="844"/>
      <c r="E90" s="844"/>
      <c r="F90" s="845"/>
      <c r="G90" s="845"/>
      <c r="H90" s="845"/>
      <c r="I90" s="111"/>
      <c r="J90" s="111"/>
      <c r="L90" s="435"/>
      <c r="M90" s="435"/>
      <c r="N90" s="435"/>
      <c r="R90" s="325"/>
    </row>
    <row r="91" spans="2:18" s="323" customFormat="1" ht="17.100000000000001" customHeight="1">
      <c r="C91" s="111" t="s">
        <v>326</v>
      </c>
      <c r="D91" s="329">
        <f t="shared" ref="D91:D110" si="10">SUM(F91:H91)</f>
        <v>0</v>
      </c>
      <c r="E91" s="329">
        <f t="shared" ref="E91:E110" si="11">IFERROR(D91/Units,0)</f>
        <v>0</v>
      </c>
      <c r="F91" s="597"/>
      <c r="G91" s="597"/>
      <c r="H91" s="597"/>
      <c r="I91" s="111"/>
      <c r="J91" s="111"/>
      <c r="L91" s="435"/>
      <c r="M91" s="435"/>
      <c r="N91" s="435"/>
    </row>
    <row r="92" spans="2:18" s="323" customFormat="1" ht="17.100000000000001" customHeight="1">
      <c r="B92" s="324"/>
      <c r="C92" s="111" t="s">
        <v>127</v>
      </c>
      <c r="D92" s="329">
        <f t="shared" si="10"/>
        <v>0</v>
      </c>
      <c r="E92" s="329">
        <f t="shared" si="11"/>
        <v>0</v>
      </c>
      <c r="F92" s="623"/>
      <c r="G92" s="597"/>
      <c r="H92" s="597"/>
      <c r="I92" s="111"/>
      <c r="J92" s="111"/>
      <c r="L92" s="435"/>
      <c r="M92" s="435"/>
      <c r="N92" s="435"/>
    </row>
    <row r="93" spans="2:18" s="323" customFormat="1" ht="17.100000000000001" customHeight="1">
      <c r="B93" s="324"/>
      <c r="C93" s="111" t="s">
        <v>18</v>
      </c>
      <c r="D93" s="329">
        <f t="shared" si="10"/>
        <v>0</v>
      </c>
      <c r="E93" s="329">
        <f t="shared" si="11"/>
        <v>0</v>
      </c>
      <c r="F93" s="623"/>
      <c r="G93" s="623"/>
      <c r="H93" s="597"/>
      <c r="I93" s="111"/>
      <c r="J93" s="111"/>
      <c r="L93" s="435"/>
      <c r="M93" s="435"/>
      <c r="N93" s="435"/>
    </row>
    <row r="94" spans="2:18" s="323" customFormat="1" ht="17.100000000000001" customHeight="1">
      <c r="C94" s="111" t="s">
        <v>21</v>
      </c>
      <c r="D94" s="329">
        <f t="shared" si="10"/>
        <v>0</v>
      </c>
      <c r="E94" s="329">
        <f t="shared" si="11"/>
        <v>0</v>
      </c>
      <c r="F94" s="597"/>
      <c r="G94" s="597"/>
      <c r="H94" s="597"/>
      <c r="I94" s="111"/>
      <c r="J94" s="111"/>
      <c r="L94" s="435"/>
      <c r="M94" s="435"/>
      <c r="N94" s="435"/>
    </row>
    <row r="95" spans="2:18" s="323" customFormat="1" ht="17.100000000000001" customHeight="1">
      <c r="C95" s="111" t="s">
        <v>653</v>
      </c>
      <c r="D95" s="329">
        <f>SUM(F95:H95)</f>
        <v>0</v>
      </c>
      <c r="E95" s="329">
        <f>IFERROR(D95/Units,0)</f>
        <v>0</v>
      </c>
      <c r="F95" s="597"/>
      <c r="G95" s="597"/>
      <c r="H95" s="597"/>
      <c r="I95" s="111"/>
      <c r="J95" s="111"/>
      <c r="L95" s="435"/>
      <c r="M95" s="435"/>
      <c r="N95" s="435"/>
    </row>
    <row r="96" spans="2:18" s="323" customFormat="1" ht="17.100000000000001" customHeight="1">
      <c r="B96" s="324"/>
      <c r="C96" s="491" t="s">
        <v>435</v>
      </c>
      <c r="D96" s="329">
        <f t="shared" si="10"/>
        <v>0</v>
      </c>
      <c r="E96" s="329">
        <f t="shared" si="11"/>
        <v>0</v>
      </c>
      <c r="F96" s="597"/>
      <c r="G96" s="597"/>
      <c r="H96" s="597"/>
      <c r="I96" s="111"/>
      <c r="L96" s="435"/>
      <c r="M96" s="435"/>
      <c r="N96" s="435"/>
      <c r="R96" s="325"/>
    </row>
    <row r="97" spans="3:18" s="323" customFormat="1" ht="16.899999999999999" customHeight="1">
      <c r="C97" s="111" t="s">
        <v>17</v>
      </c>
      <c r="D97" s="329">
        <f t="shared" si="10"/>
        <v>0</v>
      </c>
      <c r="E97" s="329">
        <f t="shared" si="11"/>
        <v>0</v>
      </c>
      <c r="F97" s="623"/>
      <c r="G97" s="597"/>
      <c r="H97" s="597"/>
      <c r="I97" s="111"/>
      <c r="J97" s="111"/>
      <c r="L97" s="435"/>
      <c r="M97" s="435"/>
      <c r="N97" s="435"/>
    </row>
    <row r="98" spans="3:18" ht="17.100000000000001" customHeight="1">
      <c r="C98" s="411" t="s">
        <v>650</v>
      </c>
      <c r="D98" s="329">
        <f t="shared" si="10"/>
        <v>0</v>
      </c>
      <c r="E98" s="329">
        <f t="shared" si="11"/>
        <v>0</v>
      </c>
      <c r="F98" s="623"/>
      <c r="G98" s="597"/>
      <c r="H98" s="597"/>
    </row>
    <row r="99" spans="3:18" s="323" customFormat="1" ht="17.100000000000001" customHeight="1">
      <c r="C99" s="111" t="s">
        <v>27</v>
      </c>
      <c r="D99" s="329">
        <f t="shared" si="10"/>
        <v>0</v>
      </c>
      <c r="E99" s="329">
        <f t="shared" si="11"/>
        <v>0</v>
      </c>
      <c r="F99" s="623"/>
      <c r="G99" s="597"/>
      <c r="H99" s="597"/>
      <c r="I99" s="111"/>
      <c r="J99" s="111"/>
      <c r="L99" s="435"/>
      <c r="M99" s="435"/>
      <c r="N99" s="435"/>
    </row>
    <row r="100" spans="3:18" s="323" customFormat="1" ht="17.100000000000001" customHeight="1">
      <c r="C100" s="111" t="s">
        <v>14</v>
      </c>
      <c r="D100" s="329">
        <f t="shared" si="10"/>
        <v>0</v>
      </c>
      <c r="E100" s="329">
        <f t="shared" si="11"/>
        <v>0</v>
      </c>
      <c r="F100" s="597"/>
      <c r="G100" s="597"/>
      <c r="H100" s="597"/>
      <c r="I100" s="111"/>
      <c r="J100" s="111"/>
      <c r="L100" s="435"/>
      <c r="M100" s="435"/>
      <c r="N100" s="435"/>
    </row>
    <row r="101" spans="3:18" s="323" customFormat="1" ht="17.100000000000001" customHeight="1">
      <c r="C101" s="111" t="s">
        <v>19</v>
      </c>
      <c r="D101" s="329">
        <f t="shared" si="10"/>
        <v>0</v>
      </c>
      <c r="E101" s="329">
        <f t="shared" si="11"/>
        <v>0</v>
      </c>
      <c r="F101" s="623"/>
      <c r="G101" s="623"/>
      <c r="H101" s="597"/>
      <c r="I101" s="111"/>
      <c r="J101" s="111"/>
      <c r="L101" s="435"/>
      <c r="M101" s="435"/>
      <c r="N101" s="435"/>
    </row>
    <row r="102" spans="3:18" s="323" customFormat="1" ht="16.899999999999999" customHeight="1">
      <c r="C102" s="111" t="s">
        <v>473</v>
      </c>
      <c r="D102" s="329">
        <f t="shared" si="10"/>
        <v>0</v>
      </c>
      <c r="E102" s="329">
        <f t="shared" si="11"/>
        <v>0</v>
      </c>
      <c r="F102" s="623"/>
      <c r="G102" s="623"/>
      <c r="H102" s="597"/>
      <c r="I102" s="111"/>
      <c r="J102" s="111"/>
      <c r="L102" s="435"/>
      <c r="M102" s="435"/>
      <c r="N102" s="435"/>
    </row>
    <row r="103" spans="3:18" s="323" customFormat="1" ht="17.100000000000001" customHeight="1">
      <c r="C103" s="111" t="s">
        <v>742</v>
      </c>
      <c r="D103" s="329">
        <f t="shared" si="10"/>
        <v>0</v>
      </c>
      <c r="E103" s="329">
        <f t="shared" si="11"/>
        <v>0</v>
      </c>
      <c r="F103" s="623"/>
      <c r="G103" s="623"/>
      <c r="H103" s="597"/>
      <c r="I103" s="111"/>
      <c r="J103" s="111"/>
      <c r="L103" s="435"/>
      <c r="M103" s="435"/>
      <c r="N103" s="435"/>
    </row>
    <row r="104" spans="3:18" s="323" customFormat="1" ht="17.100000000000001" customHeight="1">
      <c r="C104" s="111" t="s">
        <v>743</v>
      </c>
      <c r="D104" s="329">
        <f t="shared" si="10"/>
        <v>0</v>
      </c>
      <c r="E104" s="329">
        <f t="shared" si="11"/>
        <v>0</v>
      </c>
      <c r="F104" s="623"/>
      <c r="G104" s="623"/>
      <c r="H104" s="597"/>
      <c r="I104" s="111"/>
      <c r="J104" s="111"/>
      <c r="L104" s="435"/>
      <c r="M104" s="435"/>
      <c r="N104" s="435"/>
    </row>
    <row r="105" spans="3:18" s="323" customFormat="1" ht="17.100000000000001" customHeight="1">
      <c r="C105" s="111" t="s">
        <v>739</v>
      </c>
      <c r="D105" s="329">
        <f t="shared" si="10"/>
        <v>0</v>
      </c>
      <c r="E105" s="329">
        <f t="shared" si="11"/>
        <v>0</v>
      </c>
      <c r="F105" s="623"/>
      <c r="G105" s="623"/>
      <c r="H105" s="597"/>
      <c r="I105" s="111"/>
      <c r="J105" s="111"/>
      <c r="L105" s="435"/>
      <c r="M105" s="435"/>
      <c r="N105" s="435"/>
    </row>
    <row r="106" spans="3:18" s="323" customFormat="1" ht="17.100000000000001" customHeight="1">
      <c r="C106" s="111" t="s">
        <v>744</v>
      </c>
      <c r="D106" s="329">
        <f t="shared" si="10"/>
        <v>0</v>
      </c>
      <c r="E106" s="329">
        <f t="shared" si="11"/>
        <v>0</v>
      </c>
      <c r="F106" s="623"/>
      <c r="G106" s="623"/>
      <c r="H106" s="597"/>
      <c r="I106" s="111"/>
      <c r="J106" s="111"/>
      <c r="L106" s="435"/>
      <c r="M106" s="435"/>
      <c r="N106" s="435"/>
    </row>
    <row r="107" spans="3:18" s="323" customFormat="1" ht="17.100000000000001" customHeight="1">
      <c r="C107" s="794" t="s">
        <v>741</v>
      </c>
      <c r="D107" s="329">
        <f t="shared" si="10"/>
        <v>0</v>
      </c>
      <c r="E107" s="329">
        <f t="shared" si="11"/>
        <v>0</v>
      </c>
      <c r="F107" s="623"/>
      <c r="G107" s="623"/>
      <c r="H107" s="597"/>
      <c r="I107" s="111"/>
      <c r="J107" s="111"/>
      <c r="L107" s="435"/>
      <c r="M107" s="435"/>
      <c r="N107" s="435"/>
    </row>
    <row r="108" spans="3:18" s="323" customFormat="1" ht="17.100000000000001" customHeight="1">
      <c r="C108" s="333" t="s">
        <v>203</v>
      </c>
      <c r="D108" s="329">
        <f t="shared" si="10"/>
        <v>0</v>
      </c>
      <c r="E108" s="329">
        <f t="shared" si="11"/>
        <v>0</v>
      </c>
      <c r="F108" s="597"/>
      <c r="G108" s="597"/>
      <c r="H108" s="597"/>
      <c r="I108" s="111"/>
      <c r="J108" s="111"/>
      <c r="L108" s="435"/>
      <c r="M108" s="435"/>
      <c r="N108" s="435"/>
    </row>
    <row r="109" spans="3:18" s="323" customFormat="1" ht="17.100000000000001" customHeight="1">
      <c r="C109" s="333" t="s">
        <v>100</v>
      </c>
      <c r="D109" s="329">
        <f t="shared" si="10"/>
        <v>0</v>
      </c>
      <c r="E109" s="329">
        <f t="shared" si="11"/>
        <v>0</v>
      </c>
      <c r="F109" s="597"/>
      <c r="G109" s="597"/>
      <c r="H109" s="597"/>
      <c r="I109" s="111"/>
      <c r="J109" s="111"/>
      <c r="L109" s="435"/>
      <c r="M109" s="435"/>
      <c r="N109" s="435"/>
    </row>
    <row r="110" spans="3:18" s="323" customFormat="1" ht="17.100000000000001" customHeight="1">
      <c r="C110" s="333" t="s">
        <v>100</v>
      </c>
      <c r="D110" s="329">
        <f t="shared" si="10"/>
        <v>0</v>
      </c>
      <c r="E110" s="329">
        <f t="shared" si="11"/>
        <v>0</v>
      </c>
      <c r="F110" s="597"/>
      <c r="G110" s="597"/>
      <c r="H110" s="597"/>
      <c r="I110" s="111"/>
      <c r="J110" s="111"/>
      <c r="L110" s="435"/>
      <c r="M110" s="435"/>
      <c r="N110" s="435"/>
    </row>
    <row r="111" spans="3:18" s="323" customFormat="1" ht="17.100000000000001" customHeight="1">
      <c r="C111" s="851" t="s">
        <v>128</v>
      </c>
      <c r="D111" s="844"/>
      <c r="E111" s="844"/>
      <c r="F111" s="845"/>
      <c r="G111" s="845"/>
      <c r="H111" s="845"/>
      <c r="I111" s="111"/>
      <c r="J111" s="111"/>
      <c r="L111" s="435"/>
      <c r="M111" s="435"/>
      <c r="N111" s="435"/>
      <c r="R111" s="325"/>
    </row>
    <row r="112" spans="3:18" s="323" customFormat="1" ht="17.100000000000001" customHeight="1">
      <c r="C112" s="351" t="s">
        <v>16</v>
      </c>
      <c r="D112" s="329">
        <f>SUM(F112:H112)</f>
        <v>0</v>
      </c>
      <c r="E112" s="329">
        <f>IFERROR(D112/Units,0)</f>
        <v>0</v>
      </c>
      <c r="F112" s="597"/>
      <c r="G112" s="597"/>
      <c r="H112" s="597"/>
      <c r="I112" s="1651" t="s">
        <v>547</v>
      </c>
      <c r="J112" s="1651"/>
      <c r="L112" s="435"/>
      <c r="M112" s="435"/>
      <c r="N112" s="435"/>
    </row>
    <row r="113" spans="2:18" s="323" customFormat="1" ht="17.100000000000001" customHeight="1">
      <c r="C113" s="351" t="s">
        <v>129</v>
      </c>
      <c r="D113" s="329">
        <f>SUM(F113:H113)</f>
        <v>0</v>
      </c>
      <c r="E113" s="329">
        <f>IFERROR(D113/Units,0)</f>
        <v>0</v>
      </c>
      <c r="F113" s="597"/>
      <c r="G113" s="597"/>
      <c r="H113" s="597"/>
      <c r="I113" s="348" t="str">
        <f>IF(ISERROR(($D$112+D113+$D$114)/($D$117-($D$112+D113+$D$114))),"N/A",($D$112+D113+$D$114)/($D$117-($D$112+D113+$D$114)))</f>
        <v>N/A</v>
      </c>
      <c r="J113" s="111" t="s">
        <v>337</v>
      </c>
      <c r="L113" s="435"/>
      <c r="M113" s="626" t="s">
        <v>1041</v>
      </c>
      <c r="N113" s="683" t="e">
        <f>#REF!+#REF!</f>
        <v>#REF!</v>
      </c>
    </row>
    <row r="114" spans="2:18" s="323" customFormat="1" ht="17.100000000000001" customHeight="1">
      <c r="C114" s="351" t="s">
        <v>1053</v>
      </c>
      <c r="D114" s="329">
        <f>SUM(F114:H114)</f>
        <v>0</v>
      </c>
      <c r="E114" s="329">
        <f>IFERROR(D114/Units,0)</f>
        <v>0</v>
      </c>
      <c r="F114" s="597"/>
      <c r="G114" s="597"/>
      <c r="H114" s="597"/>
      <c r="L114" s="435"/>
      <c r="M114" s="435"/>
      <c r="N114" s="435"/>
    </row>
    <row r="115" spans="2:18" s="2" customFormat="1" ht="17.100000000000001" customHeight="1">
      <c r="C115" s="352" t="s">
        <v>436</v>
      </c>
      <c r="D115" s="326">
        <f>SUM(D49:D114)</f>
        <v>0</v>
      </c>
      <c r="E115" s="326">
        <f>IFERROR(D115/Units,0)</f>
        <v>0</v>
      </c>
      <c r="F115" s="599">
        <f>SUM(F49:F114)</f>
        <v>0</v>
      </c>
      <c r="G115" s="599">
        <f>SUM(G49:G114)</f>
        <v>0</v>
      </c>
      <c r="H115" s="599">
        <f>SUM(H49:H114)</f>
        <v>0</v>
      </c>
      <c r="I115" s="348" t="str">
        <f>IF(ISERROR($D$115/$D$117),"N/A",$D$115/$D$117)</f>
        <v>N/A</v>
      </c>
      <c r="J115" s="111" t="s">
        <v>337</v>
      </c>
      <c r="L115" s="493"/>
      <c r="M115" s="493"/>
      <c r="N115" s="493"/>
      <c r="R115" s="204"/>
    </row>
    <row r="116" spans="2:18" ht="8.65" customHeight="1">
      <c r="B116" s="1"/>
      <c r="C116" s="352"/>
      <c r="D116" s="35"/>
      <c r="E116" s="53"/>
      <c r="F116" s="604"/>
      <c r="G116" s="604"/>
      <c r="H116" s="604"/>
      <c r="I116" s="15"/>
      <c r="J116" s="15"/>
      <c r="R116" s="50"/>
    </row>
    <row r="117" spans="2:18" s="2" customFormat="1" ht="17.100000000000001" customHeight="1">
      <c r="C117" s="353" t="s">
        <v>328</v>
      </c>
      <c r="D117" s="764">
        <f>SUM(D13+D42+D45+D115)</f>
        <v>0</v>
      </c>
      <c r="E117" s="681">
        <f>IFERROR(D117/Units,0)</f>
        <v>0</v>
      </c>
      <c r="F117" s="765">
        <f>SUM(F13+F42+F45+F115)</f>
        <v>0</v>
      </c>
      <c r="G117" s="605">
        <f>SUM(G13+G42+G45+G115)</f>
        <v>0</v>
      </c>
      <c r="H117" s="765">
        <f>SUM(H13+H42+H45+H115)</f>
        <v>0</v>
      </c>
      <c r="I117" s="349"/>
      <c r="J117" s="6"/>
      <c r="L117" s="493"/>
      <c r="M117" s="493"/>
      <c r="N117" s="493"/>
    </row>
    <row r="118" spans="2:18" ht="17.100000000000001" customHeight="1">
      <c r="B118" s="1"/>
      <c r="C118" s="354" t="s">
        <v>155</v>
      </c>
      <c r="D118" s="768">
        <f>F117</f>
        <v>0</v>
      </c>
      <c r="E118" s="594"/>
      <c r="F118" s="598"/>
      <c r="G118" s="598"/>
      <c r="H118" s="598"/>
      <c r="I118" s="350"/>
      <c r="J118" s="15"/>
    </row>
    <row r="119" spans="2:18" ht="15.75">
      <c r="B119" s="1"/>
      <c r="C119" s="352" t="s">
        <v>157</v>
      </c>
      <c r="D119" s="594"/>
      <c r="E119" s="594"/>
      <c r="F119" s="42">
        <f>MIN('8)Housing Credits'!$C$7,'8)Housing Credits'!$C$10)</f>
        <v>0</v>
      </c>
      <c r="G119" s="42">
        <f>MIN('8)Housing Credits'!$C$7,'8)Housing Credits'!$C$10)</f>
        <v>0</v>
      </c>
      <c r="H119" s="598"/>
      <c r="I119" s="15"/>
      <c r="J119" s="15"/>
    </row>
    <row r="120" spans="2:18" ht="17.100000000000001" customHeight="1">
      <c r="B120" s="1"/>
      <c r="C120" s="354" t="s">
        <v>158</v>
      </c>
      <c r="D120" s="764">
        <f>SUM(F120:G120)</f>
        <v>0</v>
      </c>
      <c r="E120" s="594"/>
      <c r="F120" s="43">
        <f>F117*F119</f>
        <v>0</v>
      </c>
      <c r="G120" s="43">
        <f>G117*G119</f>
        <v>0</v>
      </c>
      <c r="H120" s="598"/>
      <c r="I120" s="15"/>
      <c r="J120" s="15"/>
    </row>
    <row r="121" spans="2:18" ht="17.100000000000001" customHeight="1">
      <c r="B121" s="1"/>
      <c r="C121" s="174" t="s">
        <v>159</v>
      </c>
      <c r="D121" s="594"/>
      <c r="E121" s="594"/>
      <c r="F121" s="946">
        <f>'3)Sources &amp; Uses'!G186</f>
        <v>0.09</v>
      </c>
      <c r="G121" s="944">
        <f>'3)Sources &amp; Uses'!H186</f>
        <v>0</v>
      </c>
      <c r="H121" s="598"/>
      <c r="I121" s="15"/>
      <c r="J121" s="15"/>
    </row>
    <row r="122" spans="2:18" ht="17.100000000000001" customHeight="1">
      <c r="B122" s="1"/>
      <c r="C122" s="356" t="s">
        <v>160</v>
      </c>
      <c r="D122" s="764">
        <f>SUM(F122:G122)</f>
        <v>0</v>
      </c>
      <c r="E122" s="594"/>
      <c r="F122" s="43">
        <f>F120*F121</f>
        <v>0</v>
      </c>
      <c r="G122" s="606">
        <f>G120*G121</f>
        <v>0</v>
      </c>
      <c r="H122" s="598"/>
      <c r="I122" s="15"/>
      <c r="J122" s="15"/>
    </row>
    <row r="123" spans="2:18" ht="17.100000000000001" customHeight="1">
      <c r="C123" s="15"/>
      <c r="D123" s="2"/>
      <c r="F123" s="18"/>
      <c r="G123" s="18"/>
      <c r="H123" s="18"/>
      <c r="I123" s="15"/>
      <c r="J123" s="15"/>
    </row>
    <row r="124" spans="2:18" ht="17.100000000000001" customHeight="1">
      <c r="C124" s="15"/>
      <c r="F124" s="18"/>
      <c r="G124" s="18"/>
      <c r="H124" s="18"/>
      <c r="I124" s="15"/>
      <c r="J124" s="15"/>
    </row>
    <row r="125" spans="2:18" ht="15">
      <c r="B125" s="1"/>
      <c r="F125" s="46"/>
      <c r="G125" s="18"/>
      <c r="H125" s="18"/>
      <c r="I125" s="15"/>
      <c r="J125" s="15"/>
    </row>
    <row r="126" spans="2:18" s="22" customFormat="1" ht="16.149999999999999" customHeight="1">
      <c r="C126" s="33"/>
      <c r="D126" s="33"/>
      <c r="E126" s="14"/>
      <c r="F126" s="46"/>
      <c r="G126" s="18"/>
      <c r="H126" s="18"/>
      <c r="I126" s="12"/>
      <c r="J126" s="12"/>
      <c r="L126" s="689"/>
      <c r="M126" s="689"/>
      <c r="N126" s="689"/>
    </row>
    <row r="127" spans="2:18" s="22" customFormat="1" ht="17.100000000000001" customHeight="1">
      <c r="F127" s="46"/>
      <c r="G127" s="46"/>
      <c r="H127" s="46"/>
      <c r="I127" s="12"/>
      <c r="J127" s="12"/>
      <c r="L127" s="689"/>
      <c r="M127" s="689"/>
      <c r="N127" s="689"/>
    </row>
    <row r="128" spans="2:18" s="22" customFormat="1" ht="17.100000000000001" customHeight="1">
      <c r="F128" s="46"/>
      <c r="G128" s="46"/>
      <c r="H128" s="46"/>
      <c r="I128" s="12"/>
      <c r="J128" s="12"/>
      <c r="L128" s="689"/>
      <c r="M128" s="689"/>
      <c r="N128" s="689"/>
    </row>
    <row r="129" spans="2:14" s="22" customFormat="1" ht="17.100000000000001" customHeight="1">
      <c r="F129" s="46"/>
      <c r="G129" s="46"/>
      <c r="H129" s="46"/>
      <c r="I129" s="12"/>
      <c r="J129" s="12"/>
      <c r="L129" s="689"/>
      <c r="M129" s="689"/>
      <c r="N129" s="689"/>
    </row>
    <row r="130" spans="2:14" ht="17.100000000000001" customHeight="1">
      <c r="B130" s="1"/>
      <c r="C130" s="22"/>
      <c r="D130" s="22"/>
      <c r="E130" s="22"/>
      <c r="F130" s="46"/>
      <c r="G130" s="46"/>
      <c r="H130" s="46"/>
      <c r="I130" s="15"/>
      <c r="J130" s="15"/>
    </row>
    <row r="131" spans="2:14" ht="17.100000000000001" customHeight="1">
      <c r="F131" s="18"/>
      <c r="G131" s="18"/>
      <c r="H131" s="18"/>
      <c r="I131" s="15"/>
      <c r="J131" s="15"/>
    </row>
    <row r="132" spans="2:14" ht="17.100000000000001" customHeight="1">
      <c r="F132" s="18"/>
      <c r="G132" s="18"/>
      <c r="H132" s="18"/>
      <c r="I132" s="15"/>
      <c r="J132" s="15"/>
    </row>
    <row r="133" spans="2:14" ht="17.100000000000001" customHeight="1">
      <c r="F133" s="18"/>
      <c r="G133" s="18"/>
      <c r="H133" s="18"/>
      <c r="I133" s="15"/>
      <c r="J133" s="15"/>
    </row>
    <row r="134" spans="2:14" ht="17.100000000000001" customHeight="1">
      <c r="F134" s="18"/>
      <c r="G134" s="18"/>
      <c r="H134" s="18"/>
    </row>
    <row r="135" spans="2:14" ht="17.100000000000001" customHeight="1">
      <c r="F135" s="18"/>
      <c r="G135" s="18"/>
      <c r="H135" s="18"/>
    </row>
    <row r="136" spans="2:14" ht="17.100000000000001" customHeight="1">
      <c r="B136" s="1"/>
      <c r="C136" s="17"/>
      <c r="D136" s="17"/>
      <c r="F136" s="18"/>
      <c r="G136" s="18"/>
      <c r="H136" s="18"/>
    </row>
    <row r="137" spans="2:14" ht="17.100000000000001" customHeight="1">
      <c r="B137" s="1"/>
      <c r="C137" s="17"/>
      <c r="D137" s="17"/>
      <c r="F137" s="18"/>
      <c r="G137" s="18"/>
      <c r="H137" s="18"/>
    </row>
    <row r="138" spans="2:14" ht="17.100000000000001" customHeight="1">
      <c r="F138" s="18"/>
      <c r="G138" s="18"/>
      <c r="H138" s="18"/>
    </row>
    <row r="149" spans="2:6" ht="17.100000000000001" customHeight="1">
      <c r="B149" s="1"/>
      <c r="F149" s="18"/>
    </row>
    <row r="150" spans="2:6" ht="17.100000000000001" customHeight="1">
      <c r="B150" s="1"/>
      <c r="F150" s="18"/>
    </row>
  </sheetData>
  <sheetProtection password="DE4A" sheet="1" objects="1" scenarios="1"/>
  <mergeCells count="12">
    <mergeCell ref="C3:H3"/>
    <mergeCell ref="C4:H4"/>
    <mergeCell ref="C1:H1"/>
    <mergeCell ref="C2:H2"/>
    <mergeCell ref="I6:I8"/>
    <mergeCell ref="F7:F8"/>
    <mergeCell ref="G7:G8"/>
    <mergeCell ref="I112:J112"/>
    <mergeCell ref="D6:D8"/>
    <mergeCell ref="E6:E8"/>
    <mergeCell ref="F6:G6"/>
    <mergeCell ref="H6:H8"/>
  </mergeCells>
  <conditionalFormatting sqref="H103:H106 F62:G69 F75:G77 F87:G89 F112:G115 F117:G117 F79:G85 F49:G60 F91:G94 D118:H118 F6:G8 F11:G13 F17:G20 F22:G28 F30:G37 F39:G42 F45:G45 D120:H122 D119:E119 H119 F71:G73 F96:G110">
    <cfRule type="expression" dxfId="24" priority="9" stopIfTrue="1">
      <formula>#REF!="No"</formula>
    </cfRule>
  </conditionalFormatting>
  <conditionalFormatting sqref="H114">
    <cfRule type="expression" dxfId="23" priority="7" stopIfTrue="1">
      <formula>$N$113=0</formula>
    </cfRule>
    <cfRule type="expression" dxfId="22" priority="8" stopIfTrue="1">
      <formula>"$F$12+$F$13=0"</formula>
    </cfRule>
  </conditionalFormatting>
  <conditionalFormatting sqref="D126">
    <cfRule type="expression" dxfId="21" priority="12" stopIfTrue="1">
      <formula>#REF!&lt;&gt;F237</formula>
    </cfRule>
  </conditionalFormatting>
  <conditionalFormatting sqref="C126">
    <cfRule type="expression" dxfId="20" priority="13" stopIfTrue="1">
      <formula>#REF!&lt;&gt;E237</formula>
    </cfRule>
  </conditionalFormatting>
  <conditionalFormatting sqref="F69:G69 F71:G73">
    <cfRule type="expression" dxfId="19" priority="4" stopIfTrue="1">
      <formula>$N$21="No"</formula>
    </cfRule>
  </conditionalFormatting>
  <conditionalFormatting sqref="F119:G119">
    <cfRule type="expression" dxfId="18" priority="3" stopIfTrue="1">
      <formula>$N$21="No"</formula>
    </cfRule>
  </conditionalFormatting>
  <conditionalFormatting sqref="F70:G70">
    <cfRule type="expression" dxfId="17" priority="2" stopIfTrue="1">
      <formula>$N$21="No"</formula>
    </cfRule>
  </conditionalFormatting>
  <conditionalFormatting sqref="F95:G95">
    <cfRule type="expression" dxfId="16" priority="1" stopIfTrue="1">
      <formula>#REF!="No"</formula>
    </cfRule>
  </conditionalFormatting>
  <printOptions horizontalCentered="1"/>
  <pageMargins left="0.5" right="0.5" top="0.5" bottom="0.5" header="0.25" footer="0.25"/>
  <pageSetup scale="46" fitToHeight="2" orientation="portrait" r:id="rId1"/>
  <headerFooter alignWithMargins="0">
    <oddFooter xml:space="preserve">&amp;L&amp;10&amp;F
&amp;A&amp;R&amp;10Page &amp;P
&amp;D&amp;12
</oddFooter>
  </headerFooter>
  <rowBreaks count="1" manualBreakCount="1">
    <brk id="89" min="1" max="9" man="1"/>
  </rowBreaks>
  <drawing r:id="rId2"/>
</worksheet>
</file>

<file path=xl/worksheets/sheet7.xml><?xml version="1.0" encoding="utf-8"?>
<worksheet xmlns="http://schemas.openxmlformats.org/spreadsheetml/2006/main" xmlns:r="http://schemas.openxmlformats.org/officeDocument/2006/relationships">
  <sheetPr codeName="Sheet2"/>
  <dimension ref="A1:BP125"/>
  <sheetViews>
    <sheetView showGridLines="0" zoomScale="60" zoomScaleNormal="60" workbookViewId="0">
      <selection activeCell="L41" sqref="L41"/>
    </sheetView>
  </sheetViews>
  <sheetFormatPr defaultRowHeight="15"/>
  <cols>
    <col min="1" max="1" width="1.44140625" style="1" customWidth="1"/>
    <col min="2" max="2" width="14.109375" style="1" customWidth="1"/>
    <col min="3" max="3" width="17.21875" style="1" customWidth="1"/>
    <col min="4" max="4" width="20" style="1" customWidth="1"/>
    <col min="5" max="5" width="9.5546875" style="1" customWidth="1"/>
    <col min="6" max="6" width="14.44140625" style="1" customWidth="1"/>
    <col min="7" max="7" width="9.77734375" style="1" customWidth="1"/>
    <col min="8" max="8" width="10.5546875" style="1" customWidth="1"/>
    <col min="9" max="9" width="11.109375" style="1" customWidth="1"/>
    <col min="10" max="10" width="11.109375" style="22" customWidth="1"/>
    <col min="11" max="11" width="8.44140625" style="1" customWidth="1"/>
    <col min="12" max="12" width="11.109375" style="1" customWidth="1"/>
    <col min="13" max="13" width="2.44140625" style="1" customWidth="1"/>
    <col min="14" max="14" width="9.44140625" style="1" customWidth="1"/>
    <col min="15" max="16" width="8.88671875" style="1" hidden="1" customWidth="1"/>
    <col min="17" max="17" width="10.109375" style="519" hidden="1" customWidth="1"/>
    <col min="18" max="20" width="10.109375" style="1100" hidden="1" customWidth="1"/>
    <col min="21" max="21" width="8.88671875" style="535" hidden="1" customWidth="1"/>
    <col min="22" max="22" width="11.77734375" style="54" hidden="1" customWidth="1"/>
    <col min="23" max="23" width="10.6640625" style="54" hidden="1" customWidth="1"/>
    <col min="24" max="24" width="8.88671875" style="54" hidden="1" customWidth="1"/>
    <col min="25" max="25" width="11.33203125" style="54" hidden="1" customWidth="1"/>
    <col min="26" max="32" width="8.88671875" style="655" hidden="1" customWidth="1"/>
    <col min="33" max="50" width="8.88671875" style="655" customWidth="1"/>
    <col min="51" max="55" width="8.88671875" style="1" customWidth="1"/>
    <col min="56" max="57" width="8.88671875" style="1"/>
    <col min="58" max="58" width="8.88671875" style="54"/>
    <col min="59" max="59" width="5.88671875" style="54" bestFit="1" customWidth="1"/>
    <col min="60" max="60" width="26.21875" style="625" bestFit="1" customWidth="1"/>
    <col min="61" max="61" width="0" style="54" hidden="1" customWidth="1"/>
    <col min="62" max="62" width="0" style="1" hidden="1" customWidth="1"/>
    <col min="63" max="16384" width="8.88671875" style="1"/>
  </cols>
  <sheetData>
    <row r="1" spans="1:61" ht="21.75" customHeight="1">
      <c r="A1" s="1671">
        <f>'3)Sources &amp; Uses'!B1</f>
        <v>0</v>
      </c>
      <c r="B1" s="1672"/>
      <c r="C1" s="1672"/>
      <c r="D1" s="1672"/>
      <c r="E1" s="1672"/>
      <c r="F1" s="1672"/>
      <c r="G1" s="1672"/>
      <c r="H1" s="1672"/>
      <c r="I1" s="1672"/>
      <c r="J1" s="1672"/>
      <c r="BF1" s="1"/>
      <c r="BG1" s="1"/>
      <c r="BI1" s="1"/>
    </row>
    <row r="2" spans="1:61" ht="21.75" customHeight="1">
      <c r="A2" s="1671" t="s">
        <v>236</v>
      </c>
      <c r="B2" s="1672"/>
      <c r="C2" s="1672"/>
      <c r="D2" s="1672"/>
      <c r="E2" s="1672"/>
      <c r="F2" s="1672"/>
      <c r="G2" s="1672"/>
      <c r="H2" s="1672"/>
      <c r="I2" s="1672"/>
      <c r="J2" s="1672"/>
      <c r="BF2" s="1"/>
      <c r="BG2" s="1"/>
      <c r="BI2" s="1"/>
    </row>
    <row r="3" spans="1:61" ht="12.4" customHeight="1">
      <c r="A3" s="867"/>
      <c r="B3" s="868"/>
      <c r="C3" s="868"/>
      <c r="D3" s="868"/>
      <c r="E3" s="868"/>
      <c r="F3" s="868"/>
      <c r="G3" s="868"/>
      <c r="H3" s="868"/>
      <c r="I3" s="868"/>
      <c r="J3" s="868"/>
      <c r="BF3" s="1"/>
      <c r="BG3" s="1"/>
      <c r="BI3" s="1"/>
    </row>
    <row r="4" spans="1:61" ht="20.25">
      <c r="B4" s="873" t="s">
        <v>63</v>
      </c>
      <c r="BH4" s="625" t="s">
        <v>817</v>
      </c>
    </row>
    <row r="5" spans="1:61" ht="9.75" customHeight="1">
      <c r="BG5" s="55"/>
      <c r="BH5" s="1258" t="s">
        <v>377</v>
      </c>
    </row>
    <row r="6" spans="1:61" s="323" customFormat="1" ht="15.75">
      <c r="B6" s="206" t="s">
        <v>323</v>
      </c>
      <c r="C6" s="111"/>
      <c r="E6" s="111"/>
      <c r="G6" s="876" t="s">
        <v>500</v>
      </c>
      <c r="H6" s="652"/>
      <c r="I6" s="111"/>
      <c r="J6" s="408"/>
      <c r="Q6" s="520"/>
      <c r="R6" s="1101"/>
      <c r="S6" s="1101"/>
      <c r="T6" s="1101"/>
      <c r="U6" s="536"/>
      <c r="V6" s="409"/>
      <c r="W6" s="409"/>
      <c r="X6" s="409"/>
      <c r="Y6" s="409"/>
      <c r="Z6" s="656"/>
      <c r="AA6" s="656"/>
      <c r="AB6" s="656"/>
      <c r="AC6" s="656"/>
      <c r="AD6" s="656"/>
      <c r="AE6" s="656"/>
      <c r="AF6" s="656"/>
      <c r="AG6" s="656"/>
      <c r="AH6" s="656"/>
      <c r="AI6" s="656"/>
      <c r="AJ6" s="656"/>
      <c r="AK6" s="656"/>
      <c r="AL6" s="656"/>
      <c r="AM6" s="656"/>
      <c r="AN6" s="656"/>
      <c r="AO6" s="656"/>
      <c r="AP6" s="656"/>
      <c r="AQ6" s="656"/>
      <c r="AR6" s="656"/>
      <c r="AS6" s="656"/>
      <c r="AT6" s="656"/>
      <c r="AU6" s="656"/>
      <c r="AV6" s="656"/>
      <c r="AW6" s="656"/>
      <c r="AX6" s="656"/>
      <c r="BF6" s="409"/>
      <c r="BG6" s="410"/>
      <c r="BH6" s="1258" t="s">
        <v>378</v>
      </c>
      <c r="BI6" s="409"/>
    </row>
    <row r="7" spans="1:61" s="323" customFormat="1">
      <c r="B7" s="732" t="s">
        <v>316</v>
      </c>
      <c r="C7" s="710"/>
      <c r="D7" s="732" t="s">
        <v>319</v>
      </c>
      <c r="E7" s="710"/>
      <c r="F7" s="111"/>
      <c r="G7" s="1673" t="s">
        <v>501</v>
      </c>
      <c r="H7" s="1673"/>
      <c r="I7" s="948"/>
      <c r="J7" s="408"/>
      <c r="Q7" s="520"/>
      <c r="R7" s="1101"/>
      <c r="S7" s="1101"/>
      <c r="T7" s="1101"/>
      <c r="U7" s="536"/>
      <c r="V7" s="409"/>
      <c r="W7" s="409"/>
      <c r="X7" s="409"/>
      <c r="Y7" s="409"/>
      <c r="Z7" s="656"/>
      <c r="AA7" s="656"/>
      <c r="AB7" s="656"/>
      <c r="AC7" s="656"/>
      <c r="AD7" s="656"/>
      <c r="AE7" s="656"/>
      <c r="AF7" s="656"/>
      <c r="AG7" s="656"/>
      <c r="AH7" s="656"/>
      <c r="AI7" s="656"/>
      <c r="AJ7" s="656"/>
      <c r="AK7" s="656"/>
      <c r="AL7" s="656"/>
      <c r="AM7" s="656"/>
      <c r="AN7" s="656"/>
      <c r="AO7" s="656"/>
      <c r="AP7" s="656"/>
      <c r="AQ7" s="656"/>
      <c r="AR7" s="656"/>
      <c r="AS7" s="656"/>
      <c r="AT7" s="656"/>
      <c r="AU7" s="656"/>
      <c r="AV7" s="656"/>
      <c r="AW7" s="656"/>
      <c r="AX7" s="656"/>
      <c r="BF7" s="409"/>
      <c r="BG7" s="410"/>
      <c r="BH7" s="1258" t="s">
        <v>745</v>
      </c>
      <c r="BI7" s="409"/>
    </row>
    <row r="8" spans="1:61" s="323" customFormat="1">
      <c r="B8" s="732" t="s">
        <v>375</v>
      </c>
      <c r="C8" s="709"/>
      <c r="D8" s="732" t="s">
        <v>320</v>
      </c>
      <c r="E8" s="709"/>
      <c r="F8" s="111"/>
      <c r="G8" s="1673" t="s">
        <v>502</v>
      </c>
      <c r="H8" s="1673"/>
      <c r="I8" s="711"/>
      <c r="J8" s="408"/>
      <c r="Q8" s="520"/>
      <c r="R8" s="1101"/>
      <c r="S8" s="1101"/>
      <c r="T8" s="1101"/>
      <c r="U8" s="536"/>
      <c r="V8" s="409"/>
      <c r="W8" s="409"/>
      <c r="X8" s="409"/>
      <c r="Y8" s="409"/>
      <c r="Z8" s="656"/>
      <c r="AA8" s="656"/>
      <c r="AB8" s="656"/>
      <c r="AC8" s="656"/>
      <c r="AD8" s="656"/>
      <c r="AE8" s="656"/>
      <c r="AF8" s="656"/>
      <c r="AG8" s="656"/>
      <c r="AH8" s="656"/>
      <c r="AI8" s="656"/>
      <c r="AJ8" s="656"/>
      <c r="AK8" s="656"/>
      <c r="AL8" s="656"/>
      <c r="AM8" s="656"/>
      <c r="AN8" s="656"/>
      <c r="AO8" s="656"/>
      <c r="AP8" s="656"/>
      <c r="AQ8" s="656"/>
      <c r="AR8" s="656"/>
      <c r="AS8" s="656"/>
      <c r="AT8" s="656"/>
      <c r="AU8" s="656"/>
      <c r="AV8" s="656"/>
      <c r="AW8" s="656"/>
      <c r="AX8" s="656"/>
      <c r="BF8" s="409"/>
      <c r="BG8" s="410"/>
      <c r="BH8" s="1258" t="s">
        <v>746</v>
      </c>
      <c r="BI8" s="409"/>
    </row>
    <row r="9" spans="1:61" s="323" customFormat="1" ht="15" customHeight="1">
      <c r="B9" s="732" t="s">
        <v>317</v>
      </c>
      <c r="C9" s="709"/>
      <c r="D9" s="732" t="s">
        <v>321</v>
      </c>
      <c r="E9" s="709"/>
      <c r="F9" s="111"/>
      <c r="J9" s="408"/>
      <c r="Q9" s="520"/>
      <c r="R9" s="1101"/>
      <c r="S9" s="1101"/>
      <c r="T9" s="1101"/>
      <c r="U9" s="536"/>
      <c r="V9" s="409"/>
      <c r="W9" s="409"/>
      <c r="X9" s="409"/>
      <c r="Y9" s="409"/>
      <c r="Z9" s="656"/>
      <c r="AA9" s="656"/>
      <c r="AB9" s="656"/>
      <c r="AC9" s="656"/>
      <c r="AD9" s="656"/>
      <c r="AE9" s="656"/>
      <c r="AF9" s="656"/>
      <c r="AG9" s="656"/>
      <c r="AH9" s="656"/>
      <c r="AI9" s="656"/>
      <c r="AJ9" s="656"/>
      <c r="AK9" s="656"/>
      <c r="AL9" s="656"/>
      <c r="AM9" s="656"/>
      <c r="AN9" s="656"/>
      <c r="AO9" s="656"/>
      <c r="AP9" s="656"/>
      <c r="AQ9" s="656"/>
      <c r="AR9" s="656"/>
      <c r="AS9" s="656"/>
      <c r="AT9" s="656"/>
      <c r="AU9" s="656"/>
      <c r="AV9" s="656"/>
      <c r="AW9" s="656"/>
      <c r="AX9" s="656"/>
      <c r="BF9" s="409"/>
      <c r="BG9" s="410"/>
      <c r="BH9" s="626" t="s">
        <v>747</v>
      </c>
      <c r="BI9" s="409"/>
    </row>
    <row r="10" spans="1:61" s="323" customFormat="1" ht="15" customHeight="1">
      <c r="B10" s="732" t="s">
        <v>318</v>
      </c>
      <c r="C10" s="709"/>
      <c r="D10" s="111"/>
      <c r="E10" s="492"/>
      <c r="F10" s="111"/>
      <c r="J10" s="408"/>
      <c r="Q10" s="520"/>
      <c r="R10" s="1101"/>
      <c r="S10" s="1101"/>
      <c r="T10" s="1101"/>
      <c r="U10" s="536"/>
      <c r="V10" s="409"/>
      <c r="W10" s="409"/>
      <c r="X10" s="409"/>
      <c r="Y10" s="409"/>
      <c r="Z10" s="656"/>
      <c r="AA10" s="656"/>
      <c r="AB10" s="656"/>
      <c r="AC10" s="656"/>
      <c r="AD10" s="656"/>
      <c r="AE10" s="656"/>
      <c r="AF10" s="656"/>
      <c r="AG10" s="656"/>
      <c r="AH10" s="656"/>
      <c r="AI10" s="656"/>
      <c r="AJ10" s="656"/>
      <c r="AK10" s="656"/>
      <c r="AL10" s="656"/>
      <c r="AM10" s="656"/>
      <c r="AN10" s="656"/>
      <c r="AO10" s="656"/>
      <c r="AP10" s="656"/>
      <c r="AQ10" s="656"/>
      <c r="AR10" s="656"/>
      <c r="AS10" s="656"/>
      <c r="AT10" s="656"/>
      <c r="AU10" s="656"/>
      <c r="AV10" s="656"/>
      <c r="AW10" s="656"/>
      <c r="AX10" s="656"/>
      <c r="BF10" s="409"/>
      <c r="BG10" s="410"/>
      <c r="BH10" s="626" t="s">
        <v>748</v>
      </c>
      <c r="BI10" s="409"/>
    </row>
    <row r="11" spans="1:61" s="111" customFormat="1">
      <c r="B11" s="215"/>
      <c r="E11" s="215"/>
      <c r="F11" s="215"/>
      <c r="G11" s="215"/>
      <c r="H11" s="215"/>
      <c r="I11" s="215"/>
      <c r="J11" s="411"/>
      <c r="Q11" s="521"/>
      <c r="R11" s="1102"/>
      <c r="S11" s="1102"/>
      <c r="T11" s="1102"/>
      <c r="U11" s="537"/>
      <c r="V11" s="478"/>
      <c r="W11" s="478"/>
      <c r="X11" s="478"/>
      <c r="Y11" s="478"/>
      <c r="Z11" s="657"/>
      <c r="AA11" s="657"/>
      <c r="AB11" s="657"/>
      <c r="AC11" s="657"/>
      <c r="AD11" s="657"/>
      <c r="AE11" s="657"/>
      <c r="AF11" s="657"/>
      <c r="AG11" s="657"/>
      <c r="AH11" s="657"/>
      <c r="AI11" s="657"/>
      <c r="AJ11" s="657"/>
      <c r="AK11" s="657"/>
      <c r="AL11" s="657"/>
      <c r="AM11" s="657"/>
      <c r="AN11" s="657"/>
      <c r="AO11" s="657"/>
      <c r="AP11" s="657"/>
      <c r="AQ11" s="657"/>
      <c r="AR11" s="657"/>
      <c r="AS11" s="657"/>
      <c r="AT11" s="657"/>
      <c r="AU11" s="657"/>
      <c r="AV11" s="657"/>
      <c r="AW11" s="657"/>
      <c r="AX11" s="657"/>
      <c r="BF11" s="478"/>
      <c r="BG11" s="478"/>
      <c r="BH11" s="1259" t="s">
        <v>341</v>
      </c>
      <c r="BI11" s="478"/>
    </row>
    <row r="12" spans="1:61" s="111" customFormat="1" ht="15" customHeight="1">
      <c r="B12" s="1674" t="s">
        <v>376</v>
      </c>
      <c r="C12" s="875" t="s">
        <v>448</v>
      </c>
      <c r="D12" s="1674" t="s">
        <v>447</v>
      </c>
      <c r="E12" s="1676" t="s">
        <v>324</v>
      </c>
      <c r="F12" s="1676"/>
      <c r="G12" s="1676"/>
      <c r="H12" s="1676"/>
      <c r="I12" s="1676"/>
      <c r="J12" s="411"/>
      <c r="Q12" s="521"/>
      <c r="R12" s="1102"/>
      <c r="S12" s="1102"/>
      <c r="T12" s="1102"/>
      <c r="U12" s="537"/>
      <c r="V12" s="478"/>
      <c r="W12" s="478"/>
      <c r="X12" s="478"/>
      <c r="Y12" s="478"/>
      <c r="Z12" s="657"/>
      <c r="AA12" s="657"/>
      <c r="AB12" s="657"/>
      <c r="AC12" s="657"/>
      <c r="AD12" s="657"/>
      <c r="AE12" s="657"/>
      <c r="AF12" s="657"/>
      <c r="AG12" s="657"/>
      <c r="AH12" s="657"/>
      <c r="AI12" s="657"/>
      <c r="AJ12" s="657"/>
      <c r="AK12" s="657"/>
      <c r="AL12" s="657"/>
      <c r="AM12" s="657"/>
      <c r="AN12" s="657"/>
      <c r="AO12" s="657"/>
      <c r="AP12" s="657"/>
      <c r="AQ12" s="657"/>
      <c r="AR12" s="657"/>
      <c r="AS12" s="657"/>
      <c r="AT12" s="657"/>
      <c r="AU12" s="657"/>
      <c r="AV12" s="657"/>
      <c r="AW12" s="657"/>
      <c r="AX12" s="657"/>
      <c r="BF12" s="478"/>
      <c r="BG12" s="478"/>
      <c r="BH12" s="1259" t="s">
        <v>206</v>
      </c>
      <c r="BI12" s="478"/>
    </row>
    <row r="13" spans="1:61" s="111" customFormat="1" ht="15.75">
      <c r="B13" s="1675"/>
      <c r="C13" s="480" t="s">
        <v>477</v>
      </c>
      <c r="D13" s="1675"/>
      <c r="E13" s="171" t="s">
        <v>147</v>
      </c>
      <c r="F13" s="171" t="s">
        <v>148</v>
      </c>
      <c r="G13" s="171" t="s">
        <v>149</v>
      </c>
      <c r="H13" s="171" t="s">
        <v>150</v>
      </c>
      <c r="I13" s="171" t="s">
        <v>151</v>
      </c>
      <c r="J13" s="412"/>
      <c r="Q13" s="521"/>
      <c r="R13" s="1102"/>
      <c r="S13" s="1102"/>
      <c r="T13" s="1102"/>
      <c r="U13" s="537"/>
      <c r="V13" s="478"/>
      <c r="W13" s="478"/>
      <c r="X13" s="478"/>
      <c r="Y13" s="478"/>
      <c r="Z13" s="657"/>
      <c r="AA13" s="657"/>
      <c r="AB13" s="657"/>
      <c r="AC13" s="657"/>
      <c r="AD13" s="657"/>
      <c r="AE13" s="657"/>
      <c r="AF13" s="657"/>
      <c r="AG13" s="657"/>
      <c r="AH13" s="657"/>
      <c r="AI13" s="657"/>
      <c r="AJ13" s="657"/>
      <c r="AK13" s="657"/>
      <c r="AL13" s="657"/>
      <c r="AM13" s="657"/>
      <c r="AN13" s="657"/>
      <c r="AO13" s="657"/>
      <c r="AP13" s="657"/>
      <c r="AQ13" s="657"/>
      <c r="AR13" s="657"/>
      <c r="AS13" s="657"/>
      <c r="AT13" s="657"/>
      <c r="AU13" s="657"/>
      <c r="AV13" s="657"/>
      <c r="AW13" s="657"/>
      <c r="AX13" s="657"/>
      <c r="BF13" s="478"/>
      <c r="BG13" s="478"/>
      <c r="BH13" s="1260"/>
      <c r="BI13" s="478"/>
    </row>
    <row r="14" spans="1:61" s="127" customFormat="1" ht="16.149999999999999" customHeight="1">
      <c r="B14" s="733" t="s">
        <v>54</v>
      </c>
      <c r="C14" s="734"/>
      <c r="D14" s="632"/>
      <c r="E14" s="735"/>
      <c r="F14" s="735"/>
      <c r="G14" s="735"/>
      <c r="H14" s="735"/>
      <c r="I14" s="736"/>
      <c r="J14" s="785"/>
      <c r="Q14" s="737"/>
      <c r="R14" s="1103"/>
      <c r="S14" s="1103"/>
      <c r="T14" s="1103"/>
      <c r="U14" s="739"/>
      <c r="V14" s="738"/>
      <c r="W14" s="738"/>
      <c r="X14" s="738"/>
      <c r="Y14" s="738"/>
      <c r="Z14" s="740"/>
      <c r="AA14" s="740"/>
      <c r="AB14" s="740"/>
      <c r="AC14" s="740"/>
      <c r="AD14" s="740"/>
      <c r="AE14" s="740"/>
      <c r="AF14" s="740"/>
      <c r="AG14" s="740"/>
      <c r="AH14" s="740"/>
      <c r="AI14" s="740"/>
      <c r="AJ14" s="740"/>
      <c r="AK14" s="740"/>
      <c r="AL14" s="740"/>
      <c r="AM14" s="740"/>
      <c r="AN14" s="740"/>
      <c r="AO14" s="740"/>
      <c r="AP14" s="740"/>
      <c r="AQ14" s="740"/>
      <c r="AR14" s="740"/>
      <c r="AS14" s="740"/>
      <c r="AT14" s="740"/>
      <c r="AU14" s="740"/>
      <c r="AV14" s="740"/>
      <c r="AW14" s="740"/>
      <c r="AX14" s="740"/>
      <c r="BF14" s="738"/>
      <c r="BG14" s="738"/>
      <c r="BH14" s="1261"/>
      <c r="BI14" s="738"/>
    </row>
    <row r="15" spans="1:61" s="127" customFormat="1" ht="16.149999999999999" customHeight="1">
      <c r="B15" s="733" t="s">
        <v>60</v>
      </c>
      <c r="C15" s="786" t="s">
        <v>80</v>
      </c>
      <c r="D15" s="632"/>
      <c r="E15" s="735"/>
      <c r="F15" s="735"/>
      <c r="G15" s="735"/>
      <c r="H15" s="735"/>
      <c r="I15" s="736"/>
      <c r="J15" s="785"/>
      <c r="Q15" s="737"/>
      <c r="R15" s="1103"/>
      <c r="S15" s="1103"/>
      <c r="T15" s="1103"/>
      <c r="U15" s="739"/>
      <c r="V15" s="738"/>
      <c r="W15" s="738"/>
      <c r="X15" s="738"/>
      <c r="Y15" s="738"/>
      <c r="Z15" s="740"/>
      <c r="AA15" s="740"/>
      <c r="AB15" s="740"/>
      <c r="AC15" s="740"/>
      <c r="AD15" s="740"/>
      <c r="AE15" s="740"/>
      <c r="AF15" s="740"/>
      <c r="AG15" s="740"/>
      <c r="AH15" s="740"/>
      <c r="AI15" s="740"/>
      <c r="AJ15" s="740"/>
      <c r="AK15" s="740"/>
      <c r="AL15" s="740"/>
      <c r="AM15" s="740"/>
      <c r="AN15" s="740"/>
      <c r="AO15" s="740"/>
      <c r="AP15" s="740"/>
      <c r="AQ15" s="740"/>
      <c r="AR15" s="740"/>
      <c r="AS15" s="740"/>
      <c r="AT15" s="740"/>
      <c r="AU15" s="740"/>
      <c r="AV15" s="740"/>
      <c r="AW15" s="740"/>
      <c r="AX15" s="740"/>
      <c r="BF15" s="738"/>
      <c r="BG15" s="738"/>
      <c r="BH15" s="1261"/>
      <c r="BI15" s="738"/>
    </row>
    <row r="16" spans="1:61" s="127" customFormat="1" ht="16.149999999999999" customHeight="1">
      <c r="B16" s="733" t="s">
        <v>55</v>
      </c>
      <c r="C16" s="734"/>
      <c r="D16" s="632"/>
      <c r="E16" s="735"/>
      <c r="F16" s="735"/>
      <c r="G16" s="735"/>
      <c r="H16" s="735"/>
      <c r="I16" s="736"/>
      <c r="J16" s="785"/>
      <c r="Q16" s="737"/>
      <c r="R16" s="1103"/>
      <c r="S16" s="1103"/>
      <c r="T16" s="1103"/>
      <c r="U16" s="739"/>
      <c r="V16" s="738"/>
      <c r="W16" s="738"/>
      <c r="X16" s="738"/>
      <c r="Y16" s="738"/>
      <c r="Z16" s="740"/>
      <c r="AA16" s="740"/>
      <c r="AB16" s="740"/>
      <c r="AC16" s="740"/>
      <c r="AD16" s="740"/>
      <c r="AE16" s="740"/>
      <c r="AF16" s="740"/>
      <c r="AG16" s="740"/>
      <c r="AH16" s="740"/>
      <c r="AI16" s="740"/>
      <c r="AJ16" s="740"/>
      <c r="AK16" s="740"/>
      <c r="AL16" s="740"/>
      <c r="AM16" s="740"/>
      <c r="AN16" s="740"/>
      <c r="AO16" s="740"/>
      <c r="AP16" s="740"/>
      <c r="AQ16" s="740"/>
      <c r="AR16" s="740"/>
      <c r="AS16" s="740"/>
      <c r="AT16" s="740"/>
      <c r="AU16" s="740"/>
      <c r="AV16" s="740"/>
      <c r="AW16" s="740"/>
      <c r="AX16" s="740"/>
      <c r="BF16" s="738"/>
      <c r="BG16" s="738"/>
      <c r="BH16" s="1261"/>
      <c r="BI16" s="738"/>
    </row>
    <row r="17" spans="2:66" s="127" customFormat="1" ht="16.149999999999999" customHeight="1">
      <c r="B17" s="733" t="s">
        <v>48</v>
      </c>
      <c r="C17" s="741"/>
      <c r="D17" s="632"/>
      <c r="E17" s="735"/>
      <c r="F17" s="735"/>
      <c r="G17" s="735"/>
      <c r="H17" s="735"/>
      <c r="I17" s="736"/>
      <c r="J17" s="785"/>
      <c r="Q17" s="737"/>
      <c r="R17" s="1103"/>
      <c r="S17" s="1103"/>
      <c r="T17" s="1103"/>
      <c r="U17" s="739"/>
      <c r="V17" s="738"/>
      <c r="W17" s="738"/>
      <c r="X17" s="738"/>
      <c r="Y17" s="738"/>
      <c r="Z17" s="740"/>
      <c r="AA17" s="740"/>
      <c r="AB17" s="740"/>
      <c r="AC17" s="740"/>
      <c r="AD17" s="740"/>
      <c r="AE17" s="740"/>
      <c r="AF17" s="740"/>
      <c r="AG17" s="740"/>
      <c r="AH17" s="740"/>
      <c r="AI17" s="740"/>
      <c r="AJ17" s="740"/>
      <c r="AK17" s="740"/>
      <c r="AL17" s="740"/>
      <c r="AM17" s="740"/>
      <c r="AN17" s="740"/>
      <c r="AO17" s="740"/>
      <c r="AP17" s="740"/>
      <c r="AQ17" s="740"/>
      <c r="AR17" s="740"/>
      <c r="AS17" s="740"/>
      <c r="AT17" s="740"/>
      <c r="AU17" s="740"/>
      <c r="AV17" s="740"/>
      <c r="AW17" s="740"/>
      <c r="AX17" s="740"/>
      <c r="BF17" s="738"/>
      <c r="BG17" s="738"/>
      <c r="BH17" s="1261"/>
      <c r="BI17" s="738"/>
    </row>
    <row r="18" spans="2:66" s="127" customFormat="1" ht="16.149999999999999" customHeight="1">
      <c r="B18" s="733" t="s">
        <v>56</v>
      </c>
      <c r="C18" s="734"/>
      <c r="D18" s="632"/>
      <c r="E18" s="735"/>
      <c r="F18" s="735"/>
      <c r="G18" s="735"/>
      <c r="H18" s="735"/>
      <c r="I18" s="736"/>
      <c r="J18" s="785"/>
      <c r="Q18" s="737"/>
      <c r="R18" s="1103"/>
      <c r="S18" s="1103"/>
      <c r="T18" s="1103"/>
      <c r="U18" s="739"/>
      <c r="V18" s="738"/>
      <c r="W18" s="738"/>
      <c r="X18" s="738"/>
      <c r="Y18" s="738"/>
      <c r="Z18" s="740"/>
      <c r="AA18" s="740"/>
      <c r="AB18" s="740"/>
      <c r="AC18" s="740"/>
      <c r="AD18" s="740"/>
      <c r="AE18" s="740"/>
      <c r="AF18" s="740"/>
      <c r="AG18" s="740"/>
      <c r="AH18" s="740"/>
      <c r="AI18" s="740"/>
      <c r="AJ18" s="740"/>
      <c r="AK18" s="740"/>
      <c r="AL18" s="740"/>
      <c r="AM18" s="740"/>
      <c r="AN18" s="740"/>
      <c r="AO18" s="740"/>
      <c r="AP18" s="740"/>
      <c r="AQ18" s="740"/>
      <c r="AR18" s="740"/>
      <c r="AS18" s="740"/>
      <c r="AT18" s="740"/>
      <c r="AU18" s="740"/>
      <c r="AV18" s="740"/>
      <c r="AW18" s="740"/>
      <c r="AX18" s="740"/>
      <c r="BF18" s="738"/>
      <c r="BG18" s="738"/>
      <c r="BH18" s="1261"/>
      <c r="BI18" s="738"/>
    </row>
    <row r="19" spans="2:66" s="127" customFormat="1" ht="16.149999999999999" customHeight="1">
      <c r="B19" s="733" t="s">
        <v>57</v>
      </c>
      <c r="C19" s="786" t="s">
        <v>80</v>
      </c>
      <c r="D19" s="632"/>
      <c r="E19" s="735"/>
      <c r="F19" s="735"/>
      <c r="G19" s="735"/>
      <c r="H19" s="735"/>
      <c r="I19" s="736"/>
      <c r="J19" s="785"/>
      <c r="Q19" s="737"/>
      <c r="R19" s="1103"/>
      <c r="S19" s="1103"/>
      <c r="T19" s="1103"/>
      <c r="U19" s="739"/>
      <c r="V19" s="738"/>
      <c r="W19" s="738"/>
      <c r="X19" s="738"/>
      <c r="Y19" s="738"/>
      <c r="Z19" s="740"/>
      <c r="AA19" s="740"/>
      <c r="AB19" s="740"/>
      <c r="AC19" s="740"/>
      <c r="AD19" s="740"/>
      <c r="AE19" s="740"/>
      <c r="AF19" s="740"/>
      <c r="AG19" s="740"/>
      <c r="AH19" s="740"/>
      <c r="AI19" s="740"/>
      <c r="AJ19" s="740"/>
      <c r="AK19" s="740"/>
      <c r="AL19" s="740"/>
      <c r="AM19" s="740"/>
      <c r="AN19" s="740"/>
      <c r="AO19" s="740"/>
      <c r="AP19" s="740"/>
      <c r="AQ19" s="740"/>
      <c r="AR19" s="740"/>
      <c r="AS19" s="740"/>
      <c r="AT19" s="740"/>
      <c r="AU19" s="740"/>
      <c r="AV19" s="740"/>
      <c r="AW19" s="740"/>
      <c r="AX19" s="740"/>
      <c r="BF19" s="738"/>
      <c r="BG19" s="738"/>
      <c r="BH19" s="1261"/>
      <c r="BI19" s="738"/>
    </row>
    <row r="20" spans="2:66" s="127" customFormat="1" ht="16.149999999999999" customHeight="1">
      <c r="B20" s="733" t="s">
        <v>49</v>
      </c>
      <c r="C20" s="741"/>
      <c r="D20" s="632"/>
      <c r="E20" s="735"/>
      <c r="F20" s="735"/>
      <c r="G20" s="735"/>
      <c r="H20" s="735"/>
      <c r="I20" s="736"/>
      <c r="J20" s="785"/>
      <c r="Q20" s="737"/>
      <c r="R20" s="1103"/>
      <c r="S20" s="1103"/>
      <c r="T20" s="1103"/>
      <c r="U20" s="739"/>
      <c r="V20" s="738"/>
      <c r="W20" s="738"/>
      <c r="X20" s="738"/>
      <c r="Y20" s="738"/>
      <c r="Z20" s="740"/>
      <c r="AA20" s="740"/>
      <c r="AB20" s="740"/>
      <c r="AC20" s="740"/>
      <c r="AD20" s="740"/>
      <c r="AE20" s="740"/>
      <c r="AF20" s="740"/>
      <c r="AG20" s="740"/>
      <c r="AH20" s="740"/>
      <c r="AI20" s="740"/>
      <c r="AJ20" s="740"/>
      <c r="AK20" s="740"/>
      <c r="AL20" s="740"/>
      <c r="AM20" s="740"/>
      <c r="AN20" s="740"/>
      <c r="AO20" s="740"/>
      <c r="AP20" s="740"/>
      <c r="AQ20" s="740"/>
      <c r="AR20" s="740"/>
      <c r="AS20" s="740"/>
      <c r="AT20" s="740"/>
      <c r="AU20" s="740"/>
      <c r="AV20" s="740"/>
      <c r="AW20" s="740"/>
      <c r="AX20" s="740"/>
      <c r="BF20" s="738"/>
      <c r="BG20" s="738"/>
      <c r="BH20" s="1261"/>
      <c r="BI20" s="738"/>
    </row>
    <row r="21" spans="2:66" s="127" customFormat="1" ht="16.149999999999999" customHeight="1">
      <c r="B21" s="733" t="s">
        <v>61</v>
      </c>
      <c r="C21" s="741"/>
      <c r="D21" s="632"/>
      <c r="E21" s="735"/>
      <c r="F21" s="735"/>
      <c r="G21" s="735"/>
      <c r="H21" s="735"/>
      <c r="I21" s="736"/>
      <c r="J21" s="785"/>
      <c r="Q21" s="737"/>
      <c r="R21" s="1103"/>
      <c r="S21" s="1103"/>
      <c r="T21" s="1103"/>
      <c r="U21" s="739"/>
      <c r="V21" s="738"/>
      <c r="W21" s="738"/>
      <c r="X21" s="738"/>
      <c r="Y21" s="738"/>
      <c r="Z21" s="740"/>
      <c r="AA21" s="740"/>
      <c r="AB21" s="740"/>
      <c r="AC21" s="740"/>
      <c r="AD21" s="740"/>
      <c r="AE21" s="740"/>
      <c r="AF21" s="740"/>
      <c r="AG21" s="740"/>
      <c r="AH21" s="740"/>
      <c r="AI21" s="740"/>
      <c r="AJ21" s="740"/>
      <c r="AK21" s="740"/>
      <c r="AL21" s="740"/>
      <c r="AM21" s="740"/>
      <c r="AN21" s="740"/>
      <c r="AO21" s="740"/>
      <c r="AP21" s="740"/>
      <c r="AQ21" s="740"/>
      <c r="AR21" s="740"/>
      <c r="AS21" s="740"/>
      <c r="AT21" s="740"/>
      <c r="AU21" s="740"/>
      <c r="AV21" s="740"/>
      <c r="AW21" s="740"/>
      <c r="AX21" s="740"/>
      <c r="BF21" s="738"/>
      <c r="BG21" s="738"/>
      <c r="BH21" s="1261"/>
      <c r="BI21" s="738"/>
    </row>
    <row r="22" spans="2:66" s="205" customFormat="1" ht="16.149999999999999" customHeight="1">
      <c r="B22" s="465" t="s">
        <v>58</v>
      </c>
      <c r="C22" s="210"/>
      <c r="D22" s="210"/>
      <c r="E22" s="481">
        <f>SUM(E14:E21)</f>
        <v>0</v>
      </c>
      <c r="F22" s="481">
        <f>SUM(F14:F21)</f>
        <v>0</v>
      </c>
      <c r="G22" s="481">
        <f>SUM(G14:G21)</f>
        <v>0</v>
      </c>
      <c r="H22" s="481">
        <f>SUM(H14:H21)</f>
        <v>0</v>
      </c>
      <c r="I22" s="481">
        <f>SUM(I14:I21)</f>
        <v>0</v>
      </c>
      <c r="J22" s="479"/>
      <c r="Q22" s="522"/>
      <c r="R22" s="1104"/>
      <c r="S22" s="1104"/>
      <c r="T22" s="1104"/>
      <c r="U22" s="538"/>
      <c r="V22" s="514"/>
      <c r="W22" s="514"/>
      <c r="X22" s="514"/>
      <c r="Y22" s="514"/>
      <c r="Z22" s="658"/>
      <c r="AA22" s="658"/>
      <c r="AB22" s="658"/>
      <c r="AC22" s="658"/>
      <c r="AD22" s="658"/>
      <c r="AE22" s="658"/>
      <c r="AF22" s="658"/>
      <c r="AG22" s="658"/>
      <c r="AH22" s="658"/>
      <c r="AI22" s="658"/>
      <c r="AJ22" s="658"/>
      <c r="AK22" s="658"/>
      <c r="AL22" s="658"/>
      <c r="AM22" s="658"/>
      <c r="AN22" s="658"/>
      <c r="AO22" s="658"/>
      <c r="AP22" s="658"/>
      <c r="AQ22" s="658"/>
      <c r="AR22" s="658"/>
      <c r="AS22" s="658"/>
      <c r="AT22" s="658"/>
      <c r="AU22" s="658"/>
      <c r="AV22" s="658"/>
      <c r="AW22" s="658"/>
      <c r="AX22" s="658"/>
      <c r="BH22" s="1262"/>
    </row>
    <row r="23" spans="2:66" s="323" customFormat="1" ht="6" customHeight="1">
      <c r="J23" s="408"/>
      <c r="Q23" s="520"/>
      <c r="R23" s="1101"/>
      <c r="S23" s="1101"/>
      <c r="T23" s="1101"/>
      <c r="U23" s="536"/>
      <c r="V23" s="409"/>
      <c r="W23" s="409"/>
      <c r="X23" s="409"/>
      <c r="Y23" s="409"/>
      <c r="Z23" s="656"/>
      <c r="AA23" s="656"/>
      <c r="AB23" s="656"/>
      <c r="AC23" s="656"/>
      <c r="AD23" s="656"/>
      <c r="AE23" s="656"/>
      <c r="AF23" s="656"/>
      <c r="AG23" s="656"/>
      <c r="AH23" s="656"/>
      <c r="AI23" s="656"/>
      <c r="AJ23" s="656"/>
      <c r="AK23" s="656"/>
      <c r="AL23" s="656"/>
      <c r="AM23" s="656"/>
      <c r="AN23" s="656"/>
      <c r="AO23" s="656"/>
      <c r="AP23" s="656"/>
      <c r="AQ23" s="656"/>
      <c r="AR23" s="656"/>
      <c r="AS23" s="656"/>
      <c r="AT23" s="656"/>
      <c r="AU23" s="656"/>
      <c r="AV23" s="656"/>
      <c r="AW23" s="656"/>
      <c r="AX23" s="656"/>
      <c r="BF23" s="409"/>
      <c r="BG23" s="409"/>
      <c r="BH23" s="626"/>
      <c r="BI23" s="409"/>
    </row>
    <row r="24" spans="2:66" s="323" customFormat="1" ht="14.25">
      <c r="B24" s="1664" t="s">
        <v>234</v>
      </c>
      <c r="C24" s="1664"/>
      <c r="D24" s="1664"/>
      <c r="E24" s="1663"/>
      <c r="F24" s="1663"/>
      <c r="G24" s="1663"/>
      <c r="H24" s="1663"/>
      <c r="I24" s="1663"/>
      <c r="J24" s="408"/>
      <c r="Q24" s="520"/>
      <c r="R24" s="1101"/>
      <c r="S24" s="1101"/>
      <c r="T24" s="1101"/>
      <c r="U24" s="536"/>
      <c r="V24" s="409"/>
      <c r="W24" s="409"/>
      <c r="X24" s="409"/>
      <c r="Y24" s="409"/>
      <c r="Z24" s="656"/>
      <c r="AA24" s="656"/>
      <c r="AB24" s="656"/>
      <c r="AC24" s="656"/>
      <c r="AD24" s="656"/>
      <c r="AE24" s="656"/>
      <c r="AF24" s="656"/>
      <c r="AG24" s="656"/>
      <c r="AH24" s="656"/>
      <c r="AI24" s="656"/>
      <c r="AJ24" s="656"/>
      <c r="AK24" s="656"/>
      <c r="AL24" s="656"/>
      <c r="AM24" s="656"/>
      <c r="AN24" s="656"/>
      <c r="AO24" s="656"/>
      <c r="AP24" s="656"/>
      <c r="AQ24" s="656"/>
      <c r="AR24" s="656"/>
      <c r="AS24" s="656"/>
      <c r="AT24" s="656"/>
      <c r="AU24" s="656"/>
      <c r="AV24" s="656"/>
      <c r="AW24" s="656"/>
      <c r="AX24" s="656"/>
      <c r="BF24" s="409"/>
      <c r="BG24" s="409"/>
      <c r="BH24" s="626"/>
      <c r="BI24" s="409"/>
    </row>
    <row r="25" spans="2:66" s="323" customFormat="1" ht="14.25">
      <c r="E25" s="323" t="s">
        <v>441</v>
      </c>
      <c r="J25" s="408"/>
      <c r="Q25" s="520"/>
      <c r="R25" s="1101"/>
      <c r="S25" s="1101"/>
      <c r="T25" s="1101"/>
      <c r="U25" s="536"/>
      <c r="V25" s="409"/>
      <c r="W25" s="409"/>
      <c r="X25" s="409"/>
      <c r="Y25" s="409"/>
      <c r="Z25" s="656"/>
      <c r="AA25" s="656"/>
      <c r="AB25" s="656"/>
      <c r="AC25" s="656"/>
      <c r="AD25" s="656"/>
      <c r="AE25" s="656"/>
      <c r="AF25" s="656"/>
      <c r="AG25" s="656"/>
      <c r="AH25" s="656"/>
      <c r="AI25" s="656"/>
      <c r="AJ25" s="656"/>
      <c r="AK25" s="656"/>
      <c r="AL25" s="656"/>
      <c r="AM25" s="656"/>
      <c r="AN25" s="656"/>
      <c r="AO25" s="656"/>
      <c r="AP25" s="656"/>
      <c r="AQ25" s="656"/>
      <c r="AR25" s="656"/>
      <c r="AS25" s="656"/>
      <c r="AT25" s="656"/>
      <c r="AU25" s="656"/>
      <c r="AV25" s="656"/>
      <c r="AW25" s="656"/>
      <c r="AX25" s="656"/>
      <c r="BF25" s="409"/>
      <c r="BG25" s="409"/>
      <c r="BH25" s="626"/>
      <c r="BI25" s="409"/>
    </row>
    <row r="26" spans="2:66" s="323" customFormat="1" ht="6" customHeight="1">
      <c r="J26" s="408"/>
      <c r="N26" s="359"/>
      <c r="O26" s="215"/>
      <c r="P26" s="215"/>
      <c r="Q26" s="521"/>
      <c r="R26" s="1102"/>
      <c r="S26" s="1102"/>
      <c r="T26" s="1102"/>
      <c r="U26" s="539"/>
      <c r="V26" s="505"/>
      <c r="W26" s="505"/>
      <c r="X26" s="505"/>
      <c r="Y26" s="505"/>
      <c r="Z26" s="659"/>
      <c r="AA26" s="659"/>
      <c r="AB26" s="659"/>
      <c r="AC26" s="659"/>
      <c r="AD26" s="659"/>
      <c r="AE26" s="659"/>
      <c r="AF26" s="659"/>
      <c r="AG26" s="659"/>
      <c r="AH26" s="659"/>
      <c r="AI26" s="659"/>
      <c r="AJ26" s="659"/>
      <c r="AK26" s="659"/>
      <c r="AL26" s="659"/>
      <c r="AM26" s="659"/>
      <c r="AN26" s="659"/>
      <c r="AO26" s="659"/>
      <c r="AP26" s="659"/>
      <c r="AQ26" s="659"/>
      <c r="AR26" s="659"/>
      <c r="AS26" s="659"/>
      <c r="AT26" s="659"/>
      <c r="AU26" s="659"/>
      <c r="AV26" s="659"/>
      <c r="AW26" s="659"/>
      <c r="AX26" s="659"/>
      <c r="AY26" s="215"/>
      <c r="AZ26" s="215"/>
      <c r="BA26" s="215"/>
      <c r="BB26" s="215"/>
      <c r="BC26" s="215"/>
      <c r="BD26" s="215"/>
      <c r="BE26" s="215"/>
      <c r="BF26" s="505"/>
      <c r="BG26" s="409"/>
      <c r="BH26" s="626"/>
      <c r="BI26" s="409"/>
      <c r="BJ26" s="409"/>
      <c r="BK26" s="409"/>
    </row>
    <row r="27" spans="2:66" s="323" customFormat="1" ht="19.5" customHeight="1">
      <c r="B27" s="873" t="s">
        <v>334</v>
      </c>
      <c r="J27" s="408"/>
      <c r="N27" s="359"/>
      <c r="O27" s="215"/>
      <c r="P27" s="215"/>
      <c r="Q27" s="521"/>
      <c r="R27" s="1102"/>
      <c r="S27" s="1102"/>
      <c r="T27" s="1102"/>
      <c r="U27" s="539"/>
      <c r="V27" s="505"/>
      <c r="W27" s="505"/>
      <c r="X27" s="505"/>
      <c r="Y27" s="505"/>
      <c r="Z27" s="659"/>
      <c r="AA27" s="659"/>
      <c r="AB27" s="659"/>
      <c r="AC27" s="659"/>
      <c r="AD27" s="659"/>
      <c r="AE27" s="659"/>
      <c r="AF27" s="659"/>
      <c r="AG27" s="659"/>
      <c r="AH27" s="659"/>
      <c r="AI27" s="659"/>
      <c r="AJ27" s="659"/>
      <c r="AK27" s="659"/>
      <c r="AL27" s="659"/>
      <c r="AM27" s="659"/>
      <c r="AN27" s="659"/>
      <c r="AO27" s="659"/>
      <c r="AP27" s="659"/>
      <c r="AQ27" s="659"/>
      <c r="AR27" s="659"/>
      <c r="AS27" s="659"/>
      <c r="AT27" s="659"/>
      <c r="AU27" s="659"/>
      <c r="AV27" s="659"/>
      <c r="AW27" s="659"/>
      <c r="AX27" s="659"/>
      <c r="AY27" s="215"/>
      <c r="AZ27" s="215"/>
      <c r="BA27" s="215"/>
      <c r="BB27" s="215"/>
      <c r="BC27" s="215"/>
      <c r="BD27" s="215"/>
      <c r="BE27" s="215"/>
      <c r="BF27" s="505"/>
      <c r="BG27" s="409"/>
      <c r="BH27" s="626"/>
      <c r="BI27" s="409"/>
      <c r="BJ27" s="409"/>
      <c r="BK27" s="409"/>
    </row>
    <row r="28" spans="2:66" s="323" customFormat="1" ht="6" customHeight="1">
      <c r="B28" s="23"/>
      <c r="J28" s="408"/>
      <c r="N28" s="359"/>
      <c r="O28" s="215"/>
      <c r="P28" s="215"/>
      <c r="Q28" s="521"/>
      <c r="R28" s="1102"/>
      <c r="S28" s="1102"/>
      <c r="T28" s="1102"/>
      <c r="U28" s="539"/>
      <c r="V28" s="505"/>
      <c r="W28" s="505"/>
      <c r="X28" s="505"/>
      <c r="Y28" s="505"/>
      <c r="Z28" s="659"/>
      <c r="AA28" s="659"/>
      <c r="AB28" s="659"/>
      <c r="AC28" s="659"/>
      <c r="AD28" s="659"/>
      <c r="AE28" s="659"/>
      <c r="AF28" s="659"/>
      <c r="AG28" s="659"/>
      <c r="AH28" s="659"/>
      <c r="AI28" s="659"/>
      <c r="AJ28" s="659"/>
      <c r="AK28" s="659"/>
      <c r="AL28" s="659"/>
      <c r="AM28" s="659"/>
      <c r="AN28" s="659"/>
      <c r="AO28" s="659"/>
      <c r="AP28" s="659"/>
      <c r="AQ28" s="659"/>
      <c r="AR28" s="659"/>
      <c r="AS28" s="659"/>
      <c r="AT28" s="659"/>
      <c r="AU28" s="659"/>
      <c r="AV28" s="659"/>
      <c r="AW28" s="659"/>
      <c r="AX28" s="659"/>
      <c r="AY28" s="215"/>
      <c r="AZ28" s="215"/>
      <c r="BA28" s="215"/>
      <c r="BB28" s="215"/>
      <c r="BC28" s="215"/>
      <c r="BD28" s="215"/>
      <c r="BE28" s="215"/>
      <c r="BF28" s="505"/>
      <c r="BG28" s="409"/>
      <c r="BH28" s="626"/>
      <c r="BI28" s="409"/>
      <c r="BJ28" s="409"/>
      <c r="BK28" s="409"/>
    </row>
    <row r="29" spans="2:66" s="323" customFormat="1" ht="15.75">
      <c r="C29" s="210" t="s">
        <v>306</v>
      </c>
      <c r="D29" s="226"/>
      <c r="E29" s="226"/>
      <c r="F29" s="226"/>
      <c r="G29" s="226"/>
      <c r="H29" s="71"/>
      <c r="I29" s="71"/>
      <c r="J29" s="71"/>
      <c r="K29" s="82"/>
      <c r="L29" s="82"/>
      <c r="M29" s="82"/>
      <c r="N29" s="82"/>
      <c r="O29" s="506"/>
      <c r="P29" s="506"/>
      <c r="Q29" s="523"/>
      <c r="R29" s="1105"/>
      <c r="S29" s="1105"/>
      <c r="T29" s="1105"/>
      <c r="U29" s="539"/>
      <c r="V29" s="515"/>
      <c r="W29" s="515"/>
      <c r="X29" s="515"/>
      <c r="Y29" s="515"/>
      <c r="Z29" s="660"/>
      <c r="AA29" s="660"/>
      <c r="AB29" s="660"/>
      <c r="AC29" s="660"/>
      <c r="AD29" s="660"/>
      <c r="AE29" s="660"/>
      <c r="AF29" s="660"/>
      <c r="AG29" s="660"/>
      <c r="AH29" s="660"/>
      <c r="AI29" s="660"/>
      <c r="AJ29" s="660"/>
      <c r="AK29" s="660"/>
      <c r="AL29" s="660"/>
      <c r="AM29" s="660"/>
      <c r="AN29" s="660"/>
      <c r="AO29" s="660"/>
      <c r="AP29" s="660"/>
      <c r="AQ29" s="660"/>
      <c r="AR29" s="660"/>
      <c r="AS29" s="660"/>
      <c r="AT29" s="660"/>
      <c r="AU29" s="660"/>
      <c r="AV29" s="660"/>
      <c r="AW29" s="660"/>
      <c r="AX29" s="660"/>
      <c r="AY29" s="359"/>
      <c r="AZ29" s="359"/>
      <c r="BA29" s="359"/>
      <c r="BB29" s="359"/>
      <c r="BC29" s="359"/>
      <c r="BD29" s="359"/>
      <c r="BE29" s="359"/>
      <c r="BF29" s="359"/>
      <c r="BG29" s="359"/>
      <c r="BH29" s="1263"/>
      <c r="BI29" s="409"/>
      <c r="BJ29" s="413"/>
      <c r="BK29" s="413"/>
      <c r="BL29" s="413"/>
      <c r="BM29" s="409"/>
      <c r="BN29" s="409"/>
    </row>
    <row r="30" spans="2:66" s="323" customFormat="1" ht="28.5" customHeight="1">
      <c r="C30" s="1657" t="s">
        <v>749</v>
      </c>
      <c r="D30" s="1657"/>
      <c r="E30" s="1657"/>
      <c r="F30" s="1657"/>
      <c r="G30" s="1657"/>
      <c r="H30" s="1657"/>
      <c r="I30" s="508"/>
      <c r="J30" s="220"/>
      <c r="K30" s="219"/>
      <c r="L30" s="219"/>
      <c r="M30" s="219"/>
      <c r="N30" s="219"/>
      <c r="O30" s="507"/>
      <c r="P30" s="507"/>
      <c r="Q30" s="524"/>
      <c r="R30" s="1106"/>
      <c r="S30" s="1106"/>
      <c r="T30" s="1106"/>
      <c r="U30" s="540"/>
      <c r="V30" s="516"/>
      <c r="W30" s="516"/>
      <c r="X30" s="516"/>
      <c r="Y30" s="516"/>
      <c r="Z30" s="661"/>
      <c r="AA30" s="661"/>
      <c r="AB30" s="661"/>
      <c r="AC30" s="661"/>
      <c r="AD30" s="661"/>
      <c r="AE30" s="661"/>
      <c r="AF30" s="661"/>
      <c r="AG30" s="661"/>
      <c r="AH30" s="661"/>
      <c r="AI30" s="661"/>
      <c r="AJ30" s="661"/>
      <c r="AK30" s="661"/>
      <c r="AL30" s="661"/>
      <c r="AM30" s="661"/>
      <c r="AN30" s="661"/>
      <c r="AO30" s="661"/>
      <c r="AP30" s="661"/>
      <c r="AQ30" s="661"/>
      <c r="AR30" s="661"/>
      <c r="AS30" s="661"/>
      <c r="AT30" s="661"/>
      <c r="AU30" s="661"/>
      <c r="AV30" s="661"/>
      <c r="AW30" s="661"/>
      <c r="AX30" s="661"/>
      <c r="AY30" s="507"/>
      <c r="AZ30" s="507"/>
      <c r="BA30" s="507"/>
      <c r="BB30" s="507"/>
      <c r="BC30" s="507"/>
      <c r="BD30" s="507"/>
      <c r="BE30" s="507"/>
      <c r="BF30" s="507"/>
      <c r="BG30" s="507"/>
      <c r="BH30" s="1264"/>
      <c r="BI30" s="413"/>
      <c r="BJ30" s="414"/>
      <c r="BK30" s="414"/>
      <c r="BL30" s="414"/>
      <c r="BM30" s="409"/>
    </row>
    <row r="31" spans="2:66" s="323" customFormat="1" ht="16.899999999999999" customHeight="1">
      <c r="C31" s="224" t="s">
        <v>310</v>
      </c>
      <c r="D31" s="233" t="s">
        <v>307</v>
      </c>
      <c r="E31" s="225" t="s">
        <v>333</v>
      </c>
      <c r="F31" s="1665" t="s">
        <v>308</v>
      </c>
      <c r="G31" s="1665"/>
      <c r="H31" s="226"/>
      <c r="I31" s="226"/>
      <c r="J31" s="226"/>
      <c r="K31" s="224"/>
      <c r="L31" s="67"/>
      <c r="M31" s="224"/>
      <c r="N31" s="224"/>
      <c r="O31" s="215"/>
      <c r="P31" s="215"/>
      <c r="Q31" s="525"/>
      <c r="R31" s="1107"/>
      <c r="S31" s="1107"/>
      <c r="T31" s="1107"/>
      <c r="U31" s="541"/>
      <c r="V31" s="517"/>
      <c r="W31" s="517"/>
      <c r="X31" s="517"/>
      <c r="Y31" s="517"/>
      <c r="Z31" s="662"/>
      <c r="AA31" s="662"/>
      <c r="AB31" s="662"/>
      <c r="AC31" s="662"/>
      <c r="AD31" s="662"/>
      <c r="AE31" s="662"/>
      <c r="AF31" s="662"/>
      <c r="AG31" s="662"/>
      <c r="AH31" s="662"/>
      <c r="AI31" s="662"/>
      <c r="AJ31" s="662"/>
      <c r="AK31" s="662"/>
      <c r="AL31" s="662"/>
      <c r="AM31" s="662"/>
      <c r="AN31" s="662"/>
      <c r="AO31" s="662"/>
      <c r="AP31" s="662"/>
      <c r="AQ31" s="662"/>
      <c r="AR31" s="662"/>
      <c r="AS31" s="662"/>
      <c r="AT31" s="662"/>
      <c r="AU31" s="662"/>
      <c r="AV31" s="662"/>
      <c r="AW31" s="662"/>
      <c r="AX31" s="662"/>
      <c r="AY31" s="496"/>
      <c r="AZ31" s="496"/>
      <c r="BA31" s="496"/>
      <c r="BB31" s="496"/>
      <c r="BC31" s="496"/>
      <c r="BD31" s="496"/>
      <c r="BE31" s="496"/>
      <c r="BF31" s="215"/>
      <c r="BG31" s="215"/>
      <c r="BH31" s="626"/>
      <c r="BI31" s="414"/>
      <c r="BJ31" s="409"/>
      <c r="BK31" s="409"/>
      <c r="BL31" s="409"/>
      <c r="BM31" s="409"/>
    </row>
    <row r="32" spans="2:66" s="323" customFormat="1">
      <c r="C32" s="237" t="s">
        <v>81</v>
      </c>
      <c r="D32" s="228">
        <f>'2)Summary'!F52</f>
        <v>0</v>
      </c>
      <c r="E32" s="227" t="e">
        <f>'9)Compliance Checks'!D41</f>
        <v>#DIV/0!</v>
      </c>
      <c r="F32" s="1666" t="e">
        <f>ROUNDUP('9)Compliance Checks'!D42,0)</f>
        <v>#DIV/0!</v>
      </c>
      <c r="G32" s="1666"/>
      <c r="H32" s="346"/>
      <c r="I32" s="71"/>
      <c r="J32" s="71"/>
      <c r="K32" s="82"/>
      <c r="L32" s="66"/>
      <c r="M32" s="82"/>
      <c r="N32" s="82"/>
      <c r="O32" s="215"/>
      <c r="P32" s="215"/>
      <c r="Q32" s="525"/>
      <c r="R32" s="1107"/>
      <c r="S32" s="1107"/>
      <c r="T32" s="1107"/>
      <c r="U32" s="541"/>
      <c r="V32" s="517"/>
      <c r="W32" s="517"/>
      <c r="X32" s="517"/>
      <c r="Y32" s="517"/>
      <c r="Z32" s="662"/>
      <c r="AA32" s="662"/>
      <c r="AB32" s="662"/>
      <c r="AC32" s="662"/>
      <c r="AD32" s="662"/>
      <c r="AE32" s="662"/>
      <c r="AF32" s="662"/>
      <c r="AG32" s="662"/>
      <c r="AH32" s="662"/>
      <c r="AI32" s="662"/>
      <c r="AJ32" s="662"/>
      <c r="AK32" s="662"/>
      <c r="AL32" s="662"/>
      <c r="AM32" s="662"/>
      <c r="AN32" s="662"/>
      <c r="AO32" s="662"/>
      <c r="AP32" s="662"/>
      <c r="AQ32" s="662"/>
      <c r="AR32" s="662"/>
      <c r="AS32" s="662"/>
      <c r="AT32" s="662"/>
      <c r="AU32" s="662"/>
      <c r="AV32" s="662"/>
      <c r="AW32" s="662"/>
      <c r="AX32" s="662"/>
      <c r="AY32" s="496"/>
      <c r="AZ32" s="496"/>
      <c r="BA32" s="496"/>
      <c r="BB32" s="496"/>
      <c r="BC32" s="496"/>
      <c r="BD32" s="496"/>
      <c r="BE32" s="496"/>
      <c r="BF32" s="215"/>
      <c r="BG32" s="215"/>
      <c r="BH32" s="626"/>
      <c r="BI32" s="409"/>
      <c r="BJ32" s="409"/>
      <c r="BK32" s="409"/>
      <c r="BL32" s="409"/>
      <c r="BM32" s="409"/>
    </row>
    <row r="33" spans="2:65" s="323" customFormat="1" ht="15" customHeight="1">
      <c r="C33" s="322"/>
      <c r="D33" s="231"/>
      <c r="E33" s="230"/>
      <c r="F33" s="1668" t="s">
        <v>381</v>
      </c>
      <c r="G33" s="1669"/>
      <c r="H33" s="1669"/>
      <c r="I33" s="71"/>
      <c r="J33" s="71"/>
      <c r="K33" s="82"/>
      <c r="L33" s="66"/>
      <c r="M33" s="82"/>
      <c r="N33" s="82"/>
      <c r="O33" s="215"/>
      <c r="P33" s="215"/>
      <c r="Q33" s="525"/>
      <c r="R33" s="1107"/>
      <c r="S33" s="1107"/>
      <c r="T33" s="1107"/>
      <c r="U33" s="541"/>
      <c r="V33" s="517"/>
      <c r="W33" s="517"/>
      <c r="X33" s="517"/>
      <c r="Y33" s="517"/>
      <c r="Z33" s="662"/>
      <c r="AA33" s="662"/>
      <c r="AB33" s="662"/>
      <c r="AC33" s="662"/>
      <c r="AD33" s="662"/>
      <c r="AE33" s="662"/>
      <c r="AF33" s="662"/>
      <c r="AG33" s="662"/>
      <c r="AH33" s="662"/>
      <c r="AI33" s="662"/>
      <c r="AJ33" s="662"/>
      <c r="AK33" s="662"/>
      <c r="AL33" s="662"/>
      <c r="AM33" s="662"/>
      <c r="AN33" s="662"/>
      <c r="AO33" s="662"/>
      <c r="AP33" s="662"/>
      <c r="AQ33" s="662"/>
      <c r="AR33" s="662"/>
      <c r="AS33" s="662"/>
      <c r="AT33" s="662"/>
      <c r="AU33" s="662"/>
      <c r="AV33" s="662"/>
      <c r="AW33" s="662"/>
      <c r="AX33" s="662"/>
      <c r="AY33" s="496"/>
      <c r="AZ33" s="496"/>
      <c r="BA33" s="496"/>
      <c r="BB33" s="496"/>
      <c r="BC33" s="496"/>
      <c r="BD33" s="496"/>
      <c r="BE33" s="496"/>
      <c r="BF33" s="215"/>
      <c r="BG33" s="215"/>
      <c r="BH33" s="626"/>
      <c r="BI33" s="409"/>
      <c r="BJ33" s="409"/>
      <c r="BK33" s="409"/>
      <c r="BL33" s="409"/>
      <c r="BM33" s="409"/>
    </row>
    <row r="34" spans="2:65" s="323" customFormat="1">
      <c r="C34" s="1256" t="s">
        <v>1050</v>
      </c>
      <c r="D34" s="234">
        <f>'2)Summary'!F53</f>
        <v>0</v>
      </c>
      <c r="E34" s="233" t="str">
        <f>IF('3)Sources &amp; Uses'!F15+'3)Sources &amp; Uses'!F14+'3)Sources &amp; Uses'!F16=0,"",ROUNDUP(D34*Units,0))</f>
        <v/>
      </c>
      <c r="F34" s="1670"/>
      <c r="G34" s="1670"/>
      <c r="H34" s="1670"/>
      <c r="I34" s="82"/>
      <c r="J34" s="82"/>
      <c r="K34" s="82"/>
      <c r="L34" s="66"/>
      <c r="M34" s="82"/>
      <c r="N34" s="82"/>
      <c r="O34" s="215"/>
      <c r="P34" s="215"/>
      <c r="Q34" s="525"/>
      <c r="R34" s="1107"/>
      <c r="S34" s="1107"/>
      <c r="T34" s="1107"/>
      <c r="U34" s="541"/>
      <c r="V34" s="517"/>
      <c r="W34" s="517"/>
      <c r="X34" s="517"/>
      <c r="Y34" s="517"/>
      <c r="Z34" s="662"/>
      <c r="AA34" s="662"/>
      <c r="AB34" s="662"/>
      <c r="AC34" s="662"/>
      <c r="AD34" s="662"/>
      <c r="AE34" s="662"/>
      <c r="AF34" s="662"/>
      <c r="AG34" s="662"/>
      <c r="AH34" s="662"/>
      <c r="AI34" s="662"/>
      <c r="AJ34" s="662"/>
      <c r="AK34" s="662"/>
      <c r="AL34" s="662"/>
      <c r="AM34" s="662"/>
      <c r="AN34" s="662"/>
      <c r="AO34" s="662"/>
      <c r="AP34" s="662"/>
      <c r="AQ34" s="662"/>
      <c r="AR34" s="662"/>
      <c r="AS34" s="662"/>
      <c r="AT34" s="662"/>
      <c r="AU34" s="662"/>
      <c r="AV34" s="662"/>
      <c r="AW34" s="662"/>
      <c r="AX34" s="662"/>
      <c r="AY34" s="496"/>
      <c r="AZ34" s="496"/>
      <c r="BA34" s="496"/>
      <c r="BB34" s="496"/>
      <c r="BC34" s="496"/>
      <c r="BD34" s="496"/>
      <c r="BE34" s="496"/>
      <c r="BF34" s="215"/>
      <c r="BG34" s="215"/>
      <c r="BH34" s="626"/>
      <c r="BI34" s="409"/>
      <c r="BJ34" s="409"/>
      <c r="BK34" s="409"/>
      <c r="BL34" s="409"/>
      <c r="BM34" s="409"/>
    </row>
    <row r="35" spans="2:65" s="323" customFormat="1">
      <c r="C35" s="322"/>
      <c r="D35" s="231"/>
      <c r="E35" s="232"/>
      <c r="F35" s="30"/>
      <c r="G35" s="30"/>
      <c r="H35" s="30"/>
      <c r="I35" s="82"/>
      <c r="J35" s="82"/>
      <c r="K35" s="82"/>
      <c r="L35" s="66"/>
      <c r="M35" s="82"/>
      <c r="N35" s="82"/>
      <c r="O35" s="215"/>
      <c r="P35" s="215"/>
      <c r="Q35" s="525"/>
      <c r="R35" s="1107"/>
      <c r="S35" s="1107"/>
      <c r="T35" s="1107"/>
      <c r="U35" s="541"/>
      <c r="V35" s="517"/>
      <c r="W35" s="517"/>
      <c r="X35" s="517"/>
      <c r="Y35" s="517"/>
      <c r="Z35" s="662"/>
      <c r="AA35" s="662"/>
      <c r="AB35" s="662"/>
      <c r="AC35" s="662"/>
      <c r="AD35" s="662"/>
      <c r="AE35" s="662"/>
      <c r="AF35" s="662"/>
      <c r="AG35" s="662"/>
      <c r="AH35" s="662"/>
      <c r="AI35" s="662"/>
      <c r="AJ35" s="662"/>
      <c r="AK35" s="662"/>
      <c r="AL35" s="662"/>
      <c r="AM35" s="662"/>
      <c r="AN35" s="662"/>
      <c r="AO35" s="662"/>
      <c r="AP35" s="662"/>
      <c r="AQ35" s="662"/>
      <c r="AR35" s="662"/>
      <c r="AS35" s="662"/>
      <c r="AT35" s="662"/>
      <c r="AU35" s="662"/>
      <c r="AV35" s="662"/>
      <c r="AW35" s="662"/>
      <c r="AX35" s="662"/>
      <c r="AY35" s="497"/>
      <c r="AZ35" s="497"/>
      <c r="BA35" s="497"/>
      <c r="BB35" s="497"/>
      <c r="BC35" s="497"/>
      <c r="BD35" s="497"/>
      <c r="BE35" s="497"/>
      <c r="BF35" s="215"/>
      <c r="BG35" s="215"/>
      <c r="BH35" s="626"/>
      <c r="BI35" s="409"/>
      <c r="BJ35" s="409"/>
      <c r="BK35" s="409"/>
      <c r="BL35" s="409"/>
      <c r="BM35" s="409"/>
    </row>
    <row r="36" spans="2:65" s="323" customFormat="1" ht="3.75" customHeight="1">
      <c r="B36" s="482"/>
      <c r="C36" s="483"/>
      <c r="D36" s="483"/>
      <c r="E36" s="483"/>
      <c r="F36" s="483"/>
      <c r="G36" s="484"/>
      <c r="H36" s="484"/>
      <c r="I36" s="484"/>
      <c r="J36" s="162"/>
      <c r="K36" s="162"/>
      <c r="L36" s="485"/>
      <c r="M36" s="162"/>
      <c r="N36" s="215"/>
      <c r="O36" s="496"/>
      <c r="P36" s="497"/>
      <c r="Q36" s="525"/>
      <c r="R36" s="1107"/>
      <c r="S36" s="1107"/>
      <c r="T36" s="1107"/>
      <c r="U36" s="541"/>
      <c r="V36" s="517"/>
      <c r="W36" s="517"/>
      <c r="X36" s="517"/>
      <c r="Y36" s="517"/>
      <c r="Z36" s="662"/>
      <c r="AA36" s="662"/>
      <c r="AB36" s="662"/>
      <c r="AC36" s="662"/>
      <c r="AD36" s="662"/>
      <c r="AE36" s="662"/>
      <c r="AF36" s="662"/>
      <c r="AG36" s="662"/>
      <c r="AH36" s="662"/>
      <c r="AI36" s="662"/>
      <c r="AJ36" s="662"/>
      <c r="AK36" s="662"/>
      <c r="AL36" s="662"/>
      <c r="AM36" s="662"/>
      <c r="AN36" s="662"/>
      <c r="AO36" s="662"/>
      <c r="AP36" s="662"/>
      <c r="AQ36" s="662"/>
      <c r="AR36" s="662"/>
      <c r="AS36" s="662"/>
      <c r="AT36" s="662"/>
      <c r="AU36" s="662"/>
      <c r="AV36" s="662"/>
      <c r="AW36" s="662"/>
      <c r="AX36" s="662"/>
      <c r="AY36" s="496"/>
      <c r="AZ36" s="496"/>
      <c r="BA36" s="496"/>
      <c r="BB36" s="496"/>
      <c r="BC36" s="496"/>
      <c r="BD36" s="496"/>
      <c r="BE36" s="215"/>
      <c r="BF36" s="215"/>
      <c r="BG36" s="409"/>
      <c r="BH36" s="626"/>
      <c r="BI36" s="409"/>
      <c r="BJ36" s="409"/>
      <c r="BK36" s="409"/>
      <c r="BL36" s="409"/>
    </row>
    <row r="37" spans="2:65" s="323" customFormat="1" ht="59.1" customHeight="1">
      <c r="B37" s="1098" t="s">
        <v>697</v>
      </c>
      <c r="C37" s="487" t="s">
        <v>207</v>
      </c>
      <c r="D37" s="488" t="s">
        <v>331</v>
      </c>
      <c r="E37" s="488" t="s">
        <v>340</v>
      </c>
      <c r="F37" s="495" t="s">
        <v>442</v>
      </c>
      <c r="G37" s="488" t="s">
        <v>332</v>
      </c>
      <c r="H37" s="487" t="s">
        <v>444</v>
      </c>
      <c r="I37" s="488" t="s">
        <v>225</v>
      </c>
      <c r="J37" s="488" t="s">
        <v>342</v>
      </c>
      <c r="K37" s="488" t="s">
        <v>208</v>
      </c>
      <c r="L37" s="488" t="s">
        <v>209</v>
      </c>
      <c r="M37" s="311"/>
      <c r="N37" s="488" t="s">
        <v>220</v>
      </c>
      <c r="O37" s="490" t="s">
        <v>210</v>
      </c>
      <c r="P37" s="490" t="s">
        <v>344</v>
      </c>
      <c r="Q37" s="490" t="s">
        <v>345</v>
      </c>
      <c r="R37" s="1108" t="s">
        <v>657</v>
      </c>
      <c r="S37" s="1108" t="s">
        <v>665</v>
      </c>
      <c r="T37" s="1108" t="s">
        <v>666</v>
      </c>
      <c r="U37" s="532">
        <v>0.3</v>
      </c>
      <c r="V37" s="532">
        <v>0.5</v>
      </c>
      <c r="W37" s="532">
        <v>0.6</v>
      </c>
      <c r="X37" s="532">
        <v>0.8</v>
      </c>
      <c r="Y37" s="1071">
        <v>1.2</v>
      </c>
      <c r="Z37" s="517" t="s">
        <v>349</v>
      </c>
      <c r="AA37" s="662"/>
      <c r="AB37" s="662"/>
      <c r="AC37" s="662"/>
      <c r="AD37" s="662"/>
      <c r="AE37" s="662"/>
      <c r="AF37" s="662"/>
      <c r="AG37" s="662"/>
      <c r="AH37" s="662"/>
      <c r="AI37" s="662"/>
      <c r="AJ37" s="662"/>
      <c r="AK37" s="662"/>
      <c r="AL37" s="662"/>
      <c r="AM37" s="662"/>
      <c r="AN37" s="662"/>
      <c r="AO37" s="662"/>
      <c r="AP37" s="662"/>
      <c r="AQ37" s="662"/>
      <c r="AR37" s="662"/>
      <c r="AS37" s="662"/>
      <c r="AT37" s="662"/>
      <c r="AU37" s="662"/>
      <c r="AV37" s="662"/>
      <c r="AW37" s="662"/>
      <c r="AX37" s="662"/>
      <c r="AY37" s="496"/>
      <c r="AZ37" s="496"/>
      <c r="BA37" s="496"/>
      <c r="BB37" s="496"/>
      <c r="BC37" s="496"/>
      <c r="BD37" s="496"/>
      <c r="BE37" s="215"/>
      <c r="BF37" s="215"/>
      <c r="BG37" s="409"/>
      <c r="BH37" s="626"/>
      <c r="BI37" s="409"/>
      <c r="BJ37" s="409"/>
      <c r="BK37" s="409"/>
      <c r="BL37" s="409"/>
    </row>
    <row r="38" spans="2:65" s="323" customFormat="1" ht="14.25">
      <c r="B38" s="1099"/>
      <c r="C38" s="703"/>
      <c r="D38" s="704"/>
      <c r="E38" s="705"/>
      <c r="F38" s="706"/>
      <c r="G38" s="705"/>
      <c r="H38" s="705"/>
      <c r="I38" s="707"/>
      <c r="J38" s="777"/>
      <c r="K38" s="431">
        <f>C38*J38</f>
        <v>0</v>
      </c>
      <c r="L38" s="431">
        <f>K38*12</f>
        <v>0</v>
      </c>
      <c r="M38" s="311"/>
      <c r="N38" s="778">
        <f>J38+$E$22</f>
        <v>0</v>
      </c>
      <c r="O38" s="418">
        <f>I38*C38</f>
        <v>0</v>
      </c>
      <c r="P38" s="418">
        <f>I38*Q38</f>
        <v>0</v>
      </c>
      <c r="Q38" s="525">
        <f>IF(E38="yes",C38,0)</f>
        <v>0</v>
      </c>
      <c r="R38" s="1107">
        <f>IF(B38="New Construction",C38,0)</f>
        <v>0</v>
      </c>
      <c r="S38" s="1107">
        <f>IF(B38="Rehabilitation",C38,0)</f>
        <v>0</v>
      </c>
      <c r="T38" s="1107">
        <f>IF(B38="Adaptive/Historic",C38,0)</f>
        <v>0</v>
      </c>
      <c r="U38" s="544">
        <f>IF(G38="30% AMI",C38,0)</f>
        <v>0</v>
      </c>
      <c r="V38" s="517">
        <f>IF(G38="50% AMI",C38,0)</f>
        <v>0</v>
      </c>
      <c r="W38" s="517">
        <f>IF(G38="60% AMI",C38,0)</f>
        <v>0</v>
      </c>
      <c r="X38" s="517">
        <f>IF(G38="80% AMI",C38,0)</f>
        <v>0</v>
      </c>
      <c r="Y38" s="517">
        <f>IF(G38="120% AMI",C38,0)</f>
        <v>0</v>
      </c>
      <c r="Z38" s="517">
        <f>IF(G38="Unrestricted",C38,0)</f>
        <v>0</v>
      </c>
      <c r="AA38" s="662"/>
      <c r="AB38" s="662"/>
      <c r="AC38" s="662"/>
      <c r="AD38" s="662"/>
      <c r="AE38" s="662"/>
      <c r="AF38" s="662"/>
      <c r="AG38" s="662"/>
      <c r="AH38" s="662"/>
      <c r="AI38" s="662"/>
      <c r="AJ38" s="662"/>
      <c r="AK38" s="662"/>
      <c r="AL38" s="662"/>
      <c r="AM38" s="662"/>
      <c r="AN38" s="662"/>
      <c r="AO38" s="662"/>
      <c r="AP38" s="662"/>
      <c r="AQ38" s="662"/>
      <c r="AR38" s="662"/>
      <c r="AS38" s="662"/>
      <c r="AT38" s="662"/>
      <c r="AU38" s="662"/>
      <c r="AV38" s="662"/>
      <c r="AW38" s="662"/>
      <c r="AX38" s="662"/>
      <c r="AY38" s="496"/>
      <c r="AZ38" s="496"/>
      <c r="BA38" s="496"/>
      <c r="BB38" s="496"/>
      <c r="BC38" s="496"/>
      <c r="BD38" s="496"/>
      <c r="BE38" s="215"/>
      <c r="BF38" s="215"/>
      <c r="BG38" s="409"/>
      <c r="BH38" s="626"/>
      <c r="BI38" s="409"/>
      <c r="BJ38" s="409"/>
      <c r="BK38" s="409"/>
      <c r="BL38" s="409"/>
    </row>
    <row r="39" spans="2:65" s="323" customFormat="1" ht="14.25">
      <c r="B39" s="1099"/>
      <c r="C39" s="703"/>
      <c r="D39" s="704"/>
      <c r="E39" s="705"/>
      <c r="F39" s="706"/>
      <c r="G39" s="705"/>
      <c r="H39" s="705"/>
      <c r="I39" s="707"/>
      <c r="J39" s="777"/>
      <c r="K39" s="431">
        <f>C39*J39</f>
        <v>0</v>
      </c>
      <c r="L39" s="431">
        <f>K39*12</f>
        <v>0</v>
      </c>
      <c r="M39" s="311"/>
      <c r="N39" s="778">
        <f>J39+$E$22</f>
        <v>0</v>
      </c>
      <c r="O39" s="418">
        <f>I39*C39</f>
        <v>0</v>
      </c>
      <c r="P39" s="418">
        <f>I39*Q39</f>
        <v>0</v>
      </c>
      <c r="Q39" s="525">
        <f>IF(E39="yes",C39,0)</f>
        <v>0</v>
      </c>
      <c r="R39" s="1107">
        <f>IF(B39="New Construction",C39,0)</f>
        <v>0</v>
      </c>
      <c r="S39" s="1107">
        <f>IF(B39="Rehabilitation",C39,0)</f>
        <v>0</v>
      </c>
      <c r="T39" s="1107">
        <f>IF(B39="Adaptive/Historic",C39,0)</f>
        <v>0</v>
      </c>
      <c r="U39" s="544">
        <f>IF(G39="30% AMI",C39,0)</f>
        <v>0</v>
      </c>
      <c r="V39" s="517">
        <f>IF(G39="50% AMI",C39,0)</f>
        <v>0</v>
      </c>
      <c r="W39" s="517">
        <f>IF(G39="60% AMI",C39,0)</f>
        <v>0</v>
      </c>
      <c r="X39" s="517">
        <f>IF(G39="80% AMI",C39,0)</f>
        <v>0</v>
      </c>
      <c r="Y39" s="517">
        <f>IF(G39="120% AMI",C39,0)</f>
        <v>0</v>
      </c>
      <c r="Z39" s="517">
        <f>IF(G39="Unrestricted",C39,0)</f>
        <v>0</v>
      </c>
      <c r="AA39" s="662"/>
      <c r="AB39" s="662"/>
      <c r="AC39" s="662"/>
      <c r="AD39" s="662"/>
      <c r="AE39" s="662"/>
      <c r="AF39" s="662"/>
      <c r="AG39" s="662"/>
      <c r="AH39" s="662"/>
      <c r="AI39" s="662"/>
      <c r="AJ39" s="662"/>
      <c r="AK39" s="662"/>
      <c r="AL39" s="662"/>
      <c r="AM39" s="662"/>
      <c r="AN39" s="662"/>
      <c r="AO39" s="662"/>
      <c r="AP39" s="662"/>
      <c r="AQ39" s="662"/>
      <c r="AR39" s="662"/>
      <c r="AS39" s="662"/>
      <c r="AT39" s="662"/>
      <c r="AU39" s="662"/>
      <c r="AV39" s="662"/>
      <c r="AW39" s="662"/>
      <c r="AX39" s="662"/>
      <c r="AY39" s="496"/>
      <c r="AZ39" s="496"/>
      <c r="BA39" s="496"/>
      <c r="BB39" s="496"/>
      <c r="BC39" s="496"/>
      <c r="BD39" s="496"/>
      <c r="BE39" s="215"/>
      <c r="BF39" s="215"/>
      <c r="BG39" s="409"/>
      <c r="BH39" s="626"/>
      <c r="BI39" s="409"/>
      <c r="BJ39" s="409"/>
      <c r="BK39" s="409"/>
      <c r="BL39" s="409"/>
    </row>
    <row r="40" spans="2:65" s="323" customFormat="1" ht="14.25">
      <c r="B40" s="1099"/>
      <c r="C40" s="703"/>
      <c r="D40" s="704"/>
      <c r="E40" s="705"/>
      <c r="F40" s="706"/>
      <c r="G40" s="705"/>
      <c r="H40" s="705"/>
      <c r="I40" s="707"/>
      <c r="J40" s="777"/>
      <c r="K40" s="431">
        <f>C40*J40</f>
        <v>0</v>
      </c>
      <c r="L40" s="431">
        <f>K40*12</f>
        <v>0</v>
      </c>
      <c r="M40" s="311"/>
      <c r="N40" s="778">
        <f>J40+$E$22</f>
        <v>0</v>
      </c>
      <c r="O40" s="418">
        <f>I40*C40</f>
        <v>0</v>
      </c>
      <c r="P40" s="418">
        <f>I40*Q40</f>
        <v>0</v>
      </c>
      <c r="Q40" s="525">
        <f>IF(E40="yes",C40,0)</f>
        <v>0</v>
      </c>
      <c r="R40" s="1107">
        <f>IF(B40="New Construction",C40,0)</f>
        <v>0</v>
      </c>
      <c r="S40" s="1107">
        <f>IF(B40="Rehabilitation",C40,0)</f>
        <v>0</v>
      </c>
      <c r="T40" s="1107">
        <f>IF(B40="Adaptive/Historic",C40,0)</f>
        <v>0</v>
      </c>
      <c r="U40" s="544">
        <f>IF(G40="30% AMI",C40,0)</f>
        <v>0</v>
      </c>
      <c r="V40" s="517">
        <f>IF(G40="50% AMI",C40,0)</f>
        <v>0</v>
      </c>
      <c r="W40" s="517">
        <f>IF(G40="60% AMI",C40,0)</f>
        <v>0</v>
      </c>
      <c r="X40" s="517">
        <f>IF(G40="80% AMI",C40,0)</f>
        <v>0</v>
      </c>
      <c r="Y40" s="517">
        <f>IF(G40="120% AMI",C40,0)</f>
        <v>0</v>
      </c>
      <c r="Z40" s="517">
        <f>IF(G40="Unrestricted",C40,0)</f>
        <v>0</v>
      </c>
      <c r="AA40" s="662"/>
      <c r="AB40" s="662"/>
      <c r="AC40" s="662"/>
      <c r="AD40" s="662"/>
      <c r="AE40" s="662"/>
      <c r="AF40" s="662"/>
      <c r="AG40" s="662"/>
      <c r="AH40" s="662"/>
      <c r="AI40" s="662"/>
      <c r="AJ40" s="662"/>
      <c r="AK40" s="662"/>
      <c r="AL40" s="662"/>
      <c r="AM40" s="662"/>
      <c r="AN40" s="662"/>
      <c r="AO40" s="662"/>
      <c r="AP40" s="662"/>
      <c r="AQ40" s="662"/>
      <c r="AR40" s="662"/>
      <c r="AS40" s="662"/>
      <c r="AT40" s="662"/>
      <c r="AU40" s="662"/>
      <c r="AV40" s="662"/>
      <c r="AW40" s="662"/>
      <c r="AX40" s="662"/>
      <c r="AY40" s="496"/>
      <c r="AZ40" s="496"/>
      <c r="BA40" s="496"/>
      <c r="BB40" s="496"/>
      <c r="BC40" s="496"/>
      <c r="BD40" s="496"/>
      <c r="BE40" s="215"/>
      <c r="BF40" s="215"/>
      <c r="BG40" s="409"/>
      <c r="BH40" s="626"/>
      <c r="BI40" s="409"/>
      <c r="BJ40" s="409"/>
      <c r="BK40" s="409"/>
      <c r="BL40" s="409"/>
    </row>
    <row r="41" spans="2:65" s="323" customFormat="1" ht="14.25">
      <c r="B41" s="1099"/>
      <c r="C41" s="703"/>
      <c r="D41" s="704"/>
      <c r="E41" s="705"/>
      <c r="F41" s="706"/>
      <c r="G41" s="705"/>
      <c r="H41" s="705"/>
      <c r="I41" s="707"/>
      <c r="J41" s="777"/>
      <c r="K41" s="431">
        <f>C41*J41</f>
        <v>0</v>
      </c>
      <c r="L41" s="431">
        <f>K41*12</f>
        <v>0</v>
      </c>
      <c r="M41" s="311"/>
      <c r="N41" s="778">
        <f>J41+$E$22</f>
        <v>0</v>
      </c>
      <c r="O41" s="418">
        <f>I41*C41</f>
        <v>0</v>
      </c>
      <c r="P41" s="418">
        <f>I41*Q41</f>
        <v>0</v>
      </c>
      <c r="Q41" s="525">
        <f>IF(E41="yes",C41,0)</f>
        <v>0</v>
      </c>
      <c r="R41" s="1107">
        <f>IF(B41="New Construction",C41,0)</f>
        <v>0</v>
      </c>
      <c r="S41" s="1107">
        <f>IF(B41="Rehabilitation",C41,0)</f>
        <v>0</v>
      </c>
      <c r="T41" s="1107">
        <f>IF(B41="Adaptive/Historic",C41,0)</f>
        <v>0</v>
      </c>
      <c r="U41" s="544">
        <f>IF(G41="30% AMI",C41,0)</f>
        <v>0</v>
      </c>
      <c r="V41" s="517">
        <f>IF(G41="50% AMI",C41,0)</f>
        <v>0</v>
      </c>
      <c r="W41" s="517">
        <f>IF(G41="60% AMI",C41,0)</f>
        <v>0</v>
      </c>
      <c r="X41" s="517">
        <f>IF(G41="80% AMI",C41,0)</f>
        <v>0</v>
      </c>
      <c r="Y41" s="517">
        <f>IF(G41="120% AMI",C41,0)</f>
        <v>0</v>
      </c>
      <c r="Z41" s="517">
        <f>IF(G41="Unrestricted",C41,0)</f>
        <v>0</v>
      </c>
      <c r="AA41" s="662"/>
      <c r="AB41" s="662"/>
      <c r="AC41" s="662"/>
      <c r="AD41" s="662"/>
      <c r="AE41" s="662"/>
      <c r="AF41" s="662"/>
      <c r="AG41" s="662"/>
      <c r="AH41" s="662"/>
      <c r="AI41" s="662"/>
      <c r="AJ41" s="662"/>
      <c r="AK41" s="662"/>
      <c r="AL41" s="662"/>
      <c r="AM41" s="662"/>
      <c r="AN41" s="662"/>
      <c r="AO41" s="662"/>
      <c r="AP41" s="662"/>
      <c r="AQ41" s="662"/>
      <c r="AR41" s="662"/>
      <c r="AS41" s="662"/>
      <c r="AT41" s="662"/>
      <c r="AU41" s="662"/>
      <c r="AV41" s="662"/>
      <c r="AW41" s="662"/>
      <c r="AX41" s="662"/>
      <c r="AY41" s="496"/>
      <c r="AZ41" s="496"/>
      <c r="BA41" s="496"/>
      <c r="BB41" s="496"/>
      <c r="BC41" s="496"/>
      <c r="BD41" s="496"/>
      <c r="BE41" s="215"/>
      <c r="BF41" s="215"/>
      <c r="BG41" s="409"/>
      <c r="BH41" s="626"/>
      <c r="BI41" s="409"/>
      <c r="BJ41" s="409"/>
      <c r="BK41" s="409"/>
      <c r="BL41" s="409"/>
    </row>
    <row r="42" spans="2:65" s="323" customFormat="1" ht="14.25">
      <c r="B42" s="1099"/>
      <c r="C42" s="703"/>
      <c r="D42" s="704"/>
      <c r="E42" s="705"/>
      <c r="F42" s="706"/>
      <c r="G42" s="705"/>
      <c r="H42" s="705"/>
      <c r="I42" s="707"/>
      <c r="J42" s="777"/>
      <c r="K42" s="682">
        <f>C42*J42</f>
        <v>0</v>
      </c>
      <c r="L42" s="682">
        <f>K42*12</f>
        <v>0</v>
      </c>
      <c r="M42" s="311"/>
      <c r="N42" s="778">
        <f>J42+$E$22</f>
        <v>0</v>
      </c>
      <c r="O42" s="418">
        <f>I42*C42</f>
        <v>0</v>
      </c>
      <c r="P42" s="418">
        <f>I42*Q42</f>
        <v>0</v>
      </c>
      <c r="Q42" s="534">
        <f>IF(E42="yes",C42,0)</f>
        <v>0</v>
      </c>
      <c r="R42" s="1109">
        <f>IF(B42="New Construction",C42,0)</f>
        <v>0</v>
      </c>
      <c r="S42" s="1109">
        <f>IF(B42="Rehabilitation",C42,0)</f>
        <v>0</v>
      </c>
      <c r="T42" s="1109">
        <f>IF(B42="Adaptive/Historic",C42,0)</f>
        <v>0</v>
      </c>
      <c r="U42" s="546">
        <f>IF(G42="30% AMI",C42,0)</f>
        <v>0</v>
      </c>
      <c r="V42" s="547">
        <f>IF(G42="50% AMI",C42,0)</f>
        <v>0</v>
      </c>
      <c r="W42" s="547">
        <f>IF(G42="60% AMI",C42,0)</f>
        <v>0</v>
      </c>
      <c r="X42" s="547">
        <f>IF(G42="80% AMI",C42,0)</f>
        <v>0</v>
      </c>
      <c r="Y42" s="547">
        <f>IF(G42="120% AMI",C42,0)</f>
        <v>0</v>
      </c>
      <c r="Z42" s="547">
        <f>IF(G42="Unrestricted",C42,0)</f>
        <v>0</v>
      </c>
      <c r="AA42" s="662"/>
      <c r="AB42" s="662"/>
      <c r="AC42" s="662"/>
      <c r="AD42" s="662"/>
      <c r="AE42" s="662"/>
      <c r="AF42" s="662"/>
      <c r="AG42" s="662"/>
      <c r="AH42" s="662"/>
      <c r="AI42" s="662"/>
      <c r="AJ42" s="662"/>
      <c r="AK42" s="662"/>
      <c r="AL42" s="662"/>
      <c r="AM42" s="662"/>
      <c r="AN42" s="662"/>
      <c r="AO42" s="662"/>
      <c r="AP42" s="662"/>
      <c r="AQ42" s="662"/>
      <c r="AR42" s="662"/>
      <c r="AS42" s="662"/>
      <c r="AT42" s="662"/>
      <c r="AU42" s="662"/>
      <c r="AV42" s="662"/>
      <c r="AW42" s="662"/>
      <c r="AX42" s="662"/>
      <c r="AY42" s="496"/>
      <c r="AZ42" s="496"/>
      <c r="BA42" s="496"/>
      <c r="BB42" s="496"/>
      <c r="BC42" s="496"/>
      <c r="BD42" s="496"/>
      <c r="BE42" s="215"/>
      <c r="BF42" s="215"/>
      <c r="BG42" s="409"/>
      <c r="BH42" s="626"/>
      <c r="BI42" s="409"/>
      <c r="BJ42" s="409"/>
      <c r="BK42" s="409"/>
      <c r="BL42" s="409"/>
    </row>
    <row r="43" spans="2:65" s="323" customFormat="1">
      <c r="B43" s="57" t="s">
        <v>211</v>
      </c>
      <c r="C43" s="166">
        <f>SUM(C38:C42)</f>
        <v>0</v>
      </c>
      <c r="D43" s="166"/>
      <c r="E43" s="166">
        <f>Q43</f>
        <v>0</v>
      </c>
      <c r="F43" s="166"/>
      <c r="G43" s="166"/>
      <c r="H43" s="166"/>
      <c r="I43" s="166"/>
      <c r="J43" s="134"/>
      <c r="K43" s="431">
        <f>SUM(K38:K42)</f>
        <v>0</v>
      </c>
      <c r="L43" s="431">
        <f>SUM(L38:L42)</f>
        <v>0</v>
      </c>
      <c r="M43" s="311"/>
      <c r="N43" s="420"/>
      <c r="O43" s="418"/>
      <c r="P43" s="418"/>
      <c r="Q43" s="533">
        <f>SUM(Q38:Q42)</f>
        <v>0</v>
      </c>
      <c r="R43" s="1110"/>
      <c r="S43" s="1110"/>
      <c r="T43" s="1110"/>
      <c r="U43" s="545">
        <f t="shared" ref="U43:Z43" si="0">SUM(U38:U42)</f>
        <v>0</v>
      </c>
      <c r="V43" s="545">
        <f t="shared" si="0"/>
        <v>0</v>
      </c>
      <c r="W43" s="545">
        <f t="shared" si="0"/>
        <v>0</v>
      </c>
      <c r="X43" s="545">
        <f t="shared" si="0"/>
        <v>0</v>
      </c>
      <c r="Y43" s="545">
        <f t="shared" si="0"/>
        <v>0</v>
      </c>
      <c r="Z43" s="545">
        <f t="shared" si="0"/>
        <v>0</v>
      </c>
      <c r="AA43" s="662"/>
      <c r="AB43" s="662"/>
      <c r="AC43" s="662"/>
      <c r="AD43" s="662"/>
      <c r="AE43" s="662"/>
      <c r="AF43" s="662"/>
      <c r="AG43" s="662"/>
      <c r="AH43" s="662"/>
      <c r="AI43" s="662"/>
      <c r="AJ43" s="662"/>
      <c r="AK43" s="662"/>
      <c r="AL43" s="662"/>
      <c r="AM43" s="662"/>
      <c r="AN43" s="662"/>
      <c r="AO43" s="662"/>
      <c r="AP43" s="662"/>
      <c r="AQ43" s="662"/>
      <c r="AR43" s="662"/>
      <c r="AS43" s="662"/>
      <c r="AT43" s="662"/>
      <c r="AU43" s="662"/>
      <c r="AV43" s="662"/>
      <c r="AW43" s="662"/>
      <c r="AX43" s="662"/>
      <c r="AY43" s="496"/>
      <c r="AZ43" s="496"/>
      <c r="BA43" s="496"/>
      <c r="BB43" s="496"/>
      <c r="BC43" s="496"/>
      <c r="BD43" s="496"/>
      <c r="BE43" s="215"/>
      <c r="BF43" s="215"/>
      <c r="BG43" s="409"/>
      <c r="BH43" s="626"/>
      <c r="BI43" s="409"/>
      <c r="BJ43" s="409"/>
      <c r="BK43" s="409"/>
      <c r="BL43" s="409"/>
    </row>
    <row r="44" spans="2:65" s="323" customFormat="1" ht="54.6" customHeight="1">
      <c r="B44" s="1098" t="s">
        <v>698</v>
      </c>
      <c r="C44" s="487" t="s">
        <v>207</v>
      </c>
      <c r="D44" s="488" t="s">
        <v>331</v>
      </c>
      <c r="E44" s="488" t="s">
        <v>340</v>
      </c>
      <c r="F44" s="495" t="s">
        <v>442</v>
      </c>
      <c r="G44" s="488" t="s">
        <v>332</v>
      </c>
      <c r="H44" s="487" t="s">
        <v>444</v>
      </c>
      <c r="I44" s="488" t="s">
        <v>219</v>
      </c>
      <c r="J44" s="488" t="s">
        <v>342</v>
      </c>
      <c r="K44" s="488" t="s">
        <v>208</v>
      </c>
      <c r="L44" s="488" t="s">
        <v>209</v>
      </c>
      <c r="M44" s="489"/>
      <c r="N44" s="488" t="s">
        <v>220</v>
      </c>
      <c r="O44" s="490" t="s">
        <v>210</v>
      </c>
      <c r="P44" s="490" t="s">
        <v>344</v>
      </c>
      <c r="Q44" s="490" t="s">
        <v>345</v>
      </c>
      <c r="R44" s="1108" t="s">
        <v>657</v>
      </c>
      <c r="S44" s="1108" t="s">
        <v>665</v>
      </c>
      <c r="T44" s="1108" t="s">
        <v>666</v>
      </c>
      <c r="U44" s="532">
        <v>0.3</v>
      </c>
      <c r="V44" s="532">
        <v>0.5</v>
      </c>
      <c r="W44" s="532">
        <v>0.6</v>
      </c>
      <c r="X44" s="532">
        <v>0.8</v>
      </c>
      <c r="Y44" s="1071">
        <v>1.2</v>
      </c>
      <c r="Z44" s="517" t="s">
        <v>349</v>
      </c>
      <c r="AA44" s="660"/>
      <c r="AB44" s="660"/>
      <c r="AC44" s="660"/>
      <c r="AD44" s="660"/>
      <c r="AE44" s="660"/>
      <c r="AF44" s="660"/>
      <c r="AG44" s="660"/>
      <c r="AH44" s="660"/>
      <c r="AI44" s="660"/>
      <c r="AJ44" s="660"/>
      <c r="AK44" s="660"/>
      <c r="AL44" s="660"/>
      <c r="AM44" s="660"/>
      <c r="AN44" s="660"/>
      <c r="AO44" s="660"/>
      <c r="AP44" s="660"/>
      <c r="AQ44" s="660"/>
      <c r="AR44" s="660"/>
      <c r="AS44" s="660"/>
      <c r="AT44" s="660"/>
      <c r="AU44" s="660"/>
      <c r="AV44" s="660"/>
      <c r="AW44" s="660"/>
      <c r="AX44" s="660"/>
      <c r="AY44" s="359"/>
      <c r="AZ44" s="359"/>
      <c r="BA44" s="359"/>
      <c r="BB44" s="359"/>
      <c r="BC44" s="359"/>
      <c r="BD44" s="359"/>
      <c r="BE44" s="215"/>
      <c r="BF44" s="215"/>
      <c r="BG44" s="409"/>
      <c r="BH44" s="626"/>
      <c r="BI44" s="409"/>
      <c r="BJ44" s="409"/>
      <c r="BK44" s="409"/>
      <c r="BL44" s="409"/>
    </row>
    <row r="45" spans="2:65" s="323" customFormat="1" ht="14.25">
      <c r="B45" s="1099"/>
      <c r="C45" s="703"/>
      <c r="D45" s="704"/>
      <c r="E45" s="705"/>
      <c r="F45" s="706"/>
      <c r="G45" s="705"/>
      <c r="H45" s="705"/>
      <c r="I45" s="707"/>
      <c r="J45" s="777"/>
      <c r="K45" s="431">
        <f>C45*J45</f>
        <v>0</v>
      </c>
      <c r="L45" s="431">
        <f>K45*12</f>
        <v>0</v>
      </c>
      <c r="M45" s="779"/>
      <c r="N45" s="431">
        <f>J45+$F$22</f>
        <v>0</v>
      </c>
      <c r="O45" s="418">
        <f>I45*C45</f>
        <v>0</v>
      </c>
      <c r="P45" s="418">
        <f>I45*Q45</f>
        <v>0</v>
      </c>
      <c r="Q45" s="525">
        <f>IF(E45="yes",C45,0)</f>
        <v>0</v>
      </c>
      <c r="R45" s="1107">
        <f>IF(B45="New Construction",C45,0)</f>
        <v>0</v>
      </c>
      <c r="S45" s="1107">
        <f>IF(B45="Rehabilitation",C45,0)</f>
        <v>0</v>
      </c>
      <c r="T45" s="1107">
        <f>IF(B45="Adaptive/Historic",C45,0)</f>
        <v>0</v>
      </c>
      <c r="U45" s="544">
        <f>IF(G45="30% AMI",C45,0)</f>
        <v>0</v>
      </c>
      <c r="V45" s="517">
        <f>IF(G45="50% AMI",C45,0)</f>
        <v>0</v>
      </c>
      <c r="W45" s="517">
        <f>IF(G45="60% AMI",C45,0)</f>
        <v>0</v>
      </c>
      <c r="X45" s="517">
        <f>IF(G45="80% AMI",C45,0)</f>
        <v>0</v>
      </c>
      <c r="Y45" s="517">
        <f>IF(G45="120% AMI",C45,0)</f>
        <v>0</v>
      </c>
      <c r="Z45" s="517">
        <f>IF(G45="Unrestricted",C45,0)</f>
        <v>0</v>
      </c>
      <c r="AA45" s="660"/>
      <c r="AB45" s="660"/>
      <c r="AC45" s="660"/>
      <c r="AD45" s="660"/>
      <c r="AE45" s="660"/>
      <c r="AF45" s="660"/>
      <c r="AG45" s="660"/>
      <c r="AH45" s="660"/>
      <c r="AI45" s="660"/>
      <c r="AJ45" s="660"/>
      <c r="AK45" s="660"/>
      <c r="AL45" s="660"/>
      <c r="AM45" s="660"/>
      <c r="AN45" s="660"/>
      <c r="AO45" s="660"/>
      <c r="AP45" s="660"/>
      <c r="AQ45" s="660"/>
      <c r="AR45" s="660"/>
      <c r="AS45" s="660"/>
      <c r="AT45" s="660"/>
      <c r="AU45" s="660"/>
      <c r="AV45" s="660"/>
      <c r="AW45" s="660"/>
      <c r="AX45" s="660"/>
      <c r="AY45" s="359"/>
      <c r="AZ45" s="359"/>
      <c r="BA45" s="359"/>
      <c r="BB45" s="359"/>
      <c r="BC45" s="359"/>
      <c r="BD45" s="359"/>
      <c r="BE45" s="215"/>
      <c r="BF45" s="215"/>
      <c r="BH45" s="626"/>
      <c r="BI45" s="409"/>
      <c r="BJ45" s="409"/>
      <c r="BK45" s="409"/>
    </row>
    <row r="46" spans="2:65" s="82" customFormat="1" ht="15" customHeight="1">
      <c r="B46" s="1099"/>
      <c r="C46" s="703"/>
      <c r="D46" s="704"/>
      <c r="E46" s="705"/>
      <c r="F46" s="706"/>
      <c r="G46" s="705"/>
      <c r="H46" s="705"/>
      <c r="I46" s="707"/>
      <c r="J46" s="777"/>
      <c r="K46" s="431">
        <f>C46*J46</f>
        <v>0</v>
      </c>
      <c r="L46" s="431">
        <f>K46*12</f>
        <v>0</v>
      </c>
      <c r="M46" s="779"/>
      <c r="N46" s="431">
        <f>J46+$F$22</f>
        <v>0</v>
      </c>
      <c r="O46" s="418">
        <f>I46*C46</f>
        <v>0</v>
      </c>
      <c r="P46" s="418">
        <f>I46*Q46</f>
        <v>0</v>
      </c>
      <c r="Q46" s="525">
        <f>IF(E46="yes",C46,0)</f>
        <v>0</v>
      </c>
      <c r="R46" s="1107">
        <f>IF(B46="New Construction",C46,0)</f>
        <v>0</v>
      </c>
      <c r="S46" s="1107">
        <f>IF(B46="Rehabilitation",C46,0)</f>
        <v>0</v>
      </c>
      <c r="T46" s="1107">
        <f>IF(B46="Adaptive/Historic",C46,0)</f>
        <v>0</v>
      </c>
      <c r="U46" s="544">
        <f>IF(G46="30% AMI",C46,0)</f>
        <v>0</v>
      </c>
      <c r="V46" s="517">
        <f>IF(G46="50% AMI",C46,0)</f>
        <v>0</v>
      </c>
      <c r="W46" s="517">
        <f>IF(G46="60% AMI",C46,0)</f>
        <v>0</v>
      </c>
      <c r="X46" s="517">
        <f>IF(G46="80% AMI",C46,0)</f>
        <v>0</v>
      </c>
      <c r="Y46" s="517">
        <f>IF(G46="120% AMI",C46,0)</f>
        <v>0</v>
      </c>
      <c r="Z46" s="517">
        <f>IF(G46="Unrestricted",C46,0)</f>
        <v>0</v>
      </c>
      <c r="AA46" s="663"/>
      <c r="AB46" s="663"/>
      <c r="AC46" s="663"/>
      <c r="AD46" s="663"/>
      <c r="AE46" s="663"/>
      <c r="AF46" s="663"/>
      <c r="AG46" s="663"/>
      <c r="AH46" s="663"/>
      <c r="AI46" s="663"/>
      <c r="AJ46" s="663"/>
      <c r="AK46" s="663"/>
      <c r="AL46" s="663"/>
      <c r="AM46" s="663"/>
      <c r="AN46" s="663"/>
      <c r="AO46" s="663"/>
      <c r="AP46" s="663"/>
      <c r="AQ46" s="663"/>
      <c r="AR46" s="663"/>
      <c r="AS46" s="663"/>
      <c r="AT46" s="663"/>
      <c r="AU46" s="663"/>
      <c r="AV46" s="663"/>
      <c r="AW46" s="663"/>
      <c r="AX46" s="663"/>
      <c r="BE46" s="209"/>
      <c r="BF46" s="209"/>
      <c r="BG46" s="209"/>
      <c r="BH46" s="1265"/>
    </row>
    <row r="47" spans="2:65" s="219" customFormat="1" ht="15" customHeight="1">
      <c r="B47" s="1099"/>
      <c r="C47" s="703"/>
      <c r="D47" s="704"/>
      <c r="E47" s="705"/>
      <c r="F47" s="706"/>
      <c r="G47" s="705"/>
      <c r="H47" s="705"/>
      <c r="I47" s="707"/>
      <c r="J47" s="777"/>
      <c r="K47" s="431">
        <f>C47*J47</f>
        <v>0</v>
      </c>
      <c r="L47" s="431">
        <f>K47*12</f>
        <v>0</v>
      </c>
      <c r="M47" s="779"/>
      <c r="N47" s="431">
        <f>J47+$F$22</f>
        <v>0</v>
      </c>
      <c r="O47" s="418">
        <f>I47*C47</f>
        <v>0</v>
      </c>
      <c r="P47" s="418">
        <f>I47*Q47</f>
        <v>0</v>
      </c>
      <c r="Q47" s="525">
        <f>IF(E47="yes",C47,0)</f>
        <v>0</v>
      </c>
      <c r="R47" s="1107">
        <f>IF(B47="New Construction",C47,0)</f>
        <v>0</v>
      </c>
      <c r="S47" s="1107">
        <f>IF(B47="Rehabilitation",C47,0)</f>
        <v>0</v>
      </c>
      <c r="T47" s="1107">
        <f>IF(B47="Adaptive/Historic",C47,0)</f>
        <v>0</v>
      </c>
      <c r="U47" s="544">
        <f>IF(G47="30% AMI",C47,0)</f>
        <v>0</v>
      </c>
      <c r="V47" s="517">
        <f>IF(G47="50% AMI",C47,0)</f>
        <v>0</v>
      </c>
      <c r="W47" s="517">
        <f>IF(G47="60% AMI",C47,0)</f>
        <v>0</v>
      </c>
      <c r="X47" s="517">
        <f>IF(G47="80% AMI",C47,0)</f>
        <v>0</v>
      </c>
      <c r="Y47" s="517">
        <f>IF(G47="120% AMI",C47,0)</f>
        <v>0</v>
      </c>
      <c r="Z47" s="517">
        <f>IF(G47="Unrestricted",C47,0)</f>
        <v>0</v>
      </c>
      <c r="AA47" s="664"/>
      <c r="AB47" s="664"/>
      <c r="AC47" s="664"/>
      <c r="AD47" s="664"/>
      <c r="AE47" s="664"/>
      <c r="AF47" s="664"/>
      <c r="AG47" s="664"/>
      <c r="AH47" s="664"/>
      <c r="AI47" s="664"/>
      <c r="AJ47" s="664"/>
      <c r="AK47" s="664"/>
      <c r="AL47" s="664"/>
      <c r="AM47" s="664"/>
      <c r="AN47" s="664"/>
      <c r="AO47" s="664"/>
      <c r="AP47" s="664"/>
      <c r="AQ47" s="664"/>
      <c r="AR47" s="664"/>
      <c r="AS47" s="664"/>
      <c r="AT47" s="664"/>
      <c r="AU47" s="664"/>
      <c r="AV47" s="664"/>
      <c r="AW47" s="664"/>
      <c r="AX47" s="664"/>
      <c r="BE47" s="321"/>
      <c r="BF47" s="321"/>
      <c r="BG47" s="321"/>
      <c r="BH47" s="1266"/>
      <c r="BI47" s="321"/>
      <c r="BJ47" s="321"/>
    </row>
    <row r="48" spans="2:65" s="224" customFormat="1" ht="15" customHeight="1">
      <c r="B48" s="1099"/>
      <c r="C48" s="703"/>
      <c r="D48" s="704"/>
      <c r="E48" s="705"/>
      <c r="F48" s="706"/>
      <c r="G48" s="705"/>
      <c r="H48" s="705"/>
      <c r="I48" s="707"/>
      <c r="J48" s="777"/>
      <c r="K48" s="431">
        <f>C48*J48</f>
        <v>0</v>
      </c>
      <c r="L48" s="431">
        <f>K48*12</f>
        <v>0</v>
      </c>
      <c r="M48" s="779"/>
      <c r="N48" s="431">
        <f>J48+$F$22</f>
        <v>0</v>
      </c>
      <c r="O48" s="418">
        <f>I48*C48</f>
        <v>0</v>
      </c>
      <c r="P48" s="418">
        <f>I48*Q48</f>
        <v>0</v>
      </c>
      <c r="Q48" s="525">
        <f>IF(E48="yes",C48,0)</f>
        <v>0</v>
      </c>
      <c r="R48" s="1107">
        <f>IF(B48="New Construction",C48,0)</f>
        <v>0</v>
      </c>
      <c r="S48" s="1107">
        <f>IF(B48="Rehabilitation",C48,0)</f>
        <v>0</v>
      </c>
      <c r="T48" s="1107">
        <f>IF(B48="Adaptive/Historic",C48,0)</f>
        <v>0</v>
      </c>
      <c r="U48" s="544">
        <f>IF(G48="30% AMI",C48,0)</f>
        <v>0</v>
      </c>
      <c r="V48" s="517">
        <f>IF(G48="50% AMI",C48,0)</f>
        <v>0</v>
      </c>
      <c r="W48" s="517">
        <f>IF(G48="60% AMI",C48,0)</f>
        <v>0</v>
      </c>
      <c r="X48" s="517">
        <f>IF(G48="80% AMI",C48,0)</f>
        <v>0</v>
      </c>
      <c r="Y48" s="517">
        <f>IF(G48="120% AMI",C48,0)</f>
        <v>0</v>
      </c>
      <c r="Z48" s="517">
        <f>IF(G48="Unrestricted",C48,0)</f>
        <v>0</v>
      </c>
      <c r="AA48" s="665"/>
      <c r="AB48" s="665"/>
      <c r="AC48" s="665"/>
      <c r="AD48" s="665"/>
      <c r="AE48" s="665"/>
      <c r="AF48" s="665"/>
      <c r="AG48" s="665"/>
      <c r="AH48" s="665"/>
      <c r="AI48" s="665"/>
      <c r="AJ48" s="665"/>
      <c r="AK48" s="665"/>
      <c r="AL48" s="665"/>
      <c r="AM48" s="665"/>
      <c r="AN48" s="665"/>
      <c r="AO48" s="665"/>
      <c r="AP48" s="665"/>
      <c r="AQ48" s="665"/>
      <c r="AR48" s="665"/>
      <c r="AS48" s="665"/>
      <c r="AT48" s="665"/>
      <c r="AU48" s="665"/>
      <c r="AV48" s="665"/>
      <c r="AW48" s="665"/>
      <c r="AX48" s="665"/>
      <c r="BE48" s="317"/>
      <c r="BF48" s="317"/>
      <c r="BG48" s="317"/>
      <c r="BH48" s="143"/>
      <c r="BI48" s="317"/>
      <c r="BJ48" s="317"/>
    </row>
    <row r="49" spans="2:62" s="82" customFormat="1" ht="15" customHeight="1">
      <c r="B49" s="1099"/>
      <c r="C49" s="703"/>
      <c r="D49" s="704"/>
      <c r="E49" s="705"/>
      <c r="F49" s="706"/>
      <c r="G49" s="705"/>
      <c r="H49" s="705"/>
      <c r="I49" s="707"/>
      <c r="J49" s="777"/>
      <c r="K49" s="682">
        <f>C49*J49</f>
        <v>0</v>
      </c>
      <c r="L49" s="682">
        <f>K49*12</f>
        <v>0</v>
      </c>
      <c r="M49" s="779"/>
      <c r="N49" s="431">
        <f>J49+$F$22</f>
        <v>0</v>
      </c>
      <c r="O49" s="418">
        <f>I49*C49</f>
        <v>0</v>
      </c>
      <c r="P49" s="418">
        <f>I49*Q49</f>
        <v>0</v>
      </c>
      <c r="Q49" s="534">
        <f>IF(E49="yes",C49,0)</f>
        <v>0</v>
      </c>
      <c r="R49" s="1109">
        <f>IF(B49="New Construction",C49,0)</f>
        <v>0</v>
      </c>
      <c r="S49" s="1109">
        <f>IF(B49="Rehabilitation",C49,0)</f>
        <v>0</v>
      </c>
      <c r="T49" s="1109">
        <f>IF(B49="Adaptive/Historic",C49,0)</f>
        <v>0</v>
      </c>
      <c r="U49" s="546">
        <f>IF(G49="30% AMI",C49,0)</f>
        <v>0</v>
      </c>
      <c r="V49" s="547">
        <f>IF(G49="50% AMI",C49,0)</f>
        <v>0</v>
      </c>
      <c r="W49" s="547">
        <f>IF(G49="60% AMI",C49,0)</f>
        <v>0</v>
      </c>
      <c r="X49" s="547">
        <f>IF(G49="80% AMI",C49,0)</f>
        <v>0</v>
      </c>
      <c r="Y49" s="547">
        <f>IF(G49="120% AMI",C49,0)</f>
        <v>0</v>
      </c>
      <c r="Z49" s="547">
        <f>IF(G49="Unrestricted",C49,0)</f>
        <v>0</v>
      </c>
      <c r="AA49" s="663"/>
      <c r="AB49" s="663"/>
      <c r="AC49" s="663"/>
      <c r="AD49" s="663"/>
      <c r="AE49" s="663"/>
      <c r="AF49" s="663"/>
      <c r="AG49" s="663"/>
      <c r="AH49" s="663"/>
      <c r="AI49" s="663"/>
      <c r="AJ49" s="663"/>
      <c r="AK49" s="663"/>
      <c r="AL49" s="663"/>
      <c r="AM49" s="663"/>
      <c r="AN49" s="663"/>
      <c r="AO49" s="663"/>
      <c r="AP49" s="663"/>
      <c r="AQ49" s="663"/>
      <c r="AR49" s="663"/>
      <c r="AS49" s="663"/>
      <c r="AT49" s="663"/>
      <c r="AU49" s="663"/>
      <c r="AV49" s="663"/>
      <c r="AW49" s="663"/>
      <c r="AX49" s="663"/>
      <c r="BE49" s="209"/>
      <c r="BF49" s="209"/>
      <c r="BG49" s="209"/>
      <c r="BH49" s="1265"/>
      <c r="BI49" s="209"/>
      <c r="BJ49" s="209"/>
    </row>
    <row r="50" spans="2:62" s="82" customFormat="1" ht="15" customHeight="1">
      <c r="B50" s="57" t="s">
        <v>211</v>
      </c>
      <c r="C50" s="166">
        <f>SUM(C45:C49)</f>
        <v>0</v>
      </c>
      <c r="D50" s="166"/>
      <c r="E50" s="166">
        <f>Q50</f>
        <v>0</v>
      </c>
      <c r="F50" s="166"/>
      <c r="G50" s="166"/>
      <c r="H50" s="166"/>
      <c r="I50" s="166"/>
      <c r="J50" s="134"/>
      <c r="K50" s="431">
        <f>SUM(K45:K49)</f>
        <v>0</v>
      </c>
      <c r="L50" s="431">
        <f>SUM(L45:L49)</f>
        <v>0</v>
      </c>
      <c r="M50" s="779"/>
      <c r="N50" s="780"/>
      <c r="O50" s="418"/>
      <c r="P50" s="418"/>
      <c r="Q50" s="533">
        <f>SUM(Q45:Q49)</f>
        <v>0</v>
      </c>
      <c r="R50" s="1110"/>
      <c r="S50" s="1110"/>
      <c r="T50" s="1110"/>
      <c r="U50" s="545">
        <f t="shared" ref="U50:Z50" si="1">SUM(U45:U49)</f>
        <v>0</v>
      </c>
      <c r="V50" s="545">
        <f t="shared" si="1"/>
        <v>0</v>
      </c>
      <c r="W50" s="545">
        <f t="shared" si="1"/>
        <v>0</v>
      </c>
      <c r="X50" s="545">
        <f t="shared" si="1"/>
        <v>0</v>
      </c>
      <c r="Y50" s="545">
        <f t="shared" si="1"/>
        <v>0</v>
      </c>
      <c r="Z50" s="545">
        <f t="shared" si="1"/>
        <v>0</v>
      </c>
      <c r="AA50" s="663"/>
      <c r="AB50" s="663"/>
      <c r="AC50" s="663"/>
      <c r="AD50" s="663"/>
      <c r="AE50" s="663"/>
      <c r="AF50" s="663"/>
      <c r="AG50" s="663"/>
      <c r="AH50" s="663"/>
      <c r="AI50" s="663"/>
      <c r="AJ50" s="663"/>
      <c r="AK50" s="663"/>
      <c r="AL50" s="663"/>
      <c r="AM50" s="663"/>
      <c r="AN50" s="663"/>
      <c r="AO50" s="663"/>
      <c r="AP50" s="663"/>
      <c r="AQ50" s="663"/>
      <c r="AR50" s="663"/>
      <c r="AS50" s="663"/>
      <c r="AT50" s="663"/>
      <c r="AU50" s="663"/>
      <c r="AV50" s="663"/>
      <c r="AW50" s="663"/>
      <c r="AX50" s="663"/>
      <c r="BE50" s="209"/>
      <c r="BF50" s="209"/>
      <c r="BG50" s="209"/>
      <c r="BH50" s="1265"/>
      <c r="BI50" s="209"/>
      <c r="BJ50" s="209"/>
    </row>
    <row r="51" spans="2:62" s="162" customFormat="1" ht="54" customHeight="1">
      <c r="B51" s="1098" t="s">
        <v>699</v>
      </c>
      <c r="C51" s="487" t="s">
        <v>207</v>
      </c>
      <c r="D51" s="488" t="s">
        <v>331</v>
      </c>
      <c r="E51" s="488" t="s">
        <v>340</v>
      </c>
      <c r="F51" s="495" t="s">
        <v>443</v>
      </c>
      <c r="G51" s="488" t="s">
        <v>332</v>
      </c>
      <c r="H51" s="487" t="s">
        <v>444</v>
      </c>
      <c r="I51" s="488" t="s">
        <v>219</v>
      </c>
      <c r="J51" s="488" t="s">
        <v>342</v>
      </c>
      <c r="K51" s="488" t="s">
        <v>208</v>
      </c>
      <c r="L51" s="488" t="s">
        <v>209</v>
      </c>
      <c r="M51" s="489"/>
      <c r="N51" s="488" t="s">
        <v>220</v>
      </c>
      <c r="O51" s="490" t="s">
        <v>210</v>
      </c>
      <c r="P51" s="490" t="s">
        <v>344</v>
      </c>
      <c r="Q51" s="490" t="s">
        <v>345</v>
      </c>
      <c r="R51" s="1108" t="s">
        <v>657</v>
      </c>
      <c r="S51" s="1108" t="s">
        <v>665</v>
      </c>
      <c r="T51" s="1108" t="s">
        <v>666</v>
      </c>
      <c r="U51" s="532">
        <v>0.3</v>
      </c>
      <c r="V51" s="532">
        <v>0.5</v>
      </c>
      <c r="W51" s="532">
        <v>0.6</v>
      </c>
      <c r="X51" s="532">
        <v>0.8</v>
      </c>
      <c r="Y51" s="1072">
        <v>1.2</v>
      </c>
      <c r="Z51" s="517" t="s">
        <v>349</v>
      </c>
      <c r="AA51" s="666"/>
      <c r="AB51" s="666"/>
      <c r="AC51" s="666"/>
      <c r="AD51" s="666"/>
      <c r="AE51" s="666"/>
      <c r="AF51" s="666"/>
      <c r="AG51" s="666"/>
      <c r="AH51" s="666"/>
      <c r="AI51" s="666"/>
      <c r="AJ51" s="666"/>
      <c r="AK51" s="666"/>
      <c r="AL51" s="666"/>
      <c r="AM51" s="666"/>
      <c r="AN51" s="666"/>
      <c r="AO51" s="666"/>
      <c r="AP51" s="666"/>
      <c r="AQ51" s="666"/>
      <c r="AR51" s="666"/>
      <c r="AS51" s="666"/>
      <c r="AT51" s="666"/>
      <c r="AU51" s="666"/>
      <c r="AV51" s="666"/>
      <c r="AW51" s="666"/>
      <c r="AX51" s="666"/>
      <c r="BF51" s="486"/>
      <c r="BG51" s="486"/>
      <c r="BH51" s="1267"/>
      <c r="BI51" s="486"/>
    </row>
    <row r="52" spans="2:62" s="134" customFormat="1" ht="14.25">
      <c r="B52" s="1099"/>
      <c r="C52" s="703"/>
      <c r="D52" s="704"/>
      <c r="E52" s="705"/>
      <c r="F52" s="706"/>
      <c r="G52" s="705"/>
      <c r="H52" s="705"/>
      <c r="I52" s="707"/>
      <c r="J52" s="777"/>
      <c r="K52" s="431">
        <f>C52*J52</f>
        <v>0</v>
      </c>
      <c r="L52" s="431">
        <f>K52*12</f>
        <v>0</v>
      </c>
      <c r="M52" s="779"/>
      <c r="N52" s="431">
        <f>J52+$G$22</f>
        <v>0</v>
      </c>
      <c r="O52" s="418">
        <f>I52*C52</f>
        <v>0</v>
      </c>
      <c r="P52" s="418">
        <f>I52*Q52</f>
        <v>0</v>
      </c>
      <c r="Q52" s="525">
        <f>IF(E52="yes",C52,0)</f>
        <v>0</v>
      </c>
      <c r="R52" s="1107">
        <f>IF(B52="New Construction",C52,0)</f>
        <v>0</v>
      </c>
      <c r="S52" s="1107">
        <f>IF(B52="Rehabilitation",C52,0)</f>
        <v>0</v>
      </c>
      <c r="T52" s="1107">
        <f>IF(B52="Adaptive/Historic",C52,0)</f>
        <v>0</v>
      </c>
      <c r="U52" s="544">
        <f>IF(G52="30% AMI",C52,0)</f>
        <v>0</v>
      </c>
      <c r="V52" s="517">
        <f>IF(G52="50% AMI",C52,0)</f>
        <v>0</v>
      </c>
      <c r="W52" s="517">
        <f>IF(G52="60% AMI",C52,0)</f>
        <v>0</v>
      </c>
      <c r="X52" s="517">
        <f>IF(G52="80% AMI",C52,0)</f>
        <v>0</v>
      </c>
      <c r="Y52" s="517">
        <f>IF(G52="120% AMI",C52,0)</f>
        <v>0</v>
      </c>
      <c r="Z52" s="517">
        <f>IF(G52="Unrestricted",C52,0)</f>
        <v>0</v>
      </c>
      <c r="AA52" s="667"/>
      <c r="AB52" s="667"/>
      <c r="AC52" s="667"/>
      <c r="AD52" s="667"/>
      <c r="AE52" s="667"/>
      <c r="AF52" s="667"/>
      <c r="AG52" s="667"/>
      <c r="AH52" s="667"/>
      <c r="AI52" s="667"/>
      <c r="AJ52" s="667"/>
      <c r="AK52" s="667"/>
      <c r="AL52" s="667"/>
      <c r="AM52" s="667"/>
      <c r="AN52" s="667"/>
      <c r="AO52" s="667"/>
      <c r="AP52" s="667"/>
      <c r="AQ52" s="667"/>
      <c r="AR52" s="667"/>
      <c r="AS52" s="667"/>
      <c r="AT52" s="667"/>
      <c r="AU52" s="667"/>
      <c r="AV52" s="667"/>
      <c r="AW52" s="667"/>
      <c r="AX52" s="667"/>
      <c r="BH52" s="1268"/>
      <c r="BJ52" s="409"/>
    </row>
    <row r="53" spans="2:62" s="134" customFormat="1" ht="14.25">
      <c r="B53" s="1099"/>
      <c r="C53" s="703"/>
      <c r="D53" s="704"/>
      <c r="E53" s="705"/>
      <c r="F53" s="706"/>
      <c r="G53" s="705"/>
      <c r="H53" s="705"/>
      <c r="I53" s="707"/>
      <c r="J53" s="777"/>
      <c r="K53" s="431">
        <f>C53*J53</f>
        <v>0</v>
      </c>
      <c r="L53" s="431">
        <f>K53*12</f>
        <v>0</v>
      </c>
      <c r="M53" s="779"/>
      <c r="N53" s="431">
        <f>J53+$G$22</f>
        <v>0</v>
      </c>
      <c r="O53" s="418">
        <f>I53*C53</f>
        <v>0</v>
      </c>
      <c r="P53" s="418">
        <f>I53*Q53</f>
        <v>0</v>
      </c>
      <c r="Q53" s="525">
        <f>IF(E53="yes",C53,0)</f>
        <v>0</v>
      </c>
      <c r="R53" s="1107">
        <f>IF(B53="New Construction",C53,0)</f>
        <v>0</v>
      </c>
      <c r="S53" s="1107">
        <f>IF(B53="Rehabilitation",C53,0)</f>
        <v>0</v>
      </c>
      <c r="T53" s="1107">
        <f>IF(B53="Adaptive/Historic",C53,0)</f>
        <v>0</v>
      </c>
      <c r="U53" s="544">
        <f>IF(G53="30% AMI",C53,0)</f>
        <v>0</v>
      </c>
      <c r="V53" s="517">
        <f>IF(G53="50% AMI",C53,0)</f>
        <v>0</v>
      </c>
      <c r="W53" s="517">
        <f>IF(G53="60% AMI",C53,0)</f>
        <v>0</v>
      </c>
      <c r="X53" s="517">
        <f>IF(G53="80% AMI",C53,0)</f>
        <v>0</v>
      </c>
      <c r="Y53" s="517">
        <f>IF(G53="120% AMI",C53,0)</f>
        <v>0</v>
      </c>
      <c r="Z53" s="517">
        <f>IF(G53="Unrestricted",C53,0)</f>
        <v>0</v>
      </c>
      <c r="AA53" s="656"/>
      <c r="AB53" s="656"/>
      <c r="AC53" s="656"/>
      <c r="AD53" s="656"/>
      <c r="AE53" s="667"/>
      <c r="AF53" s="667"/>
      <c r="AG53" s="667"/>
      <c r="AH53" s="667"/>
      <c r="AI53" s="667"/>
      <c r="AJ53" s="667"/>
      <c r="AK53" s="667"/>
      <c r="AL53" s="667"/>
      <c r="AM53" s="667"/>
      <c r="AN53" s="667"/>
      <c r="AO53" s="667"/>
      <c r="AP53" s="667"/>
      <c r="AQ53" s="667"/>
      <c r="AR53" s="667"/>
      <c r="AS53" s="667"/>
      <c r="AT53" s="667"/>
      <c r="AU53" s="667"/>
      <c r="AV53" s="667"/>
      <c r="AW53" s="667"/>
      <c r="AX53" s="667"/>
      <c r="BH53" s="1268"/>
    </row>
    <row r="54" spans="2:62" s="134" customFormat="1" ht="14.25">
      <c r="B54" s="1099"/>
      <c r="C54" s="703"/>
      <c r="D54" s="704"/>
      <c r="E54" s="705"/>
      <c r="F54" s="706"/>
      <c r="G54" s="705"/>
      <c r="H54" s="705"/>
      <c r="I54" s="707"/>
      <c r="J54" s="777"/>
      <c r="K54" s="431">
        <f>C54*J54</f>
        <v>0</v>
      </c>
      <c r="L54" s="431">
        <f>K54*12</f>
        <v>0</v>
      </c>
      <c r="M54" s="779"/>
      <c r="N54" s="431">
        <f>J54+$G$22</f>
        <v>0</v>
      </c>
      <c r="O54" s="418">
        <f>I54*C54</f>
        <v>0</v>
      </c>
      <c r="P54" s="418">
        <f>I54*Q54</f>
        <v>0</v>
      </c>
      <c r="Q54" s="525">
        <f>IF(E54="yes",C54,0)</f>
        <v>0</v>
      </c>
      <c r="R54" s="1107">
        <f>IF(B54="New Construction",C54,0)</f>
        <v>0</v>
      </c>
      <c r="S54" s="1107">
        <f>IF(B54="Rehabilitation",C54,0)</f>
        <v>0</v>
      </c>
      <c r="T54" s="1107">
        <f>IF(B54="Adaptive/Historic",C54,0)</f>
        <v>0</v>
      </c>
      <c r="U54" s="544">
        <f>IF(G54="30% AMI",C54,0)</f>
        <v>0</v>
      </c>
      <c r="V54" s="517">
        <f>IF(G54="50% AMI",C54,0)</f>
        <v>0</v>
      </c>
      <c r="W54" s="517">
        <f>IF(G54="60% AMI",C54,0)</f>
        <v>0</v>
      </c>
      <c r="X54" s="517">
        <f>IF(G54="80% AMI",C54,0)</f>
        <v>0</v>
      </c>
      <c r="Y54" s="517">
        <f>IF(G54="120% AMI",C54,0)</f>
        <v>0</v>
      </c>
      <c r="Z54" s="517">
        <f>IF(G54="Unrestricted",C54,0)</f>
        <v>0</v>
      </c>
      <c r="AA54" s="656"/>
      <c r="AB54" s="656"/>
      <c r="AC54" s="656"/>
      <c r="AD54" s="656"/>
      <c r="AE54" s="667"/>
      <c r="AF54" s="667"/>
      <c r="AG54" s="667"/>
      <c r="AH54" s="667"/>
      <c r="AI54" s="667"/>
      <c r="AJ54" s="667"/>
      <c r="AK54" s="667"/>
      <c r="AL54" s="667"/>
      <c r="AM54" s="667"/>
      <c r="AN54" s="667"/>
      <c r="AO54" s="667"/>
      <c r="AP54" s="667"/>
      <c r="AQ54" s="667"/>
      <c r="AR54" s="667"/>
      <c r="AS54" s="667"/>
      <c r="AT54" s="667"/>
      <c r="AU54" s="667"/>
      <c r="AV54" s="667"/>
      <c r="AW54" s="667"/>
      <c r="AX54" s="667"/>
      <c r="BH54" s="1268"/>
    </row>
    <row r="55" spans="2:62" s="134" customFormat="1" ht="14.25">
      <c r="B55" s="1099"/>
      <c r="C55" s="703"/>
      <c r="D55" s="704"/>
      <c r="E55" s="705"/>
      <c r="F55" s="706"/>
      <c r="G55" s="705"/>
      <c r="H55" s="705"/>
      <c r="I55" s="707"/>
      <c r="J55" s="777"/>
      <c r="K55" s="431">
        <f>C55*J55</f>
        <v>0</v>
      </c>
      <c r="L55" s="431">
        <f>K55*12</f>
        <v>0</v>
      </c>
      <c r="M55" s="779"/>
      <c r="N55" s="431">
        <f>J55+$G$22</f>
        <v>0</v>
      </c>
      <c r="O55" s="418">
        <f>I55*C55</f>
        <v>0</v>
      </c>
      <c r="P55" s="418">
        <f>I55*Q55</f>
        <v>0</v>
      </c>
      <c r="Q55" s="525">
        <f>IF(E55="yes",C55,0)</f>
        <v>0</v>
      </c>
      <c r="R55" s="1107">
        <f>IF(B55="New Construction",C55,0)</f>
        <v>0</v>
      </c>
      <c r="S55" s="1107">
        <f>IF(B55="Rehabilitation",C55,0)</f>
        <v>0</v>
      </c>
      <c r="T55" s="1107">
        <f>IF(B55="Adaptive/Historic",C55,0)</f>
        <v>0</v>
      </c>
      <c r="U55" s="544">
        <f>IF(G55="30% AMI",C55,0)</f>
        <v>0</v>
      </c>
      <c r="V55" s="517">
        <f>IF(G55="50% AMI",C55,0)</f>
        <v>0</v>
      </c>
      <c r="W55" s="517">
        <f>IF(G55="60% AMI",C55,0)</f>
        <v>0</v>
      </c>
      <c r="X55" s="517">
        <f>IF(G55="80% AMI",C55,0)</f>
        <v>0</v>
      </c>
      <c r="Y55" s="517">
        <f>IF(G55="120% AMI",C55,0)</f>
        <v>0</v>
      </c>
      <c r="Z55" s="517">
        <f>IF(G55="Unrestricted",C55,0)</f>
        <v>0</v>
      </c>
      <c r="AA55" s="656"/>
      <c r="AB55" s="656"/>
      <c r="AC55" s="656"/>
      <c r="AD55" s="656"/>
      <c r="AE55" s="667"/>
      <c r="AF55" s="667"/>
      <c r="AG55" s="667"/>
      <c r="AH55" s="667"/>
      <c r="AI55" s="667"/>
      <c r="AJ55" s="667"/>
      <c r="AK55" s="667"/>
      <c r="AL55" s="667"/>
      <c r="AM55" s="667"/>
      <c r="AN55" s="667"/>
      <c r="AO55" s="667"/>
      <c r="AP55" s="667"/>
      <c r="AQ55" s="667"/>
      <c r="AR55" s="667"/>
      <c r="AS55" s="667"/>
      <c r="AT55" s="667"/>
      <c r="AU55" s="667"/>
      <c r="AV55" s="667"/>
      <c r="AW55" s="667"/>
      <c r="AX55" s="667"/>
      <c r="BH55" s="1268"/>
    </row>
    <row r="56" spans="2:62" s="134" customFormat="1" ht="14.25">
      <c r="B56" s="1099"/>
      <c r="C56" s="703"/>
      <c r="D56" s="704"/>
      <c r="E56" s="705"/>
      <c r="F56" s="706"/>
      <c r="G56" s="705"/>
      <c r="H56" s="705"/>
      <c r="I56" s="707"/>
      <c r="J56" s="777"/>
      <c r="K56" s="682">
        <f>C56*J56</f>
        <v>0</v>
      </c>
      <c r="L56" s="682">
        <f>K56*12</f>
        <v>0</v>
      </c>
      <c r="M56" s="779"/>
      <c r="N56" s="431">
        <f>J56+$G$22</f>
        <v>0</v>
      </c>
      <c r="O56" s="418">
        <f>I56*C56</f>
        <v>0</v>
      </c>
      <c r="P56" s="418">
        <f>I56*Q56</f>
        <v>0</v>
      </c>
      <c r="Q56" s="534">
        <f>IF(E56="yes",C56,0)</f>
        <v>0</v>
      </c>
      <c r="R56" s="1109">
        <f>IF(B56="New Construction",C56,0)</f>
        <v>0</v>
      </c>
      <c r="S56" s="1109">
        <f>IF(B56="Rehabilitation",C56,0)</f>
        <v>0</v>
      </c>
      <c r="T56" s="1109">
        <f>IF(B56="Adaptive/Historic",C56,0)</f>
        <v>0</v>
      </c>
      <c r="U56" s="546">
        <f>IF(G56="30% AMI",C56,0)</f>
        <v>0</v>
      </c>
      <c r="V56" s="547">
        <f>IF(G56="50% AMI",C56,0)</f>
        <v>0</v>
      </c>
      <c r="W56" s="547">
        <f>IF(G56="60% AMI",C56,0)</f>
        <v>0</v>
      </c>
      <c r="X56" s="547">
        <f>IF(G56="80% AMI",C56,0)</f>
        <v>0</v>
      </c>
      <c r="Y56" s="547">
        <f>IF(G56="120% AMI",C56,0)</f>
        <v>0</v>
      </c>
      <c r="Z56" s="547">
        <f>IF(G56="Unrestricted",C56,0)</f>
        <v>0</v>
      </c>
      <c r="AA56" s="656"/>
      <c r="AB56" s="656"/>
      <c r="AC56" s="656"/>
      <c r="AD56" s="656"/>
      <c r="AE56" s="667"/>
      <c r="AF56" s="667"/>
      <c r="AG56" s="667"/>
      <c r="AH56" s="667"/>
      <c r="AI56" s="667"/>
      <c r="AJ56" s="667"/>
      <c r="AK56" s="667"/>
      <c r="AL56" s="667"/>
      <c r="AM56" s="667"/>
      <c r="AN56" s="667"/>
      <c r="AO56" s="667"/>
      <c r="AP56" s="667"/>
      <c r="AQ56" s="667"/>
      <c r="AR56" s="667"/>
      <c r="AS56" s="667"/>
      <c r="AT56" s="667"/>
      <c r="AU56" s="667"/>
      <c r="AV56" s="667"/>
      <c r="AW56" s="667"/>
      <c r="AX56" s="667"/>
      <c r="BH56" s="1268"/>
    </row>
    <row r="57" spans="2:62" s="134" customFormat="1">
      <c r="B57" s="57" t="s">
        <v>211</v>
      </c>
      <c r="C57" s="166">
        <f>SUM(C52:C56)</f>
        <v>0</v>
      </c>
      <c r="D57" s="166"/>
      <c r="E57" s="166">
        <f>Q57</f>
        <v>0</v>
      </c>
      <c r="F57" s="166"/>
      <c r="G57" s="166"/>
      <c r="H57" s="166"/>
      <c r="I57" s="166"/>
      <c r="K57" s="431">
        <f>SUM(K52:K56)</f>
        <v>0</v>
      </c>
      <c r="L57" s="431">
        <f>SUM(L52:L56)</f>
        <v>0</v>
      </c>
      <c r="M57" s="779"/>
      <c r="N57" s="780"/>
      <c r="O57" s="421"/>
      <c r="P57" s="421"/>
      <c r="Q57" s="533">
        <f>SUM(Q52:Q56)</f>
        <v>0</v>
      </c>
      <c r="R57" s="1110"/>
      <c r="S57" s="1110"/>
      <c r="T57" s="1110"/>
      <c r="U57" s="545">
        <f t="shared" ref="U57:Z57" si="2">SUM(U52:U56)</f>
        <v>0</v>
      </c>
      <c r="V57" s="545">
        <f t="shared" si="2"/>
        <v>0</v>
      </c>
      <c r="W57" s="545">
        <f t="shared" si="2"/>
        <v>0</v>
      </c>
      <c r="X57" s="545">
        <f t="shared" si="2"/>
        <v>0</v>
      </c>
      <c r="Y57" s="545">
        <f t="shared" si="2"/>
        <v>0</v>
      </c>
      <c r="Z57" s="545">
        <f t="shared" si="2"/>
        <v>0</v>
      </c>
      <c r="AA57" s="656"/>
      <c r="AB57" s="656"/>
      <c r="AC57" s="656"/>
      <c r="AD57" s="656"/>
      <c r="AE57" s="667"/>
      <c r="AF57" s="667"/>
      <c r="AG57" s="667"/>
      <c r="AH57" s="667"/>
      <c r="AI57" s="667"/>
      <c r="AJ57" s="667"/>
      <c r="AK57" s="667"/>
      <c r="AL57" s="667"/>
      <c r="AM57" s="667"/>
      <c r="AN57" s="667"/>
      <c r="AO57" s="667"/>
      <c r="AP57" s="667"/>
      <c r="AQ57" s="667"/>
      <c r="AR57" s="667"/>
      <c r="AS57" s="667"/>
      <c r="AT57" s="667"/>
      <c r="AU57" s="667"/>
      <c r="AV57" s="667"/>
      <c r="AW57" s="667"/>
      <c r="AX57" s="667"/>
      <c r="BH57" s="1268"/>
    </row>
    <row r="58" spans="2:62" s="134" customFormat="1" ht="64.5" customHeight="1">
      <c r="B58" s="1098" t="s">
        <v>700</v>
      </c>
      <c r="C58" s="487" t="s">
        <v>207</v>
      </c>
      <c r="D58" s="488" t="s">
        <v>331</v>
      </c>
      <c r="E58" s="488" t="s">
        <v>340</v>
      </c>
      <c r="F58" s="495" t="s">
        <v>443</v>
      </c>
      <c r="G58" s="488" t="s">
        <v>332</v>
      </c>
      <c r="H58" s="487" t="s">
        <v>444</v>
      </c>
      <c r="I58" s="488" t="s">
        <v>219</v>
      </c>
      <c r="J58" s="488" t="s">
        <v>342</v>
      </c>
      <c r="K58" s="488" t="s">
        <v>208</v>
      </c>
      <c r="L58" s="488" t="s">
        <v>209</v>
      </c>
      <c r="M58" s="166"/>
      <c r="N58" s="488" t="s">
        <v>220</v>
      </c>
      <c r="O58" s="490" t="s">
        <v>210</v>
      </c>
      <c r="P58" s="490" t="s">
        <v>344</v>
      </c>
      <c r="Q58" s="490" t="s">
        <v>345</v>
      </c>
      <c r="R58" s="1108" t="s">
        <v>657</v>
      </c>
      <c r="S58" s="1108" t="s">
        <v>665</v>
      </c>
      <c r="T58" s="1108" t="s">
        <v>666</v>
      </c>
      <c r="U58" s="532">
        <v>0.3</v>
      </c>
      <c r="V58" s="532">
        <v>0.5</v>
      </c>
      <c r="W58" s="532">
        <v>0.6</v>
      </c>
      <c r="X58" s="532">
        <v>0.8</v>
      </c>
      <c r="Y58" s="430">
        <v>1.2</v>
      </c>
      <c r="Z58" s="517" t="s">
        <v>349</v>
      </c>
      <c r="AA58" s="656"/>
      <c r="AB58" s="656"/>
      <c r="AC58" s="656"/>
      <c r="AD58" s="656"/>
      <c r="AE58" s="667"/>
      <c r="AF58" s="667"/>
      <c r="AG58" s="667"/>
      <c r="AH58" s="667"/>
      <c r="AI58" s="667"/>
      <c r="AJ58" s="667"/>
      <c r="AK58" s="667"/>
      <c r="AL58" s="667"/>
      <c r="AM58" s="667"/>
      <c r="AN58" s="667"/>
      <c r="AO58" s="667"/>
      <c r="AP58" s="667"/>
      <c r="AQ58" s="667"/>
      <c r="AR58" s="667"/>
      <c r="AS58" s="667"/>
      <c r="AT58" s="667"/>
      <c r="AU58" s="667"/>
      <c r="AV58" s="667"/>
      <c r="AW58" s="667"/>
      <c r="AX58" s="667"/>
      <c r="BH58" s="1268"/>
    </row>
    <row r="59" spans="2:62" s="134" customFormat="1" ht="15" customHeight="1">
      <c r="B59" s="1099"/>
      <c r="C59" s="703"/>
      <c r="D59" s="704"/>
      <c r="E59" s="705"/>
      <c r="F59" s="706"/>
      <c r="G59" s="705"/>
      <c r="H59" s="705"/>
      <c r="I59" s="707"/>
      <c r="J59" s="777"/>
      <c r="K59" s="431">
        <f>C59*J59</f>
        <v>0</v>
      </c>
      <c r="L59" s="431">
        <f>K59*12</f>
        <v>0</v>
      </c>
      <c r="M59" s="166"/>
      <c r="N59" s="431">
        <f>J59+$H$22</f>
        <v>0</v>
      </c>
      <c r="O59" s="418">
        <f>I59*C59</f>
        <v>0</v>
      </c>
      <c r="P59" s="418">
        <f>I59*Q59</f>
        <v>0</v>
      </c>
      <c r="Q59" s="525">
        <f>IF(E59="yes",C59,0)</f>
        <v>0</v>
      </c>
      <c r="R59" s="1107">
        <f>IF(B59="New Construction",C59,0)</f>
        <v>0</v>
      </c>
      <c r="S59" s="1107">
        <f>IF(B59="Rehabilitation",C59,0)</f>
        <v>0</v>
      </c>
      <c r="T59" s="1107">
        <f>IF(B59="Adaptive/Historic",C59,0)</f>
        <v>0</v>
      </c>
      <c r="U59" s="544">
        <f>IF(G59="30% AMI",C59,0)</f>
        <v>0</v>
      </c>
      <c r="V59" s="517">
        <f>IF(G59="50% AMI",C59,0)</f>
        <v>0</v>
      </c>
      <c r="W59" s="517">
        <f>IF(G59="60% AMI",C59,0)</f>
        <v>0</v>
      </c>
      <c r="X59" s="517">
        <f>IF(G59="80% AMI",C59,0)</f>
        <v>0</v>
      </c>
      <c r="Y59" s="517">
        <f>IF(G59="120% AMI",C59,0)</f>
        <v>0</v>
      </c>
      <c r="Z59" s="517">
        <f>IF(G59="Unrestricted",C59,0)</f>
        <v>0</v>
      </c>
      <c r="AA59" s="656"/>
      <c r="AB59" s="656"/>
      <c r="AC59" s="656"/>
      <c r="AD59" s="656"/>
      <c r="AE59" s="667"/>
      <c r="AF59" s="667"/>
      <c r="AG59" s="667"/>
      <c r="AH59" s="667"/>
      <c r="AI59" s="667"/>
      <c r="AJ59" s="667"/>
      <c r="AK59" s="667"/>
      <c r="AL59" s="667"/>
      <c r="AM59" s="667"/>
      <c r="AN59" s="667"/>
      <c r="AO59" s="667"/>
      <c r="AP59" s="667"/>
      <c r="AQ59" s="667"/>
      <c r="AR59" s="667"/>
      <c r="AS59" s="667"/>
      <c r="AT59" s="667"/>
      <c r="AU59" s="667"/>
      <c r="AV59" s="667"/>
      <c r="AW59" s="667"/>
      <c r="AX59" s="667"/>
      <c r="BH59" s="1268"/>
    </row>
    <row r="60" spans="2:62" s="134" customFormat="1" ht="14.25">
      <c r="B60" s="1099"/>
      <c r="C60" s="703"/>
      <c r="D60" s="704"/>
      <c r="E60" s="705"/>
      <c r="F60" s="706"/>
      <c r="G60" s="705"/>
      <c r="H60" s="705"/>
      <c r="I60" s="707"/>
      <c r="J60" s="777"/>
      <c r="K60" s="431">
        <f>C60*J60</f>
        <v>0</v>
      </c>
      <c r="L60" s="431">
        <f>K60*12</f>
        <v>0</v>
      </c>
      <c r="M60" s="166"/>
      <c r="N60" s="431">
        <f>J60+$H$22</f>
        <v>0</v>
      </c>
      <c r="O60" s="418">
        <f>I60*C60</f>
        <v>0</v>
      </c>
      <c r="P60" s="418">
        <f>I60*Q60</f>
        <v>0</v>
      </c>
      <c r="Q60" s="525">
        <f>IF(E60="yes",C60,0)</f>
        <v>0</v>
      </c>
      <c r="R60" s="1107">
        <f>IF(B60="New Construction",C60,0)</f>
        <v>0</v>
      </c>
      <c r="S60" s="1107">
        <f>IF(B60="Rehabilitation",C60,0)</f>
        <v>0</v>
      </c>
      <c r="T60" s="1107">
        <f>IF(B60="Adaptive/Historic",C60,0)</f>
        <v>0</v>
      </c>
      <c r="U60" s="544">
        <f>IF(G60="30% AMI",C60,0)</f>
        <v>0</v>
      </c>
      <c r="V60" s="517">
        <f>IF(G60="50% AMI",C60,0)</f>
        <v>0</v>
      </c>
      <c r="W60" s="517">
        <f>IF(G60="60% AMI",C60,0)</f>
        <v>0</v>
      </c>
      <c r="X60" s="517">
        <f>IF(G60="80% AMI",C60,0)</f>
        <v>0</v>
      </c>
      <c r="Y60" s="517">
        <f>IF(G60="120% AMI",C60,0)</f>
        <v>0</v>
      </c>
      <c r="Z60" s="517">
        <f>IF(G60="Unrestricted",C60,0)</f>
        <v>0</v>
      </c>
      <c r="AA60" s="656"/>
      <c r="AB60" s="656"/>
      <c r="AC60" s="656"/>
      <c r="AD60" s="656"/>
      <c r="AE60" s="667"/>
      <c r="AF60" s="667"/>
      <c r="AG60" s="667"/>
      <c r="AH60" s="667"/>
      <c r="AI60" s="667"/>
      <c r="AJ60" s="667"/>
      <c r="AK60" s="667"/>
      <c r="AL60" s="667"/>
      <c r="AM60" s="667"/>
      <c r="AN60" s="667"/>
      <c r="AO60" s="667"/>
      <c r="AP60" s="667"/>
      <c r="AQ60" s="667"/>
      <c r="AR60" s="667"/>
      <c r="AS60" s="667"/>
      <c r="AT60" s="667"/>
      <c r="AU60" s="667"/>
      <c r="AV60" s="667"/>
      <c r="AW60" s="667"/>
      <c r="AX60" s="667"/>
      <c r="BH60" s="1268"/>
    </row>
    <row r="61" spans="2:62" s="134" customFormat="1" ht="14.25">
      <c r="B61" s="1099"/>
      <c r="C61" s="703"/>
      <c r="D61" s="704"/>
      <c r="E61" s="705"/>
      <c r="F61" s="706"/>
      <c r="G61" s="705"/>
      <c r="H61" s="705"/>
      <c r="I61" s="707"/>
      <c r="J61" s="777"/>
      <c r="K61" s="431">
        <f>C61*J61</f>
        <v>0</v>
      </c>
      <c r="L61" s="431">
        <f>K61*12</f>
        <v>0</v>
      </c>
      <c r="M61" s="166"/>
      <c r="N61" s="431">
        <f>J61+$H$22</f>
        <v>0</v>
      </c>
      <c r="O61" s="418">
        <f>I61*C61</f>
        <v>0</v>
      </c>
      <c r="P61" s="418">
        <f>I61*Q61</f>
        <v>0</v>
      </c>
      <c r="Q61" s="525">
        <f>IF(E61="yes",C61,0)</f>
        <v>0</v>
      </c>
      <c r="R61" s="1107">
        <f>IF(B61="New Construction",C61,0)</f>
        <v>0</v>
      </c>
      <c r="S61" s="1107">
        <f>IF(B61="Rehabilitation",C61,0)</f>
        <v>0</v>
      </c>
      <c r="T61" s="1107">
        <f>IF(B61="Adaptive/Historic",C61,0)</f>
        <v>0</v>
      </c>
      <c r="U61" s="544">
        <f>IF(G61="30% AMI",C61,0)</f>
        <v>0</v>
      </c>
      <c r="V61" s="517">
        <f>IF(G61="50% AMI",C61,0)</f>
        <v>0</v>
      </c>
      <c r="W61" s="517">
        <f>IF(G61="60% AMI",C61,0)</f>
        <v>0</v>
      </c>
      <c r="X61" s="517">
        <f>IF(G61="80% AMI",C61,0)</f>
        <v>0</v>
      </c>
      <c r="Y61" s="517">
        <f>IF(G61="120% AMI",C61,0)</f>
        <v>0</v>
      </c>
      <c r="Z61" s="517">
        <f>IF(G61="Unrestricted",C61,0)</f>
        <v>0</v>
      </c>
      <c r="AA61" s="656"/>
      <c r="AB61" s="656"/>
      <c r="AC61" s="656"/>
      <c r="AD61" s="656"/>
      <c r="AE61" s="667"/>
      <c r="AF61" s="667"/>
      <c r="AG61" s="667"/>
      <c r="AH61" s="667"/>
      <c r="AI61" s="667"/>
      <c r="AJ61" s="667"/>
      <c r="AK61" s="667"/>
      <c r="AL61" s="667"/>
      <c r="AM61" s="667"/>
      <c r="AN61" s="667"/>
      <c r="AO61" s="667"/>
      <c r="AP61" s="667"/>
      <c r="AQ61" s="667"/>
      <c r="AR61" s="667"/>
      <c r="AS61" s="667"/>
      <c r="AT61" s="667"/>
      <c r="AU61" s="667"/>
      <c r="AV61" s="667"/>
      <c r="AW61" s="667"/>
      <c r="AX61" s="667"/>
      <c r="BH61" s="1268"/>
    </row>
    <row r="62" spans="2:62" s="134" customFormat="1" ht="14.25">
      <c r="B62" s="1099"/>
      <c r="C62" s="703"/>
      <c r="D62" s="704"/>
      <c r="E62" s="705"/>
      <c r="F62" s="706"/>
      <c r="G62" s="705"/>
      <c r="H62" s="705"/>
      <c r="I62" s="707"/>
      <c r="J62" s="777"/>
      <c r="K62" s="431">
        <f>C62*J62</f>
        <v>0</v>
      </c>
      <c r="L62" s="431">
        <f>K62*12</f>
        <v>0</v>
      </c>
      <c r="M62" s="324"/>
      <c r="N62" s="431">
        <f>J62+$H$22</f>
        <v>0</v>
      </c>
      <c r="O62" s="418">
        <f>I62*C62</f>
        <v>0</v>
      </c>
      <c r="P62" s="418">
        <f>I62*Q62</f>
        <v>0</v>
      </c>
      <c r="Q62" s="525">
        <f>IF(E62="yes",C62,0)</f>
        <v>0</v>
      </c>
      <c r="R62" s="1107">
        <f>IF(B62="New Construction",C62,0)</f>
        <v>0</v>
      </c>
      <c r="S62" s="1107">
        <f>IF(B62="Rehabilitation",C62,0)</f>
        <v>0</v>
      </c>
      <c r="T62" s="1107">
        <f>IF(B62="Adaptive/Historic",C62,0)</f>
        <v>0</v>
      </c>
      <c r="U62" s="544">
        <f>IF(G62="30% AMI",C62,0)</f>
        <v>0</v>
      </c>
      <c r="V62" s="517">
        <f>IF(G62="50% AMI",C62,0)</f>
        <v>0</v>
      </c>
      <c r="W62" s="517">
        <f>IF(G62="60% AMI",C62,0)</f>
        <v>0</v>
      </c>
      <c r="X62" s="517">
        <f>IF(G62="80% AMI",C62,0)</f>
        <v>0</v>
      </c>
      <c r="Y62" s="517">
        <f>IF(G62="120% AMI",C62,0)</f>
        <v>0</v>
      </c>
      <c r="Z62" s="517">
        <f>IF(G62="Unrestricted",C62,0)</f>
        <v>0</v>
      </c>
      <c r="AA62" s="656"/>
      <c r="AB62" s="656"/>
      <c r="AC62" s="656"/>
      <c r="AD62" s="656"/>
      <c r="AE62" s="667"/>
      <c r="AF62" s="667"/>
      <c r="AG62" s="667"/>
      <c r="AH62" s="667"/>
      <c r="AI62" s="667"/>
      <c r="AJ62" s="667"/>
      <c r="AK62" s="667"/>
      <c r="AL62" s="667"/>
      <c r="AM62" s="667"/>
      <c r="AN62" s="667"/>
      <c r="AO62" s="667"/>
      <c r="AP62" s="667"/>
      <c r="AQ62" s="667"/>
      <c r="AR62" s="667"/>
      <c r="AS62" s="667"/>
      <c r="AT62" s="667"/>
      <c r="AU62" s="667"/>
      <c r="AV62" s="667"/>
      <c r="AW62" s="667"/>
      <c r="AX62" s="667"/>
      <c r="BH62" s="1268"/>
    </row>
    <row r="63" spans="2:62" s="134" customFormat="1" ht="14.25">
      <c r="B63" s="1099"/>
      <c r="C63" s="703"/>
      <c r="D63" s="704"/>
      <c r="E63" s="705"/>
      <c r="F63" s="706"/>
      <c r="G63" s="705"/>
      <c r="H63" s="705"/>
      <c r="I63" s="707"/>
      <c r="J63" s="777"/>
      <c r="K63" s="682">
        <f>C63*J63</f>
        <v>0</v>
      </c>
      <c r="L63" s="682">
        <f>K63*12</f>
        <v>0</v>
      </c>
      <c r="M63" s="324"/>
      <c r="N63" s="431">
        <f>J63+$H$22</f>
        <v>0</v>
      </c>
      <c r="O63" s="418">
        <f>I63*C63</f>
        <v>0</v>
      </c>
      <c r="P63" s="418">
        <f>I63*Q63</f>
        <v>0</v>
      </c>
      <c r="Q63" s="534">
        <f>IF(E63="yes",C63,0)</f>
        <v>0</v>
      </c>
      <c r="R63" s="1109">
        <f>IF(B63="New Construction",C63,0)</f>
        <v>0</v>
      </c>
      <c r="S63" s="1109">
        <f>IF(B63="Rehabilitation",C63,0)</f>
        <v>0</v>
      </c>
      <c r="T63" s="1109">
        <f>IF(B63="Adaptive/Historic",C63,0)</f>
        <v>0</v>
      </c>
      <c r="U63" s="546">
        <f>IF(G63="30% AMI",C63,0)</f>
        <v>0</v>
      </c>
      <c r="V63" s="547">
        <f>IF(G63="50% AMI",C63,0)</f>
        <v>0</v>
      </c>
      <c r="W63" s="547">
        <f>IF(G63="60% AMI",C63,0)</f>
        <v>0</v>
      </c>
      <c r="X63" s="547">
        <f>IF(G63="80% AMI",C63,0)</f>
        <v>0</v>
      </c>
      <c r="Y63" s="547">
        <f>IF(G63="120% AMI",C63,0)</f>
        <v>0</v>
      </c>
      <c r="Z63" s="547">
        <f>IF(G63="Unrestricted",C63,0)</f>
        <v>0</v>
      </c>
      <c r="AA63" s="656"/>
      <c r="AB63" s="656"/>
      <c r="AC63" s="656"/>
      <c r="AD63" s="656"/>
      <c r="AE63" s="667"/>
      <c r="AF63" s="667"/>
      <c r="AG63" s="667"/>
      <c r="AH63" s="667"/>
      <c r="AI63" s="667"/>
      <c r="AJ63" s="667"/>
      <c r="AK63" s="667"/>
      <c r="AL63" s="667"/>
      <c r="AM63" s="667"/>
      <c r="AN63" s="667"/>
      <c r="AO63" s="667"/>
      <c r="AP63" s="667"/>
      <c r="AQ63" s="667"/>
      <c r="AR63" s="667"/>
      <c r="AS63" s="667"/>
      <c r="AT63" s="667"/>
      <c r="AU63" s="667"/>
      <c r="AV63" s="667"/>
      <c r="AW63" s="667"/>
      <c r="AX63" s="667"/>
      <c r="BH63" s="1268"/>
    </row>
    <row r="64" spans="2:62" s="134" customFormat="1">
      <c r="B64" s="57" t="s">
        <v>211</v>
      </c>
      <c r="C64" s="166">
        <f>SUM(C59:C63)</f>
        <v>0</v>
      </c>
      <c r="D64" s="166"/>
      <c r="E64" s="166">
        <f>Q64</f>
        <v>0</v>
      </c>
      <c r="F64" s="166"/>
      <c r="G64" s="166"/>
      <c r="H64" s="166"/>
      <c r="I64" s="166"/>
      <c r="K64" s="431">
        <f>SUM(K59:K63)</f>
        <v>0</v>
      </c>
      <c r="L64" s="431">
        <f>SUM(L59:L63)</f>
        <v>0</v>
      </c>
      <c r="M64" s="166"/>
      <c r="N64" s="780"/>
      <c r="O64" s="418"/>
      <c r="P64" s="418"/>
      <c r="Q64" s="533">
        <f>SUM(Q59:Q63)</f>
        <v>0</v>
      </c>
      <c r="R64" s="1110"/>
      <c r="S64" s="1110"/>
      <c r="T64" s="1110"/>
      <c r="U64" s="545">
        <f t="shared" ref="U64:Z64" si="3">SUM(U59:U63)</f>
        <v>0</v>
      </c>
      <c r="V64" s="545">
        <f t="shared" si="3"/>
        <v>0</v>
      </c>
      <c r="W64" s="545">
        <f t="shared" si="3"/>
        <v>0</v>
      </c>
      <c r="X64" s="545">
        <f t="shared" si="3"/>
        <v>0</v>
      </c>
      <c r="Y64" s="545">
        <f t="shared" si="3"/>
        <v>0</v>
      </c>
      <c r="Z64" s="545">
        <f t="shared" si="3"/>
        <v>0</v>
      </c>
      <c r="AA64" s="656"/>
      <c r="AB64" s="656"/>
      <c r="AC64" s="656"/>
      <c r="AD64" s="656"/>
      <c r="AE64" s="667"/>
      <c r="AF64" s="667"/>
      <c r="AG64" s="667"/>
      <c r="AH64" s="667"/>
      <c r="AI64" s="667"/>
      <c r="AJ64" s="667"/>
      <c r="AK64" s="667"/>
      <c r="AL64" s="667"/>
      <c r="AM64" s="667"/>
      <c r="AN64" s="667"/>
      <c r="AO64" s="667"/>
      <c r="AP64" s="667"/>
      <c r="AQ64" s="667"/>
      <c r="AR64" s="667"/>
      <c r="AS64" s="667"/>
      <c r="AT64" s="667"/>
      <c r="AU64" s="667"/>
      <c r="AV64" s="667"/>
      <c r="AW64" s="667"/>
      <c r="AX64" s="667"/>
      <c r="BH64" s="1268"/>
    </row>
    <row r="65" spans="2:66" s="134" customFormat="1" ht="52.15" customHeight="1">
      <c r="B65" s="1098" t="s">
        <v>701</v>
      </c>
      <c r="C65" s="487" t="s">
        <v>207</v>
      </c>
      <c r="D65" s="488" t="s">
        <v>331</v>
      </c>
      <c r="E65" s="488" t="s">
        <v>340</v>
      </c>
      <c r="F65" s="495" t="s">
        <v>442</v>
      </c>
      <c r="G65" s="488" t="s">
        <v>332</v>
      </c>
      <c r="H65" s="487" t="s">
        <v>444</v>
      </c>
      <c r="I65" s="488" t="s">
        <v>219</v>
      </c>
      <c r="J65" s="488" t="s">
        <v>342</v>
      </c>
      <c r="K65" s="488" t="s">
        <v>208</v>
      </c>
      <c r="L65" s="488" t="s">
        <v>209</v>
      </c>
      <c r="N65" s="488" t="s">
        <v>220</v>
      </c>
      <c r="O65" s="490" t="s">
        <v>210</v>
      </c>
      <c r="P65" s="490" t="s">
        <v>344</v>
      </c>
      <c r="Q65" s="490" t="s">
        <v>345</v>
      </c>
      <c r="R65" s="1108" t="s">
        <v>657</v>
      </c>
      <c r="S65" s="1108" t="s">
        <v>665</v>
      </c>
      <c r="T65" s="1108" t="s">
        <v>666</v>
      </c>
      <c r="U65" s="532">
        <v>0.3</v>
      </c>
      <c r="V65" s="532">
        <v>0.5</v>
      </c>
      <c r="W65" s="532">
        <v>0.6</v>
      </c>
      <c r="X65" s="532">
        <v>0.8</v>
      </c>
      <c r="Y65" s="430">
        <v>1.2</v>
      </c>
      <c r="Z65" s="517" t="s">
        <v>349</v>
      </c>
      <c r="AA65" s="656"/>
      <c r="AB65" s="656"/>
      <c r="AC65" s="656"/>
      <c r="AD65" s="656"/>
      <c r="AE65" s="667"/>
      <c r="AF65" s="667"/>
      <c r="AG65" s="667"/>
      <c r="AH65" s="667"/>
      <c r="AI65" s="667"/>
      <c r="AJ65" s="667"/>
      <c r="AK65" s="667"/>
      <c r="AL65" s="667"/>
      <c r="AM65" s="667"/>
      <c r="AN65" s="667"/>
      <c r="AO65" s="667"/>
      <c r="AP65" s="667"/>
      <c r="AQ65" s="667"/>
      <c r="AR65" s="667"/>
      <c r="AS65" s="667"/>
      <c r="AT65" s="667"/>
      <c r="AU65" s="667"/>
      <c r="AV65" s="667"/>
      <c r="AW65" s="667"/>
      <c r="AX65" s="667"/>
      <c r="BH65" s="1268"/>
    </row>
    <row r="66" spans="2:66" s="134" customFormat="1" ht="14.25">
      <c r="B66" s="1099"/>
      <c r="C66" s="703"/>
      <c r="D66" s="704"/>
      <c r="E66" s="705"/>
      <c r="F66" s="706"/>
      <c r="G66" s="705"/>
      <c r="H66" s="705"/>
      <c r="I66" s="707"/>
      <c r="J66" s="777"/>
      <c r="K66" s="431">
        <f>C66*J66</f>
        <v>0</v>
      </c>
      <c r="L66" s="431">
        <f>K66*12</f>
        <v>0</v>
      </c>
      <c r="M66" s="166"/>
      <c r="N66" s="431">
        <f>J66+$I$22</f>
        <v>0</v>
      </c>
      <c r="O66" s="418">
        <f>I66*C66</f>
        <v>0</v>
      </c>
      <c r="P66" s="418">
        <f>I66*Q66</f>
        <v>0</v>
      </c>
      <c r="Q66" s="525">
        <f>IF(E66="yes",C66,0)</f>
        <v>0</v>
      </c>
      <c r="R66" s="1107">
        <f>IF(B66="New Construction",C66,0)</f>
        <v>0</v>
      </c>
      <c r="S66" s="1107">
        <f>IF(B66="Rehabilitation",C66,0)</f>
        <v>0</v>
      </c>
      <c r="T66" s="1107">
        <f>IF(B66="Adaptive/Historic",C66,0)</f>
        <v>0</v>
      </c>
      <c r="U66" s="544">
        <f>IF(G66="30% AMI",C66,0)</f>
        <v>0</v>
      </c>
      <c r="V66" s="517">
        <f>IF(G66="50% AMI",C66,0)</f>
        <v>0</v>
      </c>
      <c r="W66" s="517">
        <f>IF(G66="60% AMI",C66,0)</f>
        <v>0</v>
      </c>
      <c r="X66" s="517">
        <f>IF(G66="80% AMI",C66,0)</f>
        <v>0</v>
      </c>
      <c r="Y66" s="517">
        <f>IF(G66="120% AMI",C66,0)</f>
        <v>0</v>
      </c>
      <c r="Z66" s="517">
        <f>IF(G66="Unrestricted",C66,0)</f>
        <v>0</v>
      </c>
      <c r="AA66" s="656"/>
      <c r="AB66" s="656"/>
      <c r="AC66" s="656"/>
      <c r="AD66" s="656"/>
      <c r="AE66" s="667"/>
      <c r="AF66" s="667"/>
      <c r="AG66" s="667"/>
      <c r="AH66" s="667"/>
      <c r="AI66" s="667"/>
      <c r="AJ66" s="667"/>
      <c r="AK66" s="667"/>
      <c r="AL66" s="667"/>
      <c r="AM66" s="667"/>
      <c r="AN66" s="667"/>
      <c r="AO66" s="667"/>
      <c r="AP66" s="667"/>
      <c r="AQ66" s="667"/>
      <c r="AR66" s="667"/>
      <c r="AS66" s="667"/>
      <c r="AT66" s="667"/>
      <c r="AU66" s="667"/>
      <c r="AV66" s="667"/>
      <c r="AW66" s="667"/>
      <c r="AX66" s="667"/>
      <c r="BH66" s="1268"/>
    </row>
    <row r="67" spans="2:66" s="134" customFormat="1" ht="14.25">
      <c r="B67" s="1099"/>
      <c r="C67" s="703"/>
      <c r="D67" s="704"/>
      <c r="E67" s="705"/>
      <c r="F67" s="706"/>
      <c r="G67" s="705"/>
      <c r="H67" s="705"/>
      <c r="I67" s="707"/>
      <c r="J67" s="777"/>
      <c r="K67" s="431">
        <f>C67*J67</f>
        <v>0</v>
      </c>
      <c r="L67" s="431">
        <f>K67*12</f>
        <v>0</v>
      </c>
      <c r="M67" s="166"/>
      <c r="N67" s="431">
        <f>J67+$I$22</f>
        <v>0</v>
      </c>
      <c r="O67" s="418">
        <f>I67*C67</f>
        <v>0</v>
      </c>
      <c r="P67" s="418">
        <f>I67*Q67</f>
        <v>0</v>
      </c>
      <c r="Q67" s="525">
        <f>IF(E67="yes",C67,0)</f>
        <v>0</v>
      </c>
      <c r="R67" s="1107">
        <f>IF(B67="New Construction",C67,0)</f>
        <v>0</v>
      </c>
      <c r="S67" s="1107">
        <f>IF(B67="Rehabilitation",C67,0)</f>
        <v>0</v>
      </c>
      <c r="T67" s="1107">
        <f>IF(B67="Adaptive/Historic",C67,0)</f>
        <v>0</v>
      </c>
      <c r="U67" s="544">
        <f>IF(G67="30% AMI",C67,0)</f>
        <v>0</v>
      </c>
      <c r="V67" s="517">
        <f>IF(G67="50% AMI",C67,0)</f>
        <v>0</v>
      </c>
      <c r="W67" s="517">
        <f>IF(G67="60% AMI",C67,0)</f>
        <v>0</v>
      </c>
      <c r="X67" s="517">
        <f>IF(G67="80% AMI",C67,0)</f>
        <v>0</v>
      </c>
      <c r="Y67" s="517">
        <f>IF(G67="120% AMI",C67,0)</f>
        <v>0</v>
      </c>
      <c r="Z67" s="517">
        <f>IF(G67="Unrestricted",C67,0)</f>
        <v>0</v>
      </c>
      <c r="AA67" s="656"/>
      <c r="AB67" s="656"/>
      <c r="AC67" s="656"/>
      <c r="AD67" s="656"/>
      <c r="AE67" s="667"/>
      <c r="AF67" s="667"/>
      <c r="AG67" s="667"/>
      <c r="AH67" s="667"/>
      <c r="AI67" s="667"/>
      <c r="AJ67" s="667"/>
      <c r="AK67" s="667"/>
      <c r="AL67" s="667"/>
      <c r="AM67" s="667"/>
      <c r="AN67" s="667"/>
      <c r="AO67" s="667"/>
      <c r="AP67" s="667"/>
      <c r="AQ67" s="667"/>
      <c r="AR67" s="667"/>
      <c r="AS67" s="667"/>
      <c r="AT67" s="667"/>
      <c r="AU67" s="667"/>
      <c r="AV67" s="667"/>
      <c r="AW67" s="667"/>
      <c r="AX67" s="667"/>
      <c r="BH67" s="1268"/>
    </row>
    <row r="68" spans="2:66" s="134" customFormat="1" ht="14.25">
      <c r="B68" s="1099"/>
      <c r="C68" s="703"/>
      <c r="D68" s="704"/>
      <c r="E68" s="705"/>
      <c r="F68" s="706"/>
      <c r="G68" s="705"/>
      <c r="H68" s="705"/>
      <c r="I68" s="707"/>
      <c r="J68" s="777"/>
      <c r="K68" s="431">
        <f>C68*J68</f>
        <v>0</v>
      </c>
      <c r="L68" s="431">
        <f>K68*12</f>
        <v>0</v>
      </c>
      <c r="M68" s="166"/>
      <c r="N68" s="431">
        <f>J68+$I$22</f>
        <v>0</v>
      </c>
      <c r="O68" s="418">
        <f>I68*C68</f>
        <v>0</v>
      </c>
      <c r="P68" s="418">
        <f>I68*Q68</f>
        <v>0</v>
      </c>
      <c r="Q68" s="525">
        <f>IF(E68="yes",C68,0)</f>
        <v>0</v>
      </c>
      <c r="R68" s="1107">
        <f>IF(B68="New Construction",C68,0)</f>
        <v>0</v>
      </c>
      <c r="S68" s="1107">
        <f>IF(B68="Rehabilitation",C68,0)</f>
        <v>0</v>
      </c>
      <c r="T68" s="1107">
        <f>IF(B68="Adaptive/Historic",C68,0)</f>
        <v>0</v>
      </c>
      <c r="U68" s="544">
        <f>IF(G68="30% AMI",C68,0)</f>
        <v>0</v>
      </c>
      <c r="V68" s="517">
        <f>IF(G68="50% AMI",C68,0)</f>
        <v>0</v>
      </c>
      <c r="W68" s="517">
        <f>IF(G68="60% AMI",C68,0)</f>
        <v>0</v>
      </c>
      <c r="X68" s="517">
        <f>IF(G68="80% AMI",C68,0)</f>
        <v>0</v>
      </c>
      <c r="Y68" s="517">
        <f>IF(G68="120% AMI",C68,0)</f>
        <v>0</v>
      </c>
      <c r="Z68" s="517">
        <f>IF(G68="Unrestricted",C68,0)</f>
        <v>0</v>
      </c>
      <c r="AA68" s="656"/>
      <c r="AB68" s="656"/>
      <c r="AC68" s="656"/>
      <c r="AD68" s="656"/>
      <c r="AE68" s="667"/>
      <c r="AF68" s="667"/>
      <c r="AG68" s="667"/>
      <c r="AH68" s="667"/>
      <c r="AI68" s="667"/>
      <c r="AJ68" s="667"/>
      <c r="AK68" s="667"/>
      <c r="AL68" s="667"/>
      <c r="AM68" s="667"/>
      <c r="AN68" s="667"/>
      <c r="AO68" s="667"/>
      <c r="AP68" s="667"/>
      <c r="AQ68" s="667"/>
      <c r="AR68" s="667"/>
      <c r="AS68" s="667"/>
      <c r="AT68" s="667"/>
      <c r="AU68" s="667"/>
      <c r="AV68" s="667"/>
      <c r="AW68" s="667"/>
      <c r="AX68" s="667"/>
      <c r="BH68" s="1268"/>
    </row>
    <row r="69" spans="2:66" s="134" customFormat="1" ht="14.25">
      <c r="B69" s="1099"/>
      <c r="C69" s="703"/>
      <c r="D69" s="704"/>
      <c r="E69" s="705"/>
      <c r="F69" s="706"/>
      <c r="G69" s="705"/>
      <c r="H69" s="705"/>
      <c r="I69" s="707"/>
      <c r="J69" s="777"/>
      <c r="K69" s="431">
        <f>C69*J69</f>
        <v>0</v>
      </c>
      <c r="L69" s="431">
        <f>K69*12</f>
        <v>0</v>
      </c>
      <c r="M69" s="166"/>
      <c r="N69" s="431">
        <f>J69+$I$22</f>
        <v>0</v>
      </c>
      <c r="O69" s="418">
        <f>I69*C69</f>
        <v>0</v>
      </c>
      <c r="P69" s="418">
        <f>I69*Q69</f>
        <v>0</v>
      </c>
      <c r="Q69" s="525">
        <f>IF(E69="yes",C69,0)</f>
        <v>0</v>
      </c>
      <c r="R69" s="1107">
        <f>IF(B69="New Construction",C69,0)</f>
        <v>0</v>
      </c>
      <c r="S69" s="1107">
        <f>IF(B69="Rehabilitation",C69,0)</f>
        <v>0</v>
      </c>
      <c r="T69" s="1107">
        <f>IF(B69="Adaptive/Historic",C69,0)</f>
        <v>0</v>
      </c>
      <c r="U69" s="544">
        <f>IF(G69="30% AMI",C69,0)</f>
        <v>0</v>
      </c>
      <c r="V69" s="517">
        <f>IF(G69="50% AMI",C69,0)</f>
        <v>0</v>
      </c>
      <c r="W69" s="517">
        <f>IF(G69="60% AMI",C69,0)</f>
        <v>0</v>
      </c>
      <c r="X69" s="517">
        <f>IF(G69="80% AMI",C69,0)</f>
        <v>0</v>
      </c>
      <c r="Y69" s="517">
        <f>IF(G69="120% AMI",C69,0)</f>
        <v>0</v>
      </c>
      <c r="Z69" s="517">
        <f>IF(G69="Unrestricted",C69,0)</f>
        <v>0</v>
      </c>
      <c r="AA69" s="656"/>
      <c r="AB69" s="656"/>
      <c r="AC69" s="656"/>
      <c r="AD69" s="656"/>
      <c r="AE69" s="667"/>
      <c r="AF69" s="667"/>
      <c r="AG69" s="667"/>
      <c r="AH69" s="667"/>
      <c r="AI69" s="667"/>
      <c r="AJ69" s="667"/>
      <c r="AK69" s="667"/>
      <c r="AL69" s="667"/>
      <c r="AM69" s="667"/>
      <c r="AN69" s="667"/>
      <c r="AO69" s="667"/>
      <c r="AP69" s="667"/>
      <c r="AQ69" s="667"/>
      <c r="AR69" s="667"/>
      <c r="AS69" s="667"/>
      <c r="AT69" s="667"/>
      <c r="AU69" s="667"/>
      <c r="AV69" s="667"/>
      <c r="AW69" s="667"/>
      <c r="AX69" s="667"/>
      <c r="BH69" s="1268"/>
    </row>
    <row r="70" spans="2:66" s="134" customFormat="1" ht="14.25">
      <c r="B70" s="1099"/>
      <c r="C70" s="703"/>
      <c r="D70" s="704"/>
      <c r="E70" s="705"/>
      <c r="F70" s="706"/>
      <c r="G70" s="705"/>
      <c r="H70" s="705"/>
      <c r="I70" s="707"/>
      <c r="J70" s="777"/>
      <c r="K70" s="682">
        <f>C70*J70</f>
        <v>0</v>
      </c>
      <c r="L70" s="682">
        <f>K70*12</f>
        <v>0</v>
      </c>
      <c r="M70" s="166"/>
      <c r="N70" s="682">
        <f>J70+$I$22</f>
        <v>0</v>
      </c>
      <c r="O70" s="418">
        <f>I70*C70</f>
        <v>0</v>
      </c>
      <c r="P70" s="418">
        <f>I70*Q70</f>
        <v>0</v>
      </c>
      <c r="Q70" s="534">
        <f>IF(E70="yes",C70,0)</f>
        <v>0</v>
      </c>
      <c r="R70" s="1109">
        <f>IF(B70="New Construction",C70,0)</f>
        <v>0</v>
      </c>
      <c r="S70" s="1109">
        <f>IF(B70="Rehabilitation",C70,0)</f>
        <v>0</v>
      </c>
      <c r="T70" s="1109">
        <f>IF(B70="Adaptive/Historic",C70,0)</f>
        <v>0</v>
      </c>
      <c r="U70" s="546">
        <f>IF(G70="30% AMI",C70,0)</f>
        <v>0</v>
      </c>
      <c r="V70" s="547">
        <f>IF(G70="50% AMI",C70,0)</f>
        <v>0</v>
      </c>
      <c r="W70" s="547">
        <f>IF(G70="60% AMI",C70,0)</f>
        <v>0</v>
      </c>
      <c r="X70" s="547">
        <f>IF(G70="80% AMI",C70,0)</f>
        <v>0</v>
      </c>
      <c r="Y70" s="547">
        <f>IF(G70="120% AMI",C70,0)</f>
        <v>0</v>
      </c>
      <c r="Z70" s="547">
        <f>IF(G70="Unrestricted",C70,0)</f>
        <v>0</v>
      </c>
      <c r="AA70" s="656"/>
      <c r="AB70" s="656"/>
      <c r="AC70" s="656"/>
      <c r="AD70" s="656"/>
      <c r="AE70" s="667"/>
      <c r="AF70" s="667"/>
      <c r="AG70" s="667"/>
      <c r="AH70" s="667"/>
      <c r="AI70" s="667"/>
      <c r="AJ70" s="667"/>
      <c r="AK70" s="667"/>
      <c r="AL70" s="667"/>
      <c r="AM70" s="667"/>
      <c r="AN70" s="667"/>
      <c r="AO70" s="667"/>
      <c r="AP70" s="667"/>
      <c r="AQ70" s="667"/>
      <c r="AR70" s="667"/>
      <c r="AS70" s="667"/>
      <c r="AT70" s="667"/>
      <c r="AU70" s="667"/>
      <c r="AV70" s="667"/>
      <c r="AW70" s="667"/>
      <c r="AX70" s="667"/>
      <c r="BH70" s="1268"/>
    </row>
    <row r="71" spans="2:66" s="134" customFormat="1">
      <c r="B71" s="57" t="s">
        <v>211</v>
      </c>
      <c r="C71" s="166">
        <f>SUM(C66:C70)</f>
        <v>0</v>
      </c>
      <c r="D71" s="166"/>
      <c r="E71" s="166">
        <f>Q71</f>
        <v>0</v>
      </c>
      <c r="F71" s="166"/>
      <c r="G71" s="166"/>
      <c r="H71" s="166"/>
      <c r="I71" s="166"/>
      <c r="K71" s="431">
        <f>SUM(K66:K70)</f>
        <v>0</v>
      </c>
      <c r="L71" s="431">
        <f>SUM(L66:L70)</f>
        <v>0</v>
      </c>
      <c r="M71" s="324"/>
      <c r="N71" s="431"/>
      <c r="O71" s="418"/>
      <c r="P71" s="418"/>
      <c r="Q71" s="533">
        <f>SUM(Q66:Q70)</f>
        <v>0</v>
      </c>
      <c r="R71" s="1110"/>
      <c r="S71" s="1110"/>
      <c r="T71" s="1110"/>
      <c r="U71" s="545">
        <f t="shared" ref="U71:Z71" si="4">SUM(U66:U70)</f>
        <v>0</v>
      </c>
      <c r="V71" s="545">
        <f t="shared" si="4"/>
        <v>0</v>
      </c>
      <c r="W71" s="545">
        <f t="shared" si="4"/>
        <v>0</v>
      </c>
      <c r="X71" s="545">
        <f t="shared" si="4"/>
        <v>0</v>
      </c>
      <c r="Y71" s="545">
        <f t="shared" si="4"/>
        <v>0</v>
      </c>
      <c r="Z71" s="545">
        <f t="shared" si="4"/>
        <v>0</v>
      </c>
      <c r="AA71" s="656"/>
      <c r="AB71" s="656"/>
      <c r="AC71" s="656"/>
      <c r="AD71" s="656"/>
      <c r="AE71" s="667"/>
      <c r="AF71" s="667"/>
      <c r="AG71" s="667"/>
      <c r="AH71" s="667"/>
      <c r="AI71" s="667"/>
      <c r="AJ71" s="667"/>
      <c r="AK71" s="667"/>
      <c r="AL71" s="667"/>
      <c r="AM71" s="667"/>
      <c r="AN71" s="667"/>
      <c r="AO71" s="667"/>
      <c r="AP71" s="667"/>
      <c r="AQ71" s="667"/>
      <c r="AR71" s="667"/>
      <c r="AS71" s="667"/>
      <c r="AT71" s="667"/>
      <c r="AU71" s="667"/>
      <c r="AV71" s="667"/>
      <c r="AW71" s="667"/>
      <c r="AX71" s="667"/>
      <c r="BH71" s="1268"/>
    </row>
    <row r="72" spans="2:66" s="134" customFormat="1" ht="13.5" customHeight="1">
      <c r="C72" s="166"/>
      <c r="D72" s="166"/>
      <c r="E72" s="166"/>
      <c r="F72" s="166"/>
      <c r="K72" s="311"/>
      <c r="O72" s="323"/>
      <c r="P72" s="323"/>
      <c r="Q72" s="520"/>
      <c r="R72" s="1114">
        <f>SUM(R38:R71)</f>
        <v>0</v>
      </c>
      <c r="S72" s="1114">
        <f>SUM(S38:S71)</f>
        <v>0</v>
      </c>
      <c r="T72" s="1114">
        <f>SUM(T38:T71)</f>
        <v>0</v>
      </c>
      <c r="U72" s="536"/>
      <c r="V72" s="409"/>
      <c r="W72" s="409"/>
      <c r="X72" s="409"/>
      <c r="Y72" s="409"/>
      <c r="Z72" s="656"/>
      <c r="AA72" s="656"/>
      <c r="AB72" s="656"/>
      <c r="AC72" s="667"/>
      <c r="AD72" s="667"/>
      <c r="AE72" s="667"/>
      <c r="AF72" s="667"/>
      <c r="AG72" s="667"/>
      <c r="AH72" s="667"/>
      <c r="AI72" s="667"/>
      <c r="AJ72" s="667"/>
      <c r="AK72" s="667"/>
      <c r="AL72" s="667"/>
      <c r="AM72" s="667"/>
      <c r="AN72" s="667"/>
      <c r="AO72" s="667"/>
      <c r="AP72" s="667"/>
      <c r="AQ72" s="667"/>
      <c r="AR72" s="667"/>
      <c r="AS72" s="667"/>
      <c r="AT72" s="667"/>
      <c r="AU72" s="667"/>
      <c r="AV72" s="667"/>
      <c r="AW72" s="667"/>
      <c r="AX72" s="667"/>
      <c r="BH72" s="1268"/>
    </row>
    <row r="73" spans="2:66" s="134" customFormat="1" ht="16.149999999999999" customHeight="1">
      <c r="B73" s="207" t="s">
        <v>670</v>
      </c>
      <c r="C73" s="1126" t="str">
        <f>IF(D77=Units,"","ATTENTION: Total Units Do Not Match # Entered on Summary Sheet!")</f>
        <v/>
      </c>
      <c r="D73" s="1126"/>
      <c r="E73" s="1126"/>
      <c r="F73" s="170"/>
      <c r="G73" s="170"/>
      <c r="H73" s="136"/>
      <c r="I73" s="136"/>
      <c r="K73" s="422"/>
      <c r="L73" s="423"/>
      <c r="Q73" s="526"/>
      <c r="R73" s="1097"/>
      <c r="S73" s="1097"/>
      <c r="T73" s="1097"/>
      <c r="U73" s="536"/>
      <c r="V73" s="409"/>
      <c r="W73" s="409"/>
      <c r="X73" s="409"/>
      <c r="Y73" s="409"/>
      <c r="Z73" s="656"/>
      <c r="AA73" s="656"/>
      <c r="AB73" s="656"/>
      <c r="AC73" s="656"/>
      <c r="AD73" s="656"/>
      <c r="AE73" s="656"/>
      <c r="AF73" s="667"/>
      <c r="AG73" s="667"/>
      <c r="AH73" s="667"/>
      <c r="AI73" s="667"/>
      <c r="AJ73" s="667"/>
      <c r="AK73" s="667"/>
      <c r="AL73" s="667"/>
      <c r="AM73" s="667"/>
      <c r="AN73" s="667"/>
      <c r="AO73" s="667"/>
      <c r="AP73" s="667"/>
      <c r="AQ73" s="667"/>
      <c r="AR73" s="667"/>
      <c r="AS73" s="667"/>
      <c r="AT73" s="667"/>
      <c r="AU73" s="667"/>
      <c r="AV73" s="667"/>
      <c r="AW73" s="667"/>
      <c r="AX73" s="667"/>
      <c r="BH73" s="1268"/>
    </row>
    <row r="74" spans="2:66" s="134" customFormat="1" ht="16.149999999999999" customHeight="1">
      <c r="B74" s="1120" t="s">
        <v>667</v>
      </c>
      <c r="C74" s="1121"/>
      <c r="D74" s="1122">
        <f>R72</f>
        <v>0</v>
      </c>
      <c r="E74" s="1119"/>
      <c r="F74" s="170"/>
      <c r="G74" s="170"/>
      <c r="H74" s="136"/>
      <c r="I74" s="416" t="s">
        <v>223</v>
      </c>
      <c r="J74" s="416" t="s">
        <v>224</v>
      </c>
      <c r="K74" s="422"/>
      <c r="L74" s="423"/>
      <c r="Q74" s="526"/>
      <c r="R74" s="1097"/>
      <c r="S74" s="1097"/>
      <c r="T74" s="1097"/>
      <c r="U74" s="536"/>
      <c r="V74" s="409"/>
      <c r="W74" s="409"/>
      <c r="X74" s="409"/>
      <c r="Y74" s="409"/>
      <c r="Z74" s="656"/>
      <c r="AA74" s="656"/>
      <c r="AB74" s="656"/>
      <c r="AC74" s="656"/>
      <c r="AD74" s="656"/>
      <c r="AE74" s="656"/>
      <c r="AF74" s="667"/>
      <c r="AG74" s="667"/>
      <c r="AH74" s="667"/>
      <c r="AI74" s="667"/>
      <c r="AJ74" s="667"/>
      <c r="AK74" s="667"/>
      <c r="AL74" s="667"/>
      <c r="AM74" s="667"/>
      <c r="AN74" s="667"/>
      <c r="AO74" s="667"/>
      <c r="AP74" s="667"/>
      <c r="AQ74" s="667"/>
      <c r="AR74" s="667"/>
      <c r="AS74" s="667"/>
      <c r="AT74" s="667"/>
      <c r="AU74" s="667"/>
      <c r="AV74" s="667"/>
      <c r="AW74" s="667"/>
      <c r="AX74" s="667"/>
      <c r="BH74" s="1268"/>
    </row>
    <row r="75" spans="2:66" s="134" customFormat="1" ht="16.149999999999999" customHeight="1">
      <c r="B75" s="1117" t="s">
        <v>668</v>
      </c>
      <c r="C75" s="1119"/>
      <c r="D75" s="171">
        <f>S72</f>
        <v>0</v>
      </c>
      <c r="E75" s="1119"/>
      <c r="F75" s="636"/>
      <c r="G75" s="636"/>
      <c r="H75" s="1116" t="s">
        <v>329</v>
      </c>
      <c r="I75" s="781">
        <f>K71+K64+K57+K50+K43</f>
        <v>0</v>
      </c>
      <c r="J75" s="781">
        <f>L71+L64+L57+L50+L43</f>
        <v>0</v>
      </c>
      <c r="K75" s="422"/>
      <c r="L75" s="423"/>
      <c r="Q75" s="526"/>
      <c r="R75" s="1097"/>
      <c r="S75" s="1097"/>
      <c r="T75" s="1097"/>
      <c r="U75" s="536"/>
      <c r="V75" s="409"/>
      <c r="W75" s="409"/>
      <c r="X75" s="409"/>
      <c r="Y75" s="409"/>
      <c r="Z75" s="656"/>
      <c r="AA75" s="656"/>
      <c r="AB75" s="656"/>
      <c r="AC75" s="656"/>
      <c r="AD75" s="656"/>
      <c r="AE75" s="656"/>
      <c r="AF75" s="667"/>
      <c r="AG75" s="667"/>
      <c r="AH75" s="667"/>
      <c r="AI75" s="667"/>
      <c r="AJ75" s="667"/>
      <c r="AK75" s="667"/>
      <c r="AL75" s="667"/>
      <c r="AM75" s="667"/>
      <c r="AN75" s="667"/>
      <c r="AO75" s="667"/>
      <c r="AP75" s="667"/>
      <c r="AQ75" s="667"/>
      <c r="AR75" s="667"/>
      <c r="AS75" s="667"/>
      <c r="AT75" s="667"/>
      <c r="AU75" s="667"/>
      <c r="AV75" s="667"/>
      <c r="AW75" s="667"/>
      <c r="AX75" s="667"/>
      <c r="BH75" s="1268"/>
    </row>
    <row r="76" spans="2:66" s="134" customFormat="1" ht="16.149999999999999" customHeight="1">
      <c r="B76" s="434" t="s">
        <v>669</v>
      </c>
      <c r="C76" s="1123"/>
      <c r="D76" s="1124">
        <f>T72</f>
        <v>0</v>
      </c>
      <c r="F76" s="415"/>
      <c r="G76" s="415"/>
      <c r="H76" s="426" t="s">
        <v>226</v>
      </c>
      <c r="I76" s="682" t="str">
        <f>IFERROR(I75/Units,"-")</f>
        <v>-</v>
      </c>
      <c r="J76" s="682" t="str">
        <f>IFERROR(J75/Units,"-")</f>
        <v>-</v>
      </c>
      <c r="K76" s="422"/>
      <c r="L76" s="423"/>
      <c r="Q76" s="526"/>
      <c r="R76" s="1097"/>
      <c r="S76" s="1097"/>
      <c r="T76" s="1097"/>
      <c r="U76" s="536"/>
      <c r="V76" s="409"/>
      <c r="W76" s="409"/>
      <c r="X76" s="409"/>
      <c r="Y76" s="409"/>
      <c r="Z76" s="656"/>
      <c r="AA76" s="656"/>
      <c r="AB76" s="656"/>
      <c r="AC76" s="656"/>
      <c r="AD76" s="656"/>
      <c r="AE76" s="656"/>
      <c r="AF76" s="667"/>
      <c r="AG76" s="667"/>
      <c r="AH76" s="667"/>
      <c r="AI76" s="667"/>
      <c r="AJ76" s="667"/>
      <c r="AK76" s="667"/>
      <c r="AL76" s="667"/>
      <c r="AM76" s="667"/>
      <c r="AN76" s="667"/>
      <c r="AO76" s="667"/>
      <c r="AP76" s="667"/>
      <c r="AQ76" s="667"/>
      <c r="AR76" s="667"/>
      <c r="AS76" s="667"/>
      <c r="AT76" s="667"/>
      <c r="AU76" s="667"/>
      <c r="AV76" s="667"/>
      <c r="AW76" s="667"/>
      <c r="AX76" s="667"/>
      <c r="BH76" s="1268"/>
    </row>
    <row r="77" spans="2:66" s="134" customFormat="1">
      <c r="B77" s="1118" t="s">
        <v>671</v>
      </c>
      <c r="C77" s="310"/>
      <c r="D77" s="651">
        <f>C71+C64+C57+C50+C43</f>
        <v>0</v>
      </c>
      <c r="E77" s="1115"/>
      <c r="F77" s="1096" t="s">
        <v>346</v>
      </c>
      <c r="G77" s="1096"/>
      <c r="H77" s="1096"/>
      <c r="I77" s="550">
        <f>E43+E50+E57+E64+E71</f>
        <v>0</v>
      </c>
      <c r="J77" s="420"/>
      <c r="K77" s="424"/>
      <c r="L77" s="423"/>
      <c r="Q77" s="526"/>
      <c r="R77" s="1097"/>
      <c r="S77" s="1097"/>
      <c r="T77" s="1097"/>
      <c r="U77" s="536"/>
      <c r="V77" s="409"/>
      <c r="W77" s="409"/>
      <c r="X77" s="409"/>
      <c r="Y77" s="409"/>
      <c r="Z77" s="656"/>
      <c r="AA77" s="656"/>
      <c r="AB77" s="656"/>
      <c r="AC77" s="656"/>
      <c r="AD77" s="656"/>
      <c r="AE77" s="656"/>
      <c r="AF77" s="667"/>
      <c r="AG77" s="667"/>
      <c r="AH77" s="667"/>
      <c r="AI77" s="667"/>
      <c r="AJ77" s="667"/>
      <c r="AK77" s="667"/>
      <c r="AL77" s="667"/>
      <c r="AM77" s="667"/>
      <c r="AN77" s="667"/>
      <c r="AO77" s="667"/>
      <c r="AP77" s="667"/>
      <c r="AQ77" s="667"/>
      <c r="AR77" s="667"/>
      <c r="AS77" s="667"/>
      <c r="AT77" s="667"/>
      <c r="AU77" s="667"/>
      <c r="AV77" s="667"/>
      <c r="AW77" s="667"/>
      <c r="AX77" s="667"/>
      <c r="BH77" s="1268"/>
    </row>
    <row r="78" spans="2:66" s="323" customFormat="1" ht="15" customHeight="1">
      <c r="B78" s="1667" t="s">
        <v>519</v>
      </c>
      <c r="C78" s="1667"/>
      <c r="D78" s="425">
        <f>SUM(O38:O70)</f>
        <v>0</v>
      </c>
      <c r="F78" s="1095" t="s">
        <v>343</v>
      </c>
      <c r="G78" s="1095"/>
      <c r="H78" s="1095"/>
      <c r="I78" s="880">
        <f>SUM(P38:P70)</f>
        <v>0</v>
      </c>
      <c r="J78" s="881"/>
      <c r="K78" s="134"/>
      <c r="L78" s="423"/>
      <c r="M78" s="134"/>
      <c r="N78" s="134"/>
      <c r="O78" s="134"/>
      <c r="P78" s="134"/>
      <c r="Q78" s="526"/>
      <c r="R78" s="1097"/>
      <c r="S78" s="1097"/>
      <c r="T78" s="1097"/>
      <c r="U78" s="536"/>
      <c r="V78" s="409"/>
      <c r="W78" s="409"/>
      <c r="X78" s="409"/>
      <c r="Y78" s="409"/>
      <c r="Z78" s="656"/>
      <c r="AA78" s="656"/>
      <c r="AB78" s="656"/>
      <c r="AC78" s="656"/>
      <c r="AD78" s="656"/>
      <c r="AE78" s="656"/>
      <c r="AF78" s="656"/>
      <c r="AG78" s="656"/>
      <c r="AH78" s="656"/>
      <c r="AI78" s="656"/>
      <c r="AJ78" s="656"/>
      <c r="AK78" s="656"/>
      <c r="AL78" s="656"/>
      <c r="AM78" s="656"/>
      <c r="AN78" s="656"/>
      <c r="AO78" s="656"/>
      <c r="AP78" s="656"/>
      <c r="AQ78" s="656"/>
      <c r="AR78" s="656"/>
      <c r="AS78" s="656"/>
      <c r="AT78" s="656"/>
      <c r="AU78" s="656"/>
      <c r="AV78" s="656"/>
      <c r="AW78" s="656"/>
      <c r="AX78" s="656"/>
      <c r="BH78" s="626"/>
      <c r="BJ78" s="134"/>
      <c r="BK78" s="409"/>
      <c r="BL78" s="409"/>
      <c r="BM78" s="409"/>
      <c r="BN78" s="409"/>
    </row>
    <row r="79" spans="2:66" s="323" customFormat="1" ht="15" customHeight="1">
      <c r="B79" s="1682" t="s">
        <v>379</v>
      </c>
      <c r="C79" s="1682"/>
      <c r="D79" s="1125"/>
      <c r="E79" s="170"/>
      <c r="K79" s="134"/>
      <c r="L79" s="423"/>
      <c r="M79" s="134"/>
      <c r="N79" s="134"/>
      <c r="O79" s="134"/>
      <c r="P79" s="134"/>
      <c r="Q79" s="526"/>
      <c r="R79" s="1097"/>
      <c r="S79" s="1097"/>
      <c r="T79" s="1097"/>
      <c r="U79" s="542"/>
      <c r="V79" s="518"/>
      <c r="W79" s="518"/>
      <c r="X79" s="518"/>
      <c r="Y79" s="518"/>
      <c r="Z79" s="667"/>
      <c r="AA79" s="667"/>
      <c r="AB79" s="656"/>
      <c r="AC79" s="656"/>
      <c r="AD79" s="656"/>
      <c r="AE79" s="656"/>
      <c r="AF79" s="656"/>
      <c r="AG79" s="656"/>
      <c r="AH79" s="656"/>
      <c r="AI79" s="656"/>
      <c r="AJ79" s="656"/>
      <c r="AK79" s="656"/>
      <c r="AL79" s="656"/>
      <c r="AM79" s="656"/>
      <c r="AN79" s="656"/>
      <c r="AO79" s="656"/>
      <c r="AP79" s="656"/>
      <c r="AQ79" s="656"/>
      <c r="AR79" s="656"/>
      <c r="AS79" s="656"/>
      <c r="AT79" s="656"/>
      <c r="AU79" s="656"/>
      <c r="AV79" s="656"/>
      <c r="AW79" s="656"/>
      <c r="AX79" s="656"/>
      <c r="BH79" s="626"/>
      <c r="BK79" s="409"/>
      <c r="BL79" s="409"/>
      <c r="BM79" s="409"/>
      <c r="BN79" s="409"/>
    </row>
    <row r="80" spans="2:66" s="323" customFormat="1" ht="15" customHeight="1">
      <c r="B80" s="1683" t="s">
        <v>548</v>
      </c>
      <c r="C80" s="1684"/>
      <c r="D80" s="1125"/>
      <c r="E80" s="170"/>
      <c r="K80" s="134"/>
      <c r="L80" s="134"/>
      <c r="M80" s="206"/>
      <c r="Q80" s="526"/>
      <c r="R80" s="1097"/>
      <c r="S80" s="1097"/>
      <c r="T80" s="1097"/>
      <c r="U80" s="536"/>
      <c r="V80" s="409"/>
      <c r="W80" s="409"/>
      <c r="X80" s="409"/>
      <c r="Y80" s="409"/>
      <c r="Z80" s="656"/>
      <c r="AA80" s="656"/>
      <c r="AB80" s="656"/>
      <c r="AC80" s="656"/>
      <c r="AD80" s="656"/>
      <c r="AE80" s="656"/>
      <c r="AF80" s="656"/>
      <c r="AG80" s="656"/>
      <c r="AH80" s="656"/>
      <c r="AI80" s="656"/>
      <c r="AJ80" s="656"/>
      <c r="AK80" s="656"/>
      <c r="AL80" s="656"/>
      <c r="AM80" s="656"/>
      <c r="AN80" s="656"/>
      <c r="AO80" s="656"/>
      <c r="AP80" s="656"/>
      <c r="AQ80" s="656"/>
      <c r="AR80" s="656"/>
      <c r="AS80" s="656"/>
      <c r="AT80" s="656"/>
      <c r="AU80" s="656"/>
      <c r="AV80" s="656"/>
      <c r="AW80" s="656"/>
      <c r="AX80" s="656"/>
      <c r="BH80" s="626"/>
      <c r="BK80" s="409"/>
      <c r="BL80" s="409"/>
      <c r="BM80" s="409"/>
      <c r="BN80" s="409"/>
    </row>
    <row r="81" spans="2:68" s="323" customFormat="1" ht="15" customHeight="1">
      <c r="B81" s="1681" t="s">
        <v>549</v>
      </c>
      <c r="C81" s="1681"/>
      <c r="D81" s="1125"/>
      <c r="E81" s="170"/>
      <c r="K81" s="134"/>
      <c r="L81" s="134"/>
      <c r="M81" s="206"/>
      <c r="Q81" s="526"/>
      <c r="R81" s="1097"/>
      <c r="S81" s="1097"/>
      <c r="T81" s="1097"/>
      <c r="U81" s="536"/>
      <c r="V81" s="409"/>
      <c r="W81" s="409"/>
      <c r="X81" s="409"/>
      <c r="Y81" s="409"/>
      <c r="Z81" s="656"/>
      <c r="AA81" s="656"/>
      <c r="AB81" s="656"/>
      <c r="AC81" s="656"/>
      <c r="AD81" s="656"/>
      <c r="AE81" s="656"/>
      <c r="AF81" s="656"/>
      <c r="AG81" s="656"/>
      <c r="AH81" s="656"/>
      <c r="AI81" s="656"/>
      <c r="AJ81" s="656"/>
      <c r="AK81" s="656"/>
      <c r="AL81" s="656"/>
      <c r="AM81" s="656"/>
      <c r="AN81" s="656"/>
      <c r="AO81" s="656"/>
      <c r="AP81" s="656"/>
      <c r="AQ81" s="656"/>
      <c r="AR81" s="656"/>
      <c r="AS81" s="656"/>
      <c r="AT81" s="656"/>
      <c r="AU81" s="656"/>
      <c r="AV81" s="656"/>
      <c r="AW81" s="656"/>
      <c r="AX81" s="656"/>
      <c r="BH81" s="626"/>
      <c r="BK81" s="409"/>
      <c r="BL81" s="409"/>
      <c r="BM81" s="409"/>
      <c r="BN81" s="409"/>
    </row>
    <row r="82" spans="2:68" s="323" customFormat="1">
      <c r="B82" s="427" t="s">
        <v>215</v>
      </c>
      <c r="C82" s="427"/>
      <c r="D82" s="428">
        <f>SUM(D78:D81)</f>
        <v>0</v>
      </c>
      <c r="F82" s="166"/>
      <c r="G82" s="134"/>
      <c r="J82" s="134"/>
      <c r="K82" s="134"/>
      <c r="M82" s="134"/>
      <c r="Q82" s="526"/>
      <c r="R82" s="1097"/>
      <c r="S82" s="1097"/>
      <c r="T82" s="1097"/>
      <c r="U82" s="536"/>
      <c r="V82" s="409"/>
      <c r="W82" s="409"/>
      <c r="X82" s="409"/>
      <c r="Y82" s="409"/>
      <c r="Z82" s="656"/>
      <c r="AA82" s="656"/>
      <c r="AB82" s="656"/>
      <c r="AC82" s="656"/>
      <c r="AD82" s="656"/>
      <c r="AE82" s="656"/>
      <c r="AF82" s="656"/>
      <c r="AG82" s="656"/>
      <c r="AH82" s="656"/>
      <c r="AI82" s="656"/>
      <c r="AJ82" s="656"/>
      <c r="AK82" s="656"/>
      <c r="AL82" s="656"/>
      <c r="AM82" s="656"/>
      <c r="AN82" s="656"/>
      <c r="AO82" s="656"/>
      <c r="AP82" s="656"/>
      <c r="AQ82" s="656"/>
      <c r="AR82" s="656"/>
      <c r="AS82" s="656"/>
      <c r="AT82" s="656"/>
      <c r="AU82" s="656"/>
      <c r="AV82" s="656"/>
      <c r="AW82" s="656"/>
      <c r="AX82" s="656"/>
      <c r="BH82" s="626"/>
      <c r="BK82" s="409"/>
      <c r="BL82" s="409"/>
      <c r="BM82" s="409"/>
      <c r="BN82" s="409"/>
    </row>
    <row r="83" spans="2:68" s="323" customFormat="1" ht="14.25">
      <c r="B83" s="134"/>
      <c r="C83" s="166"/>
      <c r="D83" s="166"/>
      <c r="E83" s="166"/>
      <c r="F83" s="166"/>
      <c r="G83" s="134"/>
      <c r="H83" s="134"/>
      <c r="I83" s="134"/>
      <c r="J83" s="134"/>
      <c r="K83" s="134"/>
      <c r="L83" s="166"/>
      <c r="N83" s="134"/>
      <c r="Q83" s="526"/>
      <c r="R83" s="1097"/>
      <c r="S83" s="1097"/>
      <c r="T83" s="1097"/>
      <c r="U83" s="536"/>
      <c r="V83" s="409"/>
      <c r="W83" s="409"/>
      <c r="X83" s="409"/>
      <c r="Y83" s="409"/>
      <c r="Z83" s="656"/>
      <c r="AA83" s="656"/>
      <c r="AB83" s="656"/>
      <c r="AC83" s="656"/>
      <c r="AD83" s="656"/>
      <c r="AE83" s="656"/>
      <c r="AF83" s="656"/>
      <c r="AG83" s="656"/>
      <c r="AH83" s="656"/>
      <c r="AI83" s="656"/>
      <c r="AJ83" s="656"/>
      <c r="AK83" s="656"/>
      <c r="AL83" s="656"/>
      <c r="AM83" s="656"/>
      <c r="AN83" s="656"/>
      <c r="AO83" s="656"/>
      <c r="AP83" s="656"/>
      <c r="AQ83" s="656"/>
      <c r="AR83" s="656"/>
      <c r="AS83" s="656"/>
      <c r="AT83" s="656"/>
      <c r="AU83" s="656"/>
      <c r="AV83" s="656"/>
      <c r="AW83" s="656"/>
      <c r="AX83" s="656"/>
      <c r="BH83" s="626"/>
      <c r="BK83" s="409"/>
      <c r="BL83" s="409"/>
      <c r="BM83" s="409"/>
    </row>
    <row r="84" spans="2:68" s="323" customFormat="1" ht="20.25">
      <c r="B84" s="873" t="s">
        <v>494</v>
      </c>
      <c r="C84" s="322"/>
      <c r="D84" s="231"/>
      <c r="E84" s="232"/>
      <c r="F84" s="30"/>
      <c r="G84" s="30"/>
      <c r="H84" s="30"/>
      <c r="I84" s="82"/>
      <c r="J84" s="82"/>
      <c r="K84" s="82"/>
      <c r="L84" s="166"/>
      <c r="N84" s="134"/>
      <c r="Q84" s="526"/>
      <c r="R84" s="1097"/>
      <c r="S84" s="1097"/>
      <c r="T84" s="1097"/>
      <c r="U84" s="536"/>
      <c r="V84" s="409"/>
      <c r="W84" s="409"/>
      <c r="X84" s="409"/>
      <c r="Y84" s="409"/>
      <c r="Z84" s="656"/>
      <c r="AA84" s="656"/>
      <c r="AB84" s="656"/>
      <c r="AC84" s="656"/>
      <c r="AD84" s="656"/>
      <c r="AE84" s="656"/>
      <c r="AF84" s="656"/>
      <c r="AG84" s="656"/>
      <c r="AH84" s="656"/>
      <c r="AI84" s="656"/>
      <c r="AJ84" s="656"/>
      <c r="AK84" s="656"/>
      <c r="AL84" s="656"/>
      <c r="AM84" s="656"/>
      <c r="AN84" s="656"/>
      <c r="AO84" s="656"/>
      <c r="AP84" s="656"/>
      <c r="AQ84" s="656"/>
      <c r="AR84" s="656"/>
      <c r="AS84" s="656"/>
      <c r="AT84" s="656"/>
      <c r="AU84" s="656"/>
      <c r="AV84" s="656"/>
      <c r="AW84" s="656"/>
      <c r="AX84" s="656"/>
      <c r="BH84" s="626"/>
      <c r="BK84" s="409"/>
      <c r="BL84" s="409"/>
      <c r="BM84" s="409"/>
    </row>
    <row r="85" spans="2:68" s="323" customFormat="1" ht="5.25" customHeight="1">
      <c r="B85" s="23"/>
      <c r="C85" s="322"/>
      <c r="D85" s="231"/>
      <c r="E85" s="232"/>
      <c r="F85" s="30"/>
      <c r="G85" s="30"/>
      <c r="H85" s="30"/>
      <c r="I85" s="82"/>
      <c r="J85" s="82"/>
      <c r="K85" s="82"/>
      <c r="L85" s="166"/>
      <c r="N85" s="134"/>
      <c r="Q85" s="526"/>
      <c r="R85" s="1097"/>
      <c r="S85" s="1097"/>
      <c r="T85" s="1097"/>
      <c r="U85" s="536"/>
      <c r="V85" s="409"/>
      <c r="W85" s="409"/>
      <c r="X85" s="409"/>
      <c r="Y85" s="409"/>
      <c r="Z85" s="656"/>
      <c r="AA85" s="656"/>
      <c r="AB85" s="656"/>
      <c r="AC85" s="656"/>
      <c r="AD85" s="656"/>
      <c r="AE85" s="656"/>
      <c r="AF85" s="656"/>
      <c r="AG85" s="656"/>
      <c r="AH85" s="656"/>
      <c r="AI85" s="656"/>
      <c r="AJ85" s="656"/>
      <c r="AK85" s="656"/>
      <c r="AL85" s="656"/>
      <c r="AM85" s="656"/>
      <c r="AN85" s="656"/>
      <c r="AO85" s="656"/>
      <c r="AP85" s="656"/>
      <c r="AQ85" s="656"/>
      <c r="AR85" s="656"/>
      <c r="AS85" s="656"/>
      <c r="AT85" s="656"/>
      <c r="AU85" s="656"/>
      <c r="AV85" s="656"/>
      <c r="AW85" s="656"/>
      <c r="AX85" s="656"/>
      <c r="BH85" s="626"/>
      <c r="BK85" s="409"/>
      <c r="BL85" s="409"/>
      <c r="BM85" s="409"/>
    </row>
    <row r="86" spans="2:68" s="323" customFormat="1" ht="30.4" customHeight="1">
      <c r="B86" s="1661" t="s">
        <v>594</v>
      </c>
      <c r="C86" s="1661"/>
      <c r="D86" s="1661"/>
      <c r="E86" s="948"/>
      <c r="F86" s="909" t="s">
        <v>534</v>
      </c>
      <c r="G86" s="1677"/>
      <c r="H86" s="1677"/>
      <c r="I86" s="910" t="s">
        <v>535</v>
      </c>
      <c r="J86" s="1677"/>
      <c r="K86" s="1677"/>
      <c r="L86" s="166"/>
      <c r="N86" s="134"/>
      <c r="Q86" s="526"/>
      <c r="R86" s="1097"/>
      <c r="S86" s="1097"/>
      <c r="T86" s="1097"/>
      <c r="U86" s="536"/>
      <c r="V86" s="409"/>
      <c r="W86" s="409"/>
      <c r="X86" s="409"/>
      <c r="Y86" s="409"/>
      <c r="Z86" s="656"/>
      <c r="AA86" s="656"/>
      <c r="AB86" s="656"/>
      <c r="AC86" s="656"/>
      <c r="AD86" s="656"/>
      <c r="AE86" s="656"/>
      <c r="AF86" s="656"/>
      <c r="AG86" s="656"/>
      <c r="AH86" s="656"/>
      <c r="AI86" s="656"/>
      <c r="AJ86" s="656"/>
      <c r="AK86" s="656"/>
      <c r="AL86" s="656"/>
      <c r="AM86" s="656"/>
      <c r="AN86" s="656"/>
      <c r="AO86" s="656"/>
      <c r="AP86" s="656"/>
      <c r="AQ86" s="656"/>
      <c r="AR86" s="656"/>
      <c r="AS86" s="656"/>
      <c r="AT86" s="656"/>
      <c r="AU86" s="656"/>
      <c r="AV86" s="656"/>
      <c r="AW86" s="656"/>
      <c r="AX86" s="656"/>
      <c r="BH86" s="626"/>
      <c r="BK86" s="409"/>
      <c r="BL86" s="409"/>
      <c r="BM86" s="409"/>
    </row>
    <row r="87" spans="2:68" s="323" customFormat="1" ht="30.4" customHeight="1">
      <c r="B87" s="1678" t="s">
        <v>532</v>
      </c>
      <c r="C87" s="1678"/>
      <c r="D87" s="1678"/>
      <c r="E87" s="916"/>
      <c r="F87" s="1680" t="s">
        <v>533</v>
      </c>
      <c r="G87" s="1680"/>
      <c r="H87" s="1680"/>
      <c r="I87" s="950"/>
      <c r="J87" s="134"/>
      <c r="K87" s="134"/>
      <c r="L87" s="166"/>
      <c r="N87" s="134"/>
      <c r="Q87" s="526"/>
      <c r="R87" s="1097"/>
      <c r="S87" s="1097"/>
      <c r="T87" s="1097"/>
      <c r="U87" s="536"/>
      <c r="V87" s="409"/>
      <c r="W87" s="409"/>
      <c r="X87" s="409"/>
      <c r="Y87" s="409"/>
      <c r="Z87" s="656"/>
      <c r="AA87" s="656"/>
      <c r="AB87" s="656"/>
      <c r="AC87" s="656"/>
      <c r="AD87" s="656"/>
      <c r="AE87" s="656"/>
      <c r="AF87" s="656"/>
      <c r="AG87" s="656"/>
      <c r="AH87" s="656"/>
      <c r="AI87" s="656"/>
      <c r="AJ87" s="656"/>
      <c r="AK87" s="656"/>
      <c r="AL87" s="656"/>
      <c r="AM87" s="656"/>
      <c r="AN87" s="656"/>
      <c r="AO87" s="656"/>
      <c r="AP87" s="656"/>
      <c r="AQ87" s="656"/>
      <c r="AR87" s="656"/>
      <c r="AS87" s="656"/>
      <c r="AT87" s="656"/>
      <c r="AU87" s="656"/>
      <c r="AV87" s="656"/>
      <c r="AW87" s="656"/>
      <c r="AX87" s="656"/>
      <c r="BH87" s="626"/>
      <c r="BK87" s="409"/>
      <c r="BL87" s="409"/>
      <c r="BM87" s="409"/>
    </row>
    <row r="88" spans="2:68" s="323" customFormat="1" ht="14.25">
      <c r="B88" s="134"/>
      <c r="C88" s="166"/>
      <c r="D88" s="166"/>
      <c r="E88" s="166"/>
      <c r="F88" s="166"/>
      <c r="G88" s="134"/>
      <c r="H88" s="134"/>
      <c r="I88" s="134"/>
      <c r="J88" s="134"/>
      <c r="K88" s="134"/>
      <c r="L88" s="166"/>
      <c r="N88" s="134"/>
      <c r="Q88" s="526"/>
      <c r="R88" s="1097"/>
      <c r="S88" s="1097"/>
      <c r="T88" s="1097"/>
      <c r="U88" s="536"/>
      <c r="V88" s="409"/>
      <c r="W88" s="409"/>
      <c r="X88" s="409"/>
      <c r="Y88" s="409"/>
      <c r="Z88" s="656"/>
      <c r="AA88" s="656"/>
      <c r="AB88" s="656"/>
      <c r="AC88" s="656"/>
      <c r="AD88" s="656"/>
      <c r="AE88" s="656"/>
      <c r="AF88" s="656"/>
      <c r="AG88" s="656"/>
      <c r="AH88" s="656"/>
      <c r="AI88" s="656"/>
      <c r="AJ88" s="656"/>
      <c r="AK88" s="656"/>
      <c r="AL88" s="656"/>
      <c r="AM88" s="656"/>
      <c r="AN88" s="656"/>
      <c r="AO88" s="656"/>
      <c r="AP88" s="656"/>
      <c r="AQ88" s="656"/>
      <c r="AR88" s="656"/>
      <c r="AS88" s="656"/>
      <c r="AT88" s="656"/>
      <c r="AU88" s="656"/>
      <c r="AV88" s="656"/>
      <c r="AW88" s="656"/>
      <c r="AX88" s="656"/>
      <c r="BH88" s="626"/>
      <c r="BK88" s="409"/>
      <c r="BL88" s="409"/>
      <c r="BM88" s="409"/>
    </row>
    <row r="89" spans="2:68" s="323" customFormat="1" ht="20.25">
      <c r="B89" s="776" t="s">
        <v>178</v>
      </c>
      <c r="C89" s="338"/>
      <c r="D89" s="58" t="s">
        <v>449</v>
      </c>
      <c r="E89" s="415"/>
      <c r="F89" s="415"/>
      <c r="G89" s="415"/>
      <c r="H89" s="310"/>
      <c r="I89" s="415" t="s">
        <v>212</v>
      </c>
      <c r="J89" s="415" t="s">
        <v>213</v>
      </c>
      <c r="K89" s="417"/>
      <c r="L89" s="134"/>
      <c r="M89" s="134"/>
      <c r="O89" s="134"/>
      <c r="R89" s="1111"/>
      <c r="S89" s="1111"/>
      <c r="T89" s="1111"/>
      <c r="U89" s="409"/>
      <c r="V89" s="536"/>
      <c r="W89" s="409"/>
      <c r="X89" s="409"/>
      <c r="Y89" s="409"/>
      <c r="Z89" s="656"/>
      <c r="AA89" s="656"/>
      <c r="AB89" s="656"/>
      <c r="AC89" s="656"/>
      <c r="AD89" s="656"/>
      <c r="AE89" s="656"/>
      <c r="AF89" s="656"/>
      <c r="AG89" s="656"/>
      <c r="AH89" s="656"/>
      <c r="AI89" s="656"/>
      <c r="AJ89" s="656"/>
      <c r="AK89" s="656"/>
      <c r="AL89" s="656"/>
      <c r="AM89" s="656"/>
      <c r="AN89" s="656"/>
      <c r="AO89" s="656"/>
      <c r="AP89" s="656"/>
      <c r="AQ89" s="656"/>
      <c r="AR89" s="656"/>
      <c r="AS89" s="656"/>
      <c r="AT89" s="656"/>
      <c r="AU89" s="656"/>
      <c r="AV89" s="656"/>
      <c r="AW89" s="656"/>
      <c r="AX89" s="656"/>
      <c r="BH89" s="626"/>
      <c r="BI89" s="626"/>
      <c r="BK89" s="409"/>
      <c r="BL89" s="409"/>
      <c r="BM89" s="409"/>
      <c r="BN89" s="409"/>
      <c r="BO89" s="409"/>
      <c r="BP89" s="409"/>
    </row>
    <row r="90" spans="2:68" s="323" customFormat="1" ht="14.25">
      <c r="B90" s="433" t="s">
        <v>221</v>
      </c>
      <c r="C90" s="166"/>
      <c r="D90" s="1679"/>
      <c r="E90" s="1679"/>
      <c r="F90" s="429"/>
      <c r="G90" s="429"/>
      <c r="H90" s="134"/>
      <c r="I90" s="696"/>
      <c r="J90" s="431">
        <f t="shared" ref="J90:J95" si="5">I90*12</f>
        <v>0</v>
      </c>
      <c r="K90" s="417"/>
      <c r="L90" s="134"/>
      <c r="M90" s="134"/>
      <c r="O90" s="134"/>
      <c r="R90" s="1111"/>
      <c r="S90" s="1111"/>
      <c r="T90" s="1111"/>
      <c r="U90" s="409"/>
      <c r="V90" s="536"/>
      <c r="W90" s="409"/>
      <c r="X90" s="409"/>
      <c r="Y90" s="409"/>
      <c r="Z90" s="656"/>
      <c r="AA90" s="656"/>
      <c r="AB90" s="656"/>
      <c r="AC90" s="656"/>
      <c r="AD90" s="656"/>
      <c r="AE90" s="656"/>
      <c r="AF90" s="656"/>
      <c r="AG90" s="656"/>
      <c r="AH90" s="656"/>
      <c r="AI90" s="656"/>
      <c r="AJ90" s="656"/>
      <c r="AK90" s="656"/>
      <c r="AL90" s="656"/>
      <c r="AM90" s="656"/>
      <c r="AN90" s="656"/>
      <c r="AO90" s="656"/>
      <c r="AP90" s="656"/>
      <c r="AQ90" s="656"/>
      <c r="AR90" s="656"/>
      <c r="AS90" s="656"/>
      <c r="AT90" s="656"/>
      <c r="AU90" s="656"/>
      <c r="AV90" s="656"/>
      <c r="AW90" s="656"/>
      <c r="AX90" s="656"/>
      <c r="BH90" s="626"/>
      <c r="BI90" s="626"/>
      <c r="BK90" s="409"/>
      <c r="BL90" s="409"/>
      <c r="BM90" s="409"/>
      <c r="BN90" s="409"/>
      <c r="BO90" s="409"/>
      <c r="BP90" s="409"/>
    </row>
    <row r="91" spans="2:68" s="323" customFormat="1" ht="14.25">
      <c r="B91" s="433" t="s">
        <v>3</v>
      </c>
      <c r="C91" s="166"/>
      <c r="D91" s="166"/>
      <c r="E91" s="166"/>
      <c r="F91" s="166"/>
      <c r="G91" s="166"/>
      <c r="H91" s="134"/>
      <c r="I91" s="696"/>
      <c r="J91" s="431">
        <f t="shared" si="5"/>
        <v>0</v>
      </c>
      <c r="K91" s="417"/>
      <c r="L91" s="134"/>
      <c r="M91" s="134"/>
      <c r="O91" s="134"/>
      <c r="R91" s="1111"/>
      <c r="S91" s="1111"/>
      <c r="T91" s="1111"/>
      <c r="U91" s="409"/>
      <c r="V91" s="536"/>
      <c r="W91" s="409"/>
      <c r="X91" s="409"/>
      <c r="Y91" s="409"/>
      <c r="Z91" s="656"/>
      <c r="AA91" s="656"/>
      <c r="AB91" s="656"/>
      <c r="AC91" s="656"/>
      <c r="AD91" s="656"/>
      <c r="AE91" s="656"/>
      <c r="AF91" s="656"/>
      <c r="AG91" s="656"/>
      <c r="AH91" s="656"/>
      <c r="AI91" s="656"/>
      <c r="AJ91" s="656"/>
      <c r="AK91" s="656"/>
      <c r="AL91" s="656"/>
      <c r="AM91" s="656"/>
      <c r="AN91" s="656"/>
      <c r="AO91" s="656"/>
      <c r="AP91" s="656"/>
      <c r="AQ91" s="656"/>
      <c r="AR91" s="656"/>
      <c r="AS91" s="656"/>
      <c r="AT91" s="656"/>
      <c r="AU91" s="656"/>
      <c r="AV91" s="656"/>
      <c r="AW91" s="656"/>
      <c r="AX91" s="656"/>
      <c r="BH91" s="626"/>
      <c r="BI91" s="626"/>
      <c r="BK91" s="409"/>
      <c r="BL91" s="409"/>
      <c r="BM91" s="409"/>
      <c r="BN91" s="409"/>
    </row>
    <row r="92" spans="2:68" s="323" customFormat="1" ht="14.25">
      <c r="B92" s="433" t="s">
        <v>214</v>
      </c>
      <c r="C92" s="166"/>
      <c r="D92" s="166"/>
      <c r="E92" s="166"/>
      <c r="F92" s="166"/>
      <c r="G92" s="166"/>
      <c r="H92" s="134"/>
      <c r="I92" s="696"/>
      <c r="J92" s="431">
        <f t="shared" si="5"/>
        <v>0</v>
      </c>
      <c r="K92" s="417"/>
      <c r="L92" s="134"/>
      <c r="M92" s="134"/>
      <c r="O92" s="134"/>
      <c r="R92" s="1111"/>
      <c r="S92" s="1111"/>
      <c r="T92" s="1111"/>
      <c r="U92" s="409"/>
      <c r="V92" s="536"/>
      <c r="W92" s="409"/>
      <c r="X92" s="409"/>
      <c r="Y92" s="409"/>
      <c r="Z92" s="656"/>
      <c r="AA92" s="656"/>
      <c r="AB92" s="656"/>
      <c r="AC92" s="656"/>
      <c r="AD92" s="656"/>
      <c r="AE92" s="656"/>
      <c r="AF92" s="656"/>
      <c r="AG92" s="656"/>
      <c r="AH92" s="656"/>
      <c r="AI92" s="656"/>
      <c r="AJ92" s="656"/>
      <c r="AK92" s="656"/>
      <c r="AL92" s="656"/>
      <c r="AM92" s="656"/>
      <c r="AN92" s="656"/>
      <c r="AO92" s="656"/>
      <c r="AP92" s="656"/>
      <c r="AQ92" s="656"/>
      <c r="AR92" s="656"/>
      <c r="AS92" s="656"/>
      <c r="AT92" s="656"/>
      <c r="AU92" s="656"/>
      <c r="AV92" s="656"/>
      <c r="AW92" s="656"/>
      <c r="AX92" s="656"/>
      <c r="BH92" s="626"/>
      <c r="BI92" s="626"/>
      <c r="BK92" s="409"/>
      <c r="BL92" s="409"/>
      <c r="BM92" s="409"/>
      <c r="BN92" s="409"/>
    </row>
    <row r="93" spans="2:68" s="323" customFormat="1" ht="14.25">
      <c r="B93" s="433" t="s">
        <v>216</v>
      </c>
      <c r="C93" s="166"/>
      <c r="D93" s="166"/>
      <c r="E93" s="430"/>
      <c r="F93" s="431"/>
      <c r="G93" s="431"/>
      <c r="H93" s="134"/>
      <c r="I93" s="696"/>
      <c r="J93" s="431">
        <f t="shared" si="5"/>
        <v>0</v>
      </c>
      <c r="K93" s="311"/>
      <c r="L93" s="134"/>
      <c r="M93" s="134"/>
      <c r="O93" s="134"/>
      <c r="R93" s="1111"/>
      <c r="S93" s="1111"/>
      <c r="T93" s="1111"/>
      <c r="U93" s="409"/>
      <c r="V93" s="536"/>
      <c r="W93" s="409"/>
      <c r="X93" s="409"/>
      <c r="Y93" s="409"/>
      <c r="Z93" s="656"/>
      <c r="AA93" s="656"/>
      <c r="AB93" s="656"/>
      <c r="AC93" s="656"/>
      <c r="AD93" s="656"/>
      <c r="AE93" s="656"/>
      <c r="AF93" s="656"/>
      <c r="AG93" s="656"/>
      <c r="AH93" s="656"/>
      <c r="AI93" s="656"/>
      <c r="AJ93" s="656"/>
      <c r="AK93" s="656"/>
      <c r="AL93" s="656"/>
      <c r="AM93" s="656"/>
      <c r="AN93" s="656"/>
      <c r="AO93" s="656"/>
      <c r="AP93" s="656"/>
      <c r="AQ93" s="656"/>
      <c r="AR93" s="656"/>
      <c r="AS93" s="656"/>
      <c r="AT93" s="656"/>
      <c r="AU93" s="656"/>
      <c r="AV93" s="656"/>
      <c r="AW93" s="656"/>
      <c r="AX93" s="656"/>
      <c r="BH93" s="626"/>
      <c r="BI93" s="626"/>
      <c r="BK93" s="409"/>
      <c r="BL93" s="409"/>
      <c r="BM93" s="409"/>
      <c r="BN93" s="409"/>
    </row>
    <row r="94" spans="2:68" s="323" customFormat="1" ht="14.25">
      <c r="B94" s="433" t="s">
        <v>450</v>
      </c>
      <c r="C94" s="166"/>
      <c r="D94" s="166"/>
      <c r="E94" s="166"/>
      <c r="F94" s="166"/>
      <c r="G94" s="166"/>
      <c r="H94" s="134"/>
      <c r="I94" s="696"/>
      <c r="J94" s="431">
        <f t="shared" si="5"/>
        <v>0</v>
      </c>
      <c r="K94" s="417"/>
      <c r="L94" s="134"/>
      <c r="M94" s="134"/>
      <c r="O94" s="134"/>
      <c r="R94" s="1111"/>
      <c r="S94" s="1111"/>
      <c r="T94" s="1111"/>
      <c r="U94" s="409"/>
      <c r="V94" s="536"/>
      <c r="W94" s="409"/>
      <c r="X94" s="409"/>
      <c r="Y94" s="409"/>
      <c r="Z94" s="656"/>
      <c r="AA94" s="656"/>
      <c r="AB94" s="656"/>
      <c r="AC94" s="656"/>
      <c r="AD94" s="656"/>
      <c r="AE94" s="656"/>
      <c r="AF94" s="656"/>
      <c r="AG94" s="656"/>
      <c r="AH94" s="656"/>
      <c r="AI94" s="656"/>
      <c r="AJ94" s="656"/>
      <c r="AK94" s="656"/>
      <c r="AL94" s="656"/>
      <c r="AM94" s="656"/>
      <c r="AN94" s="656"/>
      <c r="AO94" s="656"/>
      <c r="AP94" s="656"/>
      <c r="AQ94" s="656"/>
      <c r="AR94" s="656"/>
      <c r="AS94" s="656"/>
      <c r="AT94" s="656"/>
      <c r="AU94" s="656"/>
      <c r="AV94" s="656"/>
      <c r="AW94" s="656"/>
      <c r="AX94" s="656"/>
      <c r="BH94" s="626"/>
      <c r="BI94" s="626"/>
      <c r="BK94" s="409"/>
      <c r="BL94" s="409"/>
      <c r="BM94" s="409"/>
      <c r="BN94" s="409"/>
    </row>
    <row r="95" spans="2:68" s="323" customFormat="1" ht="14.25">
      <c r="B95" s="434" t="s">
        <v>451</v>
      </c>
      <c r="C95" s="1660"/>
      <c r="D95" s="1660"/>
      <c r="E95" s="415"/>
      <c r="F95" s="415"/>
      <c r="G95" s="415"/>
      <c r="H95" s="310"/>
      <c r="I95" s="696"/>
      <c r="J95" s="682">
        <f t="shared" si="5"/>
        <v>0</v>
      </c>
      <c r="K95" s="134"/>
      <c r="L95" s="134"/>
      <c r="M95" s="134"/>
      <c r="O95" s="134"/>
      <c r="R95" s="1111"/>
      <c r="S95" s="1111"/>
      <c r="T95" s="1111"/>
      <c r="U95" s="409"/>
      <c r="V95" s="536"/>
      <c r="W95" s="409"/>
      <c r="X95" s="409"/>
      <c r="Y95" s="409"/>
      <c r="Z95" s="656"/>
      <c r="AA95" s="656"/>
      <c r="AB95" s="656"/>
      <c r="AC95" s="656"/>
      <c r="AD95" s="656"/>
      <c r="AE95" s="656"/>
      <c r="AF95" s="656"/>
      <c r="AG95" s="656"/>
      <c r="AH95" s="656"/>
      <c r="AI95" s="656"/>
      <c r="AJ95" s="656"/>
      <c r="AK95" s="656"/>
      <c r="AL95" s="656"/>
      <c r="AM95" s="656"/>
      <c r="AN95" s="656"/>
      <c r="AO95" s="656"/>
      <c r="AP95" s="656"/>
      <c r="AQ95" s="656"/>
      <c r="AR95" s="656"/>
      <c r="AS95" s="656"/>
      <c r="AT95" s="656"/>
      <c r="AU95" s="656"/>
      <c r="AV95" s="656"/>
      <c r="AW95" s="656"/>
      <c r="AX95" s="656"/>
      <c r="BH95" s="626"/>
      <c r="BI95" s="626"/>
      <c r="BK95" s="409"/>
      <c r="BL95" s="409"/>
      <c r="BM95" s="409"/>
      <c r="BN95" s="409"/>
    </row>
    <row r="96" spans="2:68" s="323" customFormat="1">
      <c r="B96" s="650"/>
      <c r="C96" s="650"/>
      <c r="D96" s="650"/>
      <c r="E96" s="650"/>
      <c r="F96" s="650"/>
      <c r="G96" s="650"/>
      <c r="H96" s="636" t="s">
        <v>247</v>
      </c>
      <c r="I96" s="782">
        <f>SUM(I90:I95)</f>
        <v>0</v>
      </c>
      <c r="J96" s="431">
        <f>SUM(J90:J95)</f>
        <v>0</v>
      </c>
      <c r="O96" s="134"/>
      <c r="R96" s="1111"/>
      <c r="S96" s="1111"/>
      <c r="T96" s="1111"/>
      <c r="U96" s="409"/>
      <c r="V96" s="536"/>
      <c r="W96" s="409"/>
      <c r="X96" s="409"/>
      <c r="Y96" s="409"/>
      <c r="Z96" s="656"/>
      <c r="AA96" s="656"/>
      <c r="AB96" s="656"/>
      <c r="AC96" s="656"/>
      <c r="AD96" s="656"/>
      <c r="AE96" s="656"/>
      <c r="AF96" s="656"/>
      <c r="AG96" s="656"/>
      <c r="AH96" s="656"/>
      <c r="AI96" s="656"/>
      <c r="AJ96" s="656"/>
      <c r="AK96" s="656"/>
      <c r="AL96" s="656"/>
      <c r="AM96" s="656"/>
      <c r="AN96" s="656"/>
      <c r="AO96" s="656"/>
      <c r="AP96" s="656"/>
      <c r="AQ96" s="656"/>
      <c r="AR96" s="656"/>
      <c r="AS96" s="656"/>
      <c r="AT96" s="656"/>
      <c r="AU96" s="656"/>
      <c r="AV96" s="656"/>
      <c r="AW96" s="656"/>
      <c r="AX96" s="656"/>
      <c r="BH96" s="626"/>
      <c r="BI96" s="626"/>
      <c r="BK96" s="409"/>
      <c r="BL96" s="409"/>
      <c r="BM96" s="409"/>
      <c r="BN96" s="409"/>
    </row>
    <row r="97" spans="2:65" s="323" customFormat="1" ht="14.25">
      <c r="B97" s="134"/>
      <c r="C97" s="57"/>
      <c r="D97" s="166"/>
      <c r="E97" s="166"/>
      <c r="F97" s="166"/>
      <c r="G97" s="166"/>
      <c r="H97" s="166"/>
      <c r="I97" s="134"/>
      <c r="J97" s="417"/>
      <c r="K97" s="417"/>
      <c r="L97" s="311"/>
      <c r="N97" s="134"/>
      <c r="Q97" s="520"/>
      <c r="R97" s="1101"/>
      <c r="S97" s="1101"/>
      <c r="T97" s="1101"/>
      <c r="U97" s="536"/>
      <c r="V97" s="409"/>
      <c r="W97" s="409"/>
      <c r="X97" s="409"/>
      <c r="Y97" s="409"/>
      <c r="Z97" s="656"/>
      <c r="AA97" s="656"/>
      <c r="AB97" s="656"/>
      <c r="AC97" s="656"/>
      <c r="AD97" s="656"/>
      <c r="AE97" s="656"/>
      <c r="AF97" s="656"/>
      <c r="AG97" s="656"/>
      <c r="AH97" s="656"/>
      <c r="AI97" s="656"/>
      <c r="AJ97" s="656"/>
      <c r="AK97" s="656"/>
      <c r="AL97" s="656"/>
      <c r="AM97" s="656"/>
      <c r="AN97" s="656"/>
      <c r="AO97" s="656"/>
      <c r="AP97" s="656"/>
      <c r="AQ97" s="656"/>
      <c r="AR97" s="656"/>
      <c r="AS97" s="656"/>
      <c r="AT97" s="656"/>
      <c r="AU97" s="656"/>
      <c r="AV97" s="656"/>
      <c r="AW97" s="656"/>
      <c r="AX97" s="656"/>
      <c r="BH97" s="626"/>
      <c r="BI97" s="409"/>
      <c r="BJ97" s="409"/>
      <c r="BK97" s="409"/>
    </row>
    <row r="98" spans="2:65" s="323" customFormat="1" ht="20.25">
      <c r="B98" s="776" t="s">
        <v>499</v>
      </c>
      <c r="C98" s="58"/>
      <c r="D98" s="338"/>
      <c r="E98" s="415" t="s">
        <v>83</v>
      </c>
      <c r="F98" s="415" t="s">
        <v>445</v>
      </c>
      <c r="G98" s="415" t="s">
        <v>446</v>
      </c>
      <c r="H98" s="415" t="s">
        <v>84</v>
      </c>
      <c r="I98" s="432" t="s">
        <v>85</v>
      </c>
      <c r="J98" s="417"/>
      <c r="K98" s="134"/>
      <c r="L98" s="134"/>
      <c r="M98" s="1"/>
      <c r="N98" s="134"/>
      <c r="Q98" s="520"/>
      <c r="R98" s="1101"/>
      <c r="S98" s="1101"/>
      <c r="T98" s="1101"/>
      <c r="U98" s="536"/>
      <c r="V98" s="409"/>
      <c r="W98" s="409"/>
      <c r="X98" s="409"/>
      <c r="Y98" s="409"/>
      <c r="Z98" s="656"/>
      <c r="AA98" s="656"/>
      <c r="AB98" s="656"/>
      <c r="AC98" s="656"/>
      <c r="AD98" s="656"/>
      <c r="AE98" s="656"/>
      <c r="AF98" s="656"/>
      <c r="AG98" s="656"/>
      <c r="AH98" s="656"/>
      <c r="AI98" s="656"/>
      <c r="AJ98" s="656"/>
      <c r="AK98" s="656"/>
      <c r="AL98" s="656"/>
      <c r="AM98" s="656"/>
      <c r="AN98" s="656"/>
      <c r="AO98" s="656"/>
      <c r="AP98" s="656"/>
      <c r="AQ98" s="656"/>
      <c r="AR98" s="656"/>
      <c r="AS98" s="656"/>
      <c r="AT98" s="656"/>
      <c r="AU98" s="656"/>
      <c r="AV98" s="656"/>
      <c r="AW98" s="656"/>
      <c r="AX98" s="656"/>
      <c r="BH98" s="626"/>
      <c r="BI98" s="409"/>
      <c r="BJ98" s="409"/>
      <c r="BK98" s="409"/>
    </row>
    <row r="99" spans="2:65" s="323" customFormat="1">
      <c r="B99" s="433" t="s">
        <v>244</v>
      </c>
      <c r="C99" s="1662"/>
      <c r="D99" s="1662"/>
      <c r="E99" s="696"/>
      <c r="F99" s="696"/>
      <c r="G99" s="696"/>
      <c r="H99" s="696"/>
      <c r="I99" s="783"/>
      <c r="J99" s="311"/>
      <c r="K99" s="134"/>
      <c r="L99" s="134"/>
      <c r="M99" s="1"/>
      <c r="N99" s="134"/>
      <c r="Q99" s="520"/>
      <c r="R99" s="1101"/>
      <c r="S99" s="1101"/>
      <c r="T99" s="1101"/>
      <c r="U99" s="536"/>
      <c r="V99" s="409"/>
      <c r="W99" s="409"/>
      <c r="X99" s="409"/>
      <c r="Y99" s="409"/>
      <c r="Z99" s="656"/>
      <c r="AA99" s="656"/>
      <c r="AB99" s="656"/>
      <c r="AC99" s="656"/>
      <c r="AD99" s="656"/>
      <c r="AE99" s="656"/>
      <c r="AF99" s="656"/>
      <c r="AG99" s="656"/>
      <c r="AH99" s="656"/>
      <c r="AI99" s="656"/>
      <c r="AJ99" s="656"/>
      <c r="AK99" s="656"/>
      <c r="AL99" s="656"/>
      <c r="AM99" s="656"/>
      <c r="AN99" s="656"/>
      <c r="AO99" s="656"/>
      <c r="AP99" s="656"/>
      <c r="AQ99" s="656"/>
      <c r="AR99" s="656"/>
      <c r="AS99" s="656"/>
      <c r="AT99" s="656"/>
      <c r="AU99" s="656"/>
      <c r="AV99" s="656"/>
      <c r="AW99" s="656"/>
      <c r="AX99" s="656"/>
      <c r="BH99" s="626"/>
      <c r="BI99" s="409"/>
      <c r="BJ99" s="409"/>
      <c r="BK99" s="409"/>
    </row>
    <row r="100" spans="2:65" s="323" customFormat="1">
      <c r="B100" s="433" t="s">
        <v>245</v>
      </c>
      <c r="C100" s="1658"/>
      <c r="D100" s="1659"/>
      <c r="E100" s="696"/>
      <c r="F100" s="696"/>
      <c r="G100" s="696"/>
      <c r="H100" s="696"/>
      <c r="I100" s="783"/>
      <c r="J100" s="311"/>
      <c r="K100" s="134"/>
      <c r="L100" s="134"/>
      <c r="M100" s="1"/>
      <c r="N100" s="134"/>
      <c r="Q100" s="520"/>
      <c r="R100" s="1101"/>
      <c r="S100" s="1101"/>
      <c r="T100" s="1101"/>
      <c r="U100" s="536"/>
      <c r="V100" s="409"/>
      <c r="W100" s="409"/>
      <c r="X100" s="409"/>
      <c r="Y100" s="409"/>
      <c r="Z100" s="656"/>
      <c r="AA100" s="656"/>
      <c r="AB100" s="656"/>
      <c r="AC100" s="656"/>
      <c r="AD100" s="656"/>
      <c r="AE100" s="656"/>
      <c r="AF100" s="656"/>
      <c r="AG100" s="656"/>
      <c r="AH100" s="656"/>
      <c r="AI100" s="656"/>
      <c r="AJ100" s="656"/>
      <c r="AK100" s="656"/>
      <c r="AL100" s="656"/>
      <c r="AM100" s="656"/>
      <c r="AN100" s="656"/>
      <c r="AO100" s="656"/>
      <c r="AP100" s="656"/>
      <c r="AQ100" s="656"/>
      <c r="AR100" s="656"/>
      <c r="AS100" s="656"/>
      <c r="AT100" s="656"/>
      <c r="AU100" s="656"/>
      <c r="AV100" s="656"/>
      <c r="AW100" s="656"/>
      <c r="AX100" s="656"/>
      <c r="BH100" s="626"/>
      <c r="BI100" s="409"/>
      <c r="BJ100" s="409"/>
      <c r="BK100" s="409"/>
      <c r="BL100" s="409"/>
      <c r="BM100" s="409"/>
    </row>
    <row r="101" spans="2:65" s="323" customFormat="1">
      <c r="B101" s="434" t="s">
        <v>246</v>
      </c>
      <c r="C101" s="1658"/>
      <c r="D101" s="1659"/>
      <c r="E101" s="696"/>
      <c r="F101" s="696"/>
      <c r="G101" s="696"/>
      <c r="H101" s="696"/>
      <c r="I101" s="783"/>
      <c r="J101" s="311"/>
      <c r="K101" s="134"/>
      <c r="L101" s="134"/>
      <c r="M101" s="1"/>
      <c r="N101" s="134"/>
      <c r="Q101" s="520"/>
      <c r="R101" s="1101"/>
      <c r="S101" s="1101"/>
      <c r="T101" s="1101"/>
      <c r="U101" s="536"/>
      <c r="V101" s="409"/>
      <c r="W101" s="409"/>
      <c r="X101" s="409"/>
      <c r="Y101" s="409"/>
      <c r="Z101" s="656"/>
      <c r="AA101" s="656"/>
      <c r="AB101" s="656"/>
      <c r="AC101" s="656"/>
      <c r="AD101" s="656"/>
      <c r="AE101" s="656"/>
      <c r="AF101" s="656"/>
      <c r="AG101" s="656"/>
      <c r="AH101" s="656"/>
      <c r="AI101" s="656"/>
      <c r="AJ101" s="656"/>
      <c r="AK101" s="656"/>
      <c r="AL101" s="656"/>
      <c r="AM101" s="656"/>
      <c r="AN101" s="656"/>
      <c r="AO101" s="656"/>
      <c r="AP101" s="656"/>
      <c r="AQ101" s="656"/>
      <c r="AR101" s="656"/>
      <c r="AS101" s="656"/>
      <c r="AT101" s="656"/>
      <c r="AU101" s="656"/>
      <c r="AV101" s="656"/>
      <c r="AW101" s="656"/>
      <c r="AX101" s="656"/>
      <c r="BH101" s="626"/>
      <c r="BI101" s="409"/>
      <c r="BJ101" s="409"/>
      <c r="BK101" s="409"/>
      <c r="BL101" s="409"/>
      <c r="BM101" s="409"/>
    </row>
    <row r="102" spans="2:65" s="323" customFormat="1" ht="15.75">
      <c r="B102" s="1656" t="s">
        <v>380</v>
      </c>
      <c r="C102" s="1656"/>
      <c r="D102" s="1656"/>
      <c r="E102" s="784">
        <f>SUM(E99:E101)</f>
        <v>0</v>
      </c>
      <c r="F102" s="784">
        <f>SUM(F99:F101)</f>
        <v>0</v>
      </c>
      <c r="G102" s="784">
        <f>SUM(G99:G101)</f>
        <v>0</v>
      </c>
      <c r="H102" s="784">
        <f>SUM(H99:H101)</f>
        <v>0</v>
      </c>
      <c r="I102" s="784">
        <f>SUM(I99:I101)</f>
        <v>0</v>
      </c>
      <c r="J102" s="206"/>
      <c r="K102" s="206"/>
      <c r="L102" s="206"/>
      <c r="M102" s="1"/>
      <c r="N102" s="207"/>
      <c r="O102" s="206"/>
      <c r="P102" s="206"/>
      <c r="Q102" s="520"/>
      <c r="R102" s="1101"/>
      <c r="S102" s="1101"/>
      <c r="T102" s="1101"/>
      <c r="U102" s="536"/>
      <c r="V102" s="409"/>
      <c r="W102" s="409"/>
      <c r="X102" s="409"/>
      <c r="Y102" s="409"/>
      <c r="Z102" s="656"/>
      <c r="AA102" s="656"/>
      <c r="AB102" s="656"/>
      <c r="AC102" s="656"/>
      <c r="AD102" s="656"/>
      <c r="AE102" s="656"/>
      <c r="AF102" s="656"/>
      <c r="AG102" s="656"/>
      <c r="AH102" s="656"/>
      <c r="AI102" s="656"/>
      <c r="AJ102" s="656"/>
      <c r="AK102" s="656"/>
      <c r="AL102" s="656"/>
      <c r="AM102" s="656"/>
      <c r="AN102" s="656"/>
      <c r="AO102" s="656"/>
      <c r="AP102" s="656"/>
      <c r="AQ102" s="656"/>
      <c r="AR102" s="656"/>
      <c r="AS102" s="656"/>
      <c r="AT102" s="656"/>
      <c r="AU102" s="656"/>
      <c r="AV102" s="656"/>
      <c r="AW102" s="656"/>
      <c r="AX102" s="656"/>
      <c r="BF102" s="409"/>
      <c r="BG102" s="409"/>
      <c r="BH102" s="626"/>
      <c r="BI102" s="409"/>
    </row>
    <row r="103" spans="2:65" s="323" customFormat="1">
      <c r="B103" s="57"/>
      <c r="C103" s="166"/>
      <c r="D103" s="166"/>
      <c r="E103" s="166"/>
      <c r="F103" s="166"/>
      <c r="G103" s="166"/>
      <c r="H103" s="134"/>
      <c r="I103" s="417"/>
      <c r="J103" s="417"/>
      <c r="K103" s="311"/>
      <c r="L103" s="311"/>
      <c r="M103" s="1"/>
      <c r="Q103" s="520"/>
      <c r="R103" s="1101"/>
      <c r="S103" s="1101"/>
      <c r="T103" s="1101"/>
      <c r="U103" s="536"/>
      <c r="V103" s="409"/>
      <c r="W103" s="409"/>
      <c r="X103" s="409"/>
      <c r="Y103" s="409"/>
      <c r="Z103" s="656"/>
      <c r="AA103" s="656"/>
      <c r="AB103" s="656"/>
      <c r="AC103" s="656"/>
      <c r="AD103" s="656"/>
      <c r="AE103" s="656"/>
      <c r="AF103" s="656"/>
      <c r="AG103" s="656"/>
      <c r="AH103" s="656"/>
      <c r="AI103" s="656"/>
      <c r="AJ103" s="656"/>
      <c r="AK103" s="656"/>
      <c r="AL103" s="656"/>
      <c r="AM103" s="656"/>
      <c r="AN103" s="656"/>
      <c r="AO103" s="656"/>
      <c r="AP103" s="656"/>
      <c r="AQ103" s="656"/>
      <c r="AR103" s="656"/>
      <c r="AS103" s="656"/>
      <c r="AT103" s="656"/>
      <c r="AU103" s="656"/>
      <c r="AV103" s="656"/>
      <c r="AW103" s="656"/>
      <c r="AX103" s="656"/>
      <c r="BE103" s="409"/>
      <c r="BF103" s="409"/>
      <c r="BG103" s="409"/>
      <c r="BH103" s="626"/>
    </row>
    <row r="104" spans="2:65" s="323" customFormat="1">
      <c r="B104" s="57"/>
      <c r="C104" s="166"/>
      <c r="D104" s="166"/>
      <c r="E104" s="166" t="s">
        <v>510</v>
      </c>
      <c r="F104" s="166" t="s">
        <v>511</v>
      </c>
      <c r="G104" s="166" t="s">
        <v>512</v>
      </c>
      <c r="H104" s="166" t="s">
        <v>513</v>
      </c>
      <c r="I104" s="431" t="s">
        <v>194</v>
      </c>
      <c r="J104" s="417"/>
      <c r="K104" s="311"/>
      <c r="L104" s="311"/>
      <c r="M104" s="1"/>
      <c r="Q104" s="520"/>
      <c r="R104" s="1101"/>
      <c r="S104" s="1101"/>
      <c r="T104" s="1101"/>
      <c r="U104" s="536"/>
      <c r="V104" s="409"/>
      <c r="W104" s="409"/>
      <c r="X104" s="409"/>
      <c r="Y104" s="409"/>
      <c r="Z104" s="656"/>
      <c r="AA104" s="656"/>
      <c r="AB104" s="656"/>
      <c r="AC104" s="656"/>
      <c r="AD104" s="656"/>
      <c r="AE104" s="656"/>
      <c r="AF104" s="656"/>
      <c r="AG104" s="656"/>
      <c r="AH104" s="656"/>
      <c r="AI104" s="656"/>
      <c r="AJ104" s="656"/>
      <c r="AK104" s="656"/>
      <c r="AL104" s="656"/>
      <c r="AM104" s="656"/>
      <c r="AN104" s="656"/>
      <c r="AO104" s="656"/>
      <c r="AP104" s="656"/>
      <c r="AQ104" s="656"/>
      <c r="AR104" s="656"/>
      <c r="AS104" s="656"/>
      <c r="AT104" s="656"/>
      <c r="AU104" s="656"/>
      <c r="AV104" s="656"/>
      <c r="AW104" s="656"/>
      <c r="AX104" s="656"/>
      <c r="BE104" s="409"/>
      <c r="BF104" s="409"/>
      <c r="BG104" s="409"/>
      <c r="BH104" s="626"/>
    </row>
    <row r="105" spans="2:65" s="323" customFormat="1">
      <c r="B105" s="433" t="s">
        <v>244</v>
      </c>
      <c r="C105" s="1658"/>
      <c r="D105" s="1659"/>
      <c r="E105" s="696"/>
      <c r="F105" s="696"/>
      <c r="G105" s="696"/>
      <c r="H105" s="696"/>
      <c r="I105" s="783"/>
      <c r="J105" s="408"/>
      <c r="M105" s="1"/>
      <c r="Q105" s="520"/>
      <c r="R105" s="1101"/>
      <c r="S105" s="1101"/>
      <c r="T105" s="1101"/>
      <c r="U105" s="536"/>
      <c r="V105" s="409"/>
      <c r="W105" s="409"/>
      <c r="X105" s="409"/>
      <c r="Y105" s="409"/>
      <c r="Z105" s="656"/>
      <c r="AA105" s="656"/>
      <c r="AB105" s="656"/>
      <c r="AC105" s="656"/>
      <c r="AD105" s="656"/>
      <c r="AE105" s="656"/>
      <c r="AF105" s="656"/>
      <c r="AG105" s="656"/>
      <c r="AH105" s="656"/>
      <c r="AI105" s="656"/>
      <c r="AJ105" s="656"/>
      <c r="AK105" s="656"/>
      <c r="AL105" s="656"/>
      <c r="AM105" s="656"/>
      <c r="AN105" s="656"/>
      <c r="AO105" s="656"/>
      <c r="AP105" s="656"/>
      <c r="AQ105" s="656"/>
      <c r="AR105" s="656"/>
      <c r="AS105" s="656"/>
      <c r="AT105" s="656"/>
      <c r="AU105" s="656"/>
      <c r="AV105" s="656"/>
      <c r="AW105" s="656"/>
      <c r="AX105" s="656"/>
      <c r="BG105" s="409"/>
      <c r="BH105" s="626"/>
      <c r="BI105" s="409"/>
      <c r="BJ105" s="409"/>
    </row>
    <row r="106" spans="2:65" s="323" customFormat="1">
      <c r="B106" s="433" t="s">
        <v>245</v>
      </c>
      <c r="C106" s="1658"/>
      <c r="D106" s="1659"/>
      <c r="E106" s="696"/>
      <c r="F106" s="696"/>
      <c r="G106" s="696"/>
      <c r="H106" s="696"/>
      <c r="I106" s="783"/>
      <c r="J106" s="408"/>
      <c r="M106" s="1"/>
      <c r="Q106" s="520"/>
      <c r="R106" s="1101"/>
      <c r="S106" s="1101"/>
      <c r="T106" s="1101"/>
      <c r="U106" s="536"/>
      <c r="V106" s="409"/>
      <c r="W106" s="409"/>
      <c r="X106" s="409"/>
      <c r="Y106" s="409"/>
      <c r="Z106" s="656"/>
      <c r="AA106" s="656"/>
      <c r="AB106" s="656"/>
      <c r="AC106" s="656"/>
      <c r="AD106" s="656"/>
      <c r="AE106" s="656"/>
      <c r="AF106" s="656"/>
      <c r="AG106" s="656"/>
      <c r="AH106" s="656"/>
      <c r="AI106" s="656"/>
      <c r="AJ106" s="656"/>
      <c r="AK106" s="656"/>
      <c r="AL106" s="656"/>
      <c r="AM106" s="656"/>
      <c r="AN106" s="656"/>
      <c r="AO106" s="656"/>
      <c r="AP106" s="656"/>
      <c r="AQ106" s="656"/>
      <c r="AR106" s="656"/>
      <c r="AS106" s="656"/>
      <c r="AT106" s="656"/>
      <c r="AU106" s="656"/>
      <c r="AV106" s="656"/>
      <c r="AW106" s="656"/>
      <c r="AX106" s="656"/>
      <c r="BG106" s="409"/>
      <c r="BH106" s="626"/>
      <c r="BI106" s="409"/>
      <c r="BJ106" s="409"/>
    </row>
    <row r="107" spans="2:65" s="323" customFormat="1" ht="15" customHeight="1">
      <c r="B107" s="434" t="s">
        <v>246</v>
      </c>
      <c r="C107" s="1658"/>
      <c r="D107" s="1659"/>
      <c r="E107" s="696"/>
      <c r="F107" s="696"/>
      <c r="G107" s="696"/>
      <c r="H107" s="696"/>
      <c r="I107" s="783"/>
      <c r="J107" s="408"/>
      <c r="M107" s="1"/>
      <c r="Q107" s="520"/>
      <c r="R107" s="1101"/>
      <c r="S107" s="1101"/>
      <c r="T107" s="1101"/>
      <c r="U107" s="536"/>
      <c r="V107" s="409"/>
      <c r="W107" s="409"/>
      <c r="X107" s="409"/>
      <c r="Y107" s="409"/>
      <c r="Z107" s="656"/>
      <c r="AA107" s="656"/>
      <c r="AB107" s="656"/>
      <c r="AC107" s="656"/>
      <c r="AD107" s="656"/>
      <c r="AE107" s="656"/>
      <c r="AF107" s="656"/>
      <c r="AG107" s="656"/>
      <c r="AH107" s="656"/>
      <c r="AI107" s="656"/>
      <c r="AJ107" s="656"/>
      <c r="AK107" s="656"/>
      <c r="AL107" s="656"/>
      <c r="AM107" s="656"/>
      <c r="AN107" s="656"/>
      <c r="AO107" s="656"/>
      <c r="AP107" s="656"/>
      <c r="AQ107" s="656"/>
      <c r="AR107" s="656"/>
      <c r="AS107" s="656"/>
      <c r="AT107" s="656"/>
      <c r="AU107" s="656"/>
      <c r="AV107" s="656"/>
      <c r="AW107" s="656"/>
      <c r="AX107" s="656"/>
      <c r="BG107" s="409"/>
      <c r="BH107" s="626"/>
      <c r="BI107" s="409"/>
      <c r="BJ107" s="409"/>
    </row>
    <row r="108" spans="2:65" s="323" customFormat="1" ht="15.75">
      <c r="B108" s="1656" t="s">
        <v>380</v>
      </c>
      <c r="C108" s="1656"/>
      <c r="D108" s="1656"/>
      <c r="E108" s="784">
        <f>SUM(E105:E107)</f>
        <v>0</v>
      </c>
      <c r="F108" s="784">
        <f>SUM(F105:F107)</f>
        <v>0</v>
      </c>
      <c r="G108" s="784">
        <f>SUM(G105:G107)</f>
        <v>0</v>
      </c>
      <c r="H108" s="784">
        <f>SUM(H105:H107)</f>
        <v>0</v>
      </c>
      <c r="I108" s="784">
        <f>SUM(I105:I107)</f>
        <v>0</v>
      </c>
      <c r="J108" s="22"/>
      <c r="K108" s="1"/>
      <c r="L108" s="1"/>
      <c r="M108" s="1"/>
      <c r="N108" s="1"/>
      <c r="O108" s="1"/>
      <c r="P108" s="1"/>
      <c r="Q108" s="520"/>
      <c r="R108" s="1101"/>
      <c r="S108" s="1101"/>
      <c r="T108" s="1101"/>
      <c r="U108" s="536"/>
      <c r="V108" s="409"/>
      <c r="W108" s="409"/>
      <c r="X108" s="409"/>
      <c r="Y108" s="409"/>
      <c r="Z108" s="656"/>
      <c r="AA108" s="656"/>
      <c r="AB108" s="656"/>
      <c r="AC108" s="656"/>
      <c r="AD108" s="656"/>
      <c r="AE108" s="656"/>
      <c r="AF108" s="656"/>
      <c r="AG108" s="656"/>
      <c r="AH108" s="656"/>
      <c r="AI108" s="656"/>
      <c r="AJ108" s="656"/>
      <c r="AK108" s="656"/>
      <c r="AL108" s="656"/>
      <c r="AM108" s="656"/>
      <c r="AN108" s="656"/>
      <c r="AO108" s="656"/>
      <c r="AP108" s="656"/>
      <c r="AQ108" s="656"/>
      <c r="AR108" s="656"/>
      <c r="AS108" s="656"/>
      <c r="AT108" s="656"/>
      <c r="AU108" s="656"/>
      <c r="AV108" s="656"/>
      <c r="AW108" s="656"/>
      <c r="AX108" s="656"/>
      <c r="BG108" s="409"/>
      <c r="BH108" s="626"/>
      <c r="BI108" s="409"/>
      <c r="BJ108" s="409"/>
    </row>
    <row r="109" spans="2:65" s="323" customFormat="1">
      <c r="B109" s="1"/>
      <c r="C109" s="1"/>
      <c r="D109" s="1"/>
      <c r="E109" s="1"/>
      <c r="F109" s="1"/>
      <c r="G109" s="1"/>
      <c r="H109" s="1"/>
      <c r="I109" s="1"/>
      <c r="J109" s="22"/>
      <c r="K109" s="1"/>
      <c r="L109" s="1"/>
      <c r="M109" s="1"/>
      <c r="N109" s="1"/>
      <c r="O109" s="1"/>
      <c r="P109" s="1"/>
      <c r="Q109" s="520"/>
      <c r="R109" s="1101"/>
      <c r="S109" s="1101"/>
      <c r="T109" s="1101"/>
      <c r="U109" s="536"/>
      <c r="V109" s="409"/>
      <c r="W109" s="409"/>
      <c r="X109" s="409"/>
      <c r="Y109" s="409"/>
      <c r="Z109" s="656"/>
      <c r="AA109" s="656"/>
      <c r="AB109" s="656"/>
      <c r="AC109" s="656"/>
      <c r="AD109" s="656"/>
      <c r="AE109" s="656"/>
      <c r="AF109" s="656"/>
      <c r="AG109" s="656"/>
      <c r="AH109" s="656"/>
      <c r="AI109" s="656"/>
      <c r="AJ109" s="656"/>
      <c r="AK109" s="656"/>
      <c r="AL109" s="656"/>
      <c r="AM109" s="656"/>
      <c r="AN109" s="656"/>
      <c r="AO109" s="656"/>
      <c r="AP109" s="656"/>
      <c r="AQ109" s="656"/>
      <c r="AR109" s="656"/>
      <c r="AS109" s="656"/>
      <c r="AT109" s="656"/>
      <c r="AU109" s="656"/>
      <c r="AV109" s="656"/>
      <c r="AW109" s="656"/>
      <c r="AX109" s="656"/>
      <c r="BG109" s="409"/>
      <c r="BH109" s="626"/>
      <c r="BI109" s="409"/>
      <c r="BJ109" s="409"/>
    </row>
    <row r="110" spans="2:65" s="323" customFormat="1">
      <c r="B110" s="1"/>
      <c r="C110" s="1"/>
      <c r="D110" s="1"/>
      <c r="E110" s="324" t="s">
        <v>514</v>
      </c>
      <c r="F110" s="324" t="s">
        <v>515</v>
      </c>
      <c r="G110" s="324" t="s">
        <v>516</v>
      </c>
      <c r="H110" s="324" t="s">
        <v>517</v>
      </c>
      <c r="I110" s="324" t="s">
        <v>195</v>
      </c>
      <c r="J110" s="22"/>
      <c r="K110" s="1"/>
      <c r="L110" s="1"/>
      <c r="M110" s="1"/>
      <c r="N110" s="1"/>
      <c r="O110" s="1"/>
      <c r="P110" s="1"/>
      <c r="Q110" s="520"/>
      <c r="R110" s="1101"/>
      <c r="S110" s="1101"/>
      <c r="T110" s="1101"/>
      <c r="U110" s="536"/>
      <c r="V110" s="409"/>
      <c r="W110" s="409"/>
      <c r="X110" s="409"/>
      <c r="Y110" s="409"/>
      <c r="Z110" s="656"/>
      <c r="AA110" s="656"/>
      <c r="AB110" s="656"/>
      <c r="AC110" s="656"/>
      <c r="AD110" s="656"/>
      <c r="AE110" s="656"/>
      <c r="AF110" s="656"/>
      <c r="AG110" s="656"/>
      <c r="AH110" s="656"/>
      <c r="AI110" s="656"/>
      <c r="AJ110" s="656"/>
      <c r="AK110" s="656"/>
      <c r="AL110" s="656"/>
      <c r="AM110" s="656"/>
      <c r="AN110" s="656"/>
      <c r="AO110" s="656"/>
      <c r="AP110" s="656"/>
      <c r="AQ110" s="656"/>
      <c r="AR110" s="656"/>
      <c r="AS110" s="656"/>
      <c r="AT110" s="656"/>
      <c r="AU110" s="656"/>
      <c r="AV110" s="656"/>
      <c r="AW110" s="656"/>
      <c r="AX110" s="656"/>
      <c r="BG110" s="409"/>
      <c r="BH110" s="626"/>
      <c r="BI110" s="409"/>
      <c r="BJ110" s="409"/>
    </row>
    <row r="111" spans="2:65" s="323" customFormat="1">
      <c r="B111" s="433" t="s">
        <v>244</v>
      </c>
      <c r="C111" s="1658"/>
      <c r="D111" s="1659"/>
      <c r="E111" s="696"/>
      <c r="F111" s="696"/>
      <c r="G111" s="696"/>
      <c r="H111" s="696"/>
      <c r="I111" s="783"/>
      <c r="J111" s="22"/>
      <c r="K111" s="1"/>
      <c r="L111" s="1"/>
      <c r="M111" s="1"/>
      <c r="N111" s="1"/>
      <c r="O111" s="1"/>
      <c r="P111" s="1"/>
      <c r="Q111" s="520"/>
      <c r="R111" s="1101"/>
      <c r="S111" s="1101"/>
      <c r="T111" s="1101"/>
      <c r="U111" s="536"/>
      <c r="V111" s="409"/>
      <c r="W111" s="409"/>
      <c r="X111" s="409"/>
      <c r="Y111" s="409"/>
      <c r="Z111" s="656"/>
      <c r="AA111" s="656"/>
      <c r="AB111" s="656"/>
      <c r="AC111" s="656"/>
      <c r="AD111" s="656"/>
      <c r="AE111" s="656"/>
      <c r="AF111" s="656"/>
      <c r="AG111" s="656"/>
      <c r="AH111" s="656"/>
      <c r="AI111" s="656"/>
      <c r="AJ111" s="656"/>
      <c r="AK111" s="656"/>
      <c r="AL111" s="656"/>
      <c r="AM111" s="656"/>
      <c r="AN111" s="656"/>
      <c r="AO111" s="656"/>
      <c r="AP111" s="656"/>
      <c r="AQ111" s="656"/>
      <c r="AR111" s="656"/>
      <c r="AS111" s="656"/>
      <c r="AT111" s="656"/>
      <c r="AU111" s="656"/>
      <c r="AV111" s="656"/>
      <c r="AW111" s="656"/>
      <c r="AX111" s="656"/>
      <c r="BG111" s="409"/>
      <c r="BH111" s="626"/>
      <c r="BI111" s="409"/>
      <c r="BJ111" s="409"/>
    </row>
    <row r="112" spans="2:65" s="323" customFormat="1">
      <c r="B112" s="433" t="s">
        <v>245</v>
      </c>
      <c r="C112" s="1658"/>
      <c r="D112" s="1659"/>
      <c r="E112" s="696"/>
      <c r="F112" s="696"/>
      <c r="G112" s="696"/>
      <c r="H112" s="696"/>
      <c r="I112" s="783"/>
      <c r="J112" s="22"/>
      <c r="K112" s="1"/>
      <c r="L112" s="1"/>
      <c r="M112" s="1"/>
      <c r="N112" s="1"/>
      <c r="O112" s="1"/>
      <c r="P112" s="1"/>
      <c r="Q112" s="520"/>
      <c r="R112" s="1101"/>
      <c r="S112" s="1101"/>
      <c r="T112" s="1101"/>
      <c r="U112" s="536"/>
      <c r="V112" s="409"/>
      <c r="W112" s="409"/>
      <c r="X112" s="409"/>
      <c r="Y112" s="409"/>
      <c r="Z112" s="656"/>
      <c r="AA112" s="656"/>
      <c r="AB112" s="656"/>
      <c r="AC112" s="656"/>
      <c r="AD112" s="656"/>
      <c r="AE112" s="656"/>
      <c r="AF112" s="656"/>
      <c r="AG112" s="656"/>
      <c r="AH112" s="656"/>
      <c r="AI112" s="656"/>
      <c r="AJ112" s="656"/>
      <c r="AK112" s="656"/>
      <c r="AL112" s="656"/>
      <c r="AM112" s="656"/>
      <c r="AN112" s="656"/>
      <c r="AO112" s="656"/>
      <c r="AP112" s="656"/>
      <c r="AQ112" s="656"/>
      <c r="AR112" s="656"/>
      <c r="AS112" s="656"/>
      <c r="AT112" s="656"/>
      <c r="AU112" s="656"/>
      <c r="AV112" s="656"/>
      <c r="AW112" s="656"/>
      <c r="AX112" s="656"/>
      <c r="BG112" s="409"/>
      <c r="BH112" s="626"/>
      <c r="BI112" s="409"/>
      <c r="BJ112" s="409"/>
    </row>
    <row r="113" spans="1:62" s="206" customFormat="1" ht="15" customHeight="1">
      <c r="B113" s="434" t="s">
        <v>246</v>
      </c>
      <c r="C113" s="1658"/>
      <c r="D113" s="1659"/>
      <c r="E113" s="696"/>
      <c r="F113" s="696"/>
      <c r="G113" s="696"/>
      <c r="H113" s="696"/>
      <c r="I113" s="783"/>
      <c r="J113" s="22"/>
      <c r="K113" s="1"/>
      <c r="L113" s="1"/>
      <c r="M113" s="1"/>
      <c r="N113" s="1"/>
      <c r="O113" s="1"/>
      <c r="P113" s="1"/>
      <c r="Q113" s="527"/>
      <c r="R113" s="1112"/>
      <c r="S113" s="1112"/>
      <c r="T113" s="1112"/>
      <c r="U113" s="543"/>
      <c r="V113" s="208"/>
      <c r="W113" s="208"/>
      <c r="X113" s="208"/>
      <c r="Y113" s="208"/>
      <c r="Z113" s="668"/>
      <c r="AA113" s="668"/>
      <c r="AB113" s="668"/>
      <c r="AC113" s="668"/>
      <c r="AD113" s="668"/>
      <c r="AE113" s="668"/>
      <c r="AF113" s="668"/>
      <c r="AG113" s="668"/>
      <c r="AH113" s="668"/>
      <c r="AI113" s="668"/>
      <c r="AJ113" s="668"/>
      <c r="AK113" s="668"/>
      <c r="AL113" s="668"/>
      <c r="AM113" s="668"/>
      <c r="AN113" s="668"/>
      <c r="AO113" s="668"/>
      <c r="AP113" s="668"/>
      <c r="AQ113" s="668"/>
      <c r="AR113" s="668"/>
      <c r="AS113" s="668"/>
      <c r="AT113" s="668"/>
      <c r="AU113" s="668"/>
      <c r="AV113" s="668"/>
      <c r="AW113" s="668"/>
      <c r="AX113" s="668"/>
      <c r="BG113" s="208"/>
      <c r="BH113" s="626"/>
      <c r="BI113" s="208"/>
      <c r="BJ113" s="208"/>
    </row>
    <row r="114" spans="1:62" s="323" customFormat="1" ht="15.75">
      <c r="A114" s="134"/>
      <c r="B114" s="1656" t="s">
        <v>380</v>
      </c>
      <c r="C114" s="1656"/>
      <c r="D114" s="1656"/>
      <c r="E114" s="784">
        <f>SUM(E111:E113)</f>
        <v>0</v>
      </c>
      <c r="F114" s="784">
        <f>SUM(F111:F113)</f>
        <v>0</v>
      </c>
      <c r="G114" s="784">
        <f>SUM(G111:G113)</f>
        <v>0</v>
      </c>
      <c r="H114" s="784">
        <f>SUM(H111:H113)</f>
        <v>0</v>
      </c>
      <c r="I114" s="784">
        <f>SUM(I111:I113)</f>
        <v>0</v>
      </c>
      <c r="J114" s="22"/>
      <c r="K114" s="1"/>
      <c r="L114" s="1"/>
      <c r="M114" s="1"/>
      <c r="N114" s="1"/>
      <c r="O114" s="1"/>
      <c r="P114" s="1"/>
      <c r="Q114" s="520"/>
      <c r="R114" s="1101"/>
      <c r="S114" s="1101"/>
      <c r="T114" s="1101"/>
      <c r="U114" s="536"/>
      <c r="V114" s="409"/>
      <c r="W114" s="409"/>
      <c r="X114" s="409"/>
      <c r="Y114" s="409"/>
      <c r="Z114" s="656"/>
      <c r="AA114" s="656"/>
      <c r="AB114" s="656"/>
      <c r="AC114" s="656"/>
      <c r="AD114" s="656"/>
      <c r="AE114" s="656"/>
      <c r="AF114" s="656"/>
      <c r="AG114" s="656"/>
      <c r="AH114" s="656"/>
      <c r="AI114" s="656"/>
      <c r="AJ114" s="656"/>
      <c r="AK114" s="656"/>
      <c r="AL114" s="656"/>
      <c r="AM114" s="656"/>
      <c r="AN114" s="656"/>
      <c r="AO114" s="656"/>
      <c r="AP114" s="656"/>
      <c r="AQ114" s="656"/>
      <c r="AR114" s="656"/>
      <c r="AS114" s="656"/>
      <c r="AT114" s="656"/>
      <c r="AU114" s="656"/>
      <c r="AV114" s="656"/>
      <c r="AW114" s="656"/>
      <c r="AX114" s="656"/>
      <c r="BF114" s="409"/>
      <c r="BG114" s="409"/>
      <c r="BH114" s="1269"/>
      <c r="BI114" s="409"/>
    </row>
    <row r="115" spans="1:62" s="323" customFormat="1">
      <c r="B115" s="1"/>
      <c r="C115" s="1"/>
      <c r="D115" s="1"/>
      <c r="E115" s="1"/>
      <c r="F115" s="1"/>
      <c r="G115" s="1"/>
      <c r="H115" s="1"/>
      <c r="I115" s="1"/>
      <c r="J115" s="22"/>
      <c r="K115" s="1"/>
      <c r="L115" s="1"/>
      <c r="M115" s="1"/>
      <c r="N115" s="1"/>
      <c r="O115" s="1"/>
      <c r="P115" s="1"/>
      <c r="Q115" s="520"/>
      <c r="R115" s="1101"/>
      <c r="S115" s="1101"/>
      <c r="T115" s="1101"/>
      <c r="U115" s="536"/>
      <c r="V115" s="409"/>
      <c r="W115" s="409"/>
      <c r="X115" s="409"/>
      <c r="Y115" s="409"/>
      <c r="Z115" s="656"/>
      <c r="AA115" s="656"/>
      <c r="AB115" s="656"/>
      <c r="AC115" s="656"/>
      <c r="AD115" s="656"/>
      <c r="AE115" s="656"/>
      <c r="AF115" s="656"/>
      <c r="AG115" s="656"/>
      <c r="AH115" s="656"/>
      <c r="AI115" s="656"/>
      <c r="AJ115" s="656"/>
      <c r="AK115" s="656"/>
      <c r="AL115" s="656"/>
      <c r="AM115" s="656"/>
      <c r="AN115" s="656"/>
      <c r="AO115" s="656"/>
      <c r="AP115" s="656"/>
      <c r="AQ115" s="656"/>
      <c r="AR115" s="656"/>
      <c r="AS115" s="656"/>
      <c r="AT115" s="656"/>
      <c r="AU115" s="656"/>
      <c r="AV115" s="656"/>
      <c r="AW115" s="656"/>
      <c r="AX115" s="656"/>
      <c r="BE115" s="409"/>
      <c r="BF115" s="409"/>
      <c r="BG115" s="409"/>
      <c r="BH115" s="626"/>
    </row>
    <row r="116" spans="1:62" s="323" customFormat="1">
      <c r="B116" s="1"/>
      <c r="C116" s="1"/>
      <c r="D116" s="1"/>
      <c r="E116" s="324" t="s">
        <v>552</v>
      </c>
      <c r="F116" s="324" t="s">
        <v>553</v>
      </c>
      <c r="G116" s="324" t="s">
        <v>554</v>
      </c>
      <c r="H116" s="324" t="s">
        <v>555</v>
      </c>
      <c r="I116" s="324" t="s">
        <v>556</v>
      </c>
      <c r="J116" s="22"/>
      <c r="K116" s="1"/>
      <c r="L116" s="1"/>
      <c r="M116" s="1"/>
      <c r="N116" s="1"/>
      <c r="O116" s="1"/>
      <c r="P116" s="1"/>
      <c r="Q116" s="520"/>
      <c r="R116" s="1101"/>
      <c r="S116" s="1101"/>
      <c r="T116" s="1101"/>
      <c r="U116" s="536"/>
      <c r="V116" s="409"/>
      <c r="W116" s="409"/>
      <c r="X116" s="409"/>
      <c r="Y116" s="409"/>
      <c r="Z116" s="656"/>
      <c r="AA116" s="656"/>
      <c r="AB116" s="656"/>
      <c r="AC116" s="656"/>
      <c r="AD116" s="656"/>
      <c r="AE116" s="656"/>
      <c r="AF116" s="656"/>
      <c r="AG116" s="656"/>
      <c r="AH116" s="656"/>
      <c r="AI116" s="656"/>
      <c r="AJ116" s="656"/>
      <c r="AK116" s="656"/>
      <c r="AL116" s="656"/>
      <c r="AM116" s="656"/>
      <c r="AN116" s="656"/>
      <c r="AO116" s="656"/>
      <c r="AP116" s="656"/>
      <c r="AQ116" s="656"/>
      <c r="AR116" s="656"/>
      <c r="AS116" s="656"/>
      <c r="AT116" s="656"/>
      <c r="AU116" s="656"/>
      <c r="AV116" s="656"/>
      <c r="AW116" s="656"/>
      <c r="AX116" s="656"/>
      <c r="BE116" s="409"/>
      <c r="BF116" s="409"/>
      <c r="BG116" s="409"/>
      <c r="BH116" s="626"/>
    </row>
    <row r="117" spans="1:62" s="323" customFormat="1">
      <c r="B117" s="433" t="s">
        <v>244</v>
      </c>
      <c r="C117" s="1658"/>
      <c r="D117" s="1659"/>
      <c r="E117" s="696"/>
      <c r="F117" s="696"/>
      <c r="G117" s="696"/>
      <c r="H117" s="696"/>
      <c r="I117" s="783"/>
      <c r="J117" s="22"/>
      <c r="K117" s="1"/>
      <c r="L117" s="1"/>
      <c r="M117" s="1"/>
      <c r="N117" s="1"/>
      <c r="O117" s="1"/>
      <c r="P117" s="1"/>
      <c r="Q117" s="520"/>
      <c r="R117" s="1101"/>
      <c r="S117" s="1101"/>
      <c r="T117" s="1101"/>
      <c r="U117" s="536"/>
      <c r="V117" s="409"/>
      <c r="W117" s="409"/>
      <c r="X117" s="409"/>
      <c r="Y117" s="409"/>
      <c r="Z117" s="656"/>
      <c r="AA117" s="656"/>
      <c r="AB117" s="656"/>
      <c r="AC117" s="656"/>
      <c r="AD117" s="656"/>
      <c r="AE117" s="656"/>
      <c r="AF117" s="656"/>
      <c r="AG117" s="656"/>
      <c r="AH117" s="656"/>
      <c r="AI117" s="656"/>
      <c r="AJ117" s="656"/>
      <c r="AK117" s="656"/>
      <c r="AL117" s="656"/>
      <c r="AM117" s="656"/>
      <c r="AN117" s="656"/>
      <c r="AO117" s="656"/>
      <c r="AP117" s="656"/>
      <c r="AQ117" s="656"/>
      <c r="AR117" s="656"/>
      <c r="AS117" s="656"/>
      <c r="AT117" s="656"/>
      <c r="AU117" s="656"/>
      <c r="AV117" s="656"/>
      <c r="AW117" s="656"/>
      <c r="AX117" s="656"/>
      <c r="BE117" s="409"/>
      <c r="BF117" s="409"/>
      <c r="BG117" s="409"/>
      <c r="BH117" s="626"/>
    </row>
    <row r="118" spans="1:62" s="323" customFormat="1">
      <c r="B118" s="433" t="s">
        <v>245</v>
      </c>
      <c r="C118" s="1658"/>
      <c r="D118" s="1659"/>
      <c r="E118" s="696"/>
      <c r="F118" s="696"/>
      <c r="G118" s="696"/>
      <c r="H118" s="696"/>
      <c r="I118" s="783"/>
      <c r="J118" s="22"/>
      <c r="K118" s="1"/>
      <c r="L118" s="1"/>
      <c r="M118" s="1"/>
      <c r="N118" s="1"/>
      <c r="O118" s="1"/>
      <c r="P118" s="1"/>
      <c r="Q118" s="520"/>
      <c r="R118" s="1101"/>
      <c r="S118" s="1101"/>
      <c r="T118" s="1101"/>
      <c r="U118" s="536"/>
      <c r="V118" s="409"/>
      <c r="W118" s="409"/>
      <c r="X118" s="409"/>
      <c r="Y118" s="409"/>
      <c r="Z118" s="656"/>
      <c r="AA118" s="656"/>
      <c r="AB118" s="656"/>
      <c r="AC118" s="656"/>
      <c r="AD118" s="656"/>
      <c r="AE118" s="656"/>
      <c r="AF118" s="656"/>
      <c r="AG118" s="656"/>
      <c r="AH118" s="656"/>
      <c r="AI118" s="656"/>
      <c r="AJ118" s="656"/>
      <c r="AK118" s="656"/>
      <c r="AL118" s="656"/>
      <c r="AM118" s="656"/>
      <c r="AN118" s="656"/>
      <c r="AO118" s="656"/>
      <c r="AP118" s="656"/>
      <c r="AQ118" s="656"/>
      <c r="AR118" s="656"/>
      <c r="AS118" s="656"/>
      <c r="AT118" s="656"/>
      <c r="AU118" s="656"/>
      <c r="AV118" s="656"/>
      <c r="AW118" s="656"/>
      <c r="AX118" s="656"/>
      <c r="BE118" s="409"/>
      <c r="BF118" s="409"/>
      <c r="BG118" s="409"/>
      <c r="BH118" s="626"/>
    </row>
    <row r="119" spans="1:62" s="323" customFormat="1">
      <c r="B119" s="434" t="s">
        <v>246</v>
      </c>
      <c r="C119" s="1658"/>
      <c r="D119" s="1659"/>
      <c r="E119" s="696"/>
      <c r="F119" s="696"/>
      <c r="G119" s="696"/>
      <c r="H119" s="696"/>
      <c r="I119" s="783"/>
      <c r="J119" s="22"/>
      <c r="K119" s="1"/>
      <c r="L119" s="1"/>
      <c r="M119" s="1"/>
      <c r="N119" s="1"/>
      <c r="O119" s="1"/>
      <c r="P119" s="1"/>
      <c r="Q119" s="520"/>
      <c r="R119" s="1101"/>
      <c r="S119" s="1101"/>
      <c r="T119" s="1101"/>
      <c r="U119" s="536"/>
      <c r="V119" s="409"/>
      <c r="W119" s="409"/>
      <c r="X119" s="409"/>
      <c r="Y119" s="409"/>
      <c r="Z119" s="656"/>
      <c r="AA119" s="656"/>
      <c r="AB119" s="656"/>
      <c r="AC119" s="656"/>
      <c r="AD119" s="656"/>
      <c r="AE119" s="656"/>
      <c r="AF119" s="656"/>
      <c r="AG119" s="656"/>
      <c r="AH119" s="656"/>
      <c r="AI119" s="656"/>
      <c r="AJ119" s="656"/>
      <c r="AK119" s="656"/>
      <c r="AL119" s="656"/>
      <c r="AM119" s="656"/>
      <c r="AN119" s="656"/>
      <c r="AO119" s="656"/>
      <c r="AP119" s="656"/>
      <c r="AQ119" s="656"/>
      <c r="AR119" s="656"/>
      <c r="AS119" s="656"/>
      <c r="AT119" s="656"/>
      <c r="AU119" s="656"/>
      <c r="AV119" s="656"/>
      <c r="AW119" s="656"/>
      <c r="AX119" s="656"/>
      <c r="BE119" s="409"/>
      <c r="BF119" s="409"/>
      <c r="BG119" s="409"/>
      <c r="BH119" s="626"/>
    </row>
    <row r="120" spans="1:62" s="323" customFormat="1" ht="15.75">
      <c r="B120" s="1656" t="s">
        <v>380</v>
      </c>
      <c r="C120" s="1656"/>
      <c r="D120" s="1656"/>
      <c r="E120" s="784">
        <f>SUM(E117:E119)</f>
        <v>0</v>
      </c>
      <c r="F120" s="784">
        <f>SUM(F117:F119)</f>
        <v>0</v>
      </c>
      <c r="G120" s="784">
        <f>SUM(G117:G119)</f>
        <v>0</v>
      </c>
      <c r="H120" s="784">
        <f>SUM(H117:H119)</f>
        <v>0</v>
      </c>
      <c r="I120" s="784">
        <f>SUM(I117:I119)</f>
        <v>0</v>
      </c>
      <c r="J120" s="22"/>
      <c r="K120" s="1"/>
      <c r="L120" s="1"/>
      <c r="M120" s="1"/>
      <c r="N120" s="1"/>
      <c r="O120" s="1"/>
      <c r="P120" s="1"/>
      <c r="Q120" s="520"/>
      <c r="R120" s="1101"/>
      <c r="S120" s="1101"/>
      <c r="T120" s="1101"/>
      <c r="U120" s="536"/>
      <c r="V120" s="409"/>
      <c r="W120" s="409"/>
      <c r="X120" s="409"/>
      <c r="Y120" s="409"/>
      <c r="Z120" s="656"/>
      <c r="AA120" s="656"/>
      <c r="AB120" s="656"/>
      <c r="AC120" s="656"/>
      <c r="AD120" s="656"/>
      <c r="AE120" s="656"/>
      <c r="AF120" s="656"/>
      <c r="AG120" s="656"/>
      <c r="AH120" s="656"/>
      <c r="AI120" s="656"/>
      <c r="AJ120" s="656"/>
      <c r="AK120" s="656"/>
      <c r="AL120" s="656"/>
      <c r="AM120" s="656"/>
      <c r="AN120" s="656"/>
      <c r="AO120" s="656"/>
      <c r="AP120" s="656"/>
      <c r="AQ120" s="656"/>
      <c r="AR120" s="656"/>
      <c r="AS120" s="656"/>
      <c r="AT120" s="656"/>
      <c r="AU120" s="656"/>
      <c r="AV120" s="656"/>
      <c r="AW120" s="656"/>
      <c r="AX120" s="656"/>
      <c r="BE120" s="409"/>
      <c r="BF120" s="409"/>
      <c r="BG120" s="409"/>
      <c r="BH120" s="626"/>
    </row>
    <row r="121" spans="1:62" s="323" customFormat="1">
      <c r="B121" s="1"/>
      <c r="C121" s="1"/>
      <c r="D121" s="1"/>
      <c r="E121" s="1"/>
      <c r="F121" s="1"/>
      <c r="G121" s="1"/>
      <c r="H121" s="1"/>
      <c r="I121" s="1"/>
      <c r="J121" s="22"/>
      <c r="K121" s="1"/>
      <c r="L121" s="1"/>
      <c r="M121" s="1"/>
      <c r="N121" s="1"/>
      <c r="O121" s="1"/>
      <c r="P121" s="1"/>
      <c r="Q121" s="520"/>
      <c r="R121" s="1101"/>
      <c r="S121" s="1101"/>
      <c r="T121" s="1101"/>
      <c r="U121" s="536"/>
      <c r="V121" s="409"/>
      <c r="W121" s="409"/>
      <c r="X121" s="409"/>
      <c r="Y121" s="409"/>
      <c r="Z121" s="656"/>
      <c r="AA121" s="656"/>
      <c r="AB121" s="656"/>
      <c r="AC121" s="656"/>
      <c r="AD121" s="656"/>
      <c r="AE121" s="656"/>
      <c r="AF121" s="656"/>
      <c r="AG121" s="656"/>
      <c r="AH121" s="656"/>
      <c r="AI121" s="656"/>
      <c r="AJ121" s="656"/>
      <c r="AK121" s="656"/>
      <c r="AL121" s="656"/>
      <c r="AM121" s="656"/>
      <c r="AN121" s="656"/>
      <c r="AO121" s="656"/>
      <c r="AP121" s="656"/>
      <c r="AQ121" s="656"/>
      <c r="AR121" s="656"/>
      <c r="AS121" s="656"/>
      <c r="AT121" s="656"/>
      <c r="AU121" s="656"/>
      <c r="AV121" s="656"/>
      <c r="AW121" s="656"/>
      <c r="AX121" s="656"/>
      <c r="BF121" s="409"/>
      <c r="BG121" s="409"/>
      <c r="BH121" s="626"/>
      <c r="BI121" s="409"/>
    </row>
    <row r="122" spans="1:62" s="323" customFormat="1">
      <c r="B122" s="1"/>
      <c r="C122" s="1"/>
      <c r="D122" s="1"/>
      <c r="E122" s="1"/>
      <c r="F122" s="1"/>
      <c r="G122" s="1"/>
      <c r="H122" s="1"/>
      <c r="I122" s="1"/>
      <c r="J122" s="22"/>
      <c r="K122" s="1"/>
      <c r="L122" s="1"/>
      <c r="M122" s="1"/>
      <c r="N122" s="1"/>
      <c r="O122" s="1"/>
      <c r="P122" s="1"/>
      <c r="Q122" s="520"/>
      <c r="R122" s="1101"/>
      <c r="S122" s="1101"/>
      <c r="T122" s="1101"/>
      <c r="U122" s="536"/>
      <c r="V122" s="409"/>
      <c r="W122" s="409"/>
      <c r="X122" s="409"/>
      <c r="Y122" s="409"/>
      <c r="Z122" s="656"/>
      <c r="AA122" s="656"/>
      <c r="AB122" s="656"/>
      <c r="AC122" s="656"/>
      <c r="AD122" s="656"/>
      <c r="AE122" s="656"/>
      <c r="AF122" s="656"/>
      <c r="AG122" s="656"/>
      <c r="AH122" s="656"/>
      <c r="AI122" s="656"/>
      <c r="AJ122" s="656"/>
      <c r="AK122" s="656"/>
      <c r="AL122" s="656"/>
      <c r="AM122" s="656"/>
      <c r="AN122" s="656"/>
      <c r="AO122" s="656"/>
      <c r="AP122" s="656"/>
      <c r="AQ122" s="656"/>
      <c r="AR122" s="656"/>
      <c r="AS122" s="656"/>
      <c r="AT122" s="656"/>
      <c r="AU122" s="656"/>
      <c r="AV122" s="656"/>
      <c r="AW122" s="656"/>
      <c r="AX122" s="656"/>
      <c r="BF122" s="409"/>
      <c r="BG122" s="409"/>
      <c r="BH122" s="626"/>
      <c r="BI122" s="409"/>
    </row>
    <row r="123" spans="1:62" s="323" customFormat="1">
      <c r="B123" s="1"/>
      <c r="C123" s="1"/>
      <c r="D123" s="1"/>
      <c r="E123" s="1"/>
      <c r="F123" s="1"/>
      <c r="G123" s="1"/>
      <c r="H123" s="1"/>
      <c r="I123" s="1"/>
      <c r="J123" s="22"/>
      <c r="K123" s="1"/>
      <c r="L123" s="1"/>
      <c r="M123" s="1"/>
      <c r="N123" s="1"/>
      <c r="O123" s="1"/>
      <c r="P123" s="1"/>
      <c r="Q123" s="520"/>
      <c r="R123" s="1101"/>
      <c r="S123" s="1101"/>
      <c r="T123" s="1101"/>
      <c r="U123" s="536"/>
      <c r="V123" s="409"/>
      <c r="W123" s="409"/>
      <c r="X123" s="409"/>
      <c r="Y123" s="409"/>
      <c r="Z123" s="656"/>
      <c r="AA123" s="656"/>
      <c r="AB123" s="656"/>
      <c r="AC123" s="656"/>
      <c r="AD123" s="656"/>
      <c r="AE123" s="656"/>
      <c r="AF123" s="656"/>
      <c r="AG123" s="656"/>
      <c r="AH123" s="656"/>
      <c r="AI123" s="656"/>
      <c r="AJ123" s="656"/>
      <c r="AK123" s="656"/>
      <c r="AL123" s="656"/>
      <c r="AM123" s="656"/>
      <c r="AN123" s="656"/>
      <c r="AO123" s="656"/>
      <c r="AP123" s="656"/>
      <c r="AQ123" s="656"/>
      <c r="AR123" s="656"/>
      <c r="AS123" s="656"/>
      <c r="AT123" s="656"/>
      <c r="AU123" s="656"/>
      <c r="AV123" s="656"/>
      <c r="AW123" s="656"/>
      <c r="AX123" s="656"/>
      <c r="BF123" s="409"/>
      <c r="BG123" s="409"/>
      <c r="BH123" s="626"/>
      <c r="BI123" s="409"/>
    </row>
    <row r="124" spans="1:62" s="323" customFormat="1">
      <c r="B124" s="1"/>
      <c r="C124" s="1"/>
      <c r="D124" s="1"/>
      <c r="E124" s="1"/>
      <c r="F124" s="1"/>
      <c r="G124" s="1"/>
      <c r="H124" s="1"/>
      <c r="I124" s="1"/>
      <c r="J124" s="22"/>
      <c r="K124" s="1"/>
      <c r="L124" s="1"/>
      <c r="M124" s="1"/>
      <c r="N124" s="1"/>
      <c r="O124" s="1"/>
      <c r="P124" s="1"/>
      <c r="Q124" s="520"/>
      <c r="R124" s="1101"/>
      <c r="S124" s="1101"/>
      <c r="T124" s="1101"/>
      <c r="U124" s="536"/>
      <c r="V124" s="409"/>
      <c r="W124" s="409"/>
      <c r="X124" s="409"/>
      <c r="Y124" s="409"/>
      <c r="Z124" s="656"/>
      <c r="AA124" s="656"/>
      <c r="AB124" s="656"/>
      <c r="AC124" s="656"/>
      <c r="AD124" s="656"/>
      <c r="AE124" s="656"/>
      <c r="AF124" s="656"/>
      <c r="AG124" s="656"/>
      <c r="AH124" s="656"/>
      <c r="AI124" s="656"/>
      <c r="AJ124" s="656"/>
      <c r="AK124" s="656"/>
      <c r="AL124" s="656"/>
      <c r="AM124" s="656"/>
      <c r="AN124" s="656"/>
      <c r="AO124" s="656"/>
      <c r="AP124" s="656"/>
      <c r="AQ124" s="656"/>
      <c r="AR124" s="656"/>
      <c r="AS124" s="656"/>
      <c r="AT124" s="656"/>
      <c r="AU124" s="656"/>
      <c r="AV124" s="656"/>
      <c r="AW124" s="656"/>
      <c r="AX124" s="656"/>
      <c r="BF124" s="409"/>
      <c r="BG124" s="409"/>
      <c r="BH124" s="626"/>
      <c r="BI124" s="409"/>
    </row>
    <row r="125" spans="1:62">
      <c r="BH125" s="626"/>
    </row>
  </sheetData>
  <sheetProtection password="DE4A" sheet="1" objects="1" scenarios="1"/>
  <mergeCells count="40">
    <mergeCell ref="B81:C81"/>
    <mergeCell ref="B79:C79"/>
    <mergeCell ref="G86:H86"/>
    <mergeCell ref="B80:C80"/>
    <mergeCell ref="C105:D105"/>
    <mergeCell ref="C106:D106"/>
    <mergeCell ref="C112:D112"/>
    <mergeCell ref="J86:K86"/>
    <mergeCell ref="B87:D87"/>
    <mergeCell ref="D90:E90"/>
    <mergeCell ref="F87:H87"/>
    <mergeCell ref="A1:J1"/>
    <mergeCell ref="A2:J2"/>
    <mergeCell ref="G7:H7"/>
    <mergeCell ref="G8:H8"/>
    <mergeCell ref="D12:D13"/>
    <mergeCell ref="B12:B13"/>
    <mergeCell ref="E12:I12"/>
    <mergeCell ref="E24:I24"/>
    <mergeCell ref="B24:D24"/>
    <mergeCell ref="F31:G31"/>
    <mergeCell ref="F32:G32"/>
    <mergeCell ref="B78:C78"/>
    <mergeCell ref="F33:H34"/>
    <mergeCell ref="B120:D120"/>
    <mergeCell ref="C30:H30"/>
    <mergeCell ref="C117:D117"/>
    <mergeCell ref="C118:D118"/>
    <mergeCell ref="C119:D119"/>
    <mergeCell ref="C95:D95"/>
    <mergeCell ref="C107:D107"/>
    <mergeCell ref="C100:D100"/>
    <mergeCell ref="C101:D101"/>
    <mergeCell ref="C113:D113"/>
    <mergeCell ref="C111:D111"/>
    <mergeCell ref="B114:D114"/>
    <mergeCell ref="B108:D108"/>
    <mergeCell ref="B86:D86"/>
    <mergeCell ref="C99:D99"/>
    <mergeCell ref="B102:D102"/>
  </mergeCells>
  <phoneticPr fontId="0" type="noConversion"/>
  <conditionalFormatting sqref="D14">
    <cfRule type="colorScale" priority="10">
      <colorScale>
        <cfvo type="min" val="0"/>
        <cfvo type="max" val="0"/>
        <color rgb="FFFF7128"/>
        <color rgb="FFFFEF9C"/>
      </colorScale>
    </cfRule>
  </conditionalFormatting>
  <conditionalFormatting sqref="E14:I14">
    <cfRule type="expression" dxfId="15" priority="9" stopIfTrue="1">
      <formula>$D$14="Owner"</formula>
    </cfRule>
  </conditionalFormatting>
  <conditionalFormatting sqref="E15:I15">
    <cfRule type="expression" dxfId="14" priority="8" stopIfTrue="1">
      <formula>$D$15="Owner"</formula>
    </cfRule>
  </conditionalFormatting>
  <conditionalFormatting sqref="E16:I16">
    <cfRule type="expression" dxfId="13" priority="7" stopIfTrue="1">
      <formula>$D$16="Owner"</formula>
    </cfRule>
  </conditionalFormatting>
  <conditionalFormatting sqref="E17:I17">
    <cfRule type="expression" dxfId="12" priority="6" stopIfTrue="1">
      <formula>$D$17="Owner"</formula>
    </cfRule>
  </conditionalFormatting>
  <conditionalFormatting sqref="E18:I18">
    <cfRule type="expression" dxfId="11" priority="5" stopIfTrue="1">
      <formula>$D$18="Owner"</formula>
    </cfRule>
  </conditionalFormatting>
  <conditionalFormatting sqref="E19:I19">
    <cfRule type="expression" dxfId="10" priority="4" stopIfTrue="1">
      <formula>$D$19="Owner"</formula>
    </cfRule>
  </conditionalFormatting>
  <conditionalFormatting sqref="E20:I20">
    <cfRule type="expression" dxfId="9" priority="3" stopIfTrue="1">
      <formula>$D$20="Owner"</formula>
    </cfRule>
  </conditionalFormatting>
  <conditionalFormatting sqref="E21:I21">
    <cfRule type="expression" dxfId="8" priority="2" stopIfTrue="1">
      <formula>$D$21="Owner"</formula>
    </cfRule>
  </conditionalFormatting>
  <dataValidations xWindow="502" yWindow="515" count="16">
    <dataValidation type="list" allowBlank="1" showInputMessage="1" showErrorMessage="1" sqref="E7:E10 C7:C10 E38:E42 E66:E70 E45:E49 E59:E63 E52:E56">
      <formula1>"Yes, No"</formula1>
    </dataValidation>
    <dataValidation type="list" allowBlank="1" showInputMessage="1" showErrorMessage="1" sqref="G86:H86">
      <formula1>"KHC Project-Based Section 8, HUD Project-Based Section 8, Rural Development, KHC Project-Based Vouchers, PHA Project-Based Vouchers, Other (Identify)"</formula1>
    </dataValidation>
    <dataValidation type="list" allowBlank="1" showInputMessage="1" showErrorMessage="1" sqref="E352:E65536">
      <formula1>"Tenant; Owner"</formula1>
    </dataValidation>
    <dataValidation type="list" allowBlank="1" showInputMessage="1" showErrorMessage="1" sqref="G66:G70 G38:G42 G45:G49 G59:G63 G52:G56">
      <formula1>"30% AMI, 50% AMI, 60% AMI, 80% AMI, 120% AMI, Unrestricted"</formula1>
    </dataValidation>
    <dataValidation type="list" allowBlank="1" showInputMessage="1" showErrorMessage="1" sqref="D14:D21">
      <formula1>"Tenant, Owner"</formula1>
    </dataValidation>
    <dataValidation type="list" allowBlank="1" showInputMessage="1" showErrorMessage="1" sqref="C14 C16">
      <formula1>"Gas, Electric, Other"</formula1>
    </dataValidation>
    <dataValidation type="list" allowBlank="1" showInputMessage="1" showErrorMessage="1" sqref="C18">
      <formula1>"Gas, Electric, Oil, Other"</formula1>
    </dataValidation>
    <dataValidation type="list" allowBlank="1" showInputMessage="1" showErrorMessage="1" sqref="I7">
      <formula1>"Natural Gas, Electric, Propane, Oil, Other"</formula1>
    </dataValidation>
    <dataValidation type="list" allowBlank="1" showInputMessage="1" showErrorMessage="1" sqref="I8">
      <formula1>"Forced Air, Hot Water, Other"</formula1>
    </dataValidation>
    <dataValidation allowBlank="1" showInputMessage="1" showErrorMessage="1" sqref="E13:E23"/>
    <dataValidation type="list" allowBlank="1" showInputMessage="1" showErrorMessage="1" sqref="E24:I24">
      <formula1>"PHA Utility Chart, KHC Utility Chart, RD Utility Allowance, Other"</formula1>
    </dataValidation>
    <dataValidation type="list" allowBlank="1" showInputMessage="1" showErrorMessage="1" sqref="E86">
      <formula1>"PBRA, PBV, None"</formula1>
    </dataValidation>
    <dataValidation type="list" allowBlank="1" showInputMessage="1" showErrorMessage="1" sqref="F38:F42 F45:F49 F52:F56 F59:F63 F66:F70">
      <formula1>"KHC Project-Based Sec. 8, HUD Project-Based Sec. 8, Rural Development, KHC PB Vouchers, PHA PB Vouchers, Other"</formula1>
    </dataValidation>
    <dataValidation type="list" allowBlank="1" showInputMessage="1" showErrorMessage="1" sqref="B45:B49 B52:B56 B66:B70 B59:B63 B38:B42">
      <formula1>"New Construction, Rehabilitation, Adaptive/Historic"</formula1>
    </dataValidation>
    <dataValidation type="list" allowBlank="1" showErrorMessage="1" error="You must use one of the codes from the drop down list" sqref="D66:D70 D45:D49 D52:D56 D59:D63 D39:D42">
      <formula1>$BH$4:$BH$13</formula1>
    </dataValidation>
    <dataValidation type="list" allowBlank="1" showErrorMessage="1" error="You must use one of the codes from the drop down list" sqref="D38">
      <formula1>$BH$4:$BH$12</formula1>
    </dataValidation>
  </dataValidations>
  <printOptions horizontalCentered="1"/>
  <pageMargins left="0.5" right="0.5" top="0.67" bottom="0.5" header="0.72" footer="0.25"/>
  <pageSetup scale="70" fitToHeight="3" orientation="landscape" r:id="rId1"/>
  <headerFooter alignWithMargins="0">
    <oddFooter>&amp;L&amp;10&amp;F
&amp;A&amp;R&amp;10Page &amp;P
&amp;D</oddFooter>
  </headerFooter>
  <rowBreaks count="2" manualBreakCount="2">
    <brk id="43" max="13" man="1"/>
    <brk id="82" max="13" man="1"/>
  </rowBreaks>
  <drawing r:id="rId2"/>
</worksheet>
</file>

<file path=xl/worksheets/sheet8.xml><?xml version="1.0" encoding="utf-8"?>
<worksheet xmlns="http://schemas.openxmlformats.org/spreadsheetml/2006/main" xmlns:r="http://schemas.openxmlformats.org/officeDocument/2006/relationships">
  <sheetPr codeName="Sheet6">
    <pageSetUpPr fitToPage="1"/>
  </sheetPr>
  <dimension ref="A1:O121"/>
  <sheetViews>
    <sheetView showGridLines="0" zoomScale="70" zoomScaleNormal="70" workbookViewId="0">
      <selection activeCell="S35" sqref="S35"/>
    </sheetView>
  </sheetViews>
  <sheetFormatPr defaultRowHeight="15"/>
  <cols>
    <col min="1" max="1" width="2.88671875" style="15" customWidth="1"/>
    <col min="2" max="2" width="38.44140625" style="1" customWidth="1"/>
    <col min="3" max="3" width="14.88671875" style="1" customWidth="1"/>
    <col min="4" max="4" width="14.88671875" style="22" customWidth="1"/>
    <col min="5" max="5" width="2.77734375" style="30" customWidth="1"/>
    <col min="6" max="6" width="9.5546875" style="22" bestFit="1" customWidth="1"/>
    <col min="7" max="7" width="8.5546875" style="1" customWidth="1"/>
    <col min="8" max="16384" width="8.88671875" style="1"/>
  </cols>
  <sheetData>
    <row r="1" spans="1:15" ht="23.25">
      <c r="A1" s="1690">
        <f>'5)Income'!A1</f>
        <v>0</v>
      </c>
      <c r="B1" s="1690"/>
      <c r="C1" s="1690"/>
      <c r="D1" s="1690"/>
      <c r="E1" s="1690"/>
      <c r="F1" s="1690"/>
      <c r="G1" s="1690"/>
    </row>
    <row r="2" spans="1:15" ht="23.25">
      <c r="A2" s="1690" t="s">
        <v>237</v>
      </c>
      <c r="B2" s="1690"/>
      <c r="C2" s="1690"/>
      <c r="D2" s="1690"/>
      <c r="E2" s="1690"/>
      <c r="F2" s="1690"/>
      <c r="G2" s="1690"/>
      <c r="H2" s="38"/>
      <c r="I2" s="38"/>
      <c r="J2" s="38"/>
      <c r="K2" s="38"/>
      <c r="L2" s="38"/>
      <c r="M2" s="38"/>
      <c r="N2" s="38"/>
      <c r="O2" s="38"/>
    </row>
    <row r="3" spans="1:15" s="15" customFormat="1" ht="10.5" customHeight="1">
      <c r="C3" s="94"/>
      <c r="D3" s="93"/>
      <c r="E3" s="91"/>
      <c r="F3" s="93"/>
      <c r="G3" s="92"/>
      <c r="H3" s="92"/>
      <c r="I3" s="92"/>
      <c r="J3" s="92"/>
      <c r="K3" s="92"/>
      <c r="L3" s="92"/>
      <c r="M3" s="92"/>
      <c r="N3" s="92"/>
      <c r="O3" s="92"/>
    </row>
    <row r="4" spans="1:15" s="127" customFormat="1" ht="12.75">
      <c r="B4" s="528" t="s">
        <v>751</v>
      </c>
      <c r="C4" s="529" t="e">
        <f>Parish</f>
        <v>#NAME?</v>
      </c>
      <c r="D4" s="530"/>
      <c r="E4" s="239"/>
      <c r="F4" s="530"/>
    </row>
    <row r="5" spans="1:15" s="127" customFormat="1" ht="12.75">
      <c r="B5" s="528" t="s">
        <v>53</v>
      </c>
      <c r="C5" s="529">
        <f>Units</f>
        <v>0</v>
      </c>
      <c r="D5" s="531"/>
      <c r="E5" s="239"/>
      <c r="F5" s="531"/>
    </row>
    <row r="6" spans="1:15" s="127" customFormat="1" ht="12.75">
      <c r="B6" s="528" t="s">
        <v>239</v>
      </c>
      <c r="C6" s="787">
        <f>'2)Summary'!I12</f>
        <v>0</v>
      </c>
      <c r="D6" s="531"/>
      <c r="E6" s="239"/>
      <c r="F6" s="531"/>
    </row>
    <row r="7" spans="1:15" s="111" customFormat="1" ht="9.75" customHeight="1">
      <c r="B7" s="1686"/>
      <c r="C7" s="1686"/>
      <c r="D7" s="1686"/>
      <c r="E7" s="136"/>
      <c r="F7" s="170"/>
    </row>
    <row r="8" spans="1:15" s="111" customFormat="1" ht="25.9" customHeight="1">
      <c r="B8" s="852" t="s">
        <v>30</v>
      </c>
      <c r="C8" s="437" t="s">
        <v>230</v>
      </c>
      <c r="D8" s="437" t="s">
        <v>172</v>
      </c>
      <c r="E8" s="136"/>
      <c r="F8" s="438" t="s">
        <v>196</v>
      </c>
      <c r="G8" s="437" t="s">
        <v>270</v>
      </c>
    </row>
    <row r="9" spans="1:15" s="323" customFormat="1" ht="14.25">
      <c r="A9" s="111"/>
      <c r="B9" s="439" t="s">
        <v>37</v>
      </c>
      <c r="C9" s="440"/>
      <c r="D9" s="441">
        <f t="shared" ref="D9:D24" si="0">IFERROR(C9/Units,0)</f>
        <v>0</v>
      </c>
      <c r="E9" s="442"/>
      <c r="F9" s="443">
        <f t="shared" ref="F9:F18" si="1">IF(ISERROR(C9/TotalOperating),0,C9/TotalOperating)</f>
        <v>0</v>
      </c>
    </row>
    <row r="10" spans="1:15" s="323" customFormat="1" ht="14.25">
      <c r="A10" s="111"/>
      <c r="B10" s="444" t="s">
        <v>79</v>
      </c>
      <c r="C10" s="445"/>
      <c r="D10" s="441">
        <f t="shared" si="0"/>
        <v>0</v>
      </c>
      <c r="E10" s="442"/>
      <c r="F10" s="446">
        <f t="shared" si="1"/>
        <v>0</v>
      </c>
    </row>
    <row r="11" spans="1:15" s="323" customFormat="1" ht="14.25">
      <c r="A11" s="111"/>
      <c r="B11" s="444" t="s">
        <v>592</v>
      </c>
      <c r="C11" s="445"/>
      <c r="D11" s="441">
        <f t="shared" si="0"/>
        <v>0</v>
      </c>
      <c r="E11" s="442"/>
      <c r="F11" s="446">
        <f t="shared" si="1"/>
        <v>0</v>
      </c>
    </row>
    <row r="12" spans="1:15" s="323" customFormat="1" ht="14.25">
      <c r="A12" s="111"/>
      <c r="B12" s="444" t="s">
        <v>593</v>
      </c>
      <c r="C12" s="445"/>
      <c r="D12" s="441">
        <f t="shared" si="0"/>
        <v>0</v>
      </c>
      <c r="E12" s="442"/>
      <c r="F12" s="446">
        <f t="shared" si="1"/>
        <v>0</v>
      </c>
    </row>
    <row r="13" spans="1:15" s="323" customFormat="1" ht="14.25">
      <c r="A13" s="111"/>
      <c r="B13" s="444" t="s">
        <v>31</v>
      </c>
      <c r="C13" s="445"/>
      <c r="D13" s="441">
        <f t="shared" si="0"/>
        <v>0</v>
      </c>
      <c r="E13" s="442"/>
      <c r="F13" s="446">
        <f t="shared" si="1"/>
        <v>0</v>
      </c>
    </row>
    <row r="14" spans="1:15" s="323" customFormat="1" ht="14.25">
      <c r="A14" s="111"/>
      <c r="B14" s="1232" t="s">
        <v>750</v>
      </c>
      <c r="C14" s="445"/>
      <c r="D14" s="441">
        <f t="shared" si="0"/>
        <v>0</v>
      </c>
      <c r="E14" s="442"/>
      <c r="F14" s="446">
        <f t="shared" si="1"/>
        <v>0</v>
      </c>
    </row>
    <row r="15" spans="1:15" s="323" customFormat="1" ht="14.25">
      <c r="A15" s="111"/>
      <c r="B15" s="444" t="s">
        <v>478</v>
      </c>
      <c r="C15" s="445"/>
      <c r="D15" s="441">
        <f t="shared" si="0"/>
        <v>0</v>
      </c>
      <c r="E15" s="442"/>
      <c r="F15" s="446">
        <f t="shared" si="1"/>
        <v>0</v>
      </c>
    </row>
    <row r="16" spans="1:15" s="323" customFormat="1" ht="14.25">
      <c r="A16" s="111"/>
      <c r="B16" s="444" t="s">
        <v>473</v>
      </c>
      <c r="C16" s="445"/>
      <c r="D16" s="441">
        <f t="shared" si="0"/>
        <v>0</v>
      </c>
      <c r="E16" s="442"/>
      <c r="F16" s="446">
        <f t="shared" si="1"/>
        <v>0</v>
      </c>
    </row>
    <row r="17" spans="1:15" s="323" customFormat="1" ht="14.25">
      <c r="A17" s="111"/>
      <c r="B17" s="444" t="s">
        <v>36</v>
      </c>
      <c r="C17" s="445"/>
      <c r="D17" s="441">
        <f t="shared" si="0"/>
        <v>0</v>
      </c>
      <c r="E17" s="442"/>
      <c r="F17" s="446">
        <f t="shared" si="1"/>
        <v>0</v>
      </c>
    </row>
    <row r="18" spans="1:15" s="323" customFormat="1" ht="14.25">
      <c r="A18" s="111"/>
      <c r="B18" s="444" t="s">
        <v>34</v>
      </c>
      <c r="C18" s="445"/>
      <c r="D18" s="441">
        <f t="shared" si="0"/>
        <v>0</v>
      </c>
      <c r="E18" s="442"/>
      <c r="F18" s="446">
        <f t="shared" si="1"/>
        <v>0</v>
      </c>
      <c r="G18" s="949">
        <f>IFERROR(C18/'7)Operating Proforma'!E12,0)</f>
        <v>0</v>
      </c>
      <c r="H18" s="162"/>
      <c r="I18" s="162"/>
      <c r="J18" s="447"/>
      <c r="K18" s="162"/>
      <c r="L18" s="162"/>
      <c r="M18" s="162"/>
      <c r="N18" s="162"/>
      <c r="O18" s="162"/>
    </row>
    <row r="19" spans="1:15" s="323" customFormat="1" ht="14.25">
      <c r="A19" s="111"/>
      <c r="B19" s="444" t="s">
        <v>35</v>
      </c>
      <c r="C19" s="445"/>
      <c r="D19" s="441">
        <f t="shared" si="0"/>
        <v>0</v>
      </c>
      <c r="E19" s="448"/>
      <c r="F19" s="449">
        <f t="shared" ref="F19:F24" si="2">IF(ISERROR(C19/TotalOperating),0,C19/TotalOperating)</f>
        <v>0</v>
      </c>
      <c r="G19" s="162"/>
      <c r="H19" s="162"/>
      <c r="I19" s="162"/>
      <c r="J19" s="162"/>
      <c r="K19" s="162"/>
      <c r="L19" s="162"/>
      <c r="M19" s="162"/>
      <c r="N19" s="162"/>
      <c r="O19" s="162"/>
    </row>
    <row r="20" spans="1:15" s="323" customFormat="1" ht="14.25">
      <c r="A20" s="111"/>
      <c r="B20" s="444" t="s">
        <v>32</v>
      </c>
      <c r="C20" s="445"/>
      <c r="D20" s="441">
        <f t="shared" si="0"/>
        <v>0</v>
      </c>
      <c r="E20" s="442"/>
      <c r="F20" s="446">
        <f t="shared" si="2"/>
        <v>0</v>
      </c>
    </row>
    <row r="21" spans="1:15" s="323" customFormat="1" ht="14.25">
      <c r="A21" s="111"/>
      <c r="B21" s="444" t="s">
        <v>33</v>
      </c>
      <c r="C21" s="445"/>
      <c r="D21" s="441">
        <f t="shared" si="0"/>
        <v>0</v>
      </c>
      <c r="E21" s="442"/>
      <c r="F21" s="446">
        <f t="shared" si="2"/>
        <v>0</v>
      </c>
    </row>
    <row r="22" spans="1:15" s="323" customFormat="1" ht="14.25">
      <c r="A22" s="111"/>
      <c r="B22" s="444" t="s">
        <v>38</v>
      </c>
      <c r="C22" s="445"/>
      <c r="D22" s="441">
        <f t="shared" si="0"/>
        <v>0</v>
      </c>
      <c r="E22" s="442"/>
      <c r="F22" s="446">
        <f t="shared" si="2"/>
        <v>0</v>
      </c>
    </row>
    <row r="23" spans="1:15" s="323" customFormat="1" thickBot="1">
      <c r="A23" s="111"/>
      <c r="B23" s="450" t="s">
        <v>655</v>
      </c>
      <c r="C23" s="451"/>
      <c r="D23" s="441">
        <f t="shared" si="0"/>
        <v>0</v>
      </c>
      <c r="E23" s="442"/>
      <c r="F23" s="452">
        <f t="shared" si="2"/>
        <v>0</v>
      </c>
    </row>
    <row r="24" spans="1:15" s="323" customFormat="1">
      <c r="A24" s="111"/>
      <c r="B24" s="453" t="s">
        <v>4</v>
      </c>
      <c r="C24" s="454">
        <f>SUM(C8:C23)</f>
        <v>0</v>
      </c>
      <c r="D24" s="455">
        <f t="shared" si="0"/>
        <v>0</v>
      </c>
      <c r="E24" s="442"/>
      <c r="F24" s="456">
        <f t="shared" si="2"/>
        <v>0</v>
      </c>
    </row>
    <row r="25" spans="1:15" s="111" customFormat="1" ht="30.4" customHeight="1">
      <c r="B25" s="852" t="s">
        <v>39</v>
      </c>
      <c r="C25" s="457"/>
      <c r="D25" s="458"/>
      <c r="E25" s="442"/>
      <c r="F25" s="446"/>
    </row>
    <row r="26" spans="1:15" s="323" customFormat="1" ht="14.25">
      <c r="A26" s="111"/>
      <c r="B26" s="439" t="s">
        <v>452</v>
      </c>
      <c r="C26" s="440"/>
      <c r="D26" s="441">
        <f t="shared" ref="D26:D34" si="3">IFERROR(C26/Units,0)</f>
        <v>0</v>
      </c>
      <c r="E26" s="442"/>
      <c r="F26" s="443">
        <f t="shared" ref="F26:F34" si="4">IF(ISERROR(C26/TotalOperating),0,C26/TotalOperating)</f>
        <v>0</v>
      </c>
    </row>
    <row r="27" spans="1:15" s="323" customFormat="1" ht="14.25">
      <c r="A27" s="111"/>
      <c r="B27" s="444" t="s">
        <v>41</v>
      </c>
      <c r="C27" s="445"/>
      <c r="D27" s="441">
        <f t="shared" si="3"/>
        <v>0</v>
      </c>
      <c r="E27" s="442"/>
      <c r="F27" s="446">
        <f t="shared" si="4"/>
        <v>0</v>
      </c>
    </row>
    <row r="28" spans="1:15" s="323" customFormat="1" ht="14.25">
      <c r="A28" s="111"/>
      <c r="B28" s="444" t="s">
        <v>453</v>
      </c>
      <c r="C28" s="445"/>
      <c r="D28" s="441">
        <f t="shared" si="3"/>
        <v>0</v>
      </c>
      <c r="E28" s="442"/>
      <c r="F28" s="446">
        <f t="shared" si="4"/>
        <v>0</v>
      </c>
    </row>
    <row r="29" spans="1:15" s="323" customFormat="1" ht="14.25">
      <c r="A29" s="111"/>
      <c r="B29" s="444" t="s">
        <v>40</v>
      </c>
      <c r="C29" s="445"/>
      <c r="D29" s="441">
        <f t="shared" si="3"/>
        <v>0</v>
      </c>
      <c r="E29" s="442"/>
      <c r="F29" s="446">
        <f t="shared" si="4"/>
        <v>0</v>
      </c>
    </row>
    <row r="30" spans="1:15" s="323" customFormat="1" ht="14.25">
      <c r="A30" s="111"/>
      <c r="B30" s="444" t="s">
        <v>44</v>
      </c>
      <c r="C30" s="445"/>
      <c r="D30" s="441">
        <f t="shared" si="3"/>
        <v>0</v>
      </c>
      <c r="E30" s="442"/>
      <c r="F30" s="446">
        <f t="shared" si="4"/>
        <v>0</v>
      </c>
    </row>
    <row r="31" spans="1:15" s="323" customFormat="1" ht="14.25">
      <c r="A31" s="111"/>
      <c r="B31" s="444" t="s">
        <v>43</v>
      </c>
      <c r="C31" s="445"/>
      <c r="D31" s="441">
        <f t="shared" si="3"/>
        <v>0</v>
      </c>
      <c r="E31" s="442"/>
      <c r="F31" s="446">
        <f t="shared" si="4"/>
        <v>0</v>
      </c>
    </row>
    <row r="32" spans="1:15" s="323" customFormat="1" ht="14.25">
      <c r="A32" s="111"/>
      <c r="B32" s="444" t="s">
        <v>42</v>
      </c>
      <c r="C32" s="445"/>
      <c r="D32" s="441">
        <f t="shared" si="3"/>
        <v>0</v>
      </c>
      <c r="E32" s="442"/>
      <c r="F32" s="446">
        <f t="shared" si="4"/>
        <v>0</v>
      </c>
    </row>
    <row r="33" spans="1:7" s="323" customFormat="1" thickBot="1">
      <c r="A33" s="111"/>
      <c r="B33" s="450" t="s">
        <v>655</v>
      </c>
      <c r="C33" s="451"/>
      <c r="D33" s="441">
        <f t="shared" si="3"/>
        <v>0</v>
      </c>
      <c r="E33" s="442"/>
      <c r="F33" s="452">
        <f t="shared" si="4"/>
        <v>0</v>
      </c>
    </row>
    <row r="34" spans="1:7" s="323" customFormat="1">
      <c r="A34" s="111"/>
      <c r="B34" s="453" t="s">
        <v>5</v>
      </c>
      <c r="C34" s="454">
        <f>SUM(C25:C33)</f>
        <v>0</v>
      </c>
      <c r="D34" s="455">
        <f t="shared" si="3"/>
        <v>0</v>
      </c>
      <c r="E34" s="442"/>
      <c r="F34" s="456">
        <f t="shared" si="4"/>
        <v>0</v>
      </c>
    </row>
    <row r="35" spans="1:7" s="111" customFormat="1" ht="30.4" customHeight="1">
      <c r="B35" s="852" t="s">
        <v>45</v>
      </c>
      <c r="C35" s="457"/>
      <c r="D35" s="458"/>
      <c r="E35" s="442"/>
      <c r="F35" s="446"/>
    </row>
    <row r="36" spans="1:7" s="323" customFormat="1" ht="14.25">
      <c r="A36" s="111"/>
      <c r="B36" s="439" t="s">
        <v>46</v>
      </c>
      <c r="C36" s="440"/>
      <c r="D36" s="441">
        <f t="shared" ref="D36:D41" si="5">IFERROR(C36/Units,0)</f>
        <v>0</v>
      </c>
      <c r="E36" s="442"/>
      <c r="F36" s="443">
        <f t="shared" ref="F36:F41" si="6">IF(ISERROR(C36/TotalOperating),0,C36/TotalOperating)</f>
        <v>0</v>
      </c>
      <c r="G36" s="111"/>
    </row>
    <row r="37" spans="1:7" s="323" customFormat="1" ht="14.25">
      <c r="A37" s="111"/>
      <c r="B37" s="444" t="s">
        <v>47</v>
      </c>
      <c r="C37" s="440"/>
      <c r="D37" s="441">
        <f t="shared" si="5"/>
        <v>0</v>
      </c>
      <c r="E37" s="442"/>
      <c r="F37" s="446">
        <f t="shared" si="6"/>
        <v>0</v>
      </c>
      <c r="G37" s="111"/>
    </row>
    <row r="38" spans="1:7" s="323" customFormat="1" ht="14.25">
      <c r="A38" s="111"/>
      <c r="B38" s="444" t="s">
        <v>49</v>
      </c>
      <c r="C38" s="440"/>
      <c r="D38" s="441">
        <f t="shared" si="5"/>
        <v>0</v>
      </c>
      <c r="E38" s="442"/>
      <c r="F38" s="446">
        <f t="shared" si="6"/>
        <v>0</v>
      </c>
      <c r="G38" s="111"/>
    </row>
    <row r="39" spans="1:7" s="323" customFormat="1" ht="14.25">
      <c r="A39" s="111"/>
      <c r="B39" s="444" t="s">
        <v>48</v>
      </c>
      <c r="C39" s="440"/>
      <c r="D39" s="441">
        <f t="shared" si="5"/>
        <v>0</v>
      </c>
      <c r="E39" s="442"/>
      <c r="F39" s="446">
        <f t="shared" si="6"/>
        <v>0</v>
      </c>
    </row>
    <row r="40" spans="1:7" s="323" customFormat="1" thickBot="1">
      <c r="A40" s="111"/>
      <c r="B40" s="450" t="s">
        <v>655</v>
      </c>
      <c r="C40" s="451"/>
      <c r="D40" s="441">
        <f t="shared" si="5"/>
        <v>0</v>
      </c>
      <c r="E40" s="442"/>
      <c r="F40" s="452">
        <f t="shared" si="6"/>
        <v>0</v>
      </c>
    </row>
    <row r="41" spans="1:7" s="323" customFormat="1">
      <c r="A41" s="111"/>
      <c r="B41" s="453" t="s">
        <v>6</v>
      </c>
      <c r="C41" s="454">
        <f>SUM(C35:C40)</f>
        <v>0</v>
      </c>
      <c r="D41" s="455">
        <f t="shared" si="5"/>
        <v>0</v>
      </c>
      <c r="E41" s="442"/>
      <c r="F41" s="456">
        <f t="shared" si="6"/>
        <v>0</v>
      </c>
    </row>
    <row r="42" spans="1:7" s="111" customFormat="1" ht="30.4" customHeight="1">
      <c r="B42" s="852" t="s">
        <v>50</v>
      </c>
      <c r="C42" s="457"/>
      <c r="D42" s="458"/>
      <c r="E42" s="442"/>
      <c r="F42" s="446"/>
    </row>
    <row r="43" spans="1:7" s="323" customFormat="1" ht="14.25">
      <c r="A43" s="111"/>
      <c r="B43" s="459" t="s">
        <v>363</v>
      </c>
      <c r="C43" s="440"/>
      <c r="D43" s="441">
        <f t="shared" ref="D43:D49" si="7">IFERROR(C43/Units,0)</f>
        <v>0</v>
      </c>
      <c r="E43" s="442"/>
      <c r="F43" s="443">
        <f t="shared" ref="F43:F49" si="8">IF(ISERROR(C43/TotalOperating),0,C43/TotalOperating)</f>
        <v>0</v>
      </c>
    </row>
    <row r="44" spans="1:7" s="323" customFormat="1" ht="14.25">
      <c r="A44" s="111"/>
      <c r="B44" s="459" t="s">
        <v>364</v>
      </c>
      <c r="C44" s="440"/>
      <c r="D44" s="441">
        <f t="shared" si="7"/>
        <v>0</v>
      </c>
      <c r="E44" s="442"/>
      <c r="F44" s="446">
        <f>IF(ISERROR(C44/TotalOperating),0,C44/TotalOperating)</f>
        <v>0</v>
      </c>
    </row>
    <row r="45" spans="1:7" s="323" customFormat="1" ht="14.25">
      <c r="A45" s="111"/>
      <c r="B45" s="460" t="s">
        <v>52</v>
      </c>
      <c r="C45" s="445"/>
      <c r="D45" s="441">
        <f t="shared" si="7"/>
        <v>0</v>
      </c>
      <c r="E45" s="442"/>
      <c r="F45" s="446">
        <f t="shared" si="8"/>
        <v>0</v>
      </c>
    </row>
    <row r="46" spans="1:7" s="323" customFormat="1" ht="14.25">
      <c r="A46" s="111"/>
      <c r="B46" s="460" t="s">
        <v>51</v>
      </c>
      <c r="C46" s="445"/>
      <c r="D46" s="441">
        <f t="shared" si="7"/>
        <v>0</v>
      </c>
      <c r="E46" s="442"/>
      <c r="F46" s="446">
        <f t="shared" si="8"/>
        <v>0</v>
      </c>
    </row>
    <row r="47" spans="1:7" s="323" customFormat="1" ht="14.25">
      <c r="A47" s="111"/>
      <c r="B47" s="460" t="s">
        <v>656</v>
      </c>
      <c r="C47" s="445"/>
      <c r="D47" s="441">
        <f t="shared" si="7"/>
        <v>0</v>
      </c>
      <c r="E47" s="442"/>
      <c r="F47" s="446">
        <f t="shared" si="8"/>
        <v>0</v>
      </c>
    </row>
    <row r="48" spans="1:7" s="323" customFormat="1" thickBot="1">
      <c r="A48" s="111"/>
      <c r="B48" s="450" t="s">
        <v>655</v>
      </c>
      <c r="C48" s="445"/>
      <c r="D48" s="441">
        <f t="shared" si="7"/>
        <v>0</v>
      </c>
      <c r="E48" s="442"/>
      <c r="F48" s="452">
        <f t="shared" si="8"/>
        <v>0</v>
      </c>
    </row>
    <row r="49" spans="1:10" s="323" customFormat="1">
      <c r="A49" s="111"/>
      <c r="B49" s="453" t="s">
        <v>7</v>
      </c>
      <c r="C49" s="454">
        <f>SUM(C43:C48)</f>
        <v>0</v>
      </c>
      <c r="D49" s="455">
        <f t="shared" si="7"/>
        <v>0</v>
      </c>
      <c r="E49" s="442"/>
      <c r="F49" s="456">
        <f t="shared" si="8"/>
        <v>0</v>
      </c>
    </row>
    <row r="50" spans="1:10" s="111" customFormat="1" ht="20.65" customHeight="1" thickBot="1">
      <c r="B50" s="461"/>
      <c r="C50" s="462"/>
      <c r="D50" s="463"/>
      <c r="E50" s="442"/>
      <c r="F50" s="464"/>
    </row>
    <row r="51" spans="1:10" s="469" customFormat="1" ht="26.65" customHeight="1" thickBot="1">
      <c r="B51" s="853" t="s">
        <v>240</v>
      </c>
      <c r="C51" s="470">
        <f>SUM(C49+C41+C34+C24)</f>
        <v>0</v>
      </c>
      <c r="D51" s="470">
        <f>IFERROR(C51/Units,0)</f>
        <v>0</v>
      </c>
      <c r="E51" s="471"/>
      <c r="F51" s="472">
        <f>IF(ISERROR(C51/TotalOperating),0,C51/TotalOperating)</f>
        <v>0</v>
      </c>
    </row>
    <row r="52" spans="1:10" s="111" customFormat="1" ht="18.75" customHeight="1">
      <c r="B52" s="465"/>
      <c r="C52" s="466"/>
      <c r="D52" s="467"/>
      <c r="E52" s="136"/>
      <c r="F52" s="467"/>
      <c r="J52" s="468"/>
    </row>
    <row r="53" spans="1:10" s="111" customFormat="1" ht="14.25">
      <c r="C53" s="854" t="s">
        <v>360</v>
      </c>
      <c r="D53" s="854" t="s">
        <v>361</v>
      </c>
      <c r="E53" s="136"/>
      <c r="F53" s="411"/>
    </row>
    <row r="54" spans="1:10" s="111" customFormat="1" ht="14.25">
      <c r="B54" s="1687" t="s">
        <v>479</v>
      </c>
      <c r="C54" s="574" t="s">
        <v>46</v>
      </c>
      <c r="D54" s="573"/>
      <c r="E54" s="136"/>
      <c r="F54" s="411"/>
    </row>
    <row r="55" spans="1:10" s="111" customFormat="1" ht="14.25">
      <c r="B55" s="1688"/>
      <c r="C55" s="575" t="s">
        <v>47</v>
      </c>
      <c r="D55" s="573"/>
      <c r="E55" s="136"/>
      <c r="F55" s="411"/>
    </row>
    <row r="56" spans="1:10" s="111" customFormat="1" ht="14.25">
      <c r="B56" s="1688"/>
      <c r="C56" s="575" t="s">
        <v>48</v>
      </c>
      <c r="D56" s="573"/>
      <c r="E56" s="136"/>
      <c r="F56" s="411"/>
    </row>
    <row r="57" spans="1:10" s="111" customFormat="1" ht="14.25">
      <c r="B57" s="1688"/>
      <c r="C57" s="575" t="s">
        <v>49</v>
      </c>
      <c r="D57" s="573"/>
      <c r="E57" s="136"/>
      <c r="F57" s="411"/>
    </row>
    <row r="58" spans="1:10" s="111" customFormat="1" ht="14.25">
      <c r="B58" s="1689"/>
      <c r="C58" s="576" t="s">
        <v>203</v>
      </c>
      <c r="D58" s="573"/>
      <c r="E58" s="136"/>
      <c r="F58" s="411"/>
    </row>
    <row r="59" spans="1:10" s="111" customFormat="1" ht="14.25">
      <c r="D59" s="411"/>
      <c r="E59" s="136"/>
      <c r="F59" s="411"/>
    </row>
    <row r="60" spans="1:10" s="111" customFormat="1">
      <c r="B60" s="1691" t="s">
        <v>753</v>
      </c>
      <c r="C60" s="1691"/>
      <c r="D60" s="945"/>
      <c r="E60" s="136"/>
      <c r="F60" s="411"/>
    </row>
    <row r="61" spans="1:10" s="323" customFormat="1" ht="14.25">
      <c r="A61" s="111"/>
      <c r="C61" s="111"/>
      <c r="D61" s="411"/>
      <c r="E61" s="136"/>
      <c r="F61" s="408"/>
    </row>
    <row r="62" spans="1:10" s="323" customFormat="1" ht="28.5" customHeight="1">
      <c r="A62" s="111"/>
      <c r="B62" s="1685" t="s">
        <v>754</v>
      </c>
      <c r="C62" s="1685"/>
      <c r="D62" s="947"/>
      <c r="E62" s="136"/>
      <c r="F62" s="408"/>
    </row>
    <row r="63" spans="1:10" s="323" customFormat="1" ht="14.25">
      <c r="A63" s="111"/>
      <c r="D63" s="408"/>
      <c r="E63" s="136"/>
      <c r="F63" s="408"/>
    </row>
    <row r="64" spans="1:10" s="323" customFormat="1" ht="14.25">
      <c r="A64" s="111"/>
      <c r="D64" s="408"/>
      <c r="E64" s="136"/>
      <c r="F64" s="408"/>
    </row>
    <row r="65" spans="1:15" s="323" customFormat="1" ht="14.25">
      <c r="A65" s="111"/>
      <c r="D65" s="408"/>
      <c r="E65" s="136"/>
      <c r="F65" s="408"/>
    </row>
    <row r="66" spans="1:15">
      <c r="C66" s="323"/>
      <c r="D66" s="408"/>
      <c r="E66" s="91"/>
      <c r="G66" s="38"/>
      <c r="H66" s="38"/>
      <c r="I66" s="38"/>
      <c r="J66" s="38"/>
      <c r="K66" s="38"/>
      <c r="L66" s="38"/>
      <c r="M66" s="38"/>
      <c r="N66" s="38"/>
      <c r="O66" s="38"/>
    </row>
    <row r="67" spans="1:15">
      <c r="E67" s="91"/>
      <c r="G67" s="38"/>
      <c r="H67" s="38"/>
      <c r="I67" s="38"/>
      <c r="J67" s="38"/>
      <c r="K67" s="38"/>
      <c r="L67" s="38"/>
      <c r="M67" s="38"/>
      <c r="N67" s="38"/>
      <c r="O67" s="38"/>
    </row>
    <row r="68" spans="1:15">
      <c r="E68" s="91"/>
      <c r="G68" s="38"/>
      <c r="H68" s="38"/>
      <c r="I68" s="38"/>
      <c r="J68" s="38"/>
      <c r="K68" s="38"/>
      <c r="L68" s="38"/>
      <c r="M68" s="38"/>
      <c r="N68" s="38"/>
      <c r="O68" s="38"/>
    </row>
    <row r="69" spans="1:15">
      <c r="E69" s="91"/>
      <c r="G69" s="38"/>
      <c r="H69" s="38"/>
      <c r="I69" s="38"/>
      <c r="J69" s="38"/>
      <c r="K69" s="38"/>
      <c r="L69" s="38"/>
      <c r="M69" s="38"/>
      <c r="N69" s="38"/>
      <c r="O69" s="38"/>
    </row>
    <row r="70" spans="1:15">
      <c r="E70" s="91"/>
      <c r="G70" s="38"/>
      <c r="H70" s="38"/>
      <c r="I70" s="38"/>
      <c r="J70" s="38"/>
      <c r="K70" s="38"/>
      <c r="L70" s="38"/>
      <c r="M70" s="38"/>
      <c r="N70" s="38"/>
      <c r="O70" s="38"/>
    </row>
    <row r="71" spans="1:15">
      <c r="E71" s="91"/>
      <c r="G71" s="38"/>
      <c r="H71" s="38"/>
      <c r="I71" s="38"/>
      <c r="J71" s="38"/>
      <c r="K71" s="38"/>
      <c r="L71" s="38"/>
      <c r="M71" s="38"/>
      <c r="N71" s="38"/>
      <c r="O71" s="38"/>
    </row>
    <row r="72" spans="1:15">
      <c r="E72" s="91"/>
      <c r="G72" s="38"/>
      <c r="H72" s="38"/>
      <c r="I72" s="38"/>
      <c r="J72" s="38"/>
      <c r="K72" s="38"/>
      <c r="L72" s="38"/>
      <c r="M72" s="38"/>
      <c r="N72" s="38"/>
      <c r="O72" s="38"/>
    </row>
    <row r="73" spans="1:15">
      <c r="E73" s="91"/>
      <c r="G73" s="38"/>
      <c r="H73" s="38"/>
      <c r="I73" s="38"/>
      <c r="J73" s="38"/>
      <c r="K73" s="38"/>
      <c r="L73" s="38"/>
      <c r="M73" s="38"/>
      <c r="N73" s="38"/>
      <c r="O73" s="38"/>
    </row>
    <row r="74" spans="1:15">
      <c r="E74" s="91"/>
      <c r="G74" s="38"/>
      <c r="H74" s="38"/>
      <c r="I74" s="38"/>
      <c r="J74" s="38"/>
      <c r="K74" s="38"/>
      <c r="L74" s="38"/>
      <c r="M74" s="38"/>
      <c r="N74" s="38"/>
      <c r="O74" s="38"/>
    </row>
    <row r="75" spans="1:15">
      <c r="E75" s="91"/>
      <c r="G75" s="38"/>
      <c r="H75" s="38"/>
      <c r="I75" s="38"/>
      <c r="J75" s="38"/>
      <c r="K75" s="38"/>
      <c r="L75" s="38"/>
      <c r="M75" s="38"/>
      <c r="N75" s="38"/>
      <c r="O75" s="38"/>
    </row>
    <row r="76" spans="1:15">
      <c r="E76" s="91"/>
      <c r="G76" s="38"/>
      <c r="H76" s="38"/>
      <c r="I76" s="38"/>
      <c r="J76" s="38"/>
      <c r="K76" s="38"/>
      <c r="L76" s="38"/>
      <c r="M76" s="38"/>
      <c r="N76" s="38"/>
      <c r="O76" s="38"/>
    </row>
    <row r="77" spans="1:15">
      <c r="E77" s="91"/>
      <c r="G77" s="38"/>
      <c r="H77" s="38"/>
      <c r="I77" s="38"/>
      <c r="J77" s="38"/>
      <c r="K77" s="38"/>
      <c r="L77" s="38"/>
      <c r="M77" s="38"/>
      <c r="N77" s="38"/>
      <c r="O77" s="38"/>
    </row>
    <row r="78" spans="1:15">
      <c r="E78" s="91"/>
      <c r="G78" s="38"/>
      <c r="H78" s="38"/>
      <c r="I78" s="38"/>
      <c r="J78" s="38"/>
      <c r="K78" s="38"/>
      <c r="L78" s="38"/>
      <c r="M78" s="38"/>
      <c r="N78" s="38"/>
      <c r="O78" s="38"/>
    </row>
    <row r="79" spans="1:15">
      <c r="E79" s="91"/>
      <c r="G79" s="38"/>
      <c r="H79" s="38"/>
      <c r="I79" s="38"/>
      <c r="J79" s="38"/>
      <c r="K79" s="38"/>
      <c r="L79" s="38"/>
      <c r="M79" s="38"/>
      <c r="N79" s="38"/>
      <c r="O79" s="38"/>
    </row>
    <row r="80" spans="1:15">
      <c r="E80" s="91"/>
      <c r="G80" s="38"/>
      <c r="H80" s="38"/>
      <c r="I80" s="38"/>
      <c r="J80" s="38"/>
      <c r="K80" s="38"/>
      <c r="L80" s="38"/>
      <c r="M80" s="38"/>
      <c r="N80" s="38"/>
      <c r="O80" s="38"/>
    </row>
    <row r="81" spans="5:15">
      <c r="E81" s="91"/>
      <c r="G81" s="38"/>
      <c r="H81" s="38"/>
      <c r="I81" s="38"/>
      <c r="J81" s="38"/>
      <c r="K81" s="38"/>
      <c r="L81" s="38"/>
      <c r="M81" s="38"/>
      <c r="N81" s="38"/>
      <c r="O81" s="38"/>
    </row>
    <row r="82" spans="5:15">
      <c r="E82" s="91"/>
      <c r="G82" s="38"/>
      <c r="H82" s="38"/>
      <c r="I82" s="38"/>
      <c r="J82" s="38"/>
      <c r="K82" s="38"/>
      <c r="L82" s="38"/>
      <c r="M82" s="38"/>
      <c r="N82" s="38"/>
      <c r="O82" s="38"/>
    </row>
    <row r="83" spans="5:15">
      <c r="E83" s="91"/>
      <c r="G83" s="38"/>
      <c r="H83" s="38"/>
      <c r="I83" s="38"/>
      <c r="J83" s="38"/>
      <c r="K83" s="38"/>
      <c r="L83" s="38"/>
      <c r="M83" s="38"/>
      <c r="N83" s="38"/>
      <c r="O83" s="38"/>
    </row>
    <row r="84" spans="5:15">
      <c r="E84" s="91"/>
      <c r="G84" s="38"/>
      <c r="H84" s="38"/>
      <c r="I84" s="38"/>
      <c r="J84" s="38"/>
      <c r="K84" s="38"/>
      <c r="L84" s="38"/>
      <c r="M84" s="38"/>
      <c r="N84" s="38"/>
      <c r="O84" s="38"/>
    </row>
    <row r="85" spans="5:15">
      <c r="E85" s="91"/>
      <c r="G85" s="38"/>
      <c r="H85" s="38"/>
      <c r="I85" s="38"/>
      <c r="J85" s="38"/>
      <c r="K85" s="38"/>
      <c r="L85" s="38"/>
      <c r="M85" s="38"/>
      <c r="N85" s="38"/>
      <c r="O85" s="38"/>
    </row>
    <row r="86" spans="5:15">
      <c r="E86" s="91"/>
      <c r="G86" s="38"/>
      <c r="H86" s="38"/>
      <c r="I86" s="38"/>
      <c r="J86" s="38"/>
      <c r="K86" s="38"/>
      <c r="L86" s="38"/>
      <c r="M86" s="38"/>
      <c r="N86" s="38"/>
      <c r="O86" s="38"/>
    </row>
    <row r="87" spans="5:15">
      <c r="E87" s="91"/>
      <c r="G87" s="38"/>
      <c r="H87" s="38"/>
      <c r="I87" s="38"/>
      <c r="J87" s="38"/>
      <c r="K87" s="38"/>
      <c r="L87" s="38"/>
      <c r="M87" s="38"/>
      <c r="N87" s="38"/>
      <c r="O87" s="38"/>
    </row>
    <row r="88" spans="5:15">
      <c r="E88" s="91"/>
      <c r="G88" s="38"/>
      <c r="H88" s="38"/>
      <c r="I88" s="38"/>
      <c r="J88" s="38"/>
      <c r="K88" s="38"/>
      <c r="L88" s="38"/>
      <c r="M88" s="38"/>
      <c r="N88" s="38"/>
      <c r="O88" s="38"/>
    </row>
    <row r="89" spans="5:15">
      <c r="E89" s="91"/>
      <c r="G89" s="38"/>
      <c r="H89" s="38"/>
      <c r="I89" s="38"/>
      <c r="J89" s="38"/>
      <c r="K89" s="38"/>
      <c r="L89" s="38"/>
      <c r="M89" s="38"/>
      <c r="N89" s="38"/>
      <c r="O89" s="38"/>
    </row>
    <row r="90" spans="5:15">
      <c r="E90" s="91"/>
      <c r="G90" s="38"/>
      <c r="H90" s="38"/>
      <c r="I90" s="38"/>
      <c r="J90" s="38"/>
      <c r="K90" s="38"/>
      <c r="L90" s="38"/>
      <c r="M90" s="38"/>
      <c r="N90" s="38"/>
      <c r="O90" s="38"/>
    </row>
    <row r="91" spans="5:15">
      <c r="E91" s="91"/>
      <c r="G91" s="38"/>
      <c r="H91" s="38"/>
      <c r="I91" s="38"/>
      <c r="J91" s="38"/>
      <c r="K91" s="38"/>
      <c r="L91" s="38"/>
      <c r="M91" s="38"/>
      <c r="N91" s="38"/>
      <c r="O91" s="38"/>
    </row>
    <row r="92" spans="5:15">
      <c r="E92" s="91"/>
      <c r="G92" s="38"/>
      <c r="H92" s="38"/>
      <c r="I92" s="38"/>
      <c r="J92" s="38"/>
      <c r="K92" s="38"/>
      <c r="L92" s="38"/>
      <c r="M92" s="38"/>
      <c r="N92" s="38"/>
      <c r="O92" s="38"/>
    </row>
    <row r="93" spans="5:15">
      <c r="E93" s="91"/>
      <c r="G93" s="38"/>
      <c r="H93" s="38"/>
      <c r="I93" s="38"/>
      <c r="J93" s="38"/>
      <c r="K93" s="38"/>
      <c r="L93" s="38"/>
      <c r="M93" s="38"/>
      <c r="N93" s="38"/>
      <c r="O93" s="38"/>
    </row>
    <row r="94" spans="5:15">
      <c r="E94" s="91"/>
      <c r="G94" s="38"/>
      <c r="H94" s="38"/>
      <c r="I94" s="38"/>
      <c r="J94" s="38"/>
      <c r="K94" s="38"/>
      <c r="L94" s="38"/>
      <c r="M94" s="38"/>
      <c r="N94" s="38"/>
      <c r="O94" s="38"/>
    </row>
    <row r="95" spans="5:15">
      <c r="E95" s="91"/>
      <c r="G95" s="38"/>
      <c r="H95" s="38"/>
      <c r="I95" s="38"/>
      <c r="J95" s="38"/>
      <c r="K95" s="38"/>
      <c r="L95" s="38"/>
      <c r="M95" s="38"/>
      <c r="N95" s="38"/>
      <c r="O95" s="38"/>
    </row>
    <row r="96" spans="5:15">
      <c r="E96" s="91"/>
      <c r="G96" s="38"/>
      <c r="H96" s="38"/>
      <c r="I96" s="38"/>
      <c r="J96" s="38"/>
      <c r="K96" s="38"/>
      <c r="L96" s="38"/>
      <c r="M96" s="38"/>
      <c r="N96" s="38"/>
      <c r="O96" s="38"/>
    </row>
    <row r="97" spans="5:15">
      <c r="E97" s="91"/>
      <c r="G97" s="38"/>
      <c r="H97" s="38"/>
      <c r="I97" s="38"/>
      <c r="J97" s="38"/>
      <c r="K97" s="38"/>
      <c r="L97" s="38"/>
      <c r="M97" s="38"/>
      <c r="N97" s="38"/>
      <c r="O97" s="38"/>
    </row>
    <row r="98" spans="5:15">
      <c r="E98" s="91"/>
      <c r="G98" s="38"/>
      <c r="H98" s="38"/>
      <c r="I98" s="38"/>
      <c r="J98" s="38"/>
      <c r="K98" s="38"/>
      <c r="L98" s="38"/>
      <c r="M98" s="38"/>
      <c r="N98" s="38"/>
      <c r="O98" s="38"/>
    </row>
    <row r="99" spans="5:15">
      <c r="E99" s="91"/>
      <c r="G99" s="38"/>
      <c r="H99" s="38"/>
      <c r="I99" s="38"/>
      <c r="J99" s="38"/>
      <c r="K99" s="38"/>
      <c r="L99" s="38"/>
      <c r="M99" s="38"/>
      <c r="N99" s="38"/>
      <c r="O99" s="38"/>
    </row>
    <row r="100" spans="5:15">
      <c r="E100" s="91"/>
      <c r="G100" s="38"/>
      <c r="H100" s="38"/>
      <c r="I100" s="38"/>
      <c r="J100" s="38"/>
      <c r="K100" s="38"/>
      <c r="L100" s="38"/>
      <c r="M100" s="38"/>
      <c r="N100" s="38"/>
      <c r="O100" s="38"/>
    </row>
    <row r="101" spans="5:15">
      <c r="E101" s="91"/>
      <c r="G101" s="38"/>
      <c r="H101" s="38"/>
      <c r="I101" s="38"/>
      <c r="J101" s="38"/>
      <c r="K101" s="38"/>
      <c r="L101" s="38"/>
      <c r="M101" s="38"/>
      <c r="N101" s="38"/>
      <c r="O101" s="38"/>
    </row>
    <row r="102" spans="5:15">
      <c r="E102" s="91"/>
      <c r="G102" s="38"/>
      <c r="H102" s="38"/>
      <c r="I102" s="38"/>
      <c r="J102" s="38"/>
      <c r="K102" s="38"/>
      <c r="L102" s="38"/>
      <c r="M102" s="38"/>
      <c r="N102" s="38"/>
      <c r="O102" s="38"/>
    </row>
    <row r="103" spans="5:15">
      <c r="E103" s="91"/>
      <c r="G103" s="38"/>
      <c r="H103" s="38"/>
      <c r="I103" s="38"/>
      <c r="J103" s="38"/>
      <c r="K103" s="38"/>
      <c r="L103" s="38"/>
      <c r="M103" s="38"/>
      <c r="N103" s="38"/>
      <c r="O103" s="38"/>
    </row>
    <row r="104" spans="5:15">
      <c r="E104" s="91"/>
      <c r="G104" s="38"/>
      <c r="H104" s="38"/>
      <c r="I104" s="38"/>
      <c r="J104" s="38"/>
      <c r="K104" s="38"/>
      <c r="L104" s="38"/>
      <c r="M104" s="38"/>
      <c r="N104" s="38"/>
      <c r="O104" s="38"/>
    </row>
    <row r="105" spans="5:15">
      <c r="E105" s="91"/>
      <c r="G105" s="38"/>
      <c r="H105" s="38"/>
      <c r="I105" s="38"/>
      <c r="J105" s="38"/>
      <c r="K105" s="38"/>
      <c r="L105" s="38"/>
      <c r="M105" s="38"/>
      <c r="N105" s="38"/>
      <c r="O105" s="38"/>
    </row>
    <row r="106" spans="5:15">
      <c r="E106" s="91"/>
      <c r="G106" s="38"/>
      <c r="H106" s="38"/>
      <c r="I106" s="38"/>
      <c r="J106" s="38"/>
      <c r="K106" s="38"/>
      <c r="L106" s="38"/>
      <c r="M106" s="38"/>
      <c r="N106" s="38"/>
      <c r="O106" s="38"/>
    </row>
    <row r="107" spans="5:15">
      <c r="E107" s="91"/>
      <c r="G107" s="38"/>
      <c r="H107" s="38"/>
      <c r="I107" s="38"/>
      <c r="J107" s="38"/>
      <c r="K107" s="38"/>
      <c r="L107" s="38"/>
      <c r="M107" s="38"/>
      <c r="N107" s="38"/>
      <c r="O107" s="38"/>
    </row>
    <row r="108" spans="5:15">
      <c r="E108" s="91"/>
      <c r="G108" s="38"/>
      <c r="H108" s="38"/>
      <c r="I108" s="38"/>
      <c r="J108" s="38"/>
      <c r="K108" s="38"/>
      <c r="L108" s="38"/>
      <c r="M108" s="38"/>
      <c r="N108" s="38"/>
      <c r="O108" s="38"/>
    </row>
    <row r="109" spans="5:15">
      <c r="E109" s="91"/>
      <c r="G109" s="38"/>
      <c r="H109" s="38"/>
      <c r="I109" s="38"/>
      <c r="J109" s="38"/>
      <c r="K109" s="38"/>
      <c r="L109" s="38"/>
      <c r="M109" s="38"/>
      <c r="N109" s="38"/>
      <c r="O109" s="38"/>
    </row>
    <row r="110" spans="5:15">
      <c r="E110" s="91"/>
      <c r="G110" s="38"/>
      <c r="H110" s="38"/>
      <c r="I110" s="38"/>
      <c r="J110" s="38"/>
      <c r="K110" s="38"/>
      <c r="L110" s="38"/>
      <c r="M110" s="38"/>
      <c r="N110" s="38"/>
      <c r="O110" s="38"/>
    </row>
    <row r="111" spans="5:15">
      <c r="E111" s="91"/>
      <c r="G111" s="38"/>
      <c r="H111" s="38"/>
      <c r="I111" s="38"/>
      <c r="J111" s="38"/>
      <c r="K111" s="38"/>
      <c r="L111" s="38"/>
      <c r="M111" s="38"/>
      <c r="N111" s="38"/>
      <c r="O111" s="38"/>
    </row>
    <row r="112" spans="5:15">
      <c r="E112" s="91"/>
      <c r="G112" s="38"/>
      <c r="H112" s="38"/>
      <c r="I112" s="38"/>
      <c r="J112" s="38"/>
      <c r="K112" s="38"/>
      <c r="L112" s="38"/>
      <c r="M112" s="38"/>
      <c r="N112" s="38"/>
      <c r="O112" s="38"/>
    </row>
    <row r="113" spans="5:15">
      <c r="E113" s="91"/>
      <c r="G113" s="38"/>
      <c r="H113" s="38"/>
      <c r="I113" s="38"/>
      <c r="J113" s="38"/>
      <c r="K113" s="38"/>
      <c r="L113" s="38"/>
      <c r="M113" s="38"/>
      <c r="N113" s="38"/>
      <c r="O113" s="38"/>
    </row>
    <row r="114" spans="5:15">
      <c r="E114" s="91"/>
      <c r="G114" s="38"/>
      <c r="H114" s="38"/>
      <c r="I114" s="38"/>
      <c r="J114" s="38"/>
      <c r="K114" s="38"/>
      <c r="L114" s="38"/>
      <c r="M114" s="38"/>
      <c r="N114" s="38"/>
      <c r="O114" s="38"/>
    </row>
    <row r="115" spans="5:15">
      <c r="E115" s="91"/>
      <c r="G115" s="38"/>
      <c r="H115" s="38"/>
      <c r="I115" s="38"/>
      <c r="J115" s="38"/>
      <c r="K115" s="38"/>
      <c r="L115" s="38"/>
      <c r="M115" s="38"/>
      <c r="N115" s="38"/>
      <c r="O115" s="38"/>
    </row>
    <row r="116" spans="5:15">
      <c r="E116" s="91"/>
      <c r="G116" s="38"/>
      <c r="H116" s="38"/>
      <c r="I116" s="38"/>
      <c r="J116" s="38"/>
      <c r="K116" s="38"/>
      <c r="L116" s="38"/>
      <c r="M116" s="38"/>
      <c r="N116" s="38"/>
      <c r="O116" s="38"/>
    </row>
    <row r="117" spans="5:15">
      <c r="E117" s="91"/>
      <c r="G117" s="38"/>
      <c r="H117" s="38"/>
      <c r="I117" s="38"/>
      <c r="J117" s="38"/>
      <c r="K117" s="38"/>
      <c r="L117" s="38"/>
      <c r="M117" s="38"/>
      <c r="N117" s="38"/>
      <c r="O117" s="38"/>
    </row>
    <row r="118" spans="5:15">
      <c r="E118" s="91"/>
      <c r="G118" s="38"/>
      <c r="H118" s="38"/>
      <c r="I118" s="38"/>
      <c r="J118" s="38"/>
      <c r="K118" s="38"/>
      <c r="L118" s="38"/>
      <c r="M118" s="38"/>
      <c r="N118" s="38"/>
      <c r="O118" s="38"/>
    </row>
    <row r="119" spans="5:15">
      <c r="E119" s="91"/>
      <c r="G119" s="38"/>
      <c r="H119" s="38"/>
      <c r="I119" s="38"/>
      <c r="J119" s="38"/>
      <c r="K119" s="38"/>
      <c r="L119" s="38"/>
      <c r="M119" s="38"/>
      <c r="N119" s="38"/>
      <c r="O119" s="38"/>
    </row>
    <row r="120" spans="5:15">
      <c r="E120" s="91"/>
      <c r="G120" s="38"/>
      <c r="H120" s="38"/>
      <c r="I120" s="38"/>
      <c r="J120" s="38"/>
      <c r="K120" s="38"/>
      <c r="L120" s="38"/>
      <c r="M120" s="38"/>
      <c r="N120" s="38"/>
      <c r="O120" s="38"/>
    </row>
    <row r="121" spans="5:15">
      <c r="E121" s="91"/>
      <c r="G121" s="38"/>
      <c r="H121" s="38"/>
      <c r="I121" s="38"/>
      <c r="J121" s="38"/>
      <c r="K121" s="38"/>
      <c r="L121" s="38"/>
      <c r="M121" s="38"/>
      <c r="N121" s="38"/>
      <c r="O121" s="38"/>
    </row>
  </sheetData>
  <sheetProtection password="DE4A" sheet="1" objects="1" scenarios="1"/>
  <mergeCells count="6">
    <mergeCell ref="B62:C62"/>
    <mergeCell ref="B7:D7"/>
    <mergeCell ref="B54:B58"/>
    <mergeCell ref="A1:G1"/>
    <mergeCell ref="A2:G2"/>
    <mergeCell ref="B60:C60"/>
  </mergeCells>
  <phoneticPr fontId="0" type="noConversion"/>
  <dataValidations count="2">
    <dataValidation type="list" allowBlank="1" showInputMessage="1" showErrorMessage="1" sqref="D54 D56:D58">
      <formula1>"Owner/Project, Tenant"</formula1>
    </dataValidation>
    <dataValidation type="list" allowBlank="1" showInputMessage="1" showErrorMessage="1" sqref="D55">
      <formula1>"Owner/Project, Tenant, N/A"</formula1>
    </dataValidation>
  </dataValidations>
  <printOptions horizontalCentered="1"/>
  <pageMargins left="0.56999999999999995" right="0.25" top="0.5" bottom="0.75" header="0.25" footer="0.25"/>
  <pageSetup scale="71" orientation="portrait" r:id="rId1"/>
  <headerFooter alignWithMargins="0">
    <oddFooter xml:space="preserve">&amp;L&amp;9&amp;F
&amp;A&amp;R&amp;9Page &amp;P 
&amp;D   </oddFooter>
  </headerFooter>
  <drawing r:id="rId2"/>
</worksheet>
</file>

<file path=xl/worksheets/sheet9.xml><?xml version="1.0" encoding="utf-8"?>
<worksheet xmlns="http://schemas.openxmlformats.org/spreadsheetml/2006/main" xmlns:r="http://schemas.openxmlformats.org/officeDocument/2006/relationships">
  <sheetPr codeName="Sheet9"/>
  <dimension ref="A1:DW85"/>
  <sheetViews>
    <sheetView showGridLines="0" zoomScaleNormal="100" zoomScaleSheetLayoutView="50" workbookViewId="0">
      <pane xSplit="4" ySplit="5" topLeftCell="E6" activePane="bottomRight" state="frozen"/>
      <selection pane="topRight" activeCell="E1" sqref="E1"/>
      <selection pane="bottomLeft" activeCell="A6" sqref="A6"/>
      <selection pane="bottomRight" activeCell="G24" sqref="G24"/>
    </sheetView>
  </sheetViews>
  <sheetFormatPr defaultColWidth="9.77734375" defaultRowHeight="15"/>
  <cols>
    <col min="1" max="1" width="1.6640625" style="15" customWidth="1"/>
    <col min="2" max="2" width="22.5546875" style="1" customWidth="1"/>
    <col min="3" max="4" width="7.33203125" style="1" customWidth="1"/>
    <col min="5" max="16" width="10.77734375" style="1" customWidth="1"/>
    <col min="17" max="17" width="12.88671875" style="1" customWidth="1"/>
    <col min="18" max="24" width="10.77734375" style="1" customWidth="1"/>
    <col min="25" max="25" width="1.6640625" style="15" customWidth="1"/>
    <col min="26" max="26" width="17.77734375" style="1" customWidth="1"/>
    <col min="27" max="27" width="8.6640625" style="1" customWidth="1"/>
    <col min="28" max="28" width="11.5546875" style="1" customWidth="1"/>
    <col min="29" max="29" width="10.77734375" style="1" customWidth="1"/>
    <col min="30" max="30" width="10.33203125" style="1" customWidth="1"/>
    <col min="31" max="31" width="10" style="1" customWidth="1"/>
    <col min="32" max="36" width="9.77734375" style="1"/>
    <col min="37" max="37" width="13" style="1" bestFit="1" customWidth="1"/>
    <col min="38" max="47" width="9.77734375" style="1"/>
    <col min="48" max="48" width="9.77734375" style="1" customWidth="1"/>
    <col min="49" max="49" width="15.6640625" style="1" customWidth="1"/>
    <col min="50" max="50" width="21.88671875" style="1" bestFit="1" customWidth="1"/>
    <col min="51" max="51" width="17.88671875" style="1" bestFit="1" customWidth="1"/>
    <col min="52" max="16384" width="9.77734375" style="1"/>
  </cols>
  <sheetData>
    <row r="1" spans="2:27" ht="23.25" customHeight="1">
      <c r="B1" s="788">
        <f>Project</f>
        <v>0</v>
      </c>
      <c r="C1" s="498"/>
      <c r="D1" s="498"/>
      <c r="E1" s="498"/>
      <c r="F1" s="498"/>
      <c r="G1" s="498"/>
      <c r="H1" s="498"/>
      <c r="I1" s="498"/>
      <c r="J1" s="498"/>
      <c r="K1" s="498"/>
      <c r="L1" s="498"/>
      <c r="M1" s="498"/>
      <c r="N1" s="498"/>
      <c r="O1" s="498"/>
      <c r="P1" s="498"/>
      <c r="Q1" s="498"/>
      <c r="R1" s="498"/>
      <c r="S1" s="498"/>
      <c r="T1" s="498"/>
      <c r="U1" s="498"/>
      <c r="V1" s="498"/>
      <c r="W1" s="498"/>
      <c r="X1" s="498"/>
    </row>
    <row r="2" spans="2:27" ht="25.15" customHeight="1">
      <c r="B2" s="499" t="s">
        <v>459</v>
      </c>
      <c r="C2" s="499"/>
      <c r="D2" s="499"/>
      <c r="E2" s="499"/>
      <c r="F2" s="499"/>
      <c r="G2" s="499"/>
      <c r="H2" s="499"/>
      <c r="I2" s="499"/>
      <c r="J2" s="499"/>
      <c r="K2" s="499"/>
      <c r="L2" s="499"/>
      <c r="M2" s="499"/>
      <c r="N2" s="499"/>
      <c r="O2" s="499"/>
      <c r="P2" s="499"/>
      <c r="Q2" s="499"/>
      <c r="R2" s="499"/>
      <c r="S2" s="499"/>
      <c r="T2" s="499"/>
      <c r="U2" s="499"/>
      <c r="V2" s="499"/>
      <c r="W2" s="499"/>
      <c r="X2" s="499"/>
      <c r="Y2" s="499"/>
    </row>
    <row r="3" spans="2:27" s="127" customFormat="1" ht="8.65" customHeight="1">
      <c r="B3" s="402"/>
      <c r="C3" s="1697"/>
      <c r="D3" s="1697"/>
      <c r="E3" s="1697"/>
      <c r="T3" s="1693"/>
      <c r="U3" s="1693"/>
      <c r="V3" s="1693"/>
      <c r="W3" s="1693"/>
      <c r="X3" s="1693"/>
    </row>
    <row r="4" spans="2:27" s="111" customFormat="1" ht="15" customHeight="1">
      <c r="B4" s="401"/>
      <c r="C4" s="401"/>
      <c r="D4" s="360"/>
      <c r="E4" s="123" t="s">
        <v>153</v>
      </c>
      <c r="F4" s="123" t="s">
        <v>153</v>
      </c>
      <c r="G4" s="123" t="s">
        <v>153</v>
      </c>
      <c r="H4" s="122" t="s">
        <v>153</v>
      </c>
      <c r="I4" s="123" t="s">
        <v>153</v>
      </c>
      <c r="J4" s="119" t="s">
        <v>153</v>
      </c>
      <c r="K4" s="123" t="s">
        <v>153</v>
      </c>
      <c r="L4" s="119" t="s">
        <v>153</v>
      </c>
      <c r="M4" s="123" t="s">
        <v>153</v>
      </c>
      <c r="N4" s="123" t="s">
        <v>153</v>
      </c>
      <c r="O4" s="123" t="s">
        <v>153</v>
      </c>
      <c r="P4" s="119" t="s">
        <v>153</v>
      </c>
      <c r="Q4" s="123" t="s">
        <v>153</v>
      </c>
      <c r="R4" s="119" t="s">
        <v>153</v>
      </c>
      <c r="S4" s="123" t="s">
        <v>153</v>
      </c>
      <c r="T4" s="123" t="s">
        <v>153</v>
      </c>
      <c r="U4" s="123" t="s">
        <v>153</v>
      </c>
      <c r="V4" s="123" t="s">
        <v>153</v>
      </c>
      <c r="W4" s="123" t="s">
        <v>153</v>
      </c>
      <c r="X4" s="123" t="s">
        <v>153</v>
      </c>
      <c r="Z4" s="975"/>
      <c r="AA4" s="975"/>
    </row>
    <row r="5" spans="2:27" s="111" customFormat="1" ht="15" customHeight="1">
      <c r="B5" s="360"/>
      <c r="C5" s="1665" t="s">
        <v>253</v>
      </c>
      <c r="D5" s="1695"/>
      <c r="E5" s="125">
        <v>1</v>
      </c>
      <c r="F5" s="125">
        <f t="shared" ref="F5:S5" si="0">E5+1</f>
        <v>2</v>
      </c>
      <c r="G5" s="125">
        <f>F5+1</f>
        <v>3</v>
      </c>
      <c r="H5" s="126">
        <f t="shared" si="0"/>
        <v>4</v>
      </c>
      <c r="I5" s="125">
        <f t="shared" si="0"/>
        <v>5</v>
      </c>
      <c r="J5" s="112">
        <f t="shared" si="0"/>
        <v>6</v>
      </c>
      <c r="K5" s="125">
        <f t="shared" si="0"/>
        <v>7</v>
      </c>
      <c r="L5" s="112">
        <f t="shared" si="0"/>
        <v>8</v>
      </c>
      <c r="M5" s="125">
        <f t="shared" si="0"/>
        <v>9</v>
      </c>
      <c r="N5" s="125">
        <f t="shared" si="0"/>
        <v>10</v>
      </c>
      <c r="O5" s="125">
        <f t="shared" si="0"/>
        <v>11</v>
      </c>
      <c r="P5" s="112">
        <f t="shared" si="0"/>
        <v>12</v>
      </c>
      <c r="Q5" s="125">
        <f t="shared" si="0"/>
        <v>13</v>
      </c>
      <c r="R5" s="112">
        <f t="shared" si="0"/>
        <v>14</v>
      </c>
      <c r="S5" s="125">
        <f t="shared" si="0"/>
        <v>15</v>
      </c>
      <c r="T5" s="125">
        <f>S5+1</f>
        <v>16</v>
      </c>
      <c r="U5" s="125">
        <f>T5+1</f>
        <v>17</v>
      </c>
      <c r="V5" s="125">
        <f>U5+1</f>
        <v>18</v>
      </c>
      <c r="W5" s="125">
        <f>V5+1</f>
        <v>19</v>
      </c>
      <c r="X5" s="125">
        <f>W5+1</f>
        <v>20</v>
      </c>
      <c r="Z5" s="979"/>
      <c r="AA5" s="975"/>
    </row>
    <row r="6" spans="2:27" s="111" customFormat="1" ht="15.75">
      <c r="B6" s="113" t="s">
        <v>251</v>
      </c>
      <c r="C6" s="973" t="s">
        <v>297</v>
      </c>
      <c r="D6" s="973" t="s">
        <v>298</v>
      </c>
      <c r="E6" s="121"/>
      <c r="F6" s="110"/>
      <c r="G6" s="124"/>
      <c r="H6" s="110"/>
      <c r="I6" s="124"/>
      <c r="J6" s="110"/>
      <c r="K6" s="124"/>
      <c r="L6" s="110"/>
      <c r="M6" s="124"/>
      <c r="N6" s="124"/>
      <c r="O6" s="124"/>
      <c r="P6" s="110"/>
      <c r="Q6" s="124"/>
      <c r="R6" s="110"/>
      <c r="S6" s="124"/>
      <c r="T6" s="124"/>
      <c r="U6" s="124"/>
      <c r="V6" s="124"/>
      <c r="W6" s="124"/>
      <c r="X6" s="124"/>
      <c r="Z6" s="1704"/>
      <c r="AA6" s="975"/>
    </row>
    <row r="7" spans="2:27" s="171" customFormat="1" ht="14.25">
      <c r="B7" s="361" t="s">
        <v>252</v>
      </c>
      <c r="C7" s="789">
        <f>'1)UnderwritingCriteria'!H9</f>
        <v>0.02</v>
      </c>
      <c r="D7" s="789">
        <f>'1)UnderwritingCriteria'!H10</f>
        <v>0.02</v>
      </c>
      <c r="E7" s="362">
        <f>IF(ISERROR('5)Income'!J75),"",'5)Income'!J75)</f>
        <v>0</v>
      </c>
      <c r="F7" s="363">
        <f>E7*(1+$C$7)</f>
        <v>0</v>
      </c>
      <c r="G7" s="362">
        <f>F7*(1+$C$7)</f>
        <v>0</v>
      </c>
      <c r="H7" s="362">
        <f>G7*(1+$D$7)</f>
        <v>0</v>
      </c>
      <c r="I7" s="362">
        <f>H7*(1+$D$7)</f>
        <v>0</v>
      </c>
      <c r="J7" s="363">
        <f t="shared" ref="J7:S7" si="1">I7*(1+$D$7)</f>
        <v>0</v>
      </c>
      <c r="K7" s="362">
        <f t="shared" si="1"/>
        <v>0</v>
      </c>
      <c r="L7" s="363">
        <f t="shared" si="1"/>
        <v>0</v>
      </c>
      <c r="M7" s="362">
        <f t="shared" si="1"/>
        <v>0</v>
      </c>
      <c r="N7" s="362">
        <f t="shared" si="1"/>
        <v>0</v>
      </c>
      <c r="O7" s="362">
        <f t="shared" si="1"/>
        <v>0</v>
      </c>
      <c r="P7" s="363">
        <f t="shared" si="1"/>
        <v>0</v>
      </c>
      <c r="Q7" s="362">
        <f t="shared" si="1"/>
        <v>0</v>
      </c>
      <c r="R7" s="363">
        <f t="shared" si="1"/>
        <v>0</v>
      </c>
      <c r="S7" s="362">
        <f t="shared" si="1"/>
        <v>0</v>
      </c>
      <c r="T7" s="362">
        <f>S7*(1+$D$7)</f>
        <v>0</v>
      </c>
      <c r="U7" s="362">
        <f>T7*(1+$D$7)</f>
        <v>0</v>
      </c>
      <c r="V7" s="362">
        <f>U7*(1+$D$7)</f>
        <v>0</v>
      </c>
      <c r="W7" s="362">
        <f>V7*(1+$D$7)</f>
        <v>0</v>
      </c>
      <c r="X7" s="362">
        <f>W7*(1+$D$7)</f>
        <v>0</v>
      </c>
      <c r="Z7" s="1704"/>
      <c r="AA7" s="975"/>
    </row>
    <row r="8" spans="2:27" s="111" customFormat="1" ht="14.25">
      <c r="B8" s="361" t="s">
        <v>433</v>
      </c>
      <c r="C8" s="789">
        <f>IF(Units&lt;=11,'1)UnderwritingCriteria'!$H$5,'1)UnderwritingCriteria'!H6)</f>
        <v>0.05</v>
      </c>
      <c r="D8" s="789">
        <f>IF(Units&lt;=11,'1)UnderwritingCriteria'!$H$5,'1)UnderwritingCriteria'!H7)</f>
        <v>0.05</v>
      </c>
      <c r="E8" s="362">
        <f>IF(ISERROR(E7*$C$8),"",E7*$C$8)</f>
        <v>0</v>
      </c>
      <c r="F8" s="363">
        <f>IF(ISERROR(F7*$C$8),"",F7*$C$8)</f>
        <v>0</v>
      </c>
      <c r="G8" s="362">
        <f>IF(ISERROR(G7*$C$8),"",G7*$C$8)</f>
        <v>0</v>
      </c>
      <c r="H8" s="363">
        <f>IF(ISERROR(H7*$D$8),"",H7*$D$8)</f>
        <v>0</v>
      </c>
      <c r="I8" s="362">
        <f t="shared" ref="I8:X8" si="2">IF(ISERROR(I7*$D$8),"",I7*$D$8)</f>
        <v>0</v>
      </c>
      <c r="J8" s="363">
        <f t="shared" si="2"/>
        <v>0</v>
      </c>
      <c r="K8" s="362">
        <f t="shared" si="2"/>
        <v>0</v>
      </c>
      <c r="L8" s="362">
        <f t="shared" si="2"/>
        <v>0</v>
      </c>
      <c r="M8" s="362">
        <f t="shared" si="2"/>
        <v>0</v>
      </c>
      <c r="N8" s="362">
        <f t="shared" si="2"/>
        <v>0</v>
      </c>
      <c r="O8" s="362">
        <f t="shared" si="2"/>
        <v>0</v>
      </c>
      <c r="P8" s="362">
        <f t="shared" si="2"/>
        <v>0</v>
      </c>
      <c r="Q8" s="362">
        <f t="shared" si="2"/>
        <v>0</v>
      </c>
      <c r="R8" s="362">
        <f t="shared" si="2"/>
        <v>0</v>
      </c>
      <c r="S8" s="362">
        <f t="shared" si="2"/>
        <v>0</v>
      </c>
      <c r="T8" s="362">
        <f t="shared" si="2"/>
        <v>0</v>
      </c>
      <c r="U8" s="362">
        <f t="shared" si="2"/>
        <v>0</v>
      </c>
      <c r="V8" s="362">
        <f t="shared" si="2"/>
        <v>0</v>
      </c>
      <c r="W8" s="362">
        <f t="shared" si="2"/>
        <v>0</v>
      </c>
      <c r="X8" s="362">
        <f t="shared" si="2"/>
        <v>0</v>
      </c>
      <c r="Z8" s="980"/>
      <c r="AA8" s="975"/>
    </row>
    <row r="9" spans="2:27" s="205" customFormat="1">
      <c r="B9" s="364" t="s">
        <v>177</v>
      </c>
      <c r="C9" s="365"/>
      <c r="D9" s="366"/>
      <c r="E9" s="367">
        <f>E7-E8</f>
        <v>0</v>
      </c>
      <c r="F9" s="368">
        <f t="shared" ref="F9:S9" si="3">F7-F8</f>
        <v>0</v>
      </c>
      <c r="G9" s="367">
        <f t="shared" si="3"/>
        <v>0</v>
      </c>
      <c r="H9" s="368">
        <f t="shared" si="3"/>
        <v>0</v>
      </c>
      <c r="I9" s="367">
        <f t="shared" si="3"/>
        <v>0</v>
      </c>
      <c r="J9" s="368">
        <f t="shared" si="3"/>
        <v>0</v>
      </c>
      <c r="K9" s="367">
        <f t="shared" si="3"/>
        <v>0</v>
      </c>
      <c r="L9" s="368">
        <f t="shared" si="3"/>
        <v>0</v>
      </c>
      <c r="M9" s="367">
        <f t="shared" si="3"/>
        <v>0</v>
      </c>
      <c r="N9" s="367">
        <f t="shared" si="3"/>
        <v>0</v>
      </c>
      <c r="O9" s="367">
        <f t="shared" si="3"/>
        <v>0</v>
      </c>
      <c r="P9" s="368">
        <f t="shared" si="3"/>
        <v>0</v>
      </c>
      <c r="Q9" s="367">
        <f t="shared" si="3"/>
        <v>0</v>
      </c>
      <c r="R9" s="368">
        <f t="shared" si="3"/>
        <v>0</v>
      </c>
      <c r="S9" s="367">
        <f t="shared" si="3"/>
        <v>0</v>
      </c>
      <c r="T9" s="367">
        <f>T7-T8</f>
        <v>0</v>
      </c>
      <c r="U9" s="367">
        <f>U7-U8</f>
        <v>0</v>
      </c>
      <c r="V9" s="367">
        <f>V7-V8</f>
        <v>0</v>
      </c>
      <c r="W9" s="367">
        <f>W7-W8</f>
        <v>0</v>
      </c>
      <c r="X9" s="367">
        <f>X7-X8</f>
        <v>0</v>
      </c>
      <c r="Z9" s="981"/>
      <c r="AA9" s="975"/>
    </row>
    <row r="10" spans="2:27" s="111" customFormat="1" ht="14.25">
      <c r="B10" s="361" t="s">
        <v>178</v>
      </c>
      <c r="C10" s="369"/>
      <c r="D10" s="115"/>
      <c r="E10" s="362">
        <f>IF(ISERROR('5)Income'!J96),"",'5)Income'!J96)</f>
        <v>0</v>
      </c>
      <c r="F10" s="363">
        <f>E10*(1+$C$7)</f>
        <v>0</v>
      </c>
      <c r="G10" s="362">
        <f>F10*(1+$C$7)</f>
        <v>0</v>
      </c>
      <c r="H10" s="363">
        <f>G10*(1+$C$7)</f>
        <v>0</v>
      </c>
      <c r="I10" s="362">
        <f>H10*(1+$D$7)</f>
        <v>0</v>
      </c>
      <c r="J10" s="363">
        <f t="shared" ref="J10:S10" si="4">I10*(1+$D$7)</f>
        <v>0</v>
      </c>
      <c r="K10" s="362">
        <f t="shared" si="4"/>
        <v>0</v>
      </c>
      <c r="L10" s="363">
        <f t="shared" si="4"/>
        <v>0</v>
      </c>
      <c r="M10" s="362">
        <f t="shared" si="4"/>
        <v>0</v>
      </c>
      <c r="N10" s="362">
        <f t="shared" si="4"/>
        <v>0</v>
      </c>
      <c r="O10" s="362">
        <f t="shared" si="4"/>
        <v>0</v>
      </c>
      <c r="P10" s="363">
        <f t="shared" si="4"/>
        <v>0</v>
      </c>
      <c r="Q10" s="362">
        <f t="shared" si="4"/>
        <v>0</v>
      </c>
      <c r="R10" s="363">
        <f t="shared" si="4"/>
        <v>0</v>
      </c>
      <c r="S10" s="362">
        <f t="shared" si="4"/>
        <v>0</v>
      </c>
      <c r="T10" s="362">
        <f>S10*(1+$D$7)</f>
        <v>0</v>
      </c>
      <c r="U10" s="362">
        <f>T10*(1+$D$7)</f>
        <v>0</v>
      </c>
      <c r="V10" s="362">
        <f>U10*(1+$D$7)</f>
        <v>0</v>
      </c>
      <c r="W10" s="362">
        <f>V10*(1+$D$7)</f>
        <v>0</v>
      </c>
      <c r="X10" s="362">
        <f>W10*(1+$D$7)</f>
        <v>0</v>
      </c>
      <c r="Z10" s="1704"/>
      <c r="AA10" s="975"/>
    </row>
    <row r="11" spans="2:27" s="111" customFormat="1" ht="14.25">
      <c r="B11" s="361" t="s">
        <v>86</v>
      </c>
      <c r="C11" s="369"/>
      <c r="D11" s="115"/>
      <c r="E11" s="120">
        <f>'5)Income'!E102</f>
        <v>0</v>
      </c>
      <c r="F11" s="117">
        <f>'5)Income'!F102</f>
        <v>0</v>
      </c>
      <c r="G11" s="120">
        <f>'5)Income'!G102</f>
        <v>0</v>
      </c>
      <c r="H11" s="117">
        <f>'5)Income'!H102</f>
        <v>0</v>
      </c>
      <c r="I11" s="120">
        <f>'5)Income'!I102</f>
        <v>0</v>
      </c>
      <c r="J11" s="974">
        <f>'5)Income'!E108</f>
        <v>0</v>
      </c>
      <c r="K11" s="974">
        <f>'5)Income'!F108</f>
        <v>0</v>
      </c>
      <c r="L11" s="974">
        <f>'5)Income'!G108</f>
        <v>0</v>
      </c>
      <c r="M11" s="974">
        <f>'5)Income'!H108</f>
        <v>0</v>
      </c>
      <c r="N11" s="974">
        <f>'5)Income'!I108</f>
        <v>0</v>
      </c>
      <c r="O11" s="120">
        <f>'5)Income'!E114</f>
        <v>0</v>
      </c>
      <c r="P11" s="120">
        <f>'5)Income'!F114</f>
        <v>0</v>
      </c>
      <c r="Q11" s="120">
        <f>'5)Income'!G114</f>
        <v>0</v>
      </c>
      <c r="R11" s="120">
        <f>'5)Income'!H114</f>
        <v>0</v>
      </c>
      <c r="S11" s="120">
        <f>'5)Income'!I114</f>
        <v>0</v>
      </c>
      <c r="T11" s="120">
        <f>'5)Income'!E120</f>
        <v>0</v>
      </c>
      <c r="U11" s="120">
        <f>'5)Income'!F120</f>
        <v>0</v>
      </c>
      <c r="V11" s="120">
        <f>'5)Income'!G120</f>
        <v>0</v>
      </c>
      <c r="W11" s="120">
        <f>'5)Income'!H120</f>
        <v>0</v>
      </c>
      <c r="X11" s="120">
        <f>'5)Income'!I120</f>
        <v>0</v>
      </c>
      <c r="Z11" s="1704"/>
    </row>
    <row r="12" spans="2:27" s="111" customFormat="1">
      <c r="B12" s="370" t="s">
        <v>382</v>
      </c>
      <c r="C12" s="371"/>
      <c r="D12" s="372"/>
      <c r="E12" s="373">
        <f>E9+E10+E11</f>
        <v>0</v>
      </c>
      <c r="F12" s="373">
        <f t="shared" ref="F12:X12" si="5">F9+F10+F11</f>
        <v>0</v>
      </c>
      <c r="G12" s="373">
        <f t="shared" si="5"/>
        <v>0</v>
      </c>
      <c r="H12" s="373">
        <f t="shared" si="5"/>
        <v>0</v>
      </c>
      <c r="I12" s="373">
        <f t="shared" si="5"/>
        <v>0</v>
      </c>
      <c r="J12" s="373">
        <f t="shared" si="5"/>
        <v>0</v>
      </c>
      <c r="K12" s="373">
        <f t="shared" si="5"/>
        <v>0</v>
      </c>
      <c r="L12" s="373">
        <f t="shared" si="5"/>
        <v>0</v>
      </c>
      <c r="M12" s="373">
        <f t="shared" si="5"/>
        <v>0</v>
      </c>
      <c r="N12" s="373">
        <f t="shared" si="5"/>
        <v>0</v>
      </c>
      <c r="O12" s="373">
        <f t="shared" si="5"/>
        <v>0</v>
      </c>
      <c r="P12" s="373">
        <f t="shared" si="5"/>
        <v>0</v>
      </c>
      <c r="Q12" s="373">
        <f t="shared" si="5"/>
        <v>0</v>
      </c>
      <c r="R12" s="373">
        <f t="shared" si="5"/>
        <v>0</v>
      </c>
      <c r="S12" s="373">
        <f t="shared" si="5"/>
        <v>0</v>
      </c>
      <c r="T12" s="373">
        <f t="shared" si="5"/>
        <v>0</v>
      </c>
      <c r="U12" s="373">
        <f t="shared" si="5"/>
        <v>0</v>
      </c>
      <c r="V12" s="373">
        <f t="shared" si="5"/>
        <v>0</v>
      </c>
      <c r="W12" s="373">
        <f t="shared" si="5"/>
        <v>0</v>
      </c>
      <c r="X12" s="373">
        <f t="shared" si="5"/>
        <v>0</v>
      </c>
      <c r="Z12" s="976"/>
    </row>
    <row r="13" spans="2:27" s="131" customFormat="1" ht="14.25">
      <c r="B13" s="129" t="s">
        <v>172</v>
      </c>
      <c r="C13" s="128"/>
      <c r="D13" s="129"/>
      <c r="E13" s="130" t="str">
        <f t="shared" ref="E13:X13" si="6">IFERROR(E12/Units,"-")</f>
        <v>-</v>
      </c>
      <c r="F13" s="130" t="str">
        <f t="shared" si="6"/>
        <v>-</v>
      </c>
      <c r="G13" s="130" t="str">
        <f t="shared" si="6"/>
        <v>-</v>
      </c>
      <c r="H13" s="130" t="str">
        <f t="shared" si="6"/>
        <v>-</v>
      </c>
      <c r="I13" s="130" t="str">
        <f t="shared" si="6"/>
        <v>-</v>
      </c>
      <c r="J13" s="130" t="str">
        <f t="shared" si="6"/>
        <v>-</v>
      </c>
      <c r="K13" s="130" t="str">
        <f t="shared" si="6"/>
        <v>-</v>
      </c>
      <c r="L13" s="130" t="str">
        <f t="shared" si="6"/>
        <v>-</v>
      </c>
      <c r="M13" s="130" t="str">
        <f t="shared" si="6"/>
        <v>-</v>
      </c>
      <c r="N13" s="130" t="str">
        <f t="shared" si="6"/>
        <v>-</v>
      </c>
      <c r="O13" s="130" t="str">
        <f t="shared" si="6"/>
        <v>-</v>
      </c>
      <c r="P13" s="130" t="str">
        <f t="shared" si="6"/>
        <v>-</v>
      </c>
      <c r="Q13" s="130" t="str">
        <f t="shared" si="6"/>
        <v>-</v>
      </c>
      <c r="R13" s="130" t="str">
        <f t="shared" si="6"/>
        <v>-</v>
      </c>
      <c r="S13" s="130" t="str">
        <f t="shared" si="6"/>
        <v>-</v>
      </c>
      <c r="T13" s="130" t="str">
        <f t="shared" si="6"/>
        <v>-</v>
      </c>
      <c r="U13" s="130" t="str">
        <f t="shared" si="6"/>
        <v>-</v>
      </c>
      <c r="V13" s="130" t="str">
        <f t="shared" si="6"/>
        <v>-</v>
      </c>
      <c r="W13" s="130" t="str">
        <f t="shared" si="6"/>
        <v>-</v>
      </c>
      <c r="X13" s="130" t="str">
        <f t="shared" si="6"/>
        <v>-</v>
      </c>
      <c r="Z13" s="982"/>
    </row>
    <row r="14" spans="2:27" s="111" customFormat="1">
      <c r="B14" s="375"/>
      <c r="C14" s="375"/>
      <c r="D14" s="376"/>
      <c r="E14" s="362"/>
      <c r="F14" s="363"/>
      <c r="G14" s="362"/>
      <c r="H14" s="363"/>
      <c r="I14" s="362"/>
      <c r="J14" s="363"/>
      <c r="K14" s="362"/>
      <c r="L14" s="363"/>
      <c r="M14" s="362"/>
      <c r="N14" s="362"/>
      <c r="O14" s="362"/>
      <c r="P14" s="363"/>
      <c r="Q14" s="362"/>
      <c r="R14" s="363"/>
      <c r="S14" s="362"/>
      <c r="T14" s="362"/>
      <c r="U14" s="362"/>
      <c r="V14" s="362"/>
      <c r="W14" s="362"/>
      <c r="X14" s="362"/>
      <c r="Z14" s="976"/>
    </row>
    <row r="15" spans="2:27" s="111" customFormat="1" ht="15.75">
      <c r="B15" s="113" t="s">
        <v>0</v>
      </c>
      <c r="C15" s="1698" t="s">
        <v>253</v>
      </c>
      <c r="D15" s="1698"/>
      <c r="E15" s="362"/>
      <c r="F15" s="363"/>
      <c r="G15" s="362"/>
      <c r="H15" s="363"/>
      <c r="I15" s="362"/>
      <c r="J15" s="363"/>
      <c r="K15" s="362"/>
      <c r="L15" s="363"/>
      <c r="M15" s="362"/>
      <c r="N15" s="362"/>
      <c r="O15" s="362"/>
      <c r="P15" s="363"/>
      <c r="Q15" s="362"/>
      <c r="R15" s="363"/>
      <c r="S15" s="362"/>
      <c r="T15" s="362"/>
      <c r="U15" s="362"/>
      <c r="V15" s="362"/>
      <c r="W15" s="362"/>
      <c r="X15" s="362"/>
    </row>
    <row r="16" spans="2:27" s="111" customFormat="1" ht="14.25">
      <c r="B16" s="361" t="s">
        <v>30</v>
      </c>
      <c r="C16" s="377"/>
      <c r="D16" s="790">
        <f>'1)UnderwritingCriteria'!H12</f>
        <v>0.03</v>
      </c>
      <c r="E16" s="120">
        <f>'6)Expenses'!$C$24</f>
        <v>0</v>
      </c>
      <c r="F16" s="363">
        <f>E16*(1+$D$16)</f>
        <v>0</v>
      </c>
      <c r="G16" s="362">
        <f t="shared" ref="G16:S16" si="7">F16*(1+$D$16)</f>
        <v>0</v>
      </c>
      <c r="H16" s="363">
        <f t="shared" si="7"/>
        <v>0</v>
      </c>
      <c r="I16" s="362">
        <f t="shared" si="7"/>
        <v>0</v>
      </c>
      <c r="J16" s="363">
        <f t="shared" si="7"/>
        <v>0</v>
      </c>
      <c r="K16" s="362">
        <f t="shared" si="7"/>
        <v>0</v>
      </c>
      <c r="L16" s="363">
        <f t="shared" si="7"/>
        <v>0</v>
      </c>
      <c r="M16" s="362">
        <f t="shared" si="7"/>
        <v>0</v>
      </c>
      <c r="N16" s="362">
        <f t="shared" si="7"/>
        <v>0</v>
      </c>
      <c r="O16" s="362">
        <f t="shared" si="7"/>
        <v>0</v>
      </c>
      <c r="P16" s="363">
        <f t="shared" si="7"/>
        <v>0</v>
      </c>
      <c r="Q16" s="362">
        <f t="shared" si="7"/>
        <v>0</v>
      </c>
      <c r="R16" s="363">
        <f t="shared" si="7"/>
        <v>0</v>
      </c>
      <c r="S16" s="362">
        <f t="shared" si="7"/>
        <v>0</v>
      </c>
      <c r="T16" s="362">
        <f>S16*(1+$D$16)</f>
        <v>0</v>
      </c>
      <c r="U16" s="362">
        <f>T16*(1+$D$16)</f>
        <v>0</v>
      </c>
      <c r="V16" s="362">
        <f>U16*(1+$D$16)</f>
        <v>0</v>
      </c>
      <c r="W16" s="362">
        <f>V16*(1+$D$16)</f>
        <v>0</v>
      </c>
      <c r="X16" s="362">
        <f>W16*(1+$D$16)</f>
        <v>0</v>
      </c>
    </row>
    <row r="17" spans="2:37" s="111" customFormat="1" ht="14.25">
      <c r="B17" s="361" t="s">
        <v>39</v>
      </c>
      <c r="C17" s="377"/>
      <c r="D17" s="790">
        <f>'1)UnderwritingCriteria'!H13</f>
        <v>0.03</v>
      </c>
      <c r="E17" s="120">
        <f>'6)Expenses'!$C$34</f>
        <v>0</v>
      </c>
      <c r="F17" s="363">
        <f>E17*(1+$D$17)</f>
        <v>0</v>
      </c>
      <c r="G17" s="362">
        <f t="shared" ref="G17:S17" si="8">F17*(1+$D$17)</f>
        <v>0</v>
      </c>
      <c r="H17" s="363">
        <f t="shared" si="8"/>
        <v>0</v>
      </c>
      <c r="I17" s="362">
        <f t="shared" si="8"/>
        <v>0</v>
      </c>
      <c r="J17" s="363">
        <f t="shared" si="8"/>
        <v>0</v>
      </c>
      <c r="K17" s="362">
        <f t="shared" si="8"/>
        <v>0</v>
      </c>
      <c r="L17" s="363">
        <f t="shared" si="8"/>
        <v>0</v>
      </c>
      <c r="M17" s="362">
        <f t="shared" si="8"/>
        <v>0</v>
      </c>
      <c r="N17" s="362">
        <f t="shared" si="8"/>
        <v>0</v>
      </c>
      <c r="O17" s="362">
        <f t="shared" si="8"/>
        <v>0</v>
      </c>
      <c r="P17" s="363">
        <f t="shared" si="8"/>
        <v>0</v>
      </c>
      <c r="Q17" s="362">
        <f t="shared" si="8"/>
        <v>0</v>
      </c>
      <c r="R17" s="363">
        <f t="shared" si="8"/>
        <v>0</v>
      </c>
      <c r="S17" s="362">
        <f t="shared" si="8"/>
        <v>0</v>
      </c>
      <c r="T17" s="362">
        <f>S17*(1+$D$17)</f>
        <v>0</v>
      </c>
      <c r="U17" s="362">
        <f>T17*(1+$D$17)</f>
        <v>0</v>
      </c>
      <c r="V17" s="362">
        <f>U17*(1+$D$17)</f>
        <v>0</v>
      </c>
      <c r="W17" s="362">
        <f>V17*(1+$D$17)</f>
        <v>0</v>
      </c>
      <c r="X17" s="362">
        <f>W17*(1+$D$17)</f>
        <v>0</v>
      </c>
    </row>
    <row r="18" spans="2:37" s="111" customFormat="1" ht="14.25">
      <c r="B18" s="361" t="s">
        <v>45</v>
      </c>
      <c r="C18" s="377"/>
      <c r="D18" s="790">
        <f>'1)UnderwritingCriteria'!H14</f>
        <v>0.03</v>
      </c>
      <c r="E18" s="120">
        <f>'6)Expenses'!$C$41</f>
        <v>0</v>
      </c>
      <c r="F18" s="363">
        <f>E18*(1+$D$18)</f>
        <v>0</v>
      </c>
      <c r="G18" s="362">
        <f t="shared" ref="G18:S18" si="9">F18*(1+$D$18)</f>
        <v>0</v>
      </c>
      <c r="H18" s="363">
        <f t="shared" si="9"/>
        <v>0</v>
      </c>
      <c r="I18" s="362">
        <f t="shared" si="9"/>
        <v>0</v>
      </c>
      <c r="J18" s="363">
        <f t="shared" si="9"/>
        <v>0</v>
      </c>
      <c r="K18" s="362">
        <f t="shared" si="9"/>
        <v>0</v>
      </c>
      <c r="L18" s="363">
        <f t="shared" si="9"/>
        <v>0</v>
      </c>
      <c r="M18" s="362">
        <f t="shared" si="9"/>
        <v>0</v>
      </c>
      <c r="N18" s="362">
        <f t="shared" si="9"/>
        <v>0</v>
      </c>
      <c r="O18" s="362">
        <f t="shared" si="9"/>
        <v>0</v>
      </c>
      <c r="P18" s="363">
        <f t="shared" si="9"/>
        <v>0</v>
      </c>
      <c r="Q18" s="362">
        <f t="shared" si="9"/>
        <v>0</v>
      </c>
      <c r="R18" s="363">
        <f t="shared" si="9"/>
        <v>0</v>
      </c>
      <c r="S18" s="362">
        <f t="shared" si="9"/>
        <v>0</v>
      </c>
      <c r="T18" s="362">
        <f>S18*(1+$D$18)</f>
        <v>0</v>
      </c>
      <c r="U18" s="362">
        <f>T18*(1+$D$18)</f>
        <v>0</v>
      </c>
      <c r="V18" s="362">
        <f>U18*(1+$D$18)</f>
        <v>0</v>
      </c>
      <c r="W18" s="362">
        <f>V18*(1+$D$18)</f>
        <v>0</v>
      </c>
      <c r="X18" s="362">
        <f>W18*(1+$D$18)</f>
        <v>0</v>
      </c>
    </row>
    <row r="19" spans="2:37" s="111" customFormat="1" ht="14.25">
      <c r="B19" s="361" t="s">
        <v>50</v>
      </c>
      <c r="C19" s="377"/>
      <c r="D19" s="790">
        <f>'1)UnderwritingCriteria'!H15</f>
        <v>0.03</v>
      </c>
      <c r="E19" s="120">
        <f>'6)Expenses'!$C$49</f>
        <v>0</v>
      </c>
      <c r="F19" s="363">
        <f>E19*(1+$D$19)</f>
        <v>0</v>
      </c>
      <c r="G19" s="362">
        <f t="shared" ref="G19:S19" si="10">F19*(1+$D$19)</f>
        <v>0</v>
      </c>
      <c r="H19" s="363">
        <f t="shared" si="10"/>
        <v>0</v>
      </c>
      <c r="I19" s="362">
        <f t="shared" si="10"/>
        <v>0</v>
      </c>
      <c r="J19" s="363">
        <f t="shared" si="10"/>
        <v>0</v>
      </c>
      <c r="K19" s="362">
        <f t="shared" si="10"/>
        <v>0</v>
      </c>
      <c r="L19" s="363">
        <f t="shared" si="10"/>
        <v>0</v>
      </c>
      <c r="M19" s="362">
        <f t="shared" si="10"/>
        <v>0</v>
      </c>
      <c r="N19" s="362">
        <f t="shared" si="10"/>
        <v>0</v>
      </c>
      <c r="O19" s="362">
        <f t="shared" si="10"/>
        <v>0</v>
      </c>
      <c r="P19" s="363">
        <f t="shared" si="10"/>
        <v>0</v>
      </c>
      <c r="Q19" s="362">
        <f t="shared" si="10"/>
        <v>0</v>
      </c>
      <c r="R19" s="363">
        <f t="shared" si="10"/>
        <v>0</v>
      </c>
      <c r="S19" s="362">
        <f t="shared" si="10"/>
        <v>0</v>
      </c>
      <c r="T19" s="362">
        <f>S19*(1+$D$19)</f>
        <v>0</v>
      </c>
      <c r="U19" s="362">
        <f>T19*(1+$D$19)</f>
        <v>0</v>
      </c>
      <c r="V19" s="362">
        <f>U19*(1+$D$19)</f>
        <v>0</v>
      </c>
      <c r="W19" s="362">
        <f>V19*(1+$D$19)</f>
        <v>0</v>
      </c>
      <c r="X19" s="362">
        <f>W19*(1+$D$19)</f>
        <v>0</v>
      </c>
    </row>
    <row r="20" spans="2:37" s="111" customFormat="1">
      <c r="B20" s="370" t="s">
        <v>240</v>
      </c>
      <c r="C20" s="371"/>
      <c r="D20" s="372"/>
      <c r="E20" s="373">
        <f t="shared" ref="E20:S20" si="11">SUM(E16:E19)</f>
        <v>0</v>
      </c>
      <c r="F20" s="374">
        <f t="shared" si="11"/>
        <v>0</v>
      </c>
      <c r="G20" s="373">
        <f t="shared" si="11"/>
        <v>0</v>
      </c>
      <c r="H20" s="374">
        <f t="shared" si="11"/>
        <v>0</v>
      </c>
      <c r="I20" s="373">
        <f t="shared" si="11"/>
        <v>0</v>
      </c>
      <c r="J20" s="374">
        <f t="shared" si="11"/>
        <v>0</v>
      </c>
      <c r="K20" s="373">
        <f t="shared" si="11"/>
        <v>0</v>
      </c>
      <c r="L20" s="374">
        <f t="shared" si="11"/>
        <v>0</v>
      </c>
      <c r="M20" s="373">
        <f t="shared" si="11"/>
        <v>0</v>
      </c>
      <c r="N20" s="373">
        <f t="shared" si="11"/>
        <v>0</v>
      </c>
      <c r="O20" s="373">
        <f t="shared" si="11"/>
        <v>0</v>
      </c>
      <c r="P20" s="374">
        <f t="shared" si="11"/>
        <v>0</v>
      </c>
      <c r="Q20" s="373">
        <f t="shared" si="11"/>
        <v>0</v>
      </c>
      <c r="R20" s="374">
        <f t="shared" si="11"/>
        <v>0</v>
      </c>
      <c r="S20" s="373">
        <f t="shared" si="11"/>
        <v>0</v>
      </c>
      <c r="T20" s="373">
        <f>SUM(T16:T19)</f>
        <v>0</v>
      </c>
      <c r="U20" s="373">
        <f>SUM(U16:U19)</f>
        <v>0</v>
      </c>
      <c r="V20" s="373">
        <f>SUM(V16:V19)</f>
        <v>0</v>
      </c>
      <c r="W20" s="373">
        <f>SUM(W16:W19)</f>
        <v>0</v>
      </c>
      <c r="X20" s="373">
        <f>SUM(X16:X19)</f>
        <v>0</v>
      </c>
    </row>
    <row r="21" spans="2:37" s="131" customFormat="1" ht="14.25">
      <c r="B21" s="129" t="s">
        <v>172</v>
      </c>
      <c r="C21" s="128"/>
      <c r="D21" s="129"/>
      <c r="E21" s="130" t="str">
        <f t="shared" ref="E21:X21" si="12">IFERROR(E20/Units,"-")</f>
        <v>-</v>
      </c>
      <c r="F21" s="130" t="str">
        <f t="shared" si="12"/>
        <v>-</v>
      </c>
      <c r="G21" s="130" t="str">
        <f t="shared" si="12"/>
        <v>-</v>
      </c>
      <c r="H21" s="130" t="str">
        <f t="shared" si="12"/>
        <v>-</v>
      </c>
      <c r="I21" s="130" t="str">
        <f t="shared" si="12"/>
        <v>-</v>
      </c>
      <c r="J21" s="130" t="str">
        <f t="shared" si="12"/>
        <v>-</v>
      </c>
      <c r="K21" s="130" t="str">
        <f t="shared" si="12"/>
        <v>-</v>
      </c>
      <c r="L21" s="130" t="str">
        <f t="shared" si="12"/>
        <v>-</v>
      </c>
      <c r="M21" s="130" t="str">
        <f t="shared" si="12"/>
        <v>-</v>
      </c>
      <c r="N21" s="130" t="str">
        <f t="shared" si="12"/>
        <v>-</v>
      </c>
      <c r="O21" s="130" t="str">
        <f t="shared" si="12"/>
        <v>-</v>
      </c>
      <c r="P21" s="130" t="str">
        <f t="shared" si="12"/>
        <v>-</v>
      </c>
      <c r="Q21" s="130" t="str">
        <f t="shared" si="12"/>
        <v>-</v>
      </c>
      <c r="R21" s="130" t="str">
        <f t="shared" si="12"/>
        <v>-</v>
      </c>
      <c r="S21" s="130" t="str">
        <f t="shared" si="12"/>
        <v>-</v>
      </c>
      <c r="T21" s="130" t="str">
        <f t="shared" si="12"/>
        <v>-</v>
      </c>
      <c r="U21" s="130" t="str">
        <f t="shared" si="12"/>
        <v>-</v>
      </c>
      <c r="V21" s="130" t="str">
        <f t="shared" si="12"/>
        <v>-</v>
      </c>
      <c r="W21" s="130" t="str">
        <f t="shared" si="12"/>
        <v>-</v>
      </c>
      <c r="X21" s="130" t="str">
        <f t="shared" si="12"/>
        <v>-</v>
      </c>
    </row>
    <row r="22" spans="2:37" s="111" customFormat="1">
      <c r="B22" s="364"/>
      <c r="C22" s="378"/>
      <c r="D22" s="115"/>
      <c r="E22" s="362"/>
      <c r="F22" s="363"/>
      <c r="G22" s="362"/>
      <c r="H22" s="363"/>
      <c r="I22" s="362"/>
      <c r="J22" s="363"/>
      <c r="K22" s="362"/>
      <c r="L22" s="363"/>
      <c r="M22" s="362"/>
      <c r="N22" s="362"/>
      <c r="O22" s="362"/>
      <c r="P22" s="363"/>
      <c r="Q22" s="362"/>
      <c r="R22" s="363"/>
      <c r="S22" s="362"/>
      <c r="T22" s="362"/>
      <c r="U22" s="362"/>
      <c r="V22" s="362"/>
      <c r="W22" s="362"/>
      <c r="X22" s="362"/>
    </row>
    <row r="23" spans="2:37" s="111" customFormat="1">
      <c r="B23" s="379"/>
      <c r="C23" s="1694" t="s">
        <v>254</v>
      </c>
      <c r="D23" s="1694"/>
      <c r="E23" s="362"/>
      <c r="F23" s="363"/>
      <c r="G23" s="362"/>
      <c r="H23" s="363"/>
      <c r="I23" s="362"/>
      <c r="J23" s="363"/>
      <c r="K23" s="362"/>
      <c r="L23" s="363"/>
      <c r="M23" s="362"/>
      <c r="N23" s="362"/>
      <c r="O23" s="362"/>
      <c r="P23" s="363"/>
      <c r="Q23" s="362"/>
      <c r="R23" s="363"/>
      <c r="S23" s="362"/>
      <c r="T23" s="362"/>
      <c r="U23" s="362"/>
      <c r="V23" s="362"/>
      <c r="W23" s="362"/>
      <c r="X23" s="362"/>
    </row>
    <row r="24" spans="2:37" s="111" customFormat="1" ht="14.25">
      <c r="B24" s="377" t="s">
        <v>1</v>
      </c>
      <c r="C24" s="1696">
        <f>MAX('1)UnderwritingCriteria'!H17:H18)</f>
        <v>250</v>
      </c>
      <c r="D24" s="1696"/>
      <c r="E24" s="362">
        <f>C24*Units</f>
        <v>0</v>
      </c>
      <c r="F24" s="362">
        <f>E24*(1+$D$17)</f>
        <v>0</v>
      </c>
      <c r="G24" s="362">
        <f t="shared" ref="G24:S24" si="13">F24*(1+$D$17)</f>
        <v>0</v>
      </c>
      <c r="H24" s="362">
        <f t="shared" si="13"/>
        <v>0</v>
      </c>
      <c r="I24" s="362">
        <f t="shared" si="13"/>
        <v>0</v>
      </c>
      <c r="J24" s="362">
        <f t="shared" si="13"/>
        <v>0</v>
      </c>
      <c r="K24" s="362">
        <f t="shared" si="13"/>
        <v>0</v>
      </c>
      <c r="L24" s="362">
        <f t="shared" si="13"/>
        <v>0</v>
      </c>
      <c r="M24" s="362">
        <f t="shared" si="13"/>
        <v>0</v>
      </c>
      <c r="N24" s="362">
        <f t="shared" si="13"/>
        <v>0</v>
      </c>
      <c r="O24" s="362">
        <f t="shared" si="13"/>
        <v>0</v>
      </c>
      <c r="P24" s="362">
        <f t="shared" si="13"/>
        <v>0</v>
      </c>
      <c r="Q24" s="362">
        <f t="shared" si="13"/>
        <v>0</v>
      </c>
      <c r="R24" s="362">
        <f t="shared" si="13"/>
        <v>0</v>
      </c>
      <c r="S24" s="362">
        <f t="shared" si="13"/>
        <v>0</v>
      </c>
      <c r="T24" s="362">
        <f>S24*(1+$D$17)</f>
        <v>0</v>
      </c>
      <c r="U24" s="362">
        <f>T24*(1+$D$17)</f>
        <v>0</v>
      </c>
      <c r="V24" s="362">
        <f>U24*(1+$D$17)</f>
        <v>0</v>
      </c>
      <c r="W24" s="362">
        <f>V24*(1+$D$17)</f>
        <v>0</v>
      </c>
      <c r="X24" s="362">
        <f>W24*(1+$D$17)</f>
        <v>0</v>
      </c>
      <c r="AK24" s="118"/>
    </row>
    <row r="25" spans="2:37" s="111" customFormat="1">
      <c r="B25" s="370" t="s">
        <v>249</v>
      </c>
      <c r="C25" s="371"/>
      <c r="D25" s="372"/>
      <c r="E25" s="373">
        <f>E12-E20-E24</f>
        <v>0</v>
      </c>
      <c r="F25" s="373">
        <f t="shared" ref="F25:S25" si="14">F12-F20-F24</f>
        <v>0</v>
      </c>
      <c r="G25" s="373">
        <f t="shared" si="14"/>
        <v>0</v>
      </c>
      <c r="H25" s="373">
        <f t="shared" si="14"/>
        <v>0</v>
      </c>
      <c r="I25" s="373">
        <f t="shared" si="14"/>
        <v>0</v>
      </c>
      <c r="J25" s="373">
        <f t="shared" si="14"/>
        <v>0</v>
      </c>
      <c r="K25" s="373">
        <f t="shared" si="14"/>
        <v>0</v>
      </c>
      <c r="L25" s="373">
        <f t="shared" si="14"/>
        <v>0</v>
      </c>
      <c r="M25" s="373">
        <f t="shared" si="14"/>
        <v>0</v>
      </c>
      <c r="N25" s="373">
        <f t="shared" si="14"/>
        <v>0</v>
      </c>
      <c r="O25" s="373">
        <f t="shared" si="14"/>
        <v>0</v>
      </c>
      <c r="P25" s="373">
        <f t="shared" si="14"/>
        <v>0</v>
      </c>
      <c r="Q25" s="373">
        <f t="shared" si="14"/>
        <v>0</v>
      </c>
      <c r="R25" s="373">
        <f t="shared" si="14"/>
        <v>0</v>
      </c>
      <c r="S25" s="373">
        <f t="shared" si="14"/>
        <v>0</v>
      </c>
      <c r="T25" s="373">
        <f>T12-T20-T24</f>
        <v>0</v>
      </c>
      <c r="U25" s="373">
        <f>U12-U20-U24</f>
        <v>0</v>
      </c>
      <c r="V25" s="373">
        <f>V12-V20-V24</f>
        <v>0</v>
      </c>
      <c r="W25" s="373">
        <f>W12-W20-W24</f>
        <v>0</v>
      </c>
      <c r="X25" s="373">
        <f>X12-X20-X24</f>
        <v>0</v>
      </c>
    </row>
    <row r="26" spans="2:37" s="131" customFormat="1" ht="14.25">
      <c r="B26" s="129" t="s">
        <v>172</v>
      </c>
      <c r="C26" s="128"/>
      <c r="D26" s="129"/>
      <c r="E26" s="130" t="str">
        <f t="shared" ref="E26:X26" si="15">IFERROR(E25/Units,"-")</f>
        <v>-</v>
      </c>
      <c r="F26" s="130" t="str">
        <f t="shared" si="15"/>
        <v>-</v>
      </c>
      <c r="G26" s="130" t="str">
        <f t="shared" si="15"/>
        <v>-</v>
      </c>
      <c r="H26" s="130" t="str">
        <f t="shared" si="15"/>
        <v>-</v>
      </c>
      <c r="I26" s="130" t="str">
        <f t="shared" si="15"/>
        <v>-</v>
      </c>
      <c r="J26" s="130" t="str">
        <f t="shared" si="15"/>
        <v>-</v>
      </c>
      <c r="K26" s="130" t="str">
        <f t="shared" si="15"/>
        <v>-</v>
      </c>
      <c r="L26" s="130" t="str">
        <f t="shared" si="15"/>
        <v>-</v>
      </c>
      <c r="M26" s="130" t="str">
        <f t="shared" si="15"/>
        <v>-</v>
      </c>
      <c r="N26" s="130" t="str">
        <f t="shared" si="15"/>
        <v>-</v>
      </c>
      <c r="O26" s="130" t="str">
        <f t="shared" si="15"/>
        <v>-</v>
      </c>
      <c r="P26" s="130" t="str">
        <f t="shared" si="15"/>
        <v>-</v>
      </c>
      <c r="Q26" s="130" t="str">
        <f t="shared" si="15"/>
        <v>-</v>
      </c>
      <c r="R26" s="130" t="str">
        <f t="shared" si="15"/>
        <v>-</v>
      </c>
      <c r="S26" s="130" t="str">
        <f t="shared" si="15"/>
        <v>-</v>
      </c>
      <c r="T26" s="130" t="str">
        <f t="shared" si="15"/>
        <v>-</v>
      </c>
      <c r="U26" s="130" t="str">
        <f t="shared" si="15"/>
        <v>-</v>
      </c>
      <c r="V26" s="130" t="str">
        <f t="shared" si="15"/>
        <v>-</v>
      </c>
      <c r="W26" s="130" t="str">
        <f t="shared" si="15"/>
        <v>-</v>
      </c>
      <c r="X26" s="130" t="str">
        <f t="shared" si="15"/>
        <v>-</v>
      </c>
    </row>
    <row r="27" spans="2:37" s="111" customFormat="1" ht="9" customHeight="1">
      <c r="B27" s="364"/>
      <c r="C27" s="375"/>
      <c r="D27" s="115"/>
      <c r="E27" s="362"/>
      <c r="F27" s="363"/>
      <c r="G27" s="362"/>
      <c r="H27" s="363"/>
      <c r="I27" s="362"/>
      <c r="J27" s="363"/>
      <c r="K27" s="362"/>
      <c r="L27" s="363"/>
      <c r="M27" s="362"/>
      <c r="N27" s="362"/>
      <c r="O27" s="362"/>
      <c r="P27" s="363"/>
      <c r="Q27" s="362"/>
      <c r="R27" s="363"/>
      <c r="S27" s="362"/>
      <c r="T27" s="362"/>
      <c r="U27" s="362"/>
      <c r="V27" s="362"/>
      <c r="W27" s="362"/>
      <c r="X27" s="362"/>
    </row>
    <row r="28" spans="2:37" s="215" customFormat="1" ht="15.75">
      <c r="B28" s="113" t="s">
        <v>250</v>
      </c>
      <c r="C28" s="1705" t="s">
        <v>576</v>
      </c>
      <c r="D28" s="1706"/>
      <c r="E28" s="380"/>
      <c r="F28" s="381"/>
      <c r="G28" s="380"/>
      <c r="H28" s="381"/>
      <c r="I28" s="380"/>
      <c r="J28" s="381"/>
      <c r="K28" s="380"/>
      <c r="L28" s="381"/>
      <c r="M28" s="380"/>
      <c r="N28" s="380"/>
      <c r="O28" s="380"/>
      <c r="P28" s="381"/>
      <c r="Q28" s="380"/>
      <c r="R28" s="381"/>
      <c r="S28" s="380"/>
      <c r="T28" s="380"/>
      <c r="U28" s="380"/>
      <c r="V28" s="380"/>
      <c r="W28" s="380"/>
      <c r="X28" s="380"/>
    </row>
    <row r="29" spans="2:37" s="111" customFormat="1">
      <c r="B29" s="361" t="str">
        <f>'3)Sources &amp; Uses'!D11</f>
        <v xml:space="preserve">LHC HOME, amortizing </v>
      </c>
      <c r="C29" s="1707">
        <f>'3)Sources &amp; Uses'!F11</f>
        <v>0</v>
      </c>
      <c r="D29" s="1708"/>
      <c r="E29" s="382" t="str">
        <f>'3)Sources &amp; Uses'!K11</f>
        <v/>
      </c>
      <c r="F29" s="383" t="str">
        <f>+'3)Sources &amp; Uses'!$K$11</f>
        <v/>
      </c>
      <c r="G29" s="382" t="str">
        <f>+'3)Sources &amp; Uses'!$K$11</f>
        <v/>
      </c>
      <c r="H29" s="383" t="str">
        <f>+'3)Sources &amp; Uses'!$K$11</f>
        <v/>
      </c>
      <c r="I29" s="382" t="str">
        <f>+'3)Sources &amp; Uses'!$K$11</f>
        <v/>
      </c>
      <c r="J29" s="383" t="str">
        <f>+'3)Sources &amp; Uses'!$K$11</f>
        <v/>
      </c>
      <c r="K29" s="382" t="str">
        <f>+'3)Sources &amp; Uses'!$K$11</f>
        <v/>
      </c>
      <c r="L29" s="383" t="str">
        <f>+'3)Sources &amp; Uses'!$K$11</f>
        <v/>
      </c>
      <c r="M29" s="382" t="str">
        <f>+'3)Sources &amp; Uses'!$K$11</f>
        <v/>
      </c>
      <c r="N29" s="382" t="str">
        <f>+'3)Sources &amp; Uses'!$K$11</f>
        <v/>
      </c>
      <c r="O29" s="382" t="str">
        <f>+'3)Sources &amp; Uses'!$K$11</f>
        <v/>
      </c>
      <c r="P29" s="383" t="str">
        <f>+'3)Sources &amp; Uses'!$K$11</f>
        <v/>
      </c>
      <c r="Q29" s="382" t="str">
        <f>+'3)Sources &amp; Uses'!$K$11</f>
        <v/>
      </c>
      <c r="R29" s="383" t="str">
        <f>+'3)Sources &amp; Uses'!$K$11</f>
        <v/>
      </c>
      <c r="S29" s="382" t="str">
        <f>+'3)Sources &amp; Uses'!$K$11</f>
        <v/>
      </c>
      <c r="T29" s="382" t="str">
        <f>+'3)Sources &amp; Uses'!$K$11</f>
        <v/>
      </c>
      <c r="U29" s="382" t="str">
        <f>+'3)Sources &amp; Uses'!$K$11</f>
        <v/>
      </c>
      <c r="V29" s="382" t="str">
        <f>+'3)Sources &amp; Uses'!$K$11</f>
        <v/>
      </c>
      <c r="W29" s="382" t="str">
        <f>+'3)Sources &amp; Uses'!$K$11</f>
        <v/>
      </c>
      <c r="X29" s="382" t="str">
        <f>+'3)Sources &amp; Uses'!$K$11</f>
        <v/>
      </c>
      <c r="Y29" s="384"/>
      <c r="AC29" s="384"/>
      <c r="AD29" s="384"/>
      <c r="AE29" s="384"/>
      <c r="AF29" s="384"/>
      <c r="AG29" s="384"/>
      <c r="AH29" s="384"/>
      <c r="AI29" s="384"/>
      <c r="AJ29" s="384"/>
      <c r="AK29" s="385"/>
    </row>
    <row r="30" spans="2:37" s="111" customFormat="1">
      <c r="B30" s="361" t="str">
        <f>'3)Sources &amp; Uses'!D14</f>
        <v>NHTF, amortizing</v>
      </c>
      <c r="C30" s="1707">
        <f>'3)Sources &amp; Uses'!F14</f>
        <v>0</v>
      </c>
      <c r="D30" s="1708"/>
      <c r="E30" s="382" t="str">
        <f>'3)Sources &amp; Uses'!K14</f>
        <v/>
      </c>
      <c r="F30" s="383" t="str">
        <f>'3)Sources &amp; Uses'!$K$14</f>
        <v/>
      </c>
      <c r="G30" s="382" t="str">
        <f>'3)Sources &amp; Uses'!$K$14</f>
        <v/>
      </c>
      <c r="H30" s="383" t="str">
        <f>'3)Sources &amp; Uses'!$K$14</f>
        <v/>
      </c>
      <c r="I30" s="382" t="str">
        <f>'3)Sources &amp; Uses'!$K$14</f>
        <v/>
      </c>
      <c r="J30" s="383" t="str">
        <f>'3)Sources &amp; Uses'!$K$14</f>
        <v/>
      </c>
      <c r="K30" s="382" t="str">
        <f>'3)Sources &amp; Uses'!$K$14</f>
        <v/>
      </c>
      <c r="L30" s="383" t="str">
        <f>'3)Sources &amp; Uses'!$K$14</f>
        <v/>
      </c>
      <c r="M30" s="382" t="str">
        <f>'3)Sources &amp; Uses'!$K$14</f>
        <v/>
      </c>
      <c r="N30" s="382" t="str">
        <f>'3)Sources &amp; Uses'!$K$14</f>
        <v/>
      </c>
      <c r="O30" s="382" t="str">
        <f>'3)Sources &amp; Uses'!$K$14</f>
        <v/>
      </c>
      <c r="P30" s="383" t="str">
        <f>'3)Sources &amp; Uses'!$K$14</f>
        <v/>
      </c>
      <c r="Q30" s="382" t="str">
        <f>'3)Sources &amp; Uses'!$K$14</f>
        <v/>
      </c>
      <c r="R30" s="383" t="str">
        <f>'3)Sources &amp; Uses'!$K$14</f>
        <v/>
      </c>
      <c r="S30" s="382" t="str">
        <f>'3)Sources &amp; Uses'!$K$14</f>
        <v/>
      </c>
      <c r="T30" s="382" t="str">
        <f>'3)Sources &amp; Uses'!$K$14</f>
        <v/>
      </c>
      <c r="U30" s="382" t="str">
        <f>'3)Sources &amp; Uses'!$K$14</f>
        <v/>
      </c>
      <c r="V30" s="382" t="str">
        <f>'3)Sources &amp; Uses'!$K$14</f>
        <v/>
      </c>
      <c r="W30" s="382" t="str">
        <f>'3)Sources &amp; Uses'!$K$14</f>
        <v/>
      </c>
      <c r="X30" s="382" t="str">
        <f>'3)Sources &amp; Uses'!$K$14</f>
        <v/>
      </c>
      <c r="Y30" s="384"/>
      <c r="AC30" s="384"/>
      <c r="AD30" s="384"/>
      <c r="AE30" s="384"/>
      <c r="AF30" s="384"/>
      <c r="AG30" s="384"/>
      <c r="AH30" s="384"/>
      <c r="AI30" s="384"/>
      <c r="AJ30" s="384"/>
      <c r="AK30" s="385"/>
    </row>
    <row r="31" spans="2:37" s="111" customFormat="1">
      <c r="B31" s="361">
        <f>'3)Sources &amp; Uses'!D17</f>
        <v>0</v>
      </c>
      <c r="C31" s="1707">
        <f>'3)Sources &amp; Uses'!F17</f>
        <v>0</v>
      </c>
      <c r="D31" s="1708"/>
      <c r="E31" s="382">
        <f>'3)Sources &amp; Uses'!$K$17</f>
        <v>0</v>
      </c>
      <c r="F31" s="382">
        <f>'3)Sources &amp; Uses'!$K$17</f>
        <v>0</v>
      </c>
      <c r="G31" s="382">
        <f>'3)Sources &amp; Uses'!$K$17</f>
        <v>0</v>
      </c>
      <c r="H31" s="382">
        <f>'3)Sources &amp; Uses'!$K$17</f>
        <v>0</v>
      </c>
      <c r="I31" s="382">
        <f>'3)Sources &amp; Uses'!$K$17</f>
        <v>0</v>
      </c>
      <c r="J31" s="382">
        <f>'3)Sources &amp; Uses'!$K$17</f>
        <v>0</v>
      </c>
      <c r="K31" s="382">
        <f>'3)Sources &amp; Uses'!$K$17</f>
        <v>0</v>
      </c>
      <c r="L31" s="382">
        <f>'3)Sources &amp; Uses'!$K$17</f>
        <v>0</v>
      </c>
      <c r="M31" s="382">
        <f>'3)Sources &amp; Uses'!$K$17</f>
        <v>0</v>
      </c>
      <c r="N31" s="382">
        <f>'3)Sources &amp; Uses'!$K$17</f>
        <v>0</v>
      </c>
      <c r="O31" s="382">
        <f>'3)Sources &amp; Uses'!$K$17</f>
        <v>0</v>
      </c>
      <c r="P31" s="382">
        <f>'3)Sources &amp; Uses'!$K$17</f>
        <v>0</v>
      </c>
      <c r="Q31" s="382">
        <f>'3)Sources &amp; Uses'!$K$17</f>
        <v>0</v>
      </c>
      <c r="R31" s="382">
        <f>'3)Sources &amp; Uses'!$K$17</f>
        <v>0</v>
      </c>
      <c r="S31" s="382">
        <f>'3)Sources &amp; Uses'!$K$17</f>
        <v>0</v>
      </c>
      <c r="T31" s="382">
        <f>'3)Sources &amp; Uses'!$K$17</f>
        <v>0</v>
      </c>
      <c r="U31" s="382">
        <f>'3)Sources &amp; Uses'!$K$17</f>
        <v>0</v>
      </c>
      <c r="V31" s="382">
        <f>'3)Sources &amp; Uses'!$K$17</f>
        <v>0</v>
      </c>
      <c r="W31" s="382">
        <f>'3)Sources &amp; Uses'!$K$17</f>
        <v>0</v>
      </c>
      <c r="X31" s="382">
        <f>'3)Sources &amp; Uses'!$K$17</f>
        <v>0</v>
      </c>
      <c r="Y31" s="384"/>
      <c r="AC31" s="384"/>
      <c r="AD31" s="384"/>
      <c r="AE31" s="384"/>
      <c r="AF31" s="384"/>
      <c r="AG31" s="384"/>
      <c r="AH31" s="384"/>
      <c r="AI31" s="384"/>
      <c r="AJ31" s="384"/>
      <c r="AK31" s="385"/>
    </row>
    <row r="32" spans="2:37" s="111" customFormat="1">
      <c r="B32" s="361" t="str">
        <f>'3)Sources &amp; Uses'!D18</f>
        <v>Risk-Sharing</v>
      </c>
      <c r="C32" s="1707">
        <f>'3)Sources &amp; Uses'!F18</f>
        <v>0</v>
      </c>
      <c r="D32" s="1708"/>
      <c r="E32" s="382" t="str">
        <f>'3)Sources &amp; Uses'!$K$18</f>
        <v/>
      </c>
      <c r="F32" s="382" t="str">
        <f>'3)Sources &amp; Uses'!$K$18</f>
        <v/>
      </c>
      <c r="G32" s="382" t="str">
        <f>'3)Sources &amp; Uses'!$K$18</f>
        <v/>
      </c>
      <c r="H32" s="382" t="str">
        <f>'3)Sources &amp; Uses'!$K$18</f>
        <v/>
      </c>
      <c r="I32" s="382" t="str">
        <f>'3)Sources &amp; Uses'!$K$18</f>
        <v/>
      </c>
      <c r="J32" s="382" t="str">
        <f>'3)Sources &amp; Uses'!$K$18</f>
        <v/>
      </c>
      <c r="K32" s="382" t="str">
        <f>'3)Sources &amp; Uses'!$K$18</f>
        <v/>
      </c>
      <c r="L32" s="382" t="str">
        <f>'3)Sources &amp; Uses'!$K$18</f>
        <v/>
      </c>
      <c r="M32" s="382" t="str">
        <f>'3)Sources &amp; Uses'!$K$18</f>
        <v/>
      </c>
      <c r="N32" s="382" t="str">
        <f>'3)Sources &amp; Uses'!$K$18</f>
        <v/>
      </c>
      <c r="O32" s="382" t="str">
        <f>'3)Sources &amp; Uses'!$K$18</f>
        <v/>
      </c>
      <c r="P32" s="382" t="str">
        <f>'3)Sources &amp; Uses'!$K$18</f>
        <v/>
      </c>
      <c r="Q32" s="382" t="str">
        <f>'3)Sources &amp; Uses'!$K$18</f>
        <v/>
      </c>
      <c r="R32" s="382" t="str">
        <f>'3)Sources &amp; Uses'!$K$18</f>
        <v/>
      </c>
      <c r="S32" s="382" t="str">
        <f>'3)Sources &amp; Uses'!$K$18</f>
        <v/>
      </c>
      <c r="T32" s="382" t="str">
        <f>'3)Sources &amp; Uses'!$K$18</f>
        <v/>
      </c>
      <c r="U32" s="382" t="str">
        <f>'3)Sources &amp; Uses'!$K$18</f>
        <v/>
      </c>
      <c r="V32" s="382" t="str">
        <f>'3)Sources &amp; Uses'!$K$18</f>
        <v/>
      </c>
      <c r="W32" s="382" t="str">
        <f>'3)Sources &amp; Uses'!$K$18</f>
        <v/>
      </c>
      <c r="X32" s="382" t="str">
        <f>'3)Sources &amp; Uses'!$K$18</f>
        <v/>
      </c>
      <c r="AK32" s="118"/>
    </row>
    <row r="33" spans="2:37" s="111" customFormat="1">
      <c r="B33" s="361" t="str">
        <f>'3)Sources &amp; Uses'!D19</f>
        <v>Other LHC loan (identify):</v>
      </c>
      <c r="C33" s="1707">
        <f>'3)Sources &amp; Uses'!F19</f>
        <v>0</v>
      </c>
      <c r="D33" s="1708"/>
      <c r="E33" s="382" t="str">
        <f>'3)Sources &amp; Uses'!$K$19</f>
        <v/>
      </c>
      <c r="F33" s="382" t="str">
        <f>'3)Sources &amp; Uses'!$K$19</f>
        <v/>
      </c>
      <c r="G33" s="382" t="str">
        <f>'3)Sources &amp; Uses'!$K$19</f>
        <v/>
      </c>
      <c r="H33" s="382" t="str">
        <f>'3)Sources &amp; Uses'!$K$19</f>
        <v/>
      </c>
      <c r="I33" s="382" t="str">
        <f>'3)Sources &amp; Uses'!$K$19</f>
        <v/>
      </c>
      <c r="J33" s="382" t="str">
        <f>'3)Sources &amp; Uses'!$K$19</f>
        <v/>
      </c>
      <c r="K33" s="382" t="str">
        <f>'3)Sources &amp; Uses'!$K$19</f>
        <v/>
      </c>
      <c r="L33" s="382" t="str">
        <f>'3)Sources &amp; Uses'!$K$19</f>
        <v/>
      </c>
      <c r="M33" s="382" t="str">
        <f>'3)Sources &amp; Uses'!$K$19</f>
        <v/>
      </c>
      <c r="N33" s="382" t="str">
        <f>'3)Sources &amp; Uses'!$K$19</f>
        <v/>
      </c>
      <c r="O33" s="382" t="str">
        <f>'3)Sources &amp; Uses'!$K$19</f>
        <v/>
      </c>
      <c r="P33" s="382" t="str">
        <f>'3)Sources &amp; Uses'!$K$19</f>
        <v/>
      </c>
      <c r="Q33" s="382" t="str">
        <f>'3)Sources &amp; Uses'!$K$19</f>
        <v/>
      </c>
      <c r="R33" s="382" t="str">
        <f>'3)Sources &amp; Uses'!$K$19</f>
        <v/>
      </c>
      <c r="S33" s="382" t="str">
        <f>'3)Sources &amp; Uses'!$K$19</f>
        <v/>
      </c>
      <c r="T33" s="382" t="str">
        <f>'3)Sources &amp; Uses'!$K$19</f>
        <v/>
      </c>
      <c r="U33" s="382" t="str">
        <f>'3)Sources &amp; Uses'!$K$19</f>
        <v/>
      </c>
      <c r="V33" s="382" t="str">
        <f>'3)Sources &amp; Uses'!$K$19</f>
        <v/>
      </c>
      <c r="W33" s="382" t="str">
        <f>'3)Sources &amp; Uses'!$K$19</f>
        <v/>
      </c>
      <c r="X33" s="382" t="str">
        <f>'3)Sources &amp; Uses'!$K$19</f>
        <v/>
      </c>
      <c r="Y33" s="384"/>
      <c r="Z33" s="384"/>
      <c r="AA33" s="384"/>
      <c r="AB33" s="384"/>
      <c r="AC33" s="384"/>
      <c r="AD33" s="384"/>
      <c r="AE33" s="384"/>
      <c r="AF33" s="384"/>
      <c r="AG33" s="384"/>
      <c r="AH33" s="384"/>
      <c r="AI33" s="384"/>
      <c r="AJ33" s="384"/>
      <c r="AK33" s="385"/>
    </row>
    <row r="34" spans="2:37" s="111" customFormat="1">
      <c r="B34" s="361" t="str">
        <f>'3)Sources &amp; Uses'!D21</f>
        <v>Non-LHC loan #1 (identify lender):</v>
      </c>
      <c r="C34" s="1707">
        <f>'3)Sources &amp; Uses'!F21</f>
        <v>0</v>
      </c>
      <c r="D34" s="1708"/>
      <c r="E34" s="382" t="str">
        <f>'3)Sources &amp; Uses'!$K$21</f>
        <v/>
      </c>
      <c r="F34" s="382" t="str">
        <f>'3)Sources &amp; Uses'!$K$21</f>
        <v/>
      </c>
      <c r="G34" s="382" t="str">
        <f>'3)Sources &amp; Uses'!$K$21</f>
        <v/>
      </c>
      <c r="H34" s="382" t="str">
        <f>'3)Sources &amp; Uses'!$K$21</f>
        <v/>
      </c>
      <c r="I34" s="382" t="str">
        <f>'3)Sources &amp; Uses'!$K$21</f>
        <v/>
      </c>
      <c r="J34" s="382" t="str">
        <f>'3)Sources &amp; Uses'!$K$21</f>
        <v/>
      </c>
      <c r="K34" s="382" t="str">
        <f>'3)Sources &amp; Uses'!$K$21</f>
        <v/>
      </c>
      <c r="L34" s="382" t="str">
        <f>'3)Sources &amp; Uses'!$K$21</f>
        <v/>
      </c>
      <c r="M34" s="382" t="str">
        <f>'3)Sources &amp; Uses'!$K$21</f>
        <v/>
      </c>
      <c r="N34" s="382" t="str">
        <f>'3)Sources &amp; Uses'!$K$21</f>
        <v/>
      </c>
      <c r="O34" s="382" t="str">
        <f>'3)Sources &amp; Uses'!$K$21</f>
        <v/>
      </c>
      <c r="P34" s="382" t="str">
        <f>'3)Sources &amp; Uses'!$K$21</f>
        <v/>
      </c>
      <c r="Q34" s="382" t="str">
        <f>'3)Sources &amp; Uses'!$K$21</f>
        <v/>
      </c>
      <c r="R34" s="382" t="str">
        <f>'3)Sources &amp; Uses'!$K$21</f>
        <v/>
      </c>
      <c r="S34" s="382" t="str">
        <f>'3)Sources &amp; Uses'!$K$21</f>
        <v/>
      </c>
      <c r="T34" s="382" t="str">
        <f>'3)Sources &amp; Uses'!$K$21</f>
        <v/>
      </c>
      <c r="U34" s="382" t="str">
        <f>'3)Sources &amp; Uses'!$K$21</f>
        <v/>
      </c>
      <c r="V34" s="382" t="str">
        <f>'3)Sources &amp; Uses'!$K$21</f>
        <v/>
      </c>
      <c r="W34" s="382" t="str">
        <f>'3)Sources &amp; Uses'!$K$21</f>
        <v/>
      </c>
      <c r="X34" s="382" t="str">
        <f>'3)Sources &amp; Uses'!$K$21</f>
        <v/>
      </c>
      <c r="Y34" s="384"/>
      <c r="Z34" s="384"/>
      <c r="AA34" s="384"/>
      <c r="AB34" s="384"/>
      <c r="AC34" s="384"/>
      <c r="AD34" s="384"/>
      <c r="AE34" s="384"/>
      <c r="AF34" s="384"/>
      <c r="AG34" s="384"/>
      <c r="AH34" s="384"/>
      <c r="AI34" s="384"/>
      <c r="AJ34" s="384"/>
      <c r="AK34" s="385"/>
    </row>
    <row r="35" spans="2:37" s="111" customFormat="1">
      <c r="B35" s="361" t="str">
        <f>'3)Sources &amp; Uses'!D22</f>
        <v>Non-LHC loan #2 (identify lender):</v>
      </c>
      <c r="C35" s="1707">
        <f>'3)Sources &amp; Uses'!F22</f>
        <v>0</v>
      </c>
      <c r="D35" s="1708"/>
      <c r="E35" s="382" t="str">
        <f>'3)Sources &amp; Uses'!$K$22</f>
        <v/>
      </c>
      <c r="F35" s="382" t="str">
        <f>'3)Sources &amp; Uses'!$K$22</f>
        <v/>
      </c>
      <c r="G35" s="382" t="str">
        <f>'3)Sources &amp; Uses'!$K$22</f>
        <v/>
      </c>
      <c r="H35" s="382" t="str">
        <f>'3)Sources &amp; Uses'!$K$22</f>
        <v/>
      </c>
      <c r="I35" s="382" t="str">
        <f>'3)Sources &amp; Uses'!$K$22</f>
        <v/>
      </c>
      <c r="J35" s="382" t="str">
        <f>'3)Sources &amp; Uses'!$K$22</f>
        <v/>
      </c>
      <c r="K35" s="382" t="str">
        <f>'3)Sources &amp; Uses'!$K$22</f>
        <v/>
      </c>
      <c r="L35" s="382" t="str">
        <f>'3)Sources &amp; Uses'!$K$22</f>
        <v/>
      </c>
      <c r="M35" s="382" t="str">
        <f>'3)Sources &amp; Uses'!$K$22</f>
        <v/>
      </c>
      <c r="N35" s="382" t="str">
        <f>'3)Sources &amp; Uses'!$K$22</f>
        <v/>
      </c>
      <c r="O35" s="382" t="str">
        <f>'3)Sources &amp; Uses'!$K$22</f>
        <v/>
      </c>
      <c r="P35" s="382" t="str">
        <f>'3)Sources &amp; Uses'!$K$22</f>
        <v/>
      </c>
      <c r="Q35" s="382" t="str">
        <f>'3)Sources &amp; Uses'!$K$22</f>
        <v/>
      </c>
      <c r="R35" s="382" t="str">
        <f>'3)Sources &amp; Uses'!$K$22</f>
        <v/>
      </c>
      <c r="S35" s="382" t="str">
        <f>'3)Sources &amp; Uses'!$K$22</f>
        <v/>
      </c>
      <c r="T35" s="382" t="str">
        <f>'3)Sources &amp; Uses'!$K$22</f>
        <v/>
      </c>
      <c r="U35" s="382" t="str">
        <f>'3)Sources &amp; Uses'!$K$22</f>
        <v/>
      </c>
      <c r="V35" s="382" t="str">
        <f>'3)Sources &amp; Uses'!$K$22</f>
        <v/>
      </c>
      <c r="W35" s="382" t="str">
        <f>'3)Sources &amp; Uses'!$K$22</f>
        <v/>
      </c>
      <c r="X35" s="382" t="str">
        <f>'3)Sources &amp; Uses'!$K$22</f>
        <v/>
      </c>
      <c r="Y35" s="384"/>
      <c r="Z35" s="384"/>
      <c r="AA35" s="384"/>
      <c r="AB35" s="384"/>
      <c r="AC35" s="384"/>
      <c r="AD35" s="384"/>
      <c r="AE35" s="384"/>
      <c r="AF35" s="384"/>
      <c r="AG35" s="384"/>
      <c r="AH35" s="384"/>
      <c r="AI35" s="384"/>
      <c r="AJ35" s="384"/>
      <c r="AK35" s="385"/>
    </row>
    <row r="36" spans="2:37" s="111" customFormat="1">
      <c r="B36" s="361" t="str">
        <f>'3)Sources &amp; Uses'!D23</f>
        <v>Non-LHC loan #3 (identify lender):</v>
      </c>
      <c r="C36" s="1707">
        <f>'3)Sources &amp; Uses'!F23</f>
        <v>0</v>
      </c>
      <c r="D36" s="1708"/>
      <c r="E36" s="382" t="str">
        <f>'3)Sources &amp; Uses'!$K$23</f>
        <v/>
      </c>
      <c r="F36" s="382" t="str">
        <f>'3)Sources &amp; Uses'!$K$23</f>
        <v/>
      </c>
      <c r="G36" s="382" t="str">
        <f>'3)Sources &amp; Uses'!$K$23</f>
        <v/>
      </c>
      <c r="H36" s="382" t="str">
        <f>'3)Sources &amp; Uses'!$K$23</f>
        <v/>
      </c>
      <c r="I36" s="382" t="str">
        <f>'3)Sources &amp; Uses'!$K$23</f>
        <v/>
      </c>
      <c r="J36" s="382" t="str">
        <f>'3)Sources &amp; Uses'!$K$23</f>
        <v/>
      </c>
      <c r="K36" s="382" t="str">
        <f>'3)Sources &amp; Uses'!$K$23</f>
        <v/>
      </c>
      <c r="L36" s="382" t="str">
        <f>'3)Sources &amp; Uses'!$K$23</f>
        <v/>
      </c>
      <c r="M36" s="382" t="str">
        <f>'3)Sources &amp; Uses'!$K$23</f>
        <v/>
      </c>
      <c r="N36" s="382" t="str">
        <f>'3)Sources &amp; Uses'!$K$23</f>
        <v/>
      </c>
      <c r="O36" s="382" t="str">
        <f>'3)Sources &amp; Uses'!$K$23</f>
        <v/>
      </c>
      <c r="P36" s="382" t="str">
        <f>'3)Sources &amp; Uses'!$K$23</f>
        <v/>
      </c>
      <c r="Q36" s="382" t="str">
        <f>'3)Sources &amp; Uses'!$K$23</f>
        <v/>
      </c>
      <c r="R36" s="382" t="str">
        <f>'3)Sources &amp; Uses'!$K$23</f>
        <v/>
      </c>
      <c r="S36" s="382" t="str">
        <f>'3)Sources &amp; Uses'!$K$23</f>
        <v/>
      </c>
      <c r="T36" s="382" t="str">
        <f>'3)Sources &amp; Uses'!$K$23</f>
        <v/>
      </c>
      <c r="U36" s="382" t="str">
        <f>'3)Sources &amp; Uses'!$K$23</f>
        <v/>
      </c>
      <c r="V36" s="382" t="str">
        <f>'3)Sources &amp; Uses'!$K$23</f>
        <v/>
      </c>
      <c r="W36" s="382" t="str">
        <f>'3)Sources &amp; Uses'!$K$23</f>
        <v/>
      </c>
      <c r="X36" s="382" t="str">
        <f>'3)Sources &amp; Uses'!$K$23</f>
        <v/>
      </c>
      <c r="Y36" s="384"/>
      <c r="Z36" s="384"/>
      <c r="AA36" s="384"/>
      <c r="AB36" s="384"/>
      <c r="AC36" s="384"/>
      <c r="AD36" s="384"/>
      <c r="AE36" s="384"/>
      <c r="AF36" s="384"/>
      <c r="AG36" s="384"/>
      <c r="AH36" s="384"/>
      <c r="AI36" s="384"/>
      <c r="AJ36" s="384"/>
      <c r="AK36" s="385"/>
    </row>
    <row r="37" spans="2:37" s="111" customFormat="1" ht="18.75" customHeight="1">
      <c r="B37" s="361" t="s">
        <v>575</v>
      </c>
      <c r="D37" s="115"/>
      <c r="E37" s="362" t="str">
        <f>IF(OR('3)Sources &amp; Uses'!$F$18&gt;1), '8)R-S Amortization'!$K19, "n/a")</f>
        <v>n/a</v>
      </c>
      <c r="F37" s="362" t="str">
        <f>IF(OR('3)Sources &amp; Uses'!$F$18&gt;1), '8)R-S Amortization'!$K20, "n/a")</f>
        <v>n/a</v>
      </c>
      <c r="G37" s="362" t="str">
        <f>IF(OR('3)Sources &amp; Uses'!$F$18&gt;1), '8)R-S Amortization'!$K21, "n/a")</f>
        <v>n/a</v>
      </c>
      <c r="H37" s="362" t="str">
        <f>IF(OR('3)Sources &amp; Uses'!$F$18&gt;1), '8)R-S Amortization'!$K22, "n/a")</f>
        <v>n/a</v>
      </c>
      <c r="I37" s="362" t="str">
        <f>IF(OR('3)Sources &amp; Uses'!$F$18&gt;1), '8)R-S Amortization'!$K23, "n/a")</f>
        <v>n/a</v>
      </c>
      <c r="J37" s="362" t="str">
        <f>IF(OR('3)Sources &amp; Uses'!$F$18&gt;1), '8)R-S Amortization'!$K24, "n/a")</f>
        <v>n/a</v>
      </c>
      <c r="K37" s="362" t="str">
        <f>IF(OR('3)Sources &amp; Uses'!$F$18&gt;1), '8)R-S Amortization'!$K25, "n/a")</f>
        <v>n/a</v>
      </c>
      <c r="L37" s="362" t="str">
        <f>IF(OR('3)Sources &amp; Uses'!$F$18&gt;1), '8)R-S Amortization'!$K26, "n/a")</f>
        <v>n/a</v>
      </c>
      <c r="M37" s="362" t="str">
        <f>IF(OR('3)Sources &amp; Uses'!$F$18&gt;1), '8)R-S Amortization'!$K27, "n/a")</f>
        <v>n/a</v>
      </c>
      <c r="N37" s="362" t="str">
        <f>IF(OR('3)Sources &amp; Uses'!$F$18&gt;1), '8)R-S Amortization'!$K28, "n/a")</f>
        <v>n/a</v>
      </c>
      <c r="O37" s="362" t="str">
        <f>IF(OR('3)Sources &amp; Uses'!$F$18&gt;1), '8)R-S Amortization'!$K29, "n/a")</f>
        <v>n/a</v>
      </c>
      <c r="P37" s="362" t="str">
        <f>IF(OR('3)Sources &amp; Uses'!$F$18&gt;1), '8)R-S Amortization'!$K30, "n/a")</f>
        <v>n/a</v>
      </c>
      <c r="Q37" s="362" t="str">
        <f>IF(OR('3)Sources &amp; Uses'!$F$18&gt;1), '8)R-S Amortization'!$K31, "n/a")</f>
        <v>n/a</v>
      </c>
      <c r="R37" s="362" t="str">
        <f>IF(OR('3)Sources &amp; Uses'!$F$18&gt;1), '8)R-S Amortization'!$K32, "n/a")</f>
        <v>n/a</v>
      </c>
      <c r="S37" s="362" t="str">
        <f>IF(OR('3)Sources &amp; Uses'!$F$18&gt;1), '8)R-S Amortization'!$K33, "n/a")</f>
        <v>n/a</v>
      </c>
      <c r="T37" s="362" t="str">
        <f>IF(OR('3)Sources &amp; Uses'!$F$18&gt;1), '8)R-S Amortization'!$K34, "n/a")</f>
        <v>n/a</v>
      </c>
      <c r="U37" s="362" t="str">
        <f>IF(OR('3)Sources &amp; Uses'!$F$18&gt;1), '8)R-S Amortization'!$K35, "n/a")</f>
        <v>n/a</v>
      </c>
      <c r="V37" s="362" t="str">
        <f>IF(OR('3)Sources &amp; Uses'!$F$18&gt;1), '8)R-S Amortization'!$K36, "n/a")</f>
        <v>n/a</v>
      </c>
      <c r="W37" s="362" t="str">
        <f>IF(OR('3)Sources &amp; Uses'!$F$18&gt;1), '8)R-S Amortization'!$K37, "n/a")</f>
        <v>n/a</v>
      </c>
      <c r="X37" s="362" t="str">
        <f>IF(OR('3)Sources &amp; Uses'!$F$18&gt;1), '8)R-S Amortization'!$K38, "n/a")</f>
        <v>n/a</v>
      </c>
      <c r="Y37" s="384"/>
      <c r="Z37" s="384"/>
      <c r="AA37" s="384"/>
      <c r="AB37" s="384"/>
      <c r="AC37" s="384"/>
      <c r="AD37" s="384"/>
      <c r="AE37" s="384"/>
      <c r="AF37" s="384"/>
      <c r="AG37" s="384"/>
      <c r="AH37" s="384"/>
      <c r="AI37" s="384"/>
      <c r="AJ37" s="384"/>
      <c r="AK37" s="385"/>
    </row>
    <row r="38" spans="2:37" s="205" customFormat="1">
      <c r="B38" s="370" t="s">
        <v>248</v>
      </c>
      <c r="C38" s="371"/>
      <c r="D38" s="386"/>
      <c r="E38" s="387">
        <f t="shared" ref="E38:X38" si="16">SUM(E29:E37)</f>
        <v>0</v>
      </c>
      <c r="F38" s="387">
        <f t="shared" si="16"/>
        <v>0</v>
      </c>
      <c r="G38" s="387">
        <f t="shared" si="16"/>
        <v>0</v>
      </c>
      <c r="H38" s="387">
        <f t="shared" si="16"/>
        <v>0</v>
      </c>
      <c r="I38" s="387">
        <f t="shared" si="16"/>
        <v>0</v>
      </c>
      <c r="J38" s="387">
        <f t="shared" si="16"/>
        <v>0</v>
      </c>
      <c r="K38" s="387">
        <f t="shared" si="16"/>
        <v>0</v>
      </c>
      <c r="L38" s="387">
        <f t="shared" si="16"/>
        <v>0</v>
      </c>
      <c r="M38" s="387">
        <f t="shared" si="16"/>
        <v>0</v>
      </c>
      <c r="N38" s="387">
        <f t="shared" si="16"/>
        <v>0</v>
      </c>
      <c r="O38" s="387">
        <f t="shared" si="16"/>
        <v>0</v>
      </c>
      <c r="P38" s="387">
        <f t="shared" si="16"/>
        <v>0</v>
      </c>
      <c r="Q38" s="387">
        <f t="shared" si="16"/>
        <v>0</v>
      </c>
      <c r="R38" s="387">
        <f t="shared" si="16"/>
        <v>0</v>
      </c>
      <c r="S38" s="387">
        <f t="shared" si="16"/>
        <v>0</v>
      </c>
      <c r="T38" s="387">
        <f t="shared" si="16"/>
        <v>0</v>
      </c>
      <c r="U38" s="387">
        <f t="shared" si="16"/>
        <v>0</v>
      </c>
      <c r="V38" s="387">
        <f t="shared" si="16"/>
        <v>0</v>
      </c>
      <c r="W38" s="387">
        <f t="shared" si="16"/>
        <v>0</v>
      </c>
      <c r="X38" s="387">
        <f t="shared" si="16"/>
        <v>0</v>
      </c>
    </row>
    <row r="39" spans="2:37" s="388" customFormat="1" ht="14.25">
      <c r="B39" s="389" t="s">
        <v>2</v>
      </c>
      <c r="C39" s="389"/>
      <c r="D39" s="389"/>
      <c r="E39" s="390" t="str">
        <f t="shared" ref="E39:X39" si="17">IF(E38=0,"n/a",E25/E38)</f>
        <v>n/a</v>
      </c>
      <c r="F39" s="389" t="str">
        <f t="shared" si="17"/>
        <v>n/a</v>
      </c>
      <c r="G39" s="390" t="str">
        <f t="shared" si="17"/>
        <v>n/a</v>
      </c>
      <c r="H39" s="389" t="str">
        <f t="shared" si="17"/>
        <v>n/a</v>
      </c>
      <c r="I39" s="390" t="str">
        <f t="shared" si="17"/>
        <v>n/a</v>
      </c>
      <c r="J39" s="389" t="str">
        <f t="shared" si="17"/>
        <v>n/a</v>
      </c>
      <c r="K39" s="390" t="str">
        <f t="shared" si="17"/>
        <v>n/a</v>
      </c>
      <c r="L39" s="389" t="str">
        <f t="shared" si="17"/>
        <v>n/a</v>
      </c>
      <c r="M39" s="390" t="str">
        <f t="shared" si="17"/>
        <v>n/a</v>
      </c>
      <c r="N39" s="390" t="str">
        <f t="shared" si="17"/>
        <v>n/a</v>
      </c>
      <c r="O39" s="390" t="str">
        <f t="shared" si="17"/>
        <v>n/a</v>
      </c>
      <c r="P39" s="389" t="str">
        <f t="shared" si="17"/>
        <v>n/a</v>
      </c>
      <c r="Q39" s="390" t="str">
        <f t="shared" si="17"/>
        <v>n/a</v>
      </c>
      <c r="R39" s="389" t="str">
        <f t="shared" si="17"/>
        <v>n/a</v>
      </c>
      <c r="S39" s="390" t="str">
        <f t="shared" si="17"/>
        <v>n/a</v>
      </c>
      <c r="T39" s="390" t="str">
        <f t="shared" si="17"/>
        <v>n/a</v>
      </c>
      <c r="U39" s="390" t="str">
        <f t="shared" si="17"/>
        <v>n/a</v>
      </c>
      <c r="V39" s="390" t="str">
        <f t="shared" si="17"/>
        <v>n/a</v>
      </c>
      <c r="W39" s="390" t="str">
        <f t="shared" si="17"/>
        <v>n/a</v>
      </c>
      <c r="X39" s="390" t="str">
        <f t="shared" si="17"/>
        <v>n/a</v>
      </c>
    </row>
    <row r="40" spans="2:37" s="111" customFormat="1">
      <c r="B40" s="391"/>
      <c r="C40" s="392"/>
      <c r="D40" s="115"/>
      <c r="E40" s="120"/>
      <c r="F40" s="117"/>
      <c r="G40" s="120"/>
      <c r="H40" s="117"/>
      <c r="I40" s="120"/>
      <c r="J40" s="117"/>
      <c r="K40" s="120"/>
      <c r="L40" s="117"/>
      <c r="M40" s="120"/>
      <c r="N40" s="120"/>
      <c r="O40" s="120"/>
      <c r="P40" s="117"/>
      <c r="Q40" s="120"/>
      <c r="R40" s="117"/>
      <c r="S40" s="120"/>
      <c r="T40" s="120"/>
      <c r="U40" s="120"/>
      <c r="V40" s="120"/>
      <c r="W40" s="120"/>
      <c r="X40" s="120"/>
      <c r="AK40" s="118"/>
    </row>
    <row r="41" spans="2:37" s="205" customFormat="1" ht="15.75">
      <c r="B41" s="399" t="s">
        <v>255</v>
      </c>
      <c r="C41" s="371"/>
      <c r="D41" s="400"/>
      <c r="E41" s="387">
        <f t="shared" ref="E41:X41" si="18">E25-E38</f>
        <v>0</v>
      </c>
      <c r="F41" s="393">
        <f t="shared" si="18"/>
        <v>0</v>
      </c>
      <c r="G41" s="387">
        <f t="shared" si="18"/>
        <v>0</v>
      </c>
      <c r="H41" s="393">
        <f t="shared" si="18"/>
        <v>0</v>
      </c>
      <c r="I41" s="387">
        <f t="shared" si="18"/>
        <v>0</v>
      </c>
      <c r="J41" s="393">
        <f t="shared" si="18"/>
        <v>0</v>
      </c>
      <c r="K41" s="387">
        <f t="shared" si="18"/>
        <v>0</v>
      </c>
      <c r="L41" s="393">
        <f t="shared" si="18"/>
        <v>0</v>
      </c>
      <c r="M41" s="387">
        <f t="shared" si="18"/>
        <v>0</v>
      </c>
      <c r="N41" s="387">
        <f t="shared" si="18"/>
        <v>0</v>
      </c>
      <c r="O41" s="387">
        <f t="shared" si="18"/>
        <v>0</v>
      </c>
      <c r="P41" s="393">
        <f t="shared" si="18"/>
        <v>0</v>
      </c>
      <c r="Q41" s="387">
        <f t="shared" si="18"/>
        <v>0</v>
      </c>
      <c r="R41" s="393">
        <f t="shared" si="18"/>
        <v>0</v>
      </c>
      <c r="S41" s="387">
        <f t="shared" si="18"/>
        <v>0</v>
      </c>
      <c r="T41" s="387">
        <f t="shared" si="18"/>
        <v>0</v>
      </c>
      <c r="U41" s="387">
        <f t="shared" si="18"/>
        <v>0</v>
      </c>
      <c r="V41" s="387">
        <f t="shared" si="18"/>
        <v>0</v>
      </c>
      <c r="W41" s="387">
        <f t="shared" si="18"/>
        <v>0</v>
      </c>
      <c r="X41" s="387">
        <f t="shared" si="18"/>
        <v>0</v>
      </c>
    </row>
    <row r="42" spans="2:37" s="131" customFormat="1" ht="14.25">
      <c r="B42" s="129" t="s">
        <v>172</v>
      </c>
      <c r="C42" s="128"/>
      <c r="D42" s="129"/>
      <c r="E42" s="130" t="str">
        <f t="shared" ref="E42:X42" si="19">IFERROR(E41/Units,"-")</f>
        <v>-</v>
      </c>
      <c r="F42" s="130" t="str">
        <f t="shared" si="19"/>
        <v>-</v>
      </c>
      <c r="G42" s="130" t="str">
        <f t="shared" si="19"/>
        <v>-</v>
      </c>
      <c r="H42" s="130" t="str">
        <f t="shared" si="19"/>
        <v>-</v>
      </c>
      <c r="I42" s="130" t="str">
        <f t="shared" si="19"/>
        <v>-</v>
      </c>
      <c r="J42" s="130" t="str">
        <f t="shared" si="19"/>
        <v>-</v>
      </c>
      <c r="K42" s="130" t="str">
        <f t="shared" si="19"/>
        <v>-</v>
      </c>
      <c r="L42" s="130" t="str">
        <f t="shared" si="19"/>
        <v>-</v>
      </c>
      <c r="M42" s="130" t="str">
        <f t="shared" si="19"/>
        <v>-</v>
      </c>
      <c r="N42" s="130" t="str">
        <f t="shared" si="19"/>
        <v>-</v>
      </c>
      <c r="O42" s="130" t="str">
        <f t="shared" si="19"/>
        <v>-</v>
      </c>
      <c r="P42" s="130" t="str">
        <f t="shared" si="19"/>
        <v>-</v>
      </c>
      <c r="Q42" s="130" t="str">
        <f t="shared" si="19"/>
        <v>-</v>
      </c>
      <c r="R42" s="130" t="str">
        <f t="shared" si="19"/>
        <v>-</v>
      </c>
      <c r="S42" s="130" t="str">
        <f t="shared" si="19"/>
        <v>-</v>
      </c>
      <c r="T42" s="130" t="str">
        <f t="shared" si="19"/>
        <v>-</v>
      </c>
      <c r="U42" s="130" t="str">
        <f t="shared" si="19"/>
        <v>-</v>
      </c>
      <c r="V42" s="130" t="str">
        <f t="shared" si="19"/>
        <v>-</v>
      </c>
      <c r="W42" s="130" t="str">
        <f t="shared" si="19"/>
        <v>-</v>
      </c>
      <c r="X42" s="130" t="str">
        <f t="shared" si="19"/>
        <v>-</v>
      </c>
    </row>
    <row r="43" spans="2:37" s="111" customFormat="1" ht="7.9" customHeight="1">
      <c r="B43" s="114"/>
      <c r="C43" s="116"/>
      <c r="D43" s="115"/>
      <c r="E43" s="120"/>
      <c r="F43" s="117"/>
      <c r="G43" s="120"/>
      <c r="H43" s="117"/>
      <c r="I43" s="120"/>
      <c r="J43" s="117"/>
      <c r="K43" s="120"/>
      <c r="L43" s="117"/>
      <c r="M43" s="120"/>
      <c r="N43" s="120"/>
      <c r="O43" s="120"/>
      <c r="P43" s="117"/>
      <c r="Q43" s="120"/>
      <c r="R43" s="117"/>
      <c r="S43" s="120"/>
      <c r="T43" s="120"/>
      <c r="U43" s="120"/>
      <c r="V43" s="120"/>
      <c r="W43" s="120"/>
      <c r="X43" s="120"/>
      <c r="AK43" s="118"/>
    </row>
    <row r="44" spans="2:37" s="111" customFormat="1" ht="20.65" customHeight="1">
      <c r="B44" s="877" t="s">
        <v>256</v>
      </c>
      <c r="C44" s="116"/>
      <c r="D44" s="115"/>
      <c r="E44" s="120"/>
      <c r="F44" s="117"/>
      <c r="G44" s="120"/>
      <c r="H44" s="117"/>
      <c r="I44" s="120"/>
      <c r="J44" s="117"/>
      <c r="K44" s="120"/>
      <c r="L44" s="117"/>
      <c r="M44" s="120"/>
      <c r="N44" s="120"/>
      <c r="O44" s="120"/>
      <c r="P44" s="117"/>
      <c r="Q44" s="120"/>
      <c r="R44" s="117"/>
      <c r="S44" s="120"/>
      <c r="T44" s="120"/>
      <c r="U44" s="120"/>
      <c r="V44" s="120"/>
      <c r="W44" s="120"/>
      <c r="X44" s="120"/>
      <c r="AK44" s="118"/>
    </row>
    <row r="45" spans="2:37" s="111" customFormat="1" ht="30.95" customHeight="1">
      <c r="B45" s="1699" t="s">
        <v>630</v>
      </c>
      <c r="C45" s="1699"/>
      <c r="D45" s="1699"/>
      <c r="E45" s="869"/>
      <c r="F45" s="870"/>
      <c r="G45" s="869"/>
      <c r="H45" s="870"/>
      <c r="I45" s="869"/>
      <c r="J45" s="870"/>
      <c r="K45" s="869"/>
      <c r="L45" s="870"/>
      <c r="M45" s="869"/>
      <c r="N45" s="869"/>
      <c r="O45" s="869"/>
      <c r="P45" s="870"/>
      <c r="Q45" s="869"/>
      <c r="R45" s="870"/>
      <c r="S45" s="869"/>
      <c r="T45" s="869"/>
      <c r="U45" s="869"/>
      <c r="V45" s="869"/>
      <c r="W45" s="869"/>
      <c r="X45" s="869"/>
      <c r="AK45" s="118"/>
    </row>
    <row r="46" spans="2:37" s="111" customFormat="1" ht="30.95" customHeight="1">
      <c r="B46" s="1078" t="s">
        <v>484</v>
      </c>
      <c r="C46" s="1079"/>
      <c r="D46" s="1080"/>
      <c r="E46" s="436"/>
      <c r="F46" s="397"/>
      <c r="G46" s="396"/>
      <c r="H46" s="396"/>
      <c r="I46" s="396"/>
      <c r="J46" s="396"/>
      <c r="K46" s="396"/>
      <c r="L46" s="396"/>
      <c r="M46" s="396"/>
      <c r="N46" s="396"/>
      <c r="O46" s="396"/>
      <c r="P46" s="397"/>
      <c r="Q46" s="396"/>
      <c r="R46" s="397"/>
      <c r="S46" s="396"/>
      <c r="T46" s="396"/>
      <c r="U46" s="396"/>
      <c r="V46" s="396"/>
      <c r="W46" s="396"/>
      <c r="X46" s="396"/>
      <c r="Z46" s="388"/>
      <c r="AA46" s="388"/>
      <c r="AK46" s="118"/>
    </row>
    <row r="47" spans="2:37" s="752" customFormat="1" ht="18" customHeight="1">
      <c r="B47" s="837" t="s">
        <v>466</v>
      </c>
      <c r="C47" s="1700"/>
      <c r="D47" s="1701"/>
      <c r="E47" s="753">
        <f>E41-SUM(E45:E46)</f>
        <v>0</v>
      </c>
      <c r="F47" s="753">
        <f t="shared" ref="F47:X47" si="20">F41-SUM(F45:F46)</f>
        <v>0</v>
      </c>
      <c r="G47" s="753">
        <f t="shared" si="20"/>
        <v>0</v>
      </c>
      <c r="H47" s="753">
        <f t="shared" si="20"/>
        <v>0</v>
      </c>
      <c r="I47" s="753">
        <f t="shared" si="20"/>
        <v>0</v>
      </c>
      <c r="J47" s="753">
        <f t="shared" si="20"/>
        <v>0</v>
      </c>
      <c r="K47" s="753">
        <f t="shared" si="20"/>
        <v>0</v>
      </c>
      <c r="L47" s="753">
        <f t="shared" si="20"/>
        <v>0</v>
      </c>
      <c r="M47" s="753">
        <f t="shared" si="20"/>
        <v>0</v>
      </c>
      <c r="N47" s="753">
        <f t="shared" si="20"/>
        <v>0</v>
      </c>
      <c r="O47" s="753">
        <f t="shared" si="20"/>
        <v>0</v>
      </c>
      <c r="P47" s="753">
        <f t="shared" si="20"/>
        <v>0</v>
      </c>
      <c r="Q47" s="753">
        <f t="shared" si="20"/>
        <v>0</v>
      </c>
      <c r="R47" s="753">
        <f t="shared" si="20"/>
        <v>0</v>
      </c>
      <c r="S47" s="753">
        <f t="shared" si="20"/>
        <v>0</v>
      </c>
      <c r="T47" s="753">
        <f t="shared" si="20"/>
        <v>0</v>
      </c>
      <c r="U47" s="753">
        <f t="shared" si="20"/>
        <v>0</v>
      </c>
      <c r="V47" s="753">
        <f t="shared" si="20"/>
        <v>0</v>
      </c>
      <c r="W47" s="753">
        <f t="shared" si="20"/>
        <v>0</v>
      </c>
      <c r="X47" s="753">
        <f t="shared" si="20"/>
        <v>0</v>
      </c>
      <c r="Z47" s="757"/>
      <c r="AA47" s="757"/>
      <c r="AK47" s="754"/>
    </row>
    <row r="48" spans="2:37" s="111" customFormat="1" ht="18" customHeight="1">
      <c r="B48" s="394" t="s">
        <v>257</v>
      </c>
      <c r="C48" s="395"/>
      <c r="D48" s="751"/>
      <c r="E48" s="749">
        <f>IF(C49&gt;0,MIN(E47,C49),0)</f>
        <v>0</v>
      </c>
      <c r="F48" s="749">
        <f>IF(E49&gt;0,MIN(E49,F47),0)</f>
        <v>0</v>
      </c>
      <c r="G48" s="749">
        <f t="shared" ref="G48:N48" si="21">IF(F49&gt;0,MIN(F49,G47),0)</f>
        <v>0</v>
      </c>
      <c r="H48" s="749">
        <f t="shared" si="21"/>
        <v>0</v>
      </c>
      <c r="I48" s="749">
        <f t="shared" si="21"/>
        <v>0</v>
      </c>
      <c r="J48" s="749">
        <f t="shared" si="21"/>
        <v>0</v>
      </c>
      <c r="K48" s="749">
        <f t="shared" si="21"/>
        <v>0</v>
      </c>
      <c r="L48" s="749">
        <f t="shared" si="21"/>
        <v>0</v>
      </c>
      <c r="M48" s="749">
        <f t="shared" si="21"/>
        <v>0</v>
      </c>
      <c r="N48" s="750">
        <f t="shared" si="21"/>
        <v>0</v>
      </c>
      <c r="O48" s="749">
        <f t="shared" ref="O48:X48" si="22">IF(N49&gt;0,MIN(N49,O47),0)</f>
        <v>0</v>
      </c>
      <c r="P48" s="749">
        <f t="shared" si="22"/>
        <v>0</v>
      </c>
      <c r="Q48" s="749">
        <f t="shared" si="22"/>
        <v>0</v>
      </c>
      <c r="R48" s="749">
        <f t="shared" si="22"/>
        <v>0</v>
      </c>
      <c r="S48" s="749">
        <f t="shared" si="22"/>
        <v>0</v>
      </c>
      <c r="T48" s="749">
        <f t="shared" si="22"/>
        <v>0</v>
      </c>
      <c r="U48" s="749">
        <f t="shared" si="22"/>
        <v>0</v>
      </c>
      <c r="V48" s="749">
        <f t="shared" si="22"/>
        <v>0</v>
      </c>
      <c r="W48" s="749">
        <f t="shared" si="22"/>
        <v>0</v>
      </c>
      <c r="X48" s="749">
        <f t="shared" si="22"/>
        <v>0</v>
      </c>
      <c r="Z48" s="388"/>
      <c r="AA48" s="388"/>
      <c r="AK48" s="118"/>
    </row>
    <row r="49" spans="1:127" s="578" customFormat="1" ht="18" customHeight="1">
      <c r="B49" s="838" t="s">
        <v>486</v>
      </c>
      <c r="C49" s="1702">
        <f>DDF</f>
        <v>0</v>
      </c>
      <c r="D49" s="1703"/>
      <c r="E49" s="577">
        <f>C49-E48</f>
        <v>0</v>
      </c>
      <c r="F49" s="577">
        <f t="shared" ref="F49:N49" si="23">E49-F48</f>
        <v>0</v>
      </c>
      <c r="G49" s="577">
        <f t="shared" si="23"/>
        <v>0</v>
      </c>
      <c r="H49" s="577">
        <f t="shared" si="23"/>
        <v>0</v>
      </c>
      <c r="I49" s="577">
        <f t="shared" si="23"/>
        <v>0</v>
      </c>
      <c r="J49" s="577">
        <f t="shared" si="23"/>
        <v>0</v>
      </c>
      <c r="K49" s="577">
        <f t="shared" si="23"/>
        <v>0</v>
      </c>
      <c r="L49" s="577">
        <f t="shared" si="23"/>
        <v>0</v>
      </c>
      <c r="M49" s="577">
        <f t="shared" si="23"/>
        <v>0</v>
      </c>
      <c r="N49" s="577">
        <f t="shared" si="23"/>
        <v>0</v>
      </c>
      <c r="O49" s="577">
        <f t="shared" ref="O49:X49" si="24">N49-O48</f>
        <v>0</v>
      </c>
      <c r="P49" s="577">
        <f t="shared" si="24"/>
        <v>0</v>
      </c>
      <c r="Q49" s="577">
        <f t="shared" si="24"/>
        <v>0</v>
      </c>
      <c r="R49" s="577">
        <f t="shared" si="24"/>
        <v>0</v>
      </c>
      <c r="S49" s="577">
        <f t="shared" si="24"/>
        <v>0</v>
      </c>
      <c r="T49" s="577">
        <f t="shared" si="24"/>
        <v>0</v>
      </c>
      <c r="U49" s="577">
        <f t="shared" si="24"/>
        <v>0</v>
      </c>
      <c r="V49" s="577">
        <f t="shared" si="24"/>
        <v>0</v>
      </c>
      <c r="W49" s="577">
        <f t="shared" si="24"/>
        <v>0</v>
      </c>
      <c r="X49" s="577">
        <f t="shared" si="24"/>
        <v>0</v>
      </c>
      <c r="Z49" s="388"/>
      <c r="AA49" s="388"/>
      <c r="AK49" s="579"/>
    </row>
    <row r="50" spans="1:127" s="578" customFormat="1" ht="12.75" customHeight="1">
      <c r="B50" s="581"/>
      <c r="C50" s="580"/>
      <c r="D50" s="580"/>
      <c r="E50" s="577"/>
      <c r="F50" s="577"/>
      <c r="G50" s="577"/>
      <c r="H50" s="577"/>
      <c r="I50" s="577"/>
      <c r="J50" s="577"/>
      <c r="K50" s="577"/>
      <c r="L50" s="577"/>
      <c r="M50" s="577"/>
      <c r="N50" s="577"/>
      <c r="O50" s="577"/>
      <c r="P50" s="577"/>
      <c r="Q50" s="577"/>
      <c r="R50" s="577"/>
      <c r="S50" s="577"/>
      <c r="T50" s="577"/>
      <c r="U50" s="577"/>
      <c r="V50" s="577"/>
      <c r="W50" s="577"/>
      <c r="X50" s="577"/>
      <c r="AK50" s="579"/>
    </row>
    <row r="51" spans="1:127" s="111" customFormat="1">
      <c r="B51" s="839" t="s">
        <v>412</v>
      </c>
      <c r="C51" s="369"/>
      <c r="D51" s="628"/>
      <c r="E51" s="756">
        <f>E47-E48</f>
        <v>0</v>
      </c>
      <c r="F51" s="756">
        <f t="shared" ref="F51:X51" si="25">F47-F48</f>
        <v>0</v>
      </c>
      <c r="G51" s="756">
        <f t="shared" si="25"/>
        <v>0</v>
      </c>
      <c r="H51" s="756">
        <f t="shared" si="25"/>
        <v>0</v>
      </c>
      <c r="I51" s="756">
        <f t="shared" si="25"/>
        <v>0</v>
      </c>
      <c r="J51" s="756">
        <f t="shared" si="25"/>
        <v>0</v>
      </c>
      <c r="K51" s="756">
        <f t="shared" si="25"/>
        <v>0</v>
      </c>
      <c r="L51" s="756">
        <f t="shared" si="25"/>
        <v>0</v>
      </c>
      <c r="M51" s="756">
        <f t="shared" si="25"/>
        <v>0</v>
      </c>
      <c r="N51" s="756">
        <f t="shared" si="25"/>
        <v>0</v>
      </c>
      <c r="O51" s="756">
        <f t="shared" si="25"/>
        <v>0</v>
      </c>
      <c r="P51" s="756">
        <f t="shared" si="25"/>
        <v>0</v>
      </c>
      <c r="Q51" s="756">
        <f t="shared" si="25"/>
        <v>0</v>
      </c>
      <c r="R51" s="756">
        <f t="shared" si="25"/>
        <v>0</v>
      </c>
      <c r="S51" s="756">
        <f t="shared" si="25"/>
        <v>0</v>
      </c>
      <c r="T51" s="756">
        <f t="shared" si="25"/>
        <v>0</v>
      </c>
      <c r="U51" s="756">
        <f t="shared" si="25"/>
        <v>0</v>
      </c>
      <c r="V51" s="756">
        <f t="shared" si="25"/>
        <v>0</v>
      </c>
      <c r="W51" s="756">
        <f t="shared" si="25"/>
        <v>0</v>
      </c>
      <c r="X51" s="756">
        <f t="shared" si="25"/>
        <v>0</v>
      </c>
      <c r="Y51" s="384"/>
      <c r="Z51" s="384"/>
      <c r="AA51" s="384"/>
      <c r="AB51" s="384"/>
      <c r="AC51" s="384"/>
      <c r="AD51" s="384"/>
      <c r="AE51" s="384"/>
      <c r="AF51" s="384"/>
      <c r="AG51" s="384"/>
      <c r="AH51" s="384"/>
      <c r="AI51" s="384"/>
      <c r="AJ51" s="384"/>
      <c r="AK51" s="385"/>
    </row>
    <row r="52" spans="1:127" s="131" customFormat="1" ht="14.25">
      <c r="B52" s="629" t="s">
        <v>172</v>
      </c>
      <c r="C52" s="630"/>
      <c r="D52" s="631"/>
      <c r="E52" s="142" t="str">
        <f t="shared" ref="E52:X52" si="26">IFERROR(E51/Units,"-")</f>
        <v>-</v>
      </c>
      <c r="F52" s="142" t="str">
        <f t="shared" si="26"/>
        <v>-</v>
      </c>
      <c r="G52" s="142" t="str">
        <f t="shared" si="26"/>
        <v>-</v>
      </c>
      <c r="H52" s="142" t="str">
        <f t="shared" si="26"/>
        <v>-</v>
      </c>
      <c r="I52" s="142" t="str">
        <f t="shared" si="26"/>
        <v>-</v>
      </c>
      <c r="J52" s="142" t="str">
        <f t="shared" si="26"/>
        <v>-</v>
      </c>
      <c r="K52" s="142" t="str">
        <f t="shared" si="26"/>
        <v>-</v>
      </c>
      <c r="L52" s="142" t="str">
        <f t="shared" si="26"/>
        <v>-</v>
      </c>
      <c r="M52" s="142" t="str">
        <f t="shared" si="26"/>
        <v>-</v>
      </c>
      <c r="N52" s="142" t="str">
        <f t="shared" si="26"/>
        <v>-</v>
      </c>
      <c r="O52" s="142" t="str">
        <f t="shared" si="26"/>
        <v>-</v>
      </c>
      <c r="P52" s="142" t="str">
        <f t="shared" si="26"/>
        <v>-</v>
      </c>
      <c r="Q52" s="142" t="str">
        <f t="shared" si="26"/>
        <v>-</v>
      </c>
      <c r="R52" s="142" t="str">
        <f t="shared" si="26"/>
        <v>-</v>
      </c>
      <c r="S52" s="142" t="str">
        <f t="shared" si="26"/>
        <v>-</v>
      </c>
      <c r="T52" s="142" t="str">
        <f t="shared" si="26"/>
        <v>-</v>
      </c>
      <c r="U52" s="142" t="str">
        <f t="shared" si="26"/>
        <v>-</v>
      </c>
      <c r="V52" s="142" t="str">
        <f t="shared" si="26"/>
        <v>-</v>
      </c>
      <c r="W52" s="142" t="str">
        <f t="shared" si="26"/>
        <v>-</v>
      </c>
      <c r="X52" s="142" t="str">
        <f t="shared" si="26"/>
        <v>-</v>
      </c>
    </row>
    <row r="53" spans="1:127" s="111" customFormat="1" ht="18" customHeight="1">
      <c r="B53" s="395"/>
      <c r="C53" s="395"/>
      <c r="D53" s="360"/>
      <c r="E53" s="140" t="s">
        <v>153</v>
      </c>
      <c r="F53" s="141" t="s">
        <v>153</v>
      </c>
      <c r="G53" s="108" t="s">
        <v>153</v>
      </c>
      <c r="H53" s="141" t="s">
        <v>153</v>
      </c>
      <c r="I53" s="141" t="s">
        <v>153</v>
      </c>
      <c r="J53" s="108" t="s">
        <v>153</v>
      </c>
      <c r="K53" s="141" t="s">
        <v>153</v>
      </c>
      <c r="L53" s="108" t="s">
        <v>153</v>
      </c>
      <c r="M53" s="141" t="s">
        <v>153</v>
      </c>
      <c r="N53" s="141" t="s">
        <v>153</v>
      </c>
      <c r="O53" s="141" t="s">
        <v>153</v>
      </c>
      <c r="P53" s="108" t="s">
        <v>153</v>
      </c>
      <c r="Q53" s="141" t="s">
        <v>153</v>
      </c>
      <c r="R53" s="108" t="s">
        <v>153</v>
      </c>
      <c r="S53" s="141" t="s">
        <v>153</v>
      </c>
      <c r="T53" s="141" t="s">
        <v>153</v>
      </c>
      <c r="U53" s="141" t="s">
        <v>153</v>
      </c>
      <c r="V53" s="141" t="s">
        <v>153</v>
      </c>
      <c r="W53" s="141" t="s">
        <v>153</v>
      </c>
      <c r="X53" s="141" t="s">
        <v>153</v>
      </c>
    </row>
    <row r="54" spans="1:127" s="111" customFormat="1" ht="15" customHeight="1">
      <c r="B54" s="360"/>
      <c r="C54" s="1694"/>
      <c r="D54" s="1694"/>
      <c r="E54" s="126">
        <v>1</v>
      </c>
      <c r="F54" s="125">
        <f t="shared" ref="F54:S54" si="27">E54+1</f>
        <v>2</v>
      </c>
      <c r="G54" s="112">
        <f t="shared" si="27"/>
        <v>3</v>
      </c>
      <c r="H54" s="125">
        <f t="shared" si="27"/>
        <v>4</v>
      </c>
      <c r="I54" s="125">
        <f t="shared" si="27"/>
        <v>5</v>
      </c>
      <c r="J54" s="112">
        <f t="shared" si="27"/>
        <v>6</v>
      </c>
      <c r="K54" s="125">
        <f t="shared" si="27"/>
        <v>7</v>
      </c>
      <c r="L54" s="112">
        <f t="shared" si="27"/>
        <v>8</v>
      </c>
      <c r="M54" s="125">
        <f t="shared" si="27"/>
        <v>9</v>
      </c>
      <c r="N54" s="125">
        <f t="shared" si="27"/>
        <v>10</v>
      </c>
      <c r="O54" s="125">
        <f t="shared" si="27"/>
        <v>11</v>
      </c>
      <c r="P54" s="112">
        <f t="shared" si="27"/>
        <v>12</v>
      </c>
      <c r="Q54" s="125">
        <f t="shared" si="27"/>
        <v>13</v>
      </c>
      <c r="R54" s="112">
        <f t="shared" si="27"/>
        <v>14</v>
      </c>
      <c r="S54" s="125">
        <f t="shared" si="27"/>
        <v>15</v>
      </c>
      <c r="T54" s="125">
        <f>S54+1</f>
        <v>16</v>
      </c>
      <c r="U54" s="125">
        <f>T54+1</f>
        <v>17</v>
      </c>
      <c r="V54" s="125">
        <f>U54+1</f>
        <v>18</v>
      </c>
      <c r="W54" s="125">
        <f>V54+1</f>
        <v>19</v>
      </c>
      <c r="X54" s="125">
        <f>W54+1</f>
        <v>20</v>
      </c>
    </row>
    <row r="55" spans="1:127" s="111" customFormat="1" ht="10.5" customHeight="1">
      <c r="B55" s="360"/>
      <c r="C55" s="173"/>
      <c r="D55" s="173"/>
      <c r="E55" s="110"/>
      <c r="F55" s="110"/>
      <c r="G55" s="110"/>
      <c r="H55" s="110"/>
      <c r="I55" s="110"/>
      <c r="J55" s="110"/>
      <c r="K55" s="110"/>
      <c r="L55" s="110"/>
      <c r="M55" s="110"/>
      <c r="N55" s="110"/>
      <c r="O55" s="110"/>
      <c r="P55" s="110"/>
      <c r="Q55" s="110"/>
      <c r="R55" s="110"/>
      <c r="S55" s="110"/>
      <c r="T55" s="110"/>
      <c r="U55" s="110"/>
      <c r="V55" s="110"/>
      <c r="W55" s="110"/>
      <c r="X55" s="110"/>
    </row>
    <row r="56" spans="1:127" s="111" customFormat="1" ht="21.4" customHeight="1">
      <c r="E56" s="1081" t="s">
        <v>485</v>
      </c>
      <c r="I56" s="1710"/>
      <c r="J56" s="1711"/>
      <c r="K56" s="1711"/>
      <c r="L56" s="1711"/>
      <c r="M56" s="1712"/>
      <c r="O56" s="1255" t="s">
        <v>815</v>
      </c>
      <c r="P56" s="627"/>
      <c r="R56" s="509">
        <f>DDF-(SUM('7)Operating Proforma'!E48:S48))</f>
        <v>0</v>
      </c>
      <c r="S56" s="398"/>
      <c r="T56" s="398"/>
      <c r="U56" s="398"/>
      <c r="V56" s="398"/>
      <c r="W56" s="398"/>
      <c r="X56" s="398"/>
    </row>
    <row r="57" spans="1:127" s="111" customFormat="1" ht="15.2" customHeight="1">
      <c r="O57" s="755" t="s">
        <v>413</v>
      </c>
      <c r="P57" s="627"/>
      <c r="R57" s="691">
        <f>'3)Sources &amp; Uses'!F30-(SUM(E46:S46))</f>
        <v>0</v>
      </c>
    </row>
    <row r="58" spans="1:127" s="111" customFormat="1" ht="15.75">
      <c r="A58" s="215"/>
      <c r="B58" s="113" t="s">
        <v>625</v>
      </c>
      <c r="C58" s="215"/>
      <c r="D58" s="215"/>
      <c r="E58" s="359"/>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row>
    <row r="59" spans="1:127" s="988" customFormat="1" ht="15.6" customHeight="1">
      <c r="B59" s="1709" t="s">
        <v>624</v>
      </c>
      <c r="C59" s="1709"/>
      <c r="D59" s="1709"/>
      <c r="E59" s="989" t="s">
        <v>83</v>
      </c>
      <c r="F59" s="989" t="s">
        <v>445</v>
      </c>
      <c r="G59" s="989" t="s">
        <v>619</v>
      </c>
      <c r="H59" s="989" t="s">
        <v>84</v>
      </c>
      <c r="I59" s="989" t="s">
        <v>85</v>
      </c>
      <c r="J59" s="989" t="s">
        <v>510</v>
      </c>
      <c r="K59" s="989" t="s">
        <v>511</v>
      </c>
      <c r="L59" s="989" t="s">
        <v>512</v>
      </c>
      <c r="M59" s="989" t="s">
        <v>513</v>
      </c>
      <c r="N59" s="989" t="s">
        <v>194</v>
      </c>
      <c r="O59" s="989" t="s">
        <v>514</v>
      </c>
      <c r="P59" s="989" t="s">
        <v>515</v>
      </c>
      <c r="Q59" s="989" t="s">
        <v>516</v>
      </c>
      <c r="R59" s="989" t="s">
        <v>517</v>
      </c>
      <c r="S59" s="989" t="s">
        <v>195</v>
      </c>
      <c r="T59" s="989" t="s">
        <v>552</v>
      </c>
      <c r="U59" s="989" t="s">
        <v>553</v>
      </c>
      <c r="V59" s="989" t="s">
        <v>554</v>
      </c>
      <c r="W59" s="989" t="s">
        <v>555</v>
      </c>
      <c r="X59" s="989" t="s">
        <v>556</v>
      </c>
      <c r="Y59" s="989"/>
      <c r="Z59" s="989"/>
      <c r="AA59" s="989"/>
      <c r="AB59" s="989"/>
      <c r="AC59" s="989"/>
      <c r="AD59" s="989"/>
      <c r="AE59" s="989"/>
      <c r="AF59" s="989"/>
      <c r="AG59" s="989"/>
      <c r="AH59" s="989"/>
      <c r="AI59" s="989"/>
      <c r="AJ59" s="989"/>
      <c r="AK59" s="989"/>
      <c r="AL59" s="989"/>
      <c r="AM59" s="989"/>
      <c r="AN59" s="989"/>
      <c r="AO59" s="989"/>
      <c r="AP59" s="989"/>
      <c r="AQ59" s="989"/>
      <c r="AR59" s="989"/>
      <c r="AS59" s="989"/>
      <c r="AT59" s="990"/>
      <c r="BR59" s="991"/>
      <c r="BS59" s="992"/>
      <c r="BT59" s="993"/>
      <c r="BU59" s="993"/>
      <c r="BV59" s="993"/>
      <c r="BW59" s="993"/>
      <c r="BX59" s="993"/>
      <c r="BY59" s="993"/>
      <c r="BZ59" s="993"/>
      <c r="CA59" s="993"/>
      <c r="CB59" s="993"/>
      <c r="CC59" s="993"/>
      <c r="CD59" s="993"/>
      <c r="CE59" s="993"/>
      <c r="CF59" s="993"/>
      <c r="CG59" s="993"/>
      <c r="CH59" s="993"/>
      <c r="CI59" s="993"/>
      <c r="CJ59" s="993"/>
      <c r="CK59" s="993"/>
      <c r="CL59" s="993"/>
      <c r="CM59" s="993"/>
      <c r="CN59" s="993"/>
      <c r="CO59" s="993"/>
      <c r="CP59" s="993"/>
      <c r="CQ59" s="993"/>
      <c r="CR59" s="993"/>
      <c r="CS59" s="993"/>
      <c r="CT59" s="993"/>
      <c r="CU59" s="993"/>
      <c r="CV59" s="993"/>
      <c r="CW59" s="993"/>
      <c r="CX59" s="993"/>
      <c r="CY59" s="993"/>
      <c r="CZ59" s="993"/>
      <c r="DA59" s="993"/>
      <c r="DB59" s="993"/>
      <c r="DC59" s="993"/>
      <c r="DD59" s="993"/>
      <c r="DE59" s="993"/>
      <c r="DF59" s="993"/>
      <c r="DG59" s="993"/>
      <c r="DH59" s="993"/>
      <c r="DI59" s="993"/>
      <c r="DJ59" s="993"/>
      <c r="DK59" s="993"/>
      <c r="DL59" s="993"/>
      <c r="DM59" s="993"/>
      <c r="DN59" s="993"/>
      <c r="DO59" s="993"/>
      <c r="DP59" s="993"/>
      <c r="DQ59" s="993"/>
      <c r="DR59" s="993"/>
      <c r="DS59" s="993"/>
      <c r="DT59" s="992"/>
      <c r="DU59" s="992"/>
      <c r="DV59" s="992"/>
      <c r="DW59" s="992"/>
    </row>
    <row r="60" spans="1:127" s="1002" customFormat="1" ht="15.6" customHeight="1">
      <c r="B60" s="1003"/>
      <c r="C60" s="1067"/>
      <c r="D60" s="1067" t="s">
        <v>620</v>
      </c>
      <c r="E60" s="1004">
        <f>'3)Sources &amp; Uses'!E137</f>
        <v>0</v>
      </c>
      <c r="F60" s="1004">
        <f t="shared" ref="F60:X60" si="28">E66</f>
        <v>0</v>
      </c>
      <c r="G60" s="1004">
        <f t="shared" si="28"/>
        <v>0</v>
      </c>
      <c r="H60" s="1004">
        <f t="shared" si="28"/>
        <v>0</v>
      </c>
      <c r="I60" s="1004">
        <f t="shared" si="28"/>
        <v>0</v>
      </c>
      <c r="J60" s="1004">
        <f t="shared" si="28"/>
        <v>0</v>
      </c>
      <c r="K60" s="1004">
        <f t="shared" si="28"/>
        <v>0</v>
      </c>
      <c r="L60" s="1004">
        <f t="shared" si="28"/>
        <v>0</v>
      </c>
      <c r="M60" s="1004">
        <f t="shared" si="28"/>
        <v>0</v>
      </c>
      <c r="N60" s="1004">
        <f t="shared" si="28"/>
        <v>0</v>
      </c>
      <c r="O60" s="1004">
        <f t="shared" si="28"/>
        <v>0</v>
      </c>
      <c r="P60" s="1004">
        <f t="shared" si="28"/>
        <v>0</v>
      </c>
      <c r="Q60" s="1004">
        <f t="shared" si="28"/>
        <v>0</v>
      </c>
      <c r="R60" s="1004">
        <f t="shared" si="28"/>
        <v>0</v>
      </c>
      <c r="S60" s="1004">
        <f t="shared" si="28"/>
        <v>0</v>
      </c>
      <c r="T60" s="1004">
        <f t="shared" si="28"/>
        <v>0</v>
      </c>
      <c r="U60" s="1004">
        <f t="shared" si="28"/>
        <v>0</v>
      </c>
      <c r="V60" s="1004">
        <f t="shared" si="28"/>
        <v>0</v>
      </c>
      <c r="W60" s="1004">
        <f t="shared" si="28"/>
        <v>0</v>
      </c>
      <c r="X60" s="1004">
        <f t="shared" si="28"/>
        <v>0</v>
      </c>
      <c r="Y60" s="1005"/>
      <c r="Z60" s="1005"/>
      <c r="AA60" s="1005"/>
      <c r="AB60" s="1005"/>
      <c r="AC60" s="1005"/>
      <c r="AD60" s="1005"/>
      <c r="AE60" s="1005"/>
      <c r="AF60" s="1005"/>
      <c r="AG60" s="1005"/>
      <c r="AH60" s="1005"/>
      <c r="AI60" s="1005"/>
      <c r="AJ60" s="1005"/>
      <c r="AK60" s="1005"/>
      <c r="AL60" s="1005"/>
      <c r="AM60" s="1005"/>
      <c r="AN60" s="1005"/>
      <c r="AO60" s="1005"/>
      <c r="AP60" s="1005"/>
      <c r="AQ60" s="1005"/>
      <c r="AR60" s="1005"/>
      <c r="AS60" s="1003"/>
      <c r="AT60" s="1003"/>
      <c r="AU60" s="1003"/>
      <c r="AV60" s="1003"/>
      <c r="AW60" s="1003"/>
      <c r="AX60" s="1003"/>
      <c r="AY60" s="1003"/>
      <c r="AZ60" s="1003"/>
      <c r="BA60" s="1003"/>
      <c r="BB60" s="1003"/>
      <c r="BC60" s="1003"/>
      <c r="BD60" s="1003"/>
      <c r="BE60" s="1003"/>
      <c r="BF60" s="1003"/>
      <c r="BG60" s="1003"/>
      <c r="BH60" s="1003"/>
      <c r="BI60" s="1003"/>
      <c r="BJ60" s="1003"/>
      <c r="BK60" s="1003"/>
      <c r="BL60" s="1003"/>
      <c r="BM60" s="1003"/>
      <c r="BN60" s="1003"/>
      <c r="BO60" s="1003"/>
      <c r="BP60" s="1003"/>
      <c r="BQ60" s="1003"/>
      <c r="BR60" s="1006"/>
      <c r="BS60" s="1003"/>
      <c r="BT60" s="1007"/>
      <c r="BU60" s="1007"/>
      <c r="BV60" s="1007"/>
      <c r="BW60" s="1007"/>
      <c r="BX60" s="1007"/>
      <c r="BY60" s="1007"/>
      <c r="BZ60" s="1007"/>
      <c r="CA60" s="1007"/>
      <c r="CB60" s="1007"/>
      <c r="CC60" s="1007"/>
      <c r="CD60" s="1007"/>
      <c r="CE60" s="1007"/>
      <c r="CF60" s="1007"/>
      <c r="CG60" s="1007"/>
      <c r="CH60" s="1007"/>
      <c r="CI60" s="1007"/>
      <c r="CJ60" s="1007"/>
      <c r="CK60" s="1007"/>
      <c r="CL60" s="1007"/>
      <c r="CM60" s="1007"/>
      <c r="CN60" s="1007"/>
      <c r="CO60" s="1007"/>
      <c r="CP60" s="1007"/>
      <c r="CQ60" s="1007"/>
      <c r="CR60" s="1007"/>
      <c r="CS60" s="1007"/>
      <c r="CT60" s="1007"/>
      <c r="CU60" s="1007"/>
      <c r="CV60" s="1007"/>
      <c r="CW60" s="1007"/>
      <c r="CX60" s="1007"/>
      <c r="CY60" s="1007"/>
      <c r="CZ60" s="1007"/>
      <c r="DA60" s="1007"/>
      <c r="DB60" s="1007"/>
      <c r="DC60" s="1007"/>
      <c r="DD60" s="1007"/>
      <c r="DE60" s="1007"/>
      <c r="DF60" s="1007"/>
      <c r="DG60" s="1007"/>
      <c r="DH60" s="1007"/>
      <c r="DI60" s="1007"/>
      <c r="DJ60" s="1007"/>
      <c r="DK60" s="1007"/>
      <c r="DL60" s="1007"/>
      <c r="DM60" s="1007"/>
      <c r="DN60" s="1007"/>
      <c r="DO60" s="1007"/>
      <c r="DP60" s="1007"/>
      <c r="DQ60" s="1007"/>
      <c r="DR60" s="1007"/>
      <c r="DS60" s="1007"/>
      <c r="DT60" s="1003"/>
      <c r="DU60" s="1003"/>
      <c r="DV60" s="1003"/>
      <c r="DW60" s="1003"/>
    </row>
    <row r="61" spans="1:127" s="1003" customFormat="1" ht="15.6" customHeight="1">
      <c r="B61" s="1002"/>
      <c r="D61" s="1002" t="s">
        <v>631</v>
      </c>
      <c r="E61" s="1005">
        <f>E24</f>
        <v>0</v>
      </c>
      <c r="F61" s="1005">
        <f t="shared" ref="F61:X61" si="29">F24</f>
        <v>0</v>
      </c>
      <c r="G61" s="1005">
        <f t="shared" si="29"/>
        <v>0</v>
      </c>
      <c r="H61" s="1005">
        <f t="shared" si="29"/>
        <v>0</v>
      </c>
      <c r="I61" s="1005">
        <f t="shared" si="29"/>
        <v>0</v>
      </c>
      <c r="J61" s="1005">
        <f t="shared" si="29"/>
        <v>0</v>
      </c>
      <c r="K61" s="1005">
        <f t="shared" si="29"/>
        <v>0</v>
      </c>
      <c r="L61" s="1005">
        <f t="shared" si="29"/>
        <v>0</v>
      </c>
      <c r="M61" s="1005">
        <f t="shared" si="29"/>
        <v>0</v>
      </c>
      <c r="N61" s="1005">
        <f t="shared" si="29"/>
        <v>0</v>
      </c>
      <c r="O61" s="1005">
        <f t="shared" si="29"/>
        <v>0</v>
      </c>
      <c r="P61" s="1005">
        <f t="shared" si="29"/>
        <v>0</v>
      </c>
      <c r="Q61" s="1005">
        <f t="shared" si="29"/>
        <v>0</v>
      </c>
      <c r="R61" s="1005">
        <f t="shared" si="29"/>
        <v>0</v>
      </c>
      <c r="S61" s="1005">
        <f t="shared" si="29"/>
        <v>0</v>
      </c>
      <c r="T61" s="1005">
        <f t="shared" si="29"/>
        <v>0</v>
      </c>
      <c r="U61" s="1005">
        <f t="shared" si="29"/>
        <v>0</v>
      </c>
      <c r="V61" s="1005">
        <f t="shared" si="29"/>
        <v>0</v>
      </c>
      <c r="W61" s="1005">
        <f t="shared" si="29"/>
        <v>0</v>
      </c>
      <c r="X61" s="1005">
        <f t="shared" si="29"/>
        <v>0</v>
      </c>
      <c r="Y61" s="1005"/>
      <c r="Z61" s="1008"/>
      <c r="AA61" s="1008"/>
      <c r="AB61" s="1008"/>
      <c r="AC61" s="1008"/>
      <c r="AD61" s="1008"/>
      <c r="AE61" s="1008"/>
      <c r="AF61" s="1008"/>
      <c r="AG61" s="1008"/>
      <c r="AH61" s="1008"/>
      <c r="AI61" s="1008"/>
      <c r="AJ61" s="1008"/>
      <c r="AK61" s="1008"/>
      <c r="AL61" s="1008"/>
      <c r="AM61" s="1008"/>
      <c r="AN61" s="1008"/>
      <c r="AO61" s="1008"/>
      <c r="AP61" s="1008"/>
      <c r="AQ61" s="1008"/>
      <c r="AR61" s="1008"/>
      <c r="BR61" s="1009"/>
      <c r="BT61" s="1007"/>
      <c r="BU61" s="1007"/>
      <c r="BV61" s="1007"/>
      <c r="BW61" s="1007"/>
      <c r="BX61" s="1007"/>
      <c r="BY61" s="1007"/>
      <c r="BZ61" s="1007"/>
      <c r="CA61" s="1007"/>
      <c r="CB61" s="1007"/>
      <c r="CC61" s="1007"/>
      <c r="CD61" s="1007"/>
      <c r="CE61" s="1007"/>
      <c r="CF61" s="1007"/>
      <c r="CG61" s="1007"/>
      <c r="CH61" s="1007"/>
      <c r="CI61" s="1010"/>
      <c r="CJ61" s="1010"/>
      <c r="CK61" s="1010"/>
      <c r="CL61" s="1010"/>
      <c r="CM61" s="1010"/>
      <c r="CN61" s="1010"/>
      <c r="CO61" s="1010"/>
      <c r="CP61" s="1010"/>
      <c r="CQ61" s="1010"/>
      <c r="CR61" s="1010"/>
      <c r="CS61" s="1010"/>
      <c r="CT61" s="1010"/>
      <c r="CU61" s="1010"/>
      <c r="CV61" s="1010"/>
      <c r="CW61" s="1010"/>
      <c r="CX61" s="1010"/>
      <c r="CY61" s="1010"/>
      <c r="CZ61" s="1010"/>
      <c r="DA61" s="1010"/>
      <c r="DB61" s="1010"/>
      <c r="DC61" s="1010"/>
      <c r="DD61" s="1010"/>
      <c r="DE61" s="1010"/>
      <c r="DF61" s="1010"/>
      <c r="DG61" s="1010"/>
      <c r="DH61" s="1010"/>
      <c r="DI61" s="1010"/>
      <c r="DJ61" s="1010"/>
      <c r="DK61" s="1010"/>
      <c r="DL61" s="1010"/>
      <c r="DM61" s="1010"/>
      <c r="DN61" s="1010"/>
      <c r="DO61" s="1010"/>
      <c r="DP61" s="1010"/>
      <c r="DQ61" s="1010"/>
      <c r="DR61" s="1010"/>
      <c r="DS61" s="1010"/>
      <c r="DT61" s="1002"/>
      <c r="DU61" s="1002"/>
      <c r="DV61" s="1002"/>
      <c r="DW61" s="1002"/>
    </row>
    <row r="62" spans="1:127" s="1011" customFormat="1" ht="15.6" customHeight="1">
      <c r="B62" s="1012"/>
      <c r="D62" s="1011" t="s">
        <v>632</v>
      </c>
      <c r="E62" s="994"/>
      <c r="F62" s="994"/>
      <c r="G62" s="994"/>
      <c r="H62" s="994"/>
      <c r="I62" s="994"/>
      <c r="J62" s="994"/>
      <c r="K62" s="994"/>
      <c r="L62" s="994"/>
      <c r="M62" s="994"/>
      <c r="N62" s="994"/>
      <c r="O62" s="994"/>
      <c r="P62" s="994"/>
      <c r="Q62" s="994"/>
      <c r="R62" s="994"/>
      <c r="S62" s="994"/>
      <c r="T62" s="994"/>
      <c r="U62" s="994"/>
      <c r="V62" s="994"/>
      <c r="W62" s="994"/>
      <c r="X62" s="994"/>
      <c r="Y62" s="1013"/>
      <c r="Z62" s="1013"/>
      <c r="AA62" s="1013"/>
      <c r="AB62" s="1013"/>
      <c r="AC62" s="1013"/>
      <c r="AD62" s="1013"/>
      <c r="AE62" s="1013"/>
      <c r="AF62" s="1013"/>
      <c r="AG62" s="1013"/>
      <c r="AH62" s="1013"/>
      <c r="AI62" s="1013"/>
      <c r="AJ62" s="1013"/>
      <c r="AK62" s="1013"/>
      <c r="AL62" s="1013"/>
      <c r="AM62" s="1013"/>
      <c r="AN62" s="1013"/>
      <c r="AO62" s="1013"/>
      <c r="AP62" s="1013"/>
      <c r="AQ62" s="1013"/>
      <c r="AR62" s="1013"/>
      <c r="AS62" s="1012"/>
      <c r="AT62" s="1012"/>
      <c r="AU62" s="1012"/>
      <c r="AV62" s="1012"/>
      <c r="AW62" s="1012"/>
      <c r="AX62" s="1012"/>
      <c r="AY62" s="1012"/>
      <c r="AZ62" s="1012"/>
      <c r="BA62" s="1012"/>
      <c r="BB62" s="1012"/>
      <c r="BC62" s="1012"/>
      <c r="BD62" s="1012"/>
      <c r="BE62" s="1012"/>
      <c r="BF62" s="1012"/>
      <c r="BG62" s="1012"/>
      <c r="BH62" s="1012"/>
      <c r="BI62" s="1012"/>
      <c r="BJ62" s="1012"/>
      <c r="BK62" s="1012"/>
      <c r="BL62" s="1012"/>
      <c r="BM62" s="1012"/>
      <c r="BN62" s="1012"/>
      <c r="BO62" s="1012"/>
      <c r="BP62" s="1012"/>
      <c r="BQ62" s="1012"/>
      <c r="BR62" s="1014"/>
      <c r="BS62" s="1012"/>
      <c r="BT62" s="1015"/>
      <c r="BU62" s="1015"/>
      <c r="BV62" s="1015"/>
      <c r="BW62" s="1015"/>
      <c r="BX62" s="1015"/>
      <c r="BY62" s="1015"/>
      <c r="BZ62" s="1015"/>
      <c r="CA62" s="1015"/>
      <c r="CB62" s="1015"/>
      <c r="CC62" s="1015"/>
      <c r="CD62" s="1015"/>
      <c r="CE62" s="1015"/>
      <c r="CF62" s="1015"/>
      <c r="CG62" s="1015"/>
      <c r="CH62" s="1015"/>
      <c r="CI62" s="1016"/>
      <c r="CJ62" s="1016"/>
      <c r="CK62" s="1016"/>
      <c r="CL62" s="1016"/>
      <c r="CM62" s="1016"/>
      <c r="CN62" s="1016"/>
      <c r="CO62" s="1016"/>
      <c r="CP62" s="1016"/>
      <c r="CQ62" s="1016"/>
      <c r="CR62" s="1016"/>
      <c r="CS62" s="1016"/>
      <c r="CT62" s="1016"/>
      <c r="CU62" s="1016"/>
      <c r="CV62" s="1016"/>
      <c r="CW62" s="1016"/>
      <c r="CX62" s="1016"/>
      <c r="CY62" s="1016"/>
      <c r="CZ62" s="1016"/>
      <c r="DA62" s="1016"/>
      <c r="DB62" s="1016"/>
      <c r="DC62" s="1016"/>
      <c r="DD62" s="1016"/>
      <c r="DE62" s="1016"/>
      <c r="DF62" s="1016"/>
      <c r="DG62" s="1016"/>
      <c r="DH62" s="1016"/>
      <c r="DI62" s="1016"/>
      <c r="DJ62" s="1016"/>
      <c r="DK62" s="1016"/>
      <c r="DL62" s="1016"/>
      <c r="DM62" s="1016"/>
      <c r="DN62" s="1016"/>
      <c r="DO62" s="1016"/>
      <c r="DP62" s="1016"/>
      <c r="DQ62" s="1016"/>
      <c r="DR62" s="1016"/>
      <c r="DS62" s="1016"/>
    </row>
    <row r="63" spans="1:127" s="1002" customFormat="1" ht="15.6" customHeight="1">
      <c r="B63" s="1003"/>
      <c r="C63" s="1068"/>
      <c r="D63" s="1068" t="s">
        <v>633</v>
      </c>
      <c r="E63" s="1017">
        <f>E61+E62</f>
        <v>0</v>
      </c>
      <c r="F63" s="1017">
        <f t="shared" ref="F63:X63" si="30">F61+F62</f>
        <v>0</v>
      </c>
      <c r="G63" s="1017">
        <f t="shared" si="30"/>
        <v>0</v>
      </c>
      <c r="H63" s="1017">
        <f t="shared" si="30"/>
        <v>0</v>
      </c>
      <c r="I63" s="1017">
        <f t="shared" si="30"/>
        <v>0</v>
      </c>
      <c r="J63" s="1017">
        <f t="shared" si="30"/>
        <v>0</v>
      </c>
      <c r="K63" s="1017">
        <f t="shared" si="30"/>
        <v>0</v>
      </c>
      <c r="L63" s="1017">
        <f t="shared" si="30"/>
        <v>0</v>
      </c>
      <c r="M63" s="1017">
        <f t="shared" si="30"/>
        <v>0</v>
      </c>
      <c r="N63" s="1017">
        <f t="shared" si="30"/>
        <v>0</v>
      </c>
      <c r="O63" s="1017">
        <f t="shared" si="30"/>
        <v>0</v>
      </c>
      <c r="P63" s="1017">
        <f t="shared" si="30"/>
        <v>0</v>
      </c>
      <c r="Q63" s="1017">
        <f t="shared" si="30"/>
        <v>0</v>
      </c>
      <c r="R63" s="1017">
        <f t="shared" si="30"/>
        <v>0</v>
      </c>
      <c r="S63" s="1017">
        <f t="shared" si="30"/>
        <v>0</v>
      </c>
      <c r="T63" s="1017">
        <f t="shared" si="30"/>
        <v>0</v>
      </c>
      <c r="U63" s="1017">
        <f t="shared" si="30"/>
        <v>0</v>
      </c>
      <c r="V63" s="1017">
        <f t="shared" si="30"/>
        <v>0</v>
      </c>
      <c r="W63" s="1017">
        <f t="shared" si="30"/>
        <v>0</v>
      </c>
      <c r="X63" s="1017">
        <f t="shared" si="30"/>
        <v>0</v>
      </c>
      <c r="Y63" s="1017"/>
      <c r="Z63" s="1017"/>
      <c r="AA63" s="1017"/>
      <c r="AB63" s="1017"/>
      <c r="AC63" s="1017"/>
      <c r="AD63" s="1017"/>
      <c r="AE63" s="1017"/>
      <c r="AF63" s="1017"/>
      <c r="AG63" s="1017"/>
      <c r="AH63" s="1017"/>
      <c r="AI63" s="1017"/>
      <c r="AJ63" s="1017"/>
      <c r="AK63" s="1017"/>
      <c r="AL63" s="1017"/>
      <c r="AM63" s="1017"/>
      <c r="AN63" s="1017"/>
      <c r="AO63" s="1018"/>
      <c r="AP63" s="1018"/>
      <c r="AQ63" s="1018"/>
      <c r="AR63" s="1018"/>
      <c r="AS63" s="1009"/>
      <c r="AT63" s="1009"/>
      <c r="AU63" s="1009"/>
      <c r="AV63" s="1009"/>
      <c r="AW63" s="1009"/>
      <c r="AX63" s="1009"/>
      <c r="AY63" s="1009"/>
      <c r="AZ63" s="1009"/>
      <c r="BA63" s="1009"/>
      <c r="BB63" s="1009"/>
      <c r="BC63" s="1009"/>
      <c r="BD63" s="1009"/>
      <c r="BE63" s="1009"/>
      <c r="BF63" s="1009"/>
      <c r="BG63" s="1009"/>
      <c r="BH63" s="1009"/>
      <c r="BI63" s="1009"/>
      <c r="BJ63" s="1009"/>
      <c r="BK63" s="1003"/>
      <c r="BL63" s="1003"/>
      <c r="BM63" s="1003"/>
      <c r="BN63" s="1003"/>
      <c r="BO63" s="1003"/>
      <c r="BP63" s="1003"/>
      <c r="BQ63" s="1003"/>
      <c r="BR63" s="1009"/>
      <c r="BS63" s="1003"/>
      <c r="BT63" s="1007"/>
      <c r="BU63" s="1007"/>
      <c r="BV63" s="1007"/>
      <c r="BW63" s="1007"/>
      <c r="BX63" s="1007"/>
      <c r="BY63" s="1007"/>
      <c r="BZ63" s="1007"/>
      <c r="CA63" s="1007"/>
      <c r="CB63" s="1007"/>
      <c r="CC63" s="1007"/>
      <c r="CD63" s="1007"/>
      <c r="CE63" s="1007"/>
      <c r="CF63" s="1007"/>
      <c r="CG63" s="1007"/>
      <c r="CH63" s="1007"/>
      <c r="CI63" s="1010"/>
      <c r="CJ63" s="1010"/>
      <c r="CK63" s="1010"/>
      <c r="CL63" s="1010"/>
      <c r="CM63" s="1010"/>
      <c r="CN63" s="1010"/>
      <c r="CO63" s="1010"/>
      <c r="CP63" s="1010"/>
      <c r="CQ63" s="1010"/>
      <c r="CR63" s="1010"/>
      <c r="CS63" s="1010"/>
      <c r="CT63" s="1010"/>
      <c r="CU63" s="1010"/>
      <c r="CV63" s="1010"/>
      <c r="CW63" s="1010"/>
      <c r="CX63" s="1010"/>
      <c r="CY63" s="1010"/>
      <c r="CZ63" s="1010"/>
      <c r="DA63" s="1010"/>
      <c r="DB63" s="1010"/>
      <c r="DC63" s="1010"/>
      <c r="DD63" s="1010"/>
      <c r="DE63" s="1010"/>
      <c r="DF63" s="1010"/>
      <c r="DG63" s="1010"/>
      <c r="DH63" s="1010"/>
      <c r="DI63" s="1010"/>
      <c r="DJ63" s="1010"/>
      <c r="DK63" s="1010"/>
      <c r="DL63" s="1010"/>
      <c r="DM63" s="1010"/>
      <c r="DN63" s="1010"/>
      <c r="DO63" s="1010"/>
      <c r="DP63" s="1010"/>
      <c r="DQ63" s="1010"/>
      <c r="DR63" s="1010"/>
      <c r="DS63" s="1010"/>
    </row>
    <row r="64" spans="1:127" s="1002" customFormat="1" ht="15.6" customHeight="1">
      <c r="D64" s="1002" t="s">
        <v>621</v>
      </c>
      <c r="E64" s="1005">
        <f>SUM(E60:E62)</f>
        <v>0</v>
      </c>
      <c r="F64" s="1005">
        <f t="shared" ref="F64:X64" si="31">SUM(F60:F62)</f>
        <v>0</v>
      </c>
      <c r="G64" s="1005">
        <f t="shared" si="31"/>
        <v>0</v>
      </c>
      <c r="H64" s="1005">
        <f t="shared" si="31"/>
        <v>0</v>
      </c>
      <c r="I64" s="1005">
        <f t="shared" si="31"/>
        <v>0</v>
      </c>
      <c r="J64" s="1005">
        <f t="shared" si="31"/>
        <v>0</v>
      </c>
      <c r="K64" s="1005">
        <f t="shared" si="31"/>
        <v>0</v>
      </c>
      <c r="L64" s="1005">
        <f t="shared" si="31"/>
        <v>0</v>
      </c>
      <c r="M64" s="1005">
        <f t="shared" si="31"/>
        <v>0</v>
      </c>
      <c r="N64" s="1005">
        <f t="shared" si="31"/>
        <v>0</v>
      </c>
      <c r="O64" s="1005">
        <f t="shared" si="31"/>
        <v>0</v>
      </c>
      <c r="P64" s="1005">
        <f t="shared" si="31"/>
        <v>0</v>
      </c>
      <c r="Q64" s="1005">
        <f t="shared" si="31"/>
        <v>0</v>
      </c>
      <c r="R64" s="1005">
        <f t="shared" si="31"/>
        <v>0</v>
      </c>
      <c r="S64" s="1005">
        <f t="shared" si="31"/>
        <v>0</v>
      </c>
      <c r="T64" s="1005">
        <f t="shared" si="31"/>
        <v>0</v>
      </c>
      <c r="U64" s="1005">
        <f t="shared" si="31"/>
        <v>0</v>
      </c>
      <c r="V64" s="1005">
        <f t="shared" si="31"/>
        <v>0</v>
      </c>
      <c r="W64" s="1005">
        <f t="shared" si="31"/>
        <v>0</v>
      </c>
      <c r="X64" s="1005">
        <f t="shared" si="31"/>
        <v>0</v>
      </c>
      <c r="Y64" s="1005"/>
      <c r="Z64" s="1005"/>
      <c r="AA64" s="1005"/>
      <c r="AB64" s="1005"/>
      <c r="AC64" s="1005"/>
      <c r="AD64" s="1005"/>
      <c r="AE64" s="1005"/>
      <c r="AF64" s="1005"/>
      <c r="AG64" s="1005"/>
      <c r="AH64" s="1005"/>
      <c r="AI64" s="1005"/>
      <c r="AJ64" s="1005"/>
      <c r="AK64" s="1005"/>
      <c r="AL64" s="1005"/>
      <c r="AM64" s="1005"/>
      <c r="AN64" s="1005"/>
      <c r="AO64" s="1005"/>
      <c r="AP64" s="1005"/>
      <c r="AQ64" s="1005"/>
      <c r="AR64" s="1005"/>
      <c r="AS64" s="1003"/>
      <c r="AT64" s="1003"/>
      <c r="AU64" s="1003"/>
      <c r="AV64" s="1003"/>
      <c r="AW64" s="1003"/>
      <c r="AX64" s="1003"/>
      <c r="AY64" s="1003"/>
      <c r="AZ64" s="1003"/>
      <c r="BA64" s="1003"/>
      <c r="BB64" s="1003"/>
      <c r="BC64" s="1003"/>
      <c r="BD64" s="1003"/>
      <c r="BE64" s="1003"/>
      <c r="BF64" s="1003"/>
      <c r="BG64" s="1003"/>
      <c r="BH64" s="1003"/>
      <c r="BI64" s="1003"/>
      <c r="BJ64" s="1003"/>
      <c r="BK64" s="1003"/>
      <c r="BL64" s="1003"/>
      <c r="BM64" s="1003"/>
      <c r="BN64" s="1003"/>
      <c r="BO64" s="1003"/>
      <c r="BP64" s="1003"/>
      <c r="BQ64" s="1003"/>
      <c r="BR64" s="1009"/>
      <c r="BS64" s="1003"/>
      <c r="BT64" s="1007"/>
      <c r="BU64" s="1007"/>
      <c r="BV64" s="1007"/>
      <c r="BW64" s="1007"/>
      <c r="BX64" s="1007"/>
      <c r="BY64" s="1007"/>
      <c r="BZ64" s="1007"/>
      <c r="CA64" s="1007"/>
      <c r="CB64" s="1007"/>
      <c r="CC64" s="1007"/>
      <c r="CD64" s="1007"/>
      <c r="CE64" s="1007"/>
      <c r="CF64" s="1007"/>
      <c r="CG64" s="1007"/>
      <c r="CH64" s="1007"/>
      <c r="CI64" s="1010"/>
      <c r="CJ64" s="1010"/>
      <c r="CK64" s="1010"/>
      <c r="CL64" s="1010"/>
      <c r="CM64" s="1010"/>
      <c r="CN64" s="1010"/>
      <c r="CO64" s="1010"/>
      <c r="CP64" s="1010"/>
      <c r="CQ64" s="1010"/>
      <c r="CR64" s="1010"/>
      <c r="CS64" s="1010"/>
      <c r="CT64" s="1010"/>
      <c r="CU64" s="1010"/>
      <c r="CV64" s="1010"/>
      <c r="CW64" s="1010"/>
      <c r="CX64" s="1010"/>
      <c r="CY64" s="1010"/>
      <c r="CZ64" s="1010"/>
      <c r="DA64" s="1010"/>
      <c r="DB64" s="1010"/>
      <c r="DC64" s="1010"/>
      <c r="DD64" s="1010"/>
      <c r="DE64" s="1010"/>
      <c r="DF64" s="1010"/>
      <c r="DG64" s="1010"/>
      <c r="DH64" s="1010"/>
      <c r="DI64" s="1010"/>
      <c r="DJ64" s="1010"/>
      <c r="DK64" s="1010"/>
      <c r="DL64" s="1010"/>
      <c r="DM64" s="1010"/>
      <c r="DN64" s="1010"/>
      <c r="DO64" s="1010"/>
      <c r="DP64" s="1010"/>
      <c r="DQ64" s="1010"/>
      <c r="DR64" s="1010"/>
      <c r="DS64" s="1010"/>
    </row>
    <row r="65" spans="1:127" s="1002" customFormat="1" ht="15.6" customHeight="1">
      <c r="B65" s="1069"/>
      <c r="C65" s="1069"/>
      <c r="D65" s="1070"/>
      <c r="E65" s="1019"/>
      <c r="F65" s="1019"/>
      <c r="G65" s="1019"/>
      <c r="H65" s="1019"/>
      <c r="I65" s="1019"/>
      <c r="J65" s="1019"/>
      <c r="K65" s="1019"/>
      <c r="L65" s="1019"/>
      <c r="M65" s="1019"/>
      <c r="N65" s="1019"/>
      <c r="O65" s="1019"/>
      <c r="P65" s="1019"/>
      <c r="Q65" s="1019"/>
      <c r="R65" s="1019"/>
      <c r="S65" s="1019"/>
      <c r="T65" s="1019"/>
      <c r="U65" s="1019"/>
      <c r="V65" s="1019"/>
      <c r="W65" s="1019"/>
      <c r="X65" s="1019"/>
      <c r="Y65" s="1005"/>
      <c r="Z65" s="1005"/>
      <c r="AA65" s="1005"/>
      <c r="AB65" s="1005"/>
      <c r="AC65" s="1005"/>
      <c r="AD65" s="1005"/>
      <c r="AE65" s="1005"/>
      <c r="AF65" s="1005"/>
      <c r="AG65" s="1005"/>
      <c r="AH65" s="1005"/>
      <c r="AI65" s="1005"/>
      <c r="AJ65" s="1005"/>
      <c r="AK65" s="1005"/>
      <c r="AL65" s="1005"/>
      <c r="AM65" s="1005"/>
      <c r="AN65" s="1005"/>
      <c r="AO65" s="1005"/>
      <c r="AP65" s="1005"/>
      <c r="AQ65" s="1005"/>
      <c r="AR65" s="1005"/>
      <c r="AS65" s="1005"/>
      <c r="AT65" s="1003"/>
      <c r="AU65" s="1003"/>
      <c r="AV65" s="1003"/>
      <c r="AW65" s="1003"/>
      <c r="AX65" s="1003"/>
      <c r="AY65" s="1003"/>
      <c r="AZ65" s="1003"/>
      <c r="BA65" s="1003"/>
      <c r="BB65" s="1003"/>
      <c r="BC65" s="1003"/>
      <c r="BD65" s="1003"/>
      <c r="BE65" s="1003"/>
      <c r="BF65" s="1003"/>
      <c r="BG65" s="1003"/>
      <c r="BH65" s="1003"/>
      <c r="BI65" s="1003"/>
      <c r="BJ65" s="1003"/>
      <c r="BK65" s="1003"/>
      <c r="BL65" s="1003"/>
      <c r="BM65" s="1003"/>
      <c r="BN65" s="1003"/>
      <c r="BO65" s="1003"/>
      <c r="BP65" s="1003"/>
      <c r="BQ65" s="1003"/>
      <c r="BR65" s="1020"/>
      <c r="BS65" s="1021"/>
      <c r="BT65" s="1015"/>
      <c r="BU65" s="1015"/>
      <c r="BV65" s="1015"/>
      <c r="BW65" s="1015"/>
      <c r="BX65" s="1015"/>
      <c r="BY65" s="1015"/>
      <c r="BZ65" s="1015"/>
      <c r="CA65" s="1015"/>
      <c r="CB65" s="1015"/>
      <c r="CC65" s="1015"/>
      <c r="CD65" s="1015"/>
      <c r="CE65" s="1015"/>
      <c r="CF65" s="1015"/>
      <c r="CG65" s="1015"/>
      <c r="CH65" s="1015"/>
      <c r="CI65" s="1016"/>
      <c r="CJ65" s="1016"/>
      <c r="CK65" s="1016"/>
      <c r="CL65" s="1016"/>
      <c r="CM65" s="1016"/>
      <c r="CN65" s="1016"/>
      <c r="CO65" s="1016"/>
      <c r="CP65" s="1016"/>
      <c r="CQ65" s="1016"/>
      <c r="CR65" s="1016"/>
      <c r="CS65" s="1016"/>
      <c r="CT65" s="1016"/>
      <c r="CU65" s="1016"/>
      <c r="CV65" s="1016"/>
      <c r="CW65" s="1016"/>
      <c r="CX65" s="1016"/>
      <c r="CY65" s="1016"/>
      <c r="CZ65" s="1016"/>
      <c r="DA65" s="1016"/>
      <c r="DB65" s="1016"/>
      <c r="DC65" s="1016"/>
      <c r="DD65" s="1016"/>
      <c r="DE65" s="1016"/>
      <c r="DF65" s="1016"/>
      <c r="DG65" s="1016"/>
      <c r="DH65" s="1016"/>
      <c r="DI65" s="1016"/>
      <c r="DJ65" s="1016"/>
      <c r="DK65" s="1016"/>
      <c r="DL65" s="1016"/>
      <c r="DM65" s="1016"/>
      <c r="DN65" s="1016"/>
      <c r="DO65" s="1016"/>
      <c r="DP65" s="1016"/>
      <c r="DQ65" s="1016"/>
      <c r="DR65" s="1016"/>
      <c r="DS65" s="1016"/>
      <c r="DT65" s="1022"/>
      <c r="DU65" s="1022"/>
      <c r="DV65" s="1022"/>
      <c r="DW65" s="1022"/>
    </row>
    <row r="66" spans="1:127" s="1022" customFormat="1" ht="16.899999999999999" customHeight="1">
      <c r="D66" s="1022" t="s">
        <v>622</v>
      </c>
      <c r="E66" s="1023">
        <f>E64+E65</f>
        <v>0</v>
      </c>
      <c r="F66" s="1023">
        <f t="shared" ref="F66:X66" si="32">F64+F65</f>
        <v>0</v>
      </c>
      <c r="G66" s="1023">
        <f t="shared" si="32"/>
        <v>0</v>
      </c>
      <c r="H66" s="1023">
        <f t="shared" si="32"/>
        <v>0</v>
      </c>
      <c r="I66" s="1023">
        <f t="shared" si="32"/>
        <v>0</v>
      </c>
      <c r="J66" s="1023">
        <f t="shared" si="32"/>
        <v>0</v>
      </c>
      <c r="K66" s="1023">
        <f t="shared" si="32"/>
        <v>0</v>
      </c>
      <c r="L66" s="1023">
        <f t="shared" si="32"/>
        <v>0</v>
      </c>
      <c r="M66" s="1023">
        <f t="shared" si="32"/>
        <v>0</v>
      </c>
      <c r="N66" s="1023">
        <f t="shared" si="32"/>
        <v>0</v>
      </c>
      <c r="O66" s="1023">
        <f t="shared" si="32"/>
        <v>0</v>
      </c>
      <c r="P66" s="1023">
        <f t="shared" si="32"/>
        <v>0</v>
      </c>
      <c r="Q66" s="1023">
        <f t="shared" si="32"/>
        <v>0</v>
      </c>
      <c r="R66" s="1023">
        <f t="shared" si="32"/>
        <v>0</v>
      </c>
      <c r="S66" s="1023">
        <f t="shared" si="32"/>
        <v>0</v>
      </c>
      <c r="T66" s="1023">
        <f t="shared" si="32"/>
        <v>0</v>
      </c>
      <c r="U66" s="1023">
        <f t="shared" si="32"/>
        <v>0</v>
      </c>
      <c r="V66" s="1023">
        <f t="shared" si="32"/>
        <v>0</v>
      </c>
      <c r="W66" s="1023">
        <f t="shared" si="32"/>
        <v>0</v>
      </c>
      <c r="X66" s="1023">
        <f t="shared" si="32"/>
        <v>0</v>
      </c>
      <c r="Y66" s="1013"/>
      <c r="Z66" s="1013"/>
      <c r="AA66" s="1013"/>
      <c r="AB66" s="1013"/>
      <c r="AC66" s="1013"/>
      <c r="AD66" s="1013"/>
      <c r="AE66" s="1013"/>
      <c r="AF66" s="1013"/>
      <c r="AG66" s="1013"/>
      <c r="AH66" s="1013"/>
      <c r="AI66" s="1013"/>
      <c r="AJ66" s="1013"/>
      <c r="AK66" s="1013"/>
      <c r="AL66" s="1013"/>
      <c r="AM66" s="1013"/>
      <c r="AN66" s="1013"/>
      <c r="AO66" s="1013"/>
      <c r="AP66" s="1013"/>
      <c r="AQ66" s="1013"/>
      <c r="AR66" s="1013"/>
      <c r="AS66" s="1021"/>
      <c r="AT66" s="1021"/>
      <c r="AU66" s="1021"/>
      <c r="AV66" s="1021"/>
      <c r="AW66" s="1021"/>
      <c r="AX66" s="1021"/>
      <c r="AY66" s="1021"/>
      <c r="AZ66" s="1021"/>
      <c r="BA66" s="1021"/>
      <c r="BB66" s="1021"/>
      <c r="BC66" s="1021"/>
      <c r="BD66" s="1021"/>
      <c r="BE66" s="1021"/>
      <c r="BF66" s="1021"/>
      <c r="BG66" s="1021"/>
      <c r="BH66" s="1021"/>
      <c r="BI66" s="1021"/>
      <c r="BJ66" s="1021"/>
      <c r="BK66" s="1021"/>
      <c r="BL66" s="1021"/>
      <c r="BM66" s="1021"/>
      <c r="BN66" s="1021"/>
      <c r="BO66" s="1021"/>
      <c r="BP66" s="1021"/>
      <c r="BQ66" s="1021"/>
      <c r="BR66" s="1020"/>
      <c r="BS66" s="1021"/>
      <c r="BT66" s="1015"/>
      <c r="BU66" s="1015"/>
      <c r="BV66" s="1015"/>
      <c r="BW66" s="1015"/>
      <c r="BX66" s="1015"/>
      <c r="BY66" s="1015"/>
      <c r="BZ66" s="1015"/>
      <c r="CA66" s="1015"/>
      <c r="CB66" s="1015"/>
      <c r="CC66" s="1015"/>
      <c r="CD66" s="1015"/>
      <c r="CE66" s="1015"/>
      <c r="CF66" s="1015"/>
      <c r="CG66" s="1015"/>
      <c r="CH66" s="1015"/>
      <c r="CI66" s="1016"/>
      <c r="CJ66" s="1016"/>
      <c r="CK66" s="1016"/>
      <c r="CL66" s="1016"/>
      <c r="CM66" s="1016"/>
      <c r="CN66" s="1016"/>
      <c r="CO66" s="1016"/>
      <c r="CP66" s="1016"/>
      <c r="CQ66" s="1016"/>
      <c r="CR66" s="1016"/>
      <c r="CS66" s="1016"/>
      <c r="CT66" s="1016"/>
      <c r="CU66" s="1016"/>
      <c r="CV66" s="1016"/>
      <c r="CW66" s="1016"/>
      <c r="CX66" s="1016"/>
      <c r="CY66" s="1016"/>
      <c r="CZ66" s="1016"/>
      <c r="DA66" s="1016"/>
      <c r="DB66" s="1016"/>
      <c r="DC66" s="1016"/>
      <c r="DD66" s="1016"/>
      <c r="DE66" s="1016"/>
      <c r="DF66" s="1016"/>
      <c r="DG66" s="1016"/>
      <c r="DH66" s="1016"/>
      <c r="DI66" s="1016"/>
      <c r="DJ66" s="1016"/>
      <c r="DK66" s="1016"/>
      <c r="DL66" s="1016"/>
      <c r="DM66" s="1016"/>
      <c r="DN66" s="1016"/>
      <c r="DO66" s="1016"/>
      <c r="DP66" s="1016"/>
      <c r="DQ66" s="1016"/>
      <c r="DR66" s="1016"/>
      <c r="DS66" s="1016"/>
    </row>
    <row r="67" spans="1:127" s="984" customFormat="1">
      <c r="A67" s="983"/>
      <c r="E67" s="996"/>
      <c r="F67" s="995"/>
      <c r="G67" s="995"/>
      <c r="H67" s="995"/>
      <c r="I67" s="995"/>
      <c r="J67" s="995"/>
      <c r="K67" s="995"/>
      <c r="L67" s="995"/>
      <c r="M67" s="995"/>
      <c r="N67" s="995"/>
      <c r="O67" s="995"/>
      <c r="P67" s="995"/>
      <c r="Q67" s="995"/>
      <c r="R67" s="995"/>
      <c r="S67" s="995"/>
      <c r="T67" s="995"/>
      <c r="U67" s="996"/>
      <c r="V67" s="995"/>
      <c r="W67" s="995"/>
      <c r="X67" s="995"/>
      <c r="Y67" s="997"/>
      <c r="Z67" s="997"/>
      <c r="AA67" s="997"/>
      <c r="AB67" s="997"/>
      <c r="AC67" s="997"/>
      <c r="AD67" s="997"/>
      <c r="AE67" s="997"/>
      <c r="AF67" s="997"/>
      <c r="AG67" s="997"/>
      <c r="AH67" s="997"/>
      <c r="AI67" s="997"/>
      <c r="AJ67" s="997"/>
      <c r="AK67" s="997"/>
      <c r="AL67" s="997"/>
      <c r="AM67" s="997"/>
      <c r="AN67" s="997"/>
      <c r="AO67" s="997"/>
      <c r="AP67" s="997"/>
      <c r="AQ67" s="997"/>
      <c r="AR67" s="997"/>
      <c r="AS67" s="995"/>
      <c r="AT67" s="995"/>
      <c r="AU67" s="995"/>
      <c r="AV67" s="995"/>
      <c r="AW67" s="995"/>
      <c r="AX67" s="995"/>
      <c r="AY67" s="995"/>
      <c r="AZ67" s="995"/>
      <c r="BA67" s="995"/>
      <c r="BB67" s="995"/>
      <c r="BC67" s="995"/>
      <c r="BD67" s="995"/>
      <c r="BE67" s="995"/>
      <c r="BF67" s="995"/>
      <c r="BG67" s="995"/>
      <c r="BH67" s="995"/>
      <c r="BI67" s="995"/>
      <c r="BJ67" s="995"/>
      <c r="BK67" s="995"/>
      <c r="BL67" s="995"/>
      <c r="BM67" s="995"/>
      <c r="BN67" s="995"/>
      <c r="BO67" s="995"/>
      <c r="BP67" s="995"/>
      <c r="BQ67" s="995"/>
      <c r="BR67" s="995"/>
      <c r="BS67" s="995"/>
      <c r="BT67" s="995"/>
      <c r="BU67" s="995"/>
      <c r="BV67" s="995"/>
      <c r="BW67" s="995"/>
      <c r="BX67" s="995"/>
      <c r="BY67" s="995"/>
      <c r="BZ67" s="995"/>
      <c r="CA67" s="995"/>
      <c r="CB67" s="995"/>
      <c r="CC67" s="995"/>
      <c r="CD67" s="995"/>
      <c r="CE67" s="995"/>
      <c r="CF67" s="995"/>
      <c r="CG67" s="995"/>
      <c r="CH67" s="995"/>
    </row>
    <row r="68" spans="1:127" s="984" customFormat="1">
      <c r="A68" s="983"/>
      <c r="B68" s="1000"/>
      <c r="C68" s="1000"/>
      <c r="D68" s="1001" t="s">
        <v>642</v>
      </c>
      <c r="E68" s="1692">
        <f>MAX(0,-NPV(D65,E63:M63))</f>
        <v>0</v>
      </c>
      <c r="F68" s="1692"/>
      <c r="G68" s="995"/>
      <c r="H68" s="995"/>
      <c r="I68" s="995"/>
      <c r="J68" s="995"/>
      <c r="K68" s="995"/>
      <c r="L68" s="995"/>
      <c r="M68" s="995"/>
      <c r="N68" s="995"/>
      <c r="O68" s="995"/>
      <c r="P68" s="995"/>
      <c r="Q68" s="995"/>
      <c r="R68" s="995"/>
      <c r="S68" s="995"/>
      <c r="T68" s="995"/>
      <c r="U68" s="995"/>
      <c r="V68" s="995"/>
      <c r="W68" s="995"/>
      <c r="X68" s="996"/>
      <c r="Y68" s="997"/>
      <c r="Z68" s="997"/>
      <c r="AA68" s="997"/>
      <c r="AB68" s="997"/>
      <c r="AC68" s="997"/>
      <c r="AD68" s="997"/>
      <c r="AE68" s="997"/>
      <c r="AF68" s="997"/>
      <c r="AG68" s="997"/>
      <c r="AH68" s="997"/>
      <c r="AI68" s="997"/>
      <c r="AJ68" s="997"/>
      <c r="AK68" s="997"/>
      <c r="AL68" s="997"/>
      <c r="AM68" s="997"/>
      <c r="AN68" s="997"/>
      <c r="AO68" s="997"/>
      <c r="AP68" s="997"/>
      <c r="AQ68" s="997"/>
      <c r="AR68" s="997"/>
      <c r="AS68" s="995"/>
      <c r="AT68" s="995"/>
      <c r="AU68" s="995"/>
      <c r="AV68" s="995"/>
      <c r="AW68" s="995"/>
      <c r="AX68" s="995"/>
      <c r="AY68" s="995"/>
      <c r="AZ68" s="995"/>
      <c r="BA68" s="995"/>
      <c r="BB68" s="995"/>
      <c r="BC68" s="995"/>
      <c r="BD68" s="995"/>
      <c r="BE68" s="995"/>
      <c r="BF68" s="995"/>
      <c r="BG68" s="995"/>
      <c r="BH68" s="995"/>
      <c r="BI68" s="995"/>
      <c r="BJ68" s="995"/>
      <c r="BK68" s="995"/>
      <c r="BL68" s="995"/>
      <c r="BM68" s="995"/>
      <c r="BN68" s="995"/>
      <c r="BO68" s="995"/>
      <c r="BP68" s="995"/>
      <c r="BQ68" s="995"/>
      <c r="BR68" s="995"/>
      <c r="BS68" s="995"/>
      <c r="BT68" s="995"/>
      <c r="BU68" s="995"/>
      <c r="BV68" s="995"/>
      <c r="BW68" s="995"/>
      <c r="BX68" s="995"/>
      <c r="BY68" s="995"/>
      <c r="BZ68" s="995"/>
      <c r="CA68" s="995"/>
      <c r="CB68" s="995"/>
      <c r="CC68" s="995"/>
      <c r="CD68" s="995"/>
      <c r="CE68" s="995"/>
      <c r="CF68" s="995"/>
      <c r="CG68" s="995"/>
      <c r="CH68" s="995"/>
    </row>
    <row r="69" spans="1:127" s="984" customFormat="1">
      <c r="A69" s="983"/>
      <c r="B69" s="1000"/>
      <c r="C69" s="1000"/>
      <c r="D69" s="1001" t="s">
        <v>641</v>
      </c>
      <c r="E69" s="1692">
        <f>MAX(0,-NPV(D65,E63:R63))</f>
        <v>0</v>
      </c>
      <c r="F69" s="1692"/>
      <c r="G69" s="995"/>
      <c r="H69" s="995"/>
      <c r="I69" s="995"/>
      <c r="J69" s="995"/>
      <c r="K69" s="995"/>
      <c r="L69" s="995"/>
      <c r="M69" s="995"/>
      <c r="N69" s="995"/>
      <c r="O69" s="995"/>
      <c r="P69" s="995"/>
      <c r="Q69" s="995"/>
      <c r="R69" s="995"/>
      <c r="S69" s="995"/>
      <c r="T69" s="995"/>
      <c r="U69" s="995"/>
      <c r="V69" s="995"/>
      <c r="W69" s="995"/>
      <c r="X69" s="995"/>
      <c r="Y69" s="996"/>
      <c r="Z69" s="995"/>
      <c r="AA69" s="995"/>
      <c r="AB69" s="995"/>
      <c r="AC69" s="995"/>
      <c r="AD69" s="995"/>
      <c r="AE69" s="995"/>
      <c r="AF69" s="995"/>
      <c r="AG69" s="995"/>
      <c r="AH69" s="995"/>
      <c r="AI69" s="995"/>
      <c r="AJ69" s="995"/>
      <c r="AK69" s="995"/>
      <c r="AL69" s="995"/>
      <c r="AM69" s="995"/>
      <c r="AN69" s="995"/>
      <c r="AO69" s="995"/>
      <c r="AP69" s="995"/>
      <c r="AQ69" s="995"/>
      <c r="AR69" s="995"/>
      <c r="AS69" s="995"/>
      <c r="AT69" s="995"/>
      <c r="AU69" s="995"/>
      <c r="AV69" s="995"/>
      <c r="AW69" s="995"/>
      <c r="AX69" s="995"/>
      <c r="AY69" s="995"/>
      <c r="AZ69" s="995"/>
      <c r="BA69" s="995"/>
      <c r="BB69" s="995"/>
      <c r="BC69" s="995"/>
      <c r="BD69" s="995"/>
      <c r="BE69" s="995"/>
      <c r="BF69" s="995"/>
      <c r="BG69" s="995"/>
      <c r="BH69" s="995"/>
      <c r="BI69" s="995"/>
      <c r="BJ69" s="995"/>
      <c r="BK69" s="995"/>
      <c r="BL69" s="995"/>
      <c r="BM69" s="995"/>
      <c r="BN69" s="995"/>
      <c r="BO69" s="995"/>
      <c r="BP69" s="995"/>
      <c r="BQ69" s="995"/>
      <c r="BR69" s="995"/>
      <c r="BS69" s="995"/>
      <c r="BT69" s="995"/>
      <c r="BU69" s="995"/>
      <c r="BV69" s="995"/>
      <c r="BW69" s="995"/>
      <c r="BX69" s="995"/>
      <c r="BY69" s="995"/>
      <c r="BZ69" s="995"/>
      <c r="CA69" s="995"/>
      <c r="CB69" s="995"/>
      <c r="CC69" s="995"/>
      <c r="CD69" s="995"/>
      <c r="CE69" s="995"/>
      <c r="CF69" s="995"/>
      <c r="CG69" s="995"/>
      <c r="CH69" s="995"/>
    </row>
    <row r="70" spans="1:127" s="984" customFormat="1">
      <c r="A70" s="983"/>
      <c r="B70" s="1000"/>
      <c r="C70" s="1000"/>
      <c r="D70" s="1001" t="s">
        <v>640</v>
      </c>
      <c r="E70" s="1692">
        <f>MAX(0,-NPV(D65,E63:W63))</f>
        <v>0</v>
      </c>
      <c r="F70" s="1692"/>
      <c r="G70" s="995"/>
      <c r="H70" s="995"/>
      <c r="I70" s="995"/>
      <c r="J70" s="995"/>
      <c r="K70" s="995"/>
      <c r="L70" s="995"/>
      <c r="M70" s="995"/>
      <c r="N70" s="995"/>
      <c r="O70" s="995"/>
      <c r="P70" s="995"/>
      <c r="Q70" s="995"/>
      <c r="R70" s="995"/>
      <c r="S70" s="995"/>
      <c r="T70" s="995"/>
      <c r="U70" s="995"/>
      <c r="V70" s="995"/>
      <c r="W70" s="995"/>
      <c r="X70" s="995"/>
      <c r="Y70" s="996"/>
      <c r="Z70" s="995"/>
      <c r="AA70" s="995"/>
      <c r="AB70" s="995"/>
      <c r="AC70" s="995"/>
      <c r="AD70" s="995"/>
      <c r="AE70" s="995"/>
      <c r="AF70" s="995"/>
      <c r="AG70" s="995"/>
      <c r="AH70" s="995"/>
      <c r="AI70" s="995"/>
      <c r="AJ70" s="995"/>
      <c r="AK70" s="995"/>
      <c r="AL70" s="995"/>
      <c r="AM70" s="995"/>
      <c r="AN70" s="995"/>
      <c r="AO70" s="995"/>
      <c r="AP70" s="995"/>
      <c r="AQ70" s="995"/>
      <c r="AR70" s="995"/>
      <c r="AS70" s="995"/>
      <c r="AT70" s="995"/>
      <c r="AU70" s="995"/>
      <c r="AV70" s="995"/>
      <c r="AW70" s="995"/>
      <c r="AX70" s="995"/>
      <c r="AY70" s="995"/>
      <c r="AZ70" s="995"/>
      <c r="BA70" s="995"/>
      <c r="BB70" s="995"/>
      <c r="BC70" s="995"/>
      <c r="BD70" s="995"/>
      <c r="BE70" s="995"/>
      <c r="BF70" s="995"/>
      <c r="BG70" s="995"/>
      <c r="BH70" s="995"/>
      <c r="BI70" s="995"/>
      <c r="BJ70" s="995"/>
      <c r="BK70" s="995"/>
      <c r="BL70" s="995"/>
      <c r="BM70" s="995"/>
      <c r="BN70" s="995"/>
      <c r="BO70" s="995"/>
      <c r="BP70" s="995"/>
      <c r="BQ70" s="995"/>
      <c r="BR70" s="995"/>
      <c r="BS70" s="995"/>
      <c r="BT70" s="995"/>
      <c r="BU70" s="995"/>
      <c r="BV70" s="995"/>
      <c r="BW70" s="995"/>
      <c r="BX70" s="995"/>
      <c r="BY70" s="995"/>
      <c r="BZ70" s="995"/>
      <c r="CA70" s="995"/>
      <c r="CB70" s="995"/>
      <c r="CC70" s="995"/>
      <c r="CD70" s="995"/>
      <c r="CE70" s="995"/>
      <c r="CF70" s="995"/>
      <c r="CG70" s="995"/>
      <c r="CH70" s="995"/>
    </row>
    <row r="71" spans="1:127" s="984" customFormat="1">
      <c r="A71" s="983"/>
      <c r="E71" s="995"/>
      <c r="F71" s="995"/>
      <c r="G71" s="995"/>
      <c r="H71" s="995"/>
      <c r="I71" s="995"/>
      <c r="J71" s="995"/>
      <c r="K71" s="995"/>
      <c r="L71" s="995"/>
      <c r="M71" s="995"/>
      <c r="N71" s="995"/>
      <c r="O71" s="995"/>
      <c r="P71" s="995"/>
      <c r="Q71" s="995"/>
      <c r="R71" s="995"/>
      <c r="S71" s="995"/>
      <c r="T71" s="995"/>
      <c r="U71" s="995"/>
      <c r="V71" s="995"/>
      <c r="W71" s="995"/>
      <c r="X71" s="995"/>
      <c r="Y71" s="996"/>
      <c r="Z71" s="995"/>
      <c r="AA71" s="995"/>
      <c r="AB71" s="995"/>
      <c r="AC71" s="995"/>
      <c r="AD71" s="995"/>
      <c r="AE71" s="995"/>
      <c r="AF71" s="995"/>
      <c r="AG71" s="995"/>
      <c r="AH71" s="995"/>
      <c r="AI71" s="995"/>
      <c r="AJ71" s="995"/>
      <c r="AK71" s="995"/>
      <c r="AL71" s="995"/>
      <c r="AM71" s="995"/>
      <c r="AN71" s="995"/>
      <c r="AO71" s="995"/>
      <c r="AP71" s="995"/>
      <c r="AQ71" s="995"/>
      <c r="AR71" s="995"/>
      <c r="AS71" s="995"/>
      <c r="AT71" s="995"/>
      <c r="AU71" s="995"/>
      <c r="AV71" s="995"/>
      <c r="AW71" s="995"/>
      <c r="AX71" s="995"/>
      <c r="AY71" s="995"/>
      <c r="AZ71" s="995"/>
      <c r="BA71" s="995"/>
      <c r="BB71" s="995"/>
      <c r="BC71" s="995"/>
      <c r="BD71" s="995"/>
      <c r="BE71" s="995"/>
      <c r="BF71" s="995"/>
      <c r="BG71" s="995"/>
      <c r="BH71" s="995"/>
      <c r="BI71" s="995"/>
      <c r="BJ71" s="995"/>
      <c r="BK71" s="995"/>
      <c r="BL71" s="995"/>
      <c r="BM71" s="995"/>
      <c r="BN71" s="995"/>
      <c r="BO71" s="995"/>
      <c r="BP71" s="995"/>
      <c r="BQ71" s="995"/>
      <c r="BR71" s="995"/>
      <c r="BS71" s="995"/>
      <c r="BT71" s="995"/>
      <c r="BU71" s="995"/>
      <c r="BV71" s="995"/>
      <c r="BW71" s="995"/>
      <c r="BX71" s="995"/>
      <c r="BY71" s="995"/>
      <c r="BZ71" s="995"/>
      <c r="CA71" s="995"/>
      <c r="CB71" s="995"/>
      <c r="CC71" s="995"/>
      <c r="CD71" s="995"/>
      <c r="CE71" s="995"/>
      <c r="CF71" s="995"/>
      <c r="CG71" s="995"/>
      <c r="CH71" s="995"/>
    </row>
    <row r="72" spans="1:127" s="984" customFormat="1">
      <c r="A72" s="983"/>
      <c r="E72" s="995"/>
      <c r="F72" s="995"/>
      <c r="G72" s="995"/>
      <c r="H72" s="995"/>
      <c r="I72" s="995"/>
      <c r="J72" s="995"/>
      <c r="K72" s="995"/>
      <c r="L72" s="995"/>
      <c r="M72" s="995"/>
      <c r="N72" s="995"/>
      <c r="O72" s="995"/>
      <c r="P72" s="995"/>
      <c r="Q72" s="995"/>
      <c r="R72" s="995"/>
      <c r="S72" s="995"/>
      <c r="T72" s="995"/>
      <c r="U72" s="995"/>
      <c r="V72" s="995"/>
      <c r="W72" s="995"/>
      <c r="X72" s="995"/>
      <c r="Y72" s="996"/>
      <c r="Z72" s="995"/>
      <c r="AA72" s="995"/>
      <c r="AB72" s="995"/>
      <c r="AC72" s="995"/>
      <c r="AD72" s="995"/>
      <c r="AE72" s="995"/>
      <c r="AF72" s="995"/>
      <c r="AG72" s="995"/>
      <c r="AH72" s="995"/>
      <c r="AI72" s="995"/>
      <c r="AJ72" s="995"/>
      <c r="AK72" s="995"/>
      <c r="AL72" s="995"/>
      <c r="AM72" s="995"/>
      <c r="AN72" s="995"/>
      <c r="AO72" s="995"/>
      <c r="AP72" s="995"/>
      <c r="AQ72" s="995"/>
      <c r="AR72" s="995"/>
      <c r="AS72" s="995"/>
      <c r="AT72" s="995"/>
      <c r="AU72" s="995"/>
      <c r="AV72" s="995"/>
      <c r="AW72" s="995"/>
      <c r="AX72" s="995"/>
      <c r="AY72" s="995"/>
      <c r="AZ72" s="995"/>
      <c r="BA72" s="995"/>
      <c r="BB72" s="995"/>
      <c r="BC72" s="995"/>
      <c r="BD72" s="995"/>
      <c r="BE72" s="995"/>
      <c r="BF72" s="995"/>
      <c r="BG72" s="995"/>
      <c r="BH72" s="995"/>
      <c r="BI72" s="995"/>
      <c r="BJ72" s="995"/>
      <c r="BK72" s="995"/>
      <c r="BL72" s="995"/>
      <c r="BM72" s="995"/>
      <c r="BN72" s="995"/>
      <c r="BO72" s="995"/>
      <c r="BP72" s="995"/>
      <c r="BQ72" s="995"/>
      <c r="BR72" s="995"/>
      <c r="BS72" s="995"/>
      <c r="BT72" s="995"/>
      <c r="BU72" s="995"/>
      <c r="BV72" s="995"/>
      <c r="BW72" s="995"/>
      <c r="BX72" s="995"/>
      <c r="BY72" s="995"/>
      <c r="BZ72" s="995"/>
      <c r="CA72" s="995"/>
      <c r="CB72" s="995"/>
      <c r="CC72" s="995"/>
      <c r="CD72" s="995"/>
      <c r="CE72" s="995"/>
      <c r="CF72" s="995"/>
      <c r="CG72" s="995"/>
      <c r="CH72" s="995"/>
    </row>
    <row r="73" spans="1:127" s="984" customFormat="1">
      <c r="A73" s="983"/>
      <c r="E73" s="995"/>
      <c r="F73" s="995"/>
      <c r="G73" s="995"/>
      <c r="H73" s="995"/>
      <c r="I73" s="995"/>
      <c r="J73" s="995"/>
      <c r="K73" s="995"/>
      <c r="L73" s="995"/>
      <c r="M73" s="995"/>
      <c r="N73" s="995"/>
      <c r="O73" s="995"/>
      <c r="P73" s="995"/>
      <c r="Q73" s="995"/>
      <c r="R73" s="995"/>
      <c r="S73" s="995"/>
      <c r="T73" s="995"/>
      <c r="U73" s="995"/>
      <c r="V73" s="995"/>
      <c r="W73" s="995"/>
      <c r="X73" s="995"/>
      <c r="Y73" s="996"/>
      <c r="Z73" s="995"/>
      <c r="AA73" s="995"/>
      <c r="AB73" s="995"/>
      <c r="AC73" s="995"/>
      <c r="AD73" s="995"/>
      <c r="AE73" s="995"/>
      <c r="AF73" s="995"/>
      <c r="AG73" s="995"/>
      <c r="AH73" s="995"/>
      <c r="AI73" s="995"/>
      <c r="AJ73" s="995"/>
      <c r="AK73" s="995"/>
      <c r="AL73" s="995"/>
      <c r="AM73" s="995"/>
      <c r="AN73" s="995"/>
      <c r="AO73" s="995"/>
      <c r="AP73" s="995"/>
      <c r="AQ73" s="995"/>
      <c r="AR73" s="995"/>
      <c r="AS73" s="995"/>
      <c r="AT73" s="995"/>
      <c r="AU73" s="995"/>
      <c r="AV73" s="995"/>
      <c r="AW73" s="995"/>
      <c r="AX73" s="995"/>
      <c r="AY73" s="995"/>
      <c r="AZ73" s="995"/>
      <c r="BA73" s="995"/>
      <c r="BB73" s="995"/>
      <c r="BC73" s="995"/>
      <c r="BD73" s="995"/>
      <c r="BE73" s="995"/>
      <c r="BF73" s="995"/>
      <c r="BG73" s="995"/>
      <c r="BH73" s="995"/>
      <c r="BI73" s="995"/>
      <c r="BJ73" s="995"/>
      <c r="BK73" s="995"/>
      <c r="BL73" s="995"/>
      <c r="BM73" s="995"/>
      <c r="BN73" s="995"/>
      <c r="BO73" s="995"/>
      <c r="BP73" s="995"/>
      <c r="BQ73" s="995"/>
      <c r="BR73" s="995"/>
      <c r="BS73" s="995"/>
      <c r="BT73" s="995"/>
      <c r="BU73" s="995"/>
      <c r="BV73" s="995"/>
      <c r="BW73" s="995"/>
      <c r="BX73" s="995"/>
      <c r="BY73" s="995"/>
      <c r="BZ73" s="995"/>
      <c r="CA73" s="995"/>
      <c r="CB73" s="995"/>
      <c r="CC73" s="995"/>
      <c r="CD73" s="995"/>
      <c r="CE73" s="995"/>
      <c r="CF73" s="995"/>
      <c r="CG73" s="995"/>
      <c r="CH73" s="995"/>
    </row>
    <row r="74" spans="1:127" s="493" customFormat="1">
      <c r="A74" s="686"/>
      <c r="E74" s="998"/>
      <c r="F74" s="998"/>
      <c r="G74" s="998"/>
      <c r="H74" s="998"/>
      <c r="I74" s="998"/>
      <c r="J74" s="998"/>
      <c r="K74" s="998"/>
      <c r="L74" s="998"/>
      <c r="M74" s="998"/>
      <c r="N74" s="998"/>
      <c r="O74" s="998"/>
      <c r="P74" s="998"/>
      <c r="Q74" s="998"/>
      <c r="R74" s="998"/>
      <c r="S74" s="998"/>
      <c r="T74" s="998"/>
      <c r="U74" s="998"/>
      <c r="V74" s="998"/>
      <c r="W74" s="998"/>
      <c r="X74" s="998"/>
      <c r="Y74" s="999"/>
      <c r="Z74" s="998"/>
      <c r="AA74" s="998"/>
      <c r="AB74" s="998"/>
      <c r="AC74" s="998"/>
      <c r="AD74" s="998"/>
      <c r="AE74" s="998"/>
      <c r="AF74" s="998"/>
      <c r="AG74" s="998"/>
      <c r="AH74" s="998"/>
      <c r="AI74" s="998"/>
      <c r="AJ74" s="998"/>
      <c r="AK74" s="998"/>
      <c r="AL74" s="998"/>
      <c r="AM74" s="998"/>
      <c r="AN74" s="998"/>
      <c r="AO74" s="998"/>
      <c r="AP74" s="998"/>
      <c r="AQ74" s="998"/>
      <c r="AR74" s="998"/>
      <c r="AS74" s="998"/>
      <c r="AT74" s="998"/>
      <c r="AU74" s="998"/>
      <c r="AV74" s="998"/>
      <c r="AW74" s="998"/>
      <c r="AX74" s="998"/>
      <c r="AY74" s="998"/>
      <c r="AZ74" s="998"/>
      <c r="BA74" s="998"/>
      <c r="BB74" s="998"/>
      <c r="BC74" s="998"/>
      <c r="BD74" s="998"/>
      <c r="BE74" s="998"/>
      <c r="BF74" s="998"/>
      <c r="BG74" s="998"/>
      <c r="BH74" s="998"/>
      <c r="BI74" s="998"/>
      <c r="BJ74" s="998"/>
      <c r="BK74" s="998"/>
      <c r="BL74" s="998"/>
      <c r="BM74" s="998"/>
      <c r="BN74" s="998"/>
      <c r="BO74" s="998"/>
      <c r="BP74" s="998"/>
      <c r="BQ74" s="998"/>
      <c r="BR74" s="998"/>
      <c r="BS74" s="998"/>
      <c r="BT74" s="998"/>
      <c r="BU74" s="998"/>
      <c r="BV74" s="998"/>
      <c r="BW74" s="998"/>
      <c r="BX74" s="998"/>
      <c r="BY74" s="998"/>
      <c r="BZ74" s="998"/>
      <c r="CA74" s="998"/>
      <c r="CB74" s="998"/>
      <c r="CC74" s="998"/>
      <c r="CD74" s="998"/>
      <c r="CE74" s="998"/>
      <c r="CF74" s="998"/>
      <c r="CG74" s="998"/>
      <c r="CH74" s="998"/>
    </row>
    <row r="75" spans="1:127" s="493" customFormat="1">
      <c r="A75" s="686"/>
      <c r="E75" s="998"/>
      <c r="F75" s="998"/>
      <c r="G75" s="998"/>
      <c r="H75" s="998"/>
      <c r="I75" s="998"/>
      <c r="J75" s="998"/>
      <c r="K75" s="998"/>
      <c r="L75" s="998"/>
      <c r="M75" s="998"/>
      <c r="N75" s="998"/>
      <c r="O75" s="998"/>
      <c r="P75" s="998"/>
      <c r="Q75" s="998"/>
      <c r="R75" s="998"/>
      <c r="S75" s="998"/>
      <c r="T75" s="998"/>
      <c r="U75" s="998"/>
      <c r="V75" s="998"/>
      <c r="W75" s="998"/>
      <c r="X75" s="998"/>
      <c r="Y75" s="999"/>
      <c r="Z75" s="998"/>
      <c r="AA75" s="998"/>
      <c r="AB75" s="998"/>
      <c r="AC75" s="998"/>
      <c r="AD75" s="998"/>
      <c r="AE75" s="998"/>
      <c r="AF75" s="998"/>
      <c r="AG75" s="998"/>
      <c r="AH75" s="998"/>
      <c r="AI75" s="998"/>
      <c r="AJ75" s="998"/>
      <c r="AK75" s="998"/>
      <c r="AL75" s="998"/>
      <c r="AM75" s="998"/>
      <c r="AN75" s="998"/>
      <c r="AO75" s="998"/>
      <c r="AP75" s="998"/>
      <c r="AQ75" s="998"/>
      <c r="AR75" s="998"/>
      <c r="AS75" s="998"/>
      <c r="AT75" s="998"/>
      <c r="AU75" s="998"/>
      <c r="AV75" s="998"/>
      <c r="AW75" s="998"/>
      <c r="AX75" s="998"/>
      <c r="AY75" s="998"/>
      <c r="AZ75" s="998"/>
      <c r="BA75" s="998"/>
      <c r="BB75" s="998"/>
      <c r="BC75" s="998"/>
      <c r="BD75" s="998"/>
      <c r="BE75" s="998"/>
      <c r="BF75" s="998"/>
      <c r="BG75" s="998"/>
      <c r="BH75" s="998"/>
      <c r="BI75" s="998"/>
      <c r="BJ75" s="998"/>
      <c r="BK75" s="998"/>
      <c r="BL75" s="998"/>
      <c r="BM75" s="998"/>
      <c r="BN75" s="998"/>
      <c r="BO75" s="998"/>
      <c r="BP75" s="998"/>
      <c r="BQ75" s="998"/>
      <c r="BR75" s="998"/>
      <c r="BS75" s="998"/>
      <c r="BT75" s="998"/>
      <c r="BU75" s="998"/>
      <c r="BV75" s="998"/>
      <c r="BW75" s="998"/>
      <c r="BX75" s="998"/>
      <c r="BY75" s="998"/>
      <c r="BZ75" s="998"/>
      <c r="CA75" s="998"/>
      <c r="CB75" s="998"/>
      <c r="CC75" s="998"/>
      <c r="CD75" s="998"/>
      <c r="CE75" s="998"/>
      <c r="CF75" s="998"/>
      <c r="CG75" s="998"/>
      <c r="CH75" s="998"/>
    </row>
    <row r="76" spans="1:127" s="493" customFormat="1">
      <c r="A76" s="686"/>
      <c r="E76" s="998"/>
      <c r="F76" s="998"/>
      <c r="G76" s="998"/>
      <c r="H76" s="998"/>
      <c r="I76" s="998"/>
      <c r="J76" s="998"/>
      <c r="K76" s="998"/>
      <c r="L76" s="998"/>
      <c r="M76" s="998"/>
      <c r="N76" s="998"/>
      <c r="O76" s="998"/>
      <c r="P76" s="998"/>
      <c r="Q76" s="998"/>
      <c r="R76" s="998"/>
      <c r="S76" s="998"/>
      <c r="T76" s="998"/>
      <c r="U76" s="998"/>
      <c r="V76" s="998"/>
      <c r="W76" s="998"/>
      <c r="X76" s="998"/>
      <c r="Y76" s="999"/>
      <c r="Z76" s="998"/>
      <c r="AA76" s="998"/>
      <c r="AB76" s="998"/>
      <c r="AC76" s="998"/>
      <c r="AD76" s="998"/>
      <c r="AE76" s="998"/>
      <c r="AF76" s="998"/>
      <c r="AG76" s="998"/>
      <c r="AH76" s="998"/>
      <c r="AI76" s="998"/>
      <c r="AJ76" s="998"/>
      <c r="AK76" s="998"/>
      <c r="AL76" s="998"/>
      <c r="AM76" s="998"/>
      <c r="AN76" s="998"/>
      <c r="AO76" s="998"/>
      <c r="AP76" s="998"/>
      <c r="AQ76" s="998"/>
      <c r="AR76" s="998"/>
      <c r="AS76" s="998"/>
      <c r="AT76" s="998"/>
      <c r="AU76" s="998"/>
      <c r="AV76" s="998"/>
      <c r="AW76" s="998"/>
      <c r="AX76" s="998"/>
      <c r="AY76" s="998"/>
      <c r="AZ76" s="998"/>
      <c r="BA76" s="998"/>
      <c r="BB76" s="998"/>
      <c r="BC76" s="998"/>
      <c r="BD76" s="998"/>
      <c r="BE76" s="998"/>
      <c r="BF76" s="998"/>
      <c r="BG76" s="998"/>
      <c r="BH76" s="998"/>
      <c r="BI76" s="998"/>
      <c r="BJ76" s="998"/>
      <c r="BK76" s="998"/>
      <c r="BL76" s="998"/>
      <c r="BM76" s="998"/>
      <c r="BN76" s="998"/>
      <c r="BO76" s="998"/>
      <c r="BP76" s="998"/>
      <c r="BQ76" s="998"/>
      <c r="BR76" s="998"/>
      <c r="BS76" s="998"/>
      <c r="BT76" s="998"/>
      <c r="BU76" s="998"/>
      <c r="BV76" s="998"/>
      <c r="BW76" s="998"/>
      <c r="BX76" s="998"/>
      <c r="BY76" s="998"/>
      <c r="BZ76" s="998"/>
      <c r="CA76" s="998"/>
      <c r="CB76" s="998"/>
      <c r="CC76" s="998"/>
      <c r="CD76" s="998"/>
      <c r="CE76" s="998"/>
      <c r="CF76" s="998"/>
      <c r="CG76" s="998"/>
      <c r="CH76" s="998"/>
    </row>
    <row r="77" spans="1:127" s="493" customFormat="1">
      <c r="A77" s="686"/>
      <c r="E77" s="998"/>
      <c r="F77" s="998"/>
      <c r="G77" s="998"/>
      <c r="H77" s="998"/>
      <c r="I77" s="998"/>
      <c r="J77" s="998"/>
      <c r="K77" s="998"/>
      <c r="L77" s="998"/>
      <c r="M77" s="998"/>
      <c r="N77" s="998"/>
      <c r="O77" s="998"/>
      <c r="P77" s="998"/>
      <c r="Q77" s="998"/>
      <c r="R77" s="998"/>
      <c r="S77" s="998"/>
      <c r="T77" s="998"/>
      <c r="U77" s="998"/>
      <c r="V77" s="998"/>
      <c r="W77" s="998"/>
      <c r="X77" s="998"/>
      <c r="Y77" s="999"/>
      <c r="Z77" s="998"/>
      <c r="AA77" s="998"/>
      <c r="AB77" s="998"/>
      <c r="AC77" s="998"/>
      <c r="AD77" s="998"/>
      <c r="AE77" s="998"/>
      <c r="AF77" s="998"/>
      <c r="AG77" s="998"/>
      <c r="AH77" s="998"/>
      <c r="AI77" s="998"/>
      <c r="AJ77" s="998"/>
      <c r="AK77" s="998"/>
      <c r="AL77" s="998"/>
      <c r="AM77" s="998"/>
      <c r="AN77" s="998"/>
      <c r="AO77" s="998"/>
      <c r="AP77" s="998"/>
      <c r="AQ77" s="998"/>
      <c r="AR77" s="998"/>
      <c r="AS77" s="998"/>
      <c r="AT77" s="998"/>
      <c r="AU77" s="998"/>
      <c r="AV77" s="998"/>
      <c r="AW77" s="998"/>
      <c r="AX77" s="998"/>
      <c r="AY77" s="998"/>
      <c r="AZ77" s="998"/>
      <c r="BA77" s="998"/>
      <c r="BB77" s="998"/>
      <c r="BC77" s="998"/>
      <c r="BD77" s="998"/>
      <c r="BE77" s="998"/>
      <c r="BF77" s="998"/>
      <c r="BG77" s="998"/>
      <c r="BH77" s="998"/>
      <c r="BI77" s="998"/>
      <c r="BJ77" s="998"/>
      <c r="BK77" s="998"/>
      <c r="BL77" s="998"/>
      <c r="BM77" s="998"/>
      <c r="BN77" s="998"/>
      <c r="BO77" s="998"/>
      <c r="BP77" s="998"/>
      <c r="BQ77" s="998"/>
      <c r="BR77" s="998"/>
      <c r="BS77" s="998"/>
      <c r="BT77" s="998"/>
      <c r="BU77" s="998"/>
      <c r="BV77" s="998"/>
      <c r="BW77" s="998"/>
      <c r="BX77" s="998"/>
      <c r="BY77" s="998"/>
      <c r="BZ77" s="998"/>
      <c r="CA77" s="998"/>
      <c r="CB77" s="998"/>
      <c r="CC77" s="998"/>
      <c r="CD77" s="998"/>
      <c r="CE77" s="998"/>
      <c r="CF77" s="998"/>
      <c r="CG77" s="998"/>
      <c r="CH77" s="998"/>
    </row>
    <row r="78" spans="1:127" s="493" customFormat="1">
      <c r="A78" s="686"/>
      <c r="E78" s="998"/>
      <c r="F78" s="998"/>
      <c r="G78" s="998"/>
      <c r="H78" s="998"/>
      <c r="I78" s="998"/>
      <c r="J78" s="998"/>
      <c r="K78" s="998"/>
      <c r="L78" s="998"/>
      <c r="M78" s="998"/>
      <c r="N78" s="998"/>
      <c r="O78" s="998"/>
      <c r="P78" s="998"/>
      <c r="Q78" s="998"/>
      <c r="R78" s="998"/>
      <c r="S78" s="998"/>
      <c r="T78" s="998"/>
      <c r="U78" s="998"/>
      <c r="V78" s="998"/>
      <c r="W78" s="998"/>
      <c r="X78" s="998"/>
      <c r="Y78" s="999"/>
      <c r="Z78" s="998"/>
      <c r="AA78" s="998"/>
      <c r="AB78" s="998"/>
      <c r="AC78" s="998"/>
      <c r="AD78" s="998"/>
      <c r="AE78" s="998"/>
      <c r="AF78" s="998"/>
      <c r="AG78" s="998"/>
      <c r="AH78" s="998"/>
      <c r="AI78" s="998"/>
      <c r="AJ78" s="998"/>
      <c r="AK78" s="998"/>
      <c r="AL78" s="998"/>
      <c r="AM78" s="998"/>
      <c r="AN78" s="998"/>
      <c r="AO78" s="998"/>
      <c r="AP78" s="998"/>
      <c r="AQ78" s="998"/>
      <c r="AR78" s="998"/>
      <c r="AS78" s="998"/>
      <c r="AT78" s="998"/>
      <c r="AU78" s="998"/>
      <c r="AV78" s="998"/>
      <c r="AW78" s="998"/>
      <c r="AX78" s="998"/>
      <c r="AY78" s="998"/>
      <c r="AZ78" s="998"/>
      <c r="BA78" s="998"/>
      <c r="BB78" s="998"/>
      <c r="BC78" s="998"/>
      <c r="BD78" s="998"/>
      <c r="BE78" s="998"/>
      <c r="BF78" s="998"/>
      <c r="BG78" s="998"/>
      <c r="BH78" s="998"/>
      <c r="BI78" s="998"/>
      <c r="BJ78" s="998"/>
      <c r="BK78" s="998"/>
      <c r="BL78" s="998"/>
      <c r="BM78" s="998"/>
      <c r="BN78" s="998"/>
      <c r="BO78" s="998"/>
      <c r="BP78" s="998"/>
      <c r="BQ78" s="998"/>
      <c r="BR78" s="998"/>
      <c r="BS78" s="998"/>
      <c r="BT78" s="998"/>
      <c r="BU78" s="998"/>
      <c r="BV78" s="998"/>
      <c r="BW78" s="998"/>
      <c r="BX78" s="998"/>
      <c r="BY78" s="998"/>
      <c r="BZ78" s="998"/>
      <c r="CA78" s="998"/>
      <c r="CB78" s="998"/>
      <c r="CC78" s="998"/>
      <c r="CD78" s="998"/>
      <c r="CE78" s="998"/>
      <c r="CF78" s="998"/>
      <c r="CG78" s="998"/>
      <c r="CH78" s="998"/>
    </row>
    <row r="79" spans="1:127" s="493" customFormat="1">
      <c r="A79" s="686"/>
      <c r="Y79" s="686"/>
    </row>
    <row r="80" spans="1:127" s="493" customFormat="1">
      <c r="A80" s="686"/>
      <c r="Y80" s="686"/>
    </row>
    <row r="81" spans="1:25" s="493" customFormat="1">
      <c r="A81" s="686"/>
      <c r="Y81" s="686"/>
    </row>
    <row r="82" spans="1:25" s="493" customFormat="1">
      <c r="A82" s="686"/>
      <c r="Y82" s="686"/>
    </row>
    <row r="83" spans="1:25" s="493" customFormat="1">
      <c r="A83" s="686"/>
      <c r="Y83" s="686"/>
    </row>
    <row r="84" spans="1:25" s="493" customFormat="1">
      <c r="A84" s="686"/>
      <c r="Y84" s="686"/>
    </row>
    <row r="85" spans="1:25" s="493" customFormat="1">
      <c r="A85" s="686"/>
      <c r="Y85" s="686"/>
    </row>
  </sheetData>
  <sheetProtection password="DE4A" sheet="1" objects="1" scenarios="1"/>
  <mergeCells count="26">
    <mergeCell ref="Z10:Z11"/>
    <mergeCell ref="C28:D28"/>
    <mergeCell ref="C32:D32"/>
    <mergeCell ref="B59:D59"/>
    <mergeCell ref="Z6:Z7"/>
    <mergeCell ref="C29:D29"/>
    <mergeCell ref="C30:D30"/>
    <mergeCell ref="C31:D31"/>
    <mergeCell ref="I56:M56"/>
    <mergeCell ref="C33:D33"/>
    <mergeCell ref="C34:D34"/>
    <mergeCell ref="C35:D35"/>
    <mergeCell ref="C36:D36"/>
    <mergeCell ref="E68:F68"/>
    <mergeCell ref="E69:F69"/>
    <mergeCell ref="E70:F70"/>
    <mergeCell ref="T3:X3"/>
    <mergeCell ref="C54:D54"/>
    <mergeCell ref="C5:D5"/>
    <mergeCell ref="C24:D24"/>
    <mergeCell ref="C3:E3"/>
    <mergeCell ref="C23:D23"/>
    <mergeCell ref="C15:D15"/>
    <mergeCell ref="B45:D45"/>
    <mergeCell ref="C47:D47"/>
    <mergeCell ref="C49:D49"/>
  </mergeCells>
  <phoneticPr fontId="0" type="noConversion"/>
  <dataValidations count="2">
    <dataValidation allowBlank="1" showInputMessage="1" showErrorMessage="1" prompt="Enter as a NEGATIVE number that must match your CNA or CRRS." sqref="E62:X62"/>
    <dataValidation allowBlank="1" showInputMessage="1" showErrorMessage="1" prompt="Year 1 beginning balance comes fromthe &quot;Replacement Reserve Deposit&quot; on the Sources &amp; Uses worksheet." sqref="E60"/>
  </dataValidations>
  <printOptions horizontalCentered="1" verticalCentered="1"/>
  <pageMargins left="0.5" right="0.5" top="0.5" bottom="0.5" header="0.25" footer="0.25"/>
  <pageSetup scale="48" fitToWidth="2" orientation="landscape" r:id="rId1"/>
  <headerFooter alignWithMargins="0">
    <oddFooter>&amp;L&amp;10&amp;F
&amp;A&amp;R&amp;10Page &amp;P
&amp;D</oddFooter>
  </headerFooter>
  <colBreaks count="1" manualBreakCount="1">
    <brk id="14" max="69" man="1"/>
  </colBreaks>
  <ignoredErrors>
    <ignoredError sqref="C24 D16:D19 E48:X48" unlockedFormula="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238D82C676660419948F041364CF7BE" ma:contentTypeVersion="1" ma:contentTypeDescription="Create a new document." ma:contentTypeScope="" ma:versionID="855c8aa655e4b978bdde5c32f4f813d1">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8DD64A-22E4-4255-92BA-16E3545BFEAD}">
  <ds:schemaRefs>
    <ds:schemaRef ds:uri="http://schemas.microsoft.com/sharepoint/v3/contenttype/forms"/>
  </ds:schemaRefs>
</ds:datastoreItem>
</file>

<file path=customXml/itemProps2.xml><?xml version="1.0" encoding="utf-8"?>
<ds:datastoreItem xmlns:ds="http://schemas.openxmlformats.org/officeDocument/2006/customXml" ds:itemID="{0D7A233C-AA60-4F3E-91A9-553C3F9E7467}">
  <ds:schemaRefs>
    <ds:schemaRef ds:uri="http://schemas.microsoft.com/office/2006/metadata/properties"/>
    <ds:schemaRef ds:uri="http://schemas.microsoft.com/sharepoint/v3"/>
  </ds:schemaRefs>
</ds:datastoreItem>
</file>

<file path=customXml/itemProps3.xml><?xml version="1.0" encoding="utf-8"?>
<ds:datastoreItem xmlns:ds="http://schemas.openxmlformats.org/officeDocument/2006/customXml" ds:itemID="{BCA63092-32C7-48E0-B617-6C8F9E0E3F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21</vt:i4>
      </vt:variant>
    </vt:vector>
  </HeadingPairs>
  <TitlesOfParts>
    <vt:vector size="34" baseType="lpstr">
      <vt:lpstr>Narrative</vt:lpstr>
      <vt:lpstr>Instructions</vt:lpstr>
      <vt:lpstr>1)UnderwritingCriteria</vt:lpstr>
      <vt:lpstr>2)Summary</vt:lpstr>
      <vt:lpstr>3)Sources &amp; Uses</vt:lpstr>
      <vt:lpstr>4)CSF or Commercial Space Uses</vt:lpstr>
      <vt:lpstr>5)Income</vt:lpstr>
      <vt:lpstr>6)Expenses</vt:lpstr>
      <vt:lpstr>7)Operating Proforma</vt:lpstr>
      <vt:lpstr>8)Housing Credits</vt:lpstr>
      <vt:lpstr>9)Compliance Checks</vt:lpstr>
      <vt:lpstr>8)R-S Amortization</vt:lpstr>
      <vt:lpstr>10)Selection Criteria</vt:lpstr>
      <vt:lpstr>County</vt:lpstr>
      <vt:lpstr>DDF</vt:lpstr>
      <vt:lpstr>Owner</vt:lpstr>
      <vt:lpstr>'1)UnderwritingCriteria'!Print_Area</vt:lpstr>
      <vt:lpstr>'2)Summary'!Print_Area</vt:lpstr>
      <vt:lpstr>'3)Sources &amp; Uses'!Print_Area</vt:lpstr>
      <vt:lpstr>'4)CSF or Commercial Space Uses'!Print_Area</vt:lpstr>
      <vt:lpstr>'5)Income'!Print_Area</vt:lpstr>
      <vt:lpstr>'6)Expenses'!Print_Area</vt:lpstr>
      <vt:lpstr>'7)Operating Proforma'!Print_Area</vt:lpstr>
      <vt:lpstr>'8)Housing Credits'!Print_Area</vt:lpstr>
      <vt:lpstr>'9)Compliance Checks'!Print_Area</vt:lpstr>
      <vt:lpstr>Instructions!Print_Area</vt:lpstr>
      <vt:lpstr>'7)Operating Proforma'!Print_Titles</vt:lpstr>
      <vt:lpstr>Project</vt:lpstr>
      <vt:lpstr>ResSqFt</vt:lpstr>
      <vt:lpstr>'4)CSF or Commercial Space Uses'!TDC</vt:lpstr>
      <vt:lpstr>TDC</vt:lpstr>
      <vt:lpstr>TotalOperating</vt:lpstr>
      <vt:lpstr>TotalSqFt</vt:lpstr>
      <vt:lpstr>Units</vt:lpstr>
    </vt:vector>
  </TitlesOfParts>
  <Company>Louisiana Housing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Underwriting Model</dc:title>
  <dc:creator>Louisiana Housing Corporation</dc:creator>
  <cp:lastModifiedBy>ldennis</cp:lastModifiedBy>
  <cp:lastPrinted>2017-01-09T22:10:32Z</cp:lastPrinted>
  <dcterms:created xsi:type="dcterms:W3CDTF">1999-05-05T18:07:00Z</dcterms:created>
  <dcterms:modified xsi:type="dcterms:W3CDTF">2017-01-10T15:52:51Z</dcterms:modified>
</cp:coreProperties>
</file>