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mc:AlternateContent xmlns:mc="http://schemas.openxmlformats.org/markup-compatibility/2006">
    <mc:Choice Requires="x15">
      <x15ac:absPath xmlns:x15ac="http://schemas.microsoft.com/office/spreadsheetml/2010/11/ac" url="/Users/ianbryce/Documents/Content/"/>
    </mc:Choice>
  </mc:AlternateContent>
  <xr:revisionPtr revIDLastSave="0" documentId="13_ncr:1_{9AA45C5C-81F5-5643-AD0E-75E6A50A843F}" xr6:coauthVersionLast="43" xr6:coauthVersionMax="43" xr10:uidLastSave="{00000000-0000-0000-0000-000000000000}"/>
  <bookViews>
    <workbookView xWindow="-33080" yWindow="2400" windowWidth="26660" windowHeight="17140" activeTab="1" xr2:uid="{00000000-000D-0000-FFFF-FFFF00000000}"/>
  </bookViews>
  <sheets>
    <sheet name="Instructions" sheetId="5" r:id="rId1"/>
    <sheet name="TtC Time-influencers" sheetId="2" r:id="rId2"/>
    <sheet name="TtC Activities Schedule"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 i="2" l="1"/>
  <c r="I18" i="2" s="1"/>
  <c r="M18" i="2" l="1"/>
  <c r="L18" i="2"/>
  <c r="K18" i="2"/>
  <c r="J16" i="2"/>
  <c r="I16" i="2" s="1"/>
  <c r="L16" i="2" s="1"/>
  <c r="J15" i="2"/>
  <c r="I15" i="2" s="1"/>
  <c r="M15" i="2" s="1"/>
  <c r="J17" i="2"/>
  <c r="I17" i="2" s="1"/>
  <c r="J14" i="2"/>
  <c r="I14" i="2" s="1"/>
  <c r="K14" i="2" s="1"/>
  <c r="J13" i="2"/>
  <c r="I13" i="2" s="1"/>
  <c r="M13" i="2" s="1"/>
  <c r="J12" i="2"/>
  <c r="J9" i="2"/>
  <c r="I9" i="2" s="1"/>
  <c r="L9" i="2" s="1"/>
  <c r="J8" i="2"/>
  <c r="I8" i="2" s="1"/>
  <c r="M8" i="2" s="1"/>
  <c r="K9" i="2" l="1"/>
  <c r="K8" i="2"/>
  <c r="M14" i="2"/>
  <c r="L14" i="2"/>
  <c r="M9" i="2"/>
  <c r="L8" i="2"/>
  <c r="K15" i="2"/>
  <c r="L15" i="2"/>
  <c r="K17" i="2"/>
  <c r="M17" i="2"/>
  <c r="L17" i="2"/>
  <c r="K13" i="2"/>
  <c r="L13" i="2"/>
  <c r="M16" i="2"/>
  <c r="K16" i="2"/>
  <c r="J11" i="2"/>
  <c r="I11" i="2" s="1"/>
  <c r="J10" i="2"/>
  <c r="J7" i="2"/>
  <c r="I7" i="2" s="1"/>
  <c r="I12" i="2"/>
  <c r="M12" i="2" l="1"/>
  <c r="L12" i="2"/>
  <c r="K12" i="2"/>
  <c r="I10" i="2"/>
  <c r="L11" i="2"/>
  <c r="K11" i="2"/>
  <c r="M11" i="2"/>
  <c r="L7" i="2"/>
  <c r="K7" i="2"/>
  <c r="M7" i="2"/>
  <c r="D4" i="3"/>
  <c r="D3" i="3"/>
  <c r="M22" i="2" l="1"/>
  <c r="K22" i="2"/>
  <c r="M10" i="2"/>
  <c r="L10" i="2"/>
  <c r="K10" i="2"/>
  <c r="L22" i="2" l="1"/>
  <c r="L24" i="2" s="1"/>
  <c r="M24" i="2"/>
  <c r="K24" i="2"/>
  <c r="N22" i="2" l="1"/>
  <c r="N24" i="2"/>
  <c r="K25" i="2" s="1"/>
  <c r="L25" i="2" l="1"/>
  <c r="M25" i="2"/>
  <c r="L26" i="2" l="1"/>
  <c r="K26" i="2"/>
  <c r="M26" i="2"/>
  <c r="I19" i="2" l="1"/>
</calcChain>
</file>

<file path=xl/sharedStrings.xml><?xml version="1.0" encoding="utf-8"?>
<sst xmlns="http://schemas.openxmlformats.org/spreadsheetml/2006/main" count="135" uniqueCount="114">
  <si>
    <t>Supplier Name</t>
  </si>
  <si>
    <t>Contract Name</t>
  </si>
  <si>
    <t>Setting Limits</t>
  </si>
  <si>
    <t>Discovery Point</t>
  </si>
  <si>
    <t>Details</t>
  </si>
  <si>
    <t>Measure</t>
  </si>
  <si>
    <t>Low</t>
  </si>
  <si>
    <t>Medium</t>
  </si>
  <si>
    <t>High</t>
  </si>
  <si>
    <t>Setting</t>
  </si>
  <si>
    <t>Contract familiarity</t>
  </si>
  <si>
    <t>Pre-review</t>
  </si>
  <si>
    <t>Times dealt with</t>
  </si>
  <si>
    <t>6+</t>
  </si>
  <si>
    <t>Contract importance</t>
  </si>
  <si>
    <t>The more critical a contract is to the organisation’s success, the closer its review needs to focus on the details</t>
  </si>
  <si>
    <t>Criticality</t>
  </si>
  <si>
    <t>Contract inventory size</t>
  </si>
  <si>
    <t>The more active contracts that exist, the greater the likelihood that one or more important contracts have been pre-scheduled for review in the same period as this contract</t>
  </si>
  <si>
    <t>Active contracts count</t>
  </si>
  <si>
    <t>501+</t>
  </si>
  <si>
    <t>Contract size</t>
  </si>
  <si>
    <t>The larger the contract document(s), the longer the time required for reading, understanding and reviewing them</t>
  </si>
  <si>
    <t>Page count</t>
  </si>
  <si>
    <t>251+</t>
  </si>
  <si>
    <t>Contract term</t>
  </si>
  <si>
    <t>The longer the term, the more contract flexibility needed for dealing with change and early termination options</t>
  </si>
  <si>
    <t>Months in term</t>
  </si>
  <si>
    <t>37+</t>
  </si>
  <si>
    <t>Contract value</t>
  </si>
  <si>
    <t>The higher the value, the greater the scrutiny needed</t>
  </si>
  <si>
    <t>Total over term (‘000)</t>
  </si>
  <si>
    <t>Deal closure rate</t>
  </si>
  <si>
    <t>The higher the deal closure rate, the greater the number of new contracts to be reviewed in any period</t>
  </si>
  <si>
    <t>Deals per week</t>
  </si>
  <si>
    <t>7+</t>
  </si>
  <si>
    <t>Contract complexity</t>
  </si>
  <si>
    <t>Mid-review</t>
  </si>
  <si>
    <t>Reviewers needed</t>
  </si>
  <si>
    <t>10+</t>
  </si>
  <si>
    <t>Negotiation flexibility</t>
  </si>
  <si>
    <t>The less flexible the general negotiation position of each side, the longer it’s likely to take to reach any sort of agreement</t>
  </si>
  <si>
    <t>Amenability</t>
  </si>
  <si>
    <t>People availability</t>
  </si>
  <si>
    <t>Availability %</t>
  </si>
  <si>
    <t>93+</t>
  </si>
  <si>
    <t>Risk potential</t>
  </si>
  <si>
    <t>The larger the contract’s risk scope, scale and potential, the more need to ensure appropriate treatment of risk</t>
  </si>
  <si>
    <t>Risk profile</t>
  </si>
  <si>
    <t>&gt;&gt;&gt;</t>
  </si>
  <si>
    <t>Activity</t>
  </si>
  <si>
    <t>Review the supplier's contract</t>
  </si>
  <si>
    <t>Send review results to supplier</t>
  </si>
  <si>
    <t>Wait for supplier's response</t>
  </si>
  <si>
    <t>Summarise key contract features</t>
  </si>
  <si>
    <t>Request internal approval to continue</t>
  </si>
  <si>
    <t>Wait for internal approval of contract</t>
  </si>
  <si>
    <t>Review the supplier's response and prepare follow-up response</t>
  </si>
  <si>
    <t>If internal approval is denied</t>
  </si>
  <si>
    <t>Address all inernal concerns</t>
  </si>
  <si>
    <t>Send latest changes to supplier</t>
  </si>
  <si>
    <t xml:space="preserve">Wait for supplier's response </t>
  </si>
  <si>
    <t>Repeat steps 11.1-11.3 until changes agreed with supplier</t>
  </si>
  <si>
    <t>Repeat steps 8-11 until internal approval received</t>
  </si>
  <si>
    <t>if supplier approval is denied</t>
  </si>
  <si>
    <t>Address all supplier concerns</t>
  </si>
  <si>
    <t>Repeat steps 8-14 until supplier approval received</t>
  </si>
  <si>
    <t>Request internal contract signature</t>
  </si>
  <si>
    <t>Wait for internal contract signature</t>
  </si>
  <si>
    <t>Request supplier contract signature</t>
  </si>
  <si>
    <t>Wait for supplier contract signature</t>
  </si>
  <si>
    <t>Advise all parties about successful contract execution</t>
  </si>
  <si>
    <t>Wait for any internal feedback</t>
  </si>
  <si>
    <t>Update the review with any feedback received</t>
  </si>
  <si>
    <t>Repeat steps 2 - 6 until all changes agreed with supplier</t>
  </si>
  <si>
    <t>Request supplier approval of negotiated contract</t>
  </si>
  <si>
    <t>Wait for supplier approval of negotiated contract</t>
  </si>
  <si>
    <t>Time-to-contract Activities</t>
  </si>
  <si>
    <t>Original</t>
  </si>
  <si>
    <t>Supplier name goes here</t>
  </si>
  <si>
    <t>Contract name goes here</t>
  </si>
  <si>
    <t>The less often the contract subject or type has been used, the higher the review effort</t>
  </si>
  <si>
    <t>&gt;</t>
  </si>
  <si>
    <t>&gt;&gt;</t>
  </si>
  <si>
    <t>-</t>
  </si>
  <si>
    <t>Has Arrows</t>
  </si>
  <si>
    <t>arrow count</t>
  </si>
  <si>
    <t>% tot weighted count</t>
  </si>
  <si>
    <t>arrow count weights</t>
  </si>
  <si>
    <t>weighted arrow counts</t>
  </si>
  <si>
    <t>Overall time effect</t>
  </si>
  <si>
    <t>The greater the commercial / legal complexity of the contract, the more specialist subject matter advice is likely to be needed</t>
  </si>
  <si>
    <t>Updated</t>
  </si>
  <si>
    <t>Date Updated</t>
  </si>
  <si>
    <t>Instructions</t>
  </si>
  <si>
    <t>The factors that can influence the time it takes to negotiate a contract then get it approved and signed are many and varied.</t>
  </si>
  <si>
    <t>Time-to-Contract Activities</t>
  </si>
  <si>
    <t>A typical set of activities is involved in developing a contract and getting it signed.</t>
  </si>
  <si>
    <t>The TtC Activities Schedule tab lists those activities for the benefit of the negotiations team, the contract's stakeholders and senior management.</t>
  </si>
  <si>
    <t>Date Estimate</t>
  </si>
  <si>
    <t>Influencers can be determined both before and during contract negotiations. The extent of any effect on time caused by an influencer is determined by application of a Low-Medium-High rating by somebody well-versed in contract negotations.</t>
  </si>
  <si>
    <t>Effect on Time</t>
  </si>
  <si>
    <t>The lower the availability of people involved in the contract review, the greater the potential effect on the review timetable</t>
  </si>
  <si>
    <t>Waiting time</t>
  </si>
  <si>
    <t>The longer the delay, the greater the effect on the review timetble</t>
  </si>
  <si>
    <t>Delay days</t>
  </si>
  <si>
    <t>Time-to-contract Time-influencers</t>
  </si>
  <si>
    <t>Time-influencer</t>
  </si>
  <si>
    <t>Time-to-Contract Time-influencers</t>
  </si>
  <si>
    <t>The TtC Time-influencers tab allows entry of such ratings in a form consistent with the measures designated for each influencer. The thresholds established for such ratings can be modified to suit the needs of the organisation. For example, an organisation with 10 lawyers might set a higher threshold for certain influencers than one with say only three lawyers.</t>
  </si>
  <si>
    <t xml:space="preserve">The purpose of the TtC Time-influencers tab is to provide a visual guide to the expected effect of each influencer on contract review time , plus a rolled-up overall view. This will increase the visibility of various elements in and around contract negotiation that can help people waiting for a contract to understand how those elements can extend the time needed for negotiations. </t>
  </si>
  <si>
    <t>Even though the effect of time-influencers can only be estimated, and some only once negotiations are well under way, a best-guess estimate is needed to provide a guideline to how long it could take  to get a signed contract.</t>
  </si>
  <si>
    <t>The purpose of the tab is to provide visibility of the original time estimates for completion of each activity, taking account of the time-influencers, and any updates to those estimates as work progresses.</t>
  </si>
  <si>
    <t>Templates by Gatekeeper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</si>
</sst>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ont>
    <font>
      <sz val="11"/>
      <color theme="0"/>
      <name val="Calibri"/>
      <family val="2"/>
    </font>
    <font>
      <b/>
      <sz val="11"/>
      <color theme="0"/>
      <name val="Calibri"/>
      <family val="2"/>
    </font>
    <font>
      <sz val="11"/>
      <color indexed="8"/>
      <name val="Calibri"/>
      <family val="2"/>
    </font>
    <font>
      <sz val="26"/>
      <color indexed="8"/>
      <name val="Calibri"/>
      <family val="2"/>
    </font>
    <font>
      <sz val="14"/>
      <color indexed="8"/>
      <name val="Calibri"/>
      <family val="2"/>
    </font>
    <font>
      <b/>
      <sz val="14"/>
      <color theme="0"/>
      <name val="Calibri"/>
      <family val="2"/>
    </font>
    <font>
      <sz val="11"/>
      <color theme="3" tint="-0.249977111117893"/>
      <name val="Calibri"/>
      <family val="2"/>
    </font>
    <font>
      <b/>
      <sz val="11"/>
      <color theme="1"/>
      <name val="Calibri"/>
      <family val="2"/>
    </font>
  </fonts>
  <fills count="5">
    <fill>
      <patternFill patternType="none"/>
    </fill>
    <fill>
      <patternFill patternType="gray125"/>
    </fill>
    <fill>
      <patternFill patternType="solid">
        <fgColor rgb="FF0070C0"/>
        <bgColor indexed="64"/>
      </patternFill>
    </fill>
    <fill>
      <patternFill patternType="solid">
        <fgColor rgb="FFFFFFCC"/>
        <bgColor indexed="64"/>
      </patternFill>
    </fill>
    <fill>
      <patternFill patternType="solid">
        <fgColor theme="0"/>
        <bgColor indexed="64"/>
      </patternFill>
    </fill>
  </fills>
  <borders count="51">
    <border>
      <left/>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diagonal/>
    </border>
    <border>
      <left/>
      <right style="thin">
        <color indexed="64"/>
      </right>
      <top style="thin">
        <color indexed="64"/>
      </top>
      <bottom style="thin">
        <color indexed="64"/>
      </bottom>
      <diagonal/>
    </border>
    <border>
      <left style="thin">
        <color indexed="12"/>
      </left>
      <right style="thin">
        <color indexed="12"/>
      </right>
      <top/>
      <bottom style="thin">
        <color indexed="12"/>
      </bottom>
      <diagonal/>
    </border>
    <border>
      <left style="thin">
        <color indexed="64"/>
      </left>
      <right style="thin">
        <color indexed="64"/>
      </right>
      <top/>
      <bottom style="thin">
        <color indexed="64"/>
      </bottom>
      <diagonal/>
    </border>
    <border>
      <left style="medium">
        <color indexed="64"/>
      </left>
      <right style="thin">
        <color indexed="12"/>
      </right>
      <top style="medium">
        <color indexed="64"/>
      </top>
      <bottom style="thin">
        <color indexed="12"/>
      </bottom>
      <diagonal/>
    </border>
    <border>
      <left style="thin">
        <color indexed="12"/>
      </left>
      <right style="thin">
        <color indexed="12"/>
      </right>
      <top style="medium">
        <color indexed="64"/>
      </top>
      <bottom style="thin">
        <color indexed="12"/>
      </bottom>
      <diagonal/>
    </border>
    <border>
      <left style="thin">
        <color indexed="12"/>
      </left>
      <right/>
      <top style="medium">
        <color indexed="64"/>
      </top>
      <bottom style="thin">
        <color indexed="12"/>
      </bottom>
      <diagonal/>
    </border>
    <border>
      <left style="medium">
        <color indexed="64"/>
      </left>
      <right style="thin">
        <color indexed="12"/>
      </right>
      <top style="thin">
        <color indexed="12"/>
      </top>
      <bottom style="thin">
        <color indexed="12"/>
      </bottom>
      <diagonal/>
    </border>
    <border>
      <left style="medium">
        <color indexed="64"/>
      </left>
      <right style="thin">
        <color indexed="12"/>
      </right>
      <top style="thin">
        <color indexed="12"/>
      </top>
      <bottom style="medium">
        <color indexed="64"/>
      </bottom>
      <diagonal/>
    </border>
    <border>
      <left style="thin">
        <color indexed="12"/>
      </left>
      <right style="thin">
        <color indexed="12"/>
      </right>
      <top style="thin">
        <color indexed="12"/>
      </top>
      <bottom style="medium">
        <color indexed="64"/>
      </bottom>
      <diagonal/>
    </border>
    <border>
      <left style="thin">
        <color indexed="12"/>
      </left>
      <right/>
      <top style="thin">
        <color indexed="12"/>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12"/>
      </bottom>
      <diagonal/>
    </border>
    <border>
      <left style="medium">
        <color indexed="64"/>
      </left>
      <right style="medium">
        <color indexed="64"/>
      </right>
      <top style="thin">
        <color indexed="12"/>
      </top>
      <bottom style="thin">
        <color indexed="12"/>
      </bottom>
      <diagonal/>
    </border>
    <border>
      <left style="medium">
        <color indexed="64"/>
      </left>
      <right style="medium">
        <color indexed="64"/>
      </right>
      <top style="thin">
        <color indexed="12"/>
      </top>
      <bottom style="medium">
        <color indexed="64"/>
      </bottom>
      <diagonal/>
    </border>
    <border>
      <left style="thin">
        <color indexed="12"/>
      </left>
      <right style="medium">
        <color indexed="64"/>
      </right>
      <top style="medium">
        <color indexed="64"/>
      </top>
      <bottom style="thin">
        <color indexed="12"/>
      </bottom>
      <diagonal/>
    </border>
    <border>
      <left style="thin">
        <color indexed="12"/>
      </left>
      <right style="medium">
        <color indexed="64"/>
      </right>
      <top style="thin">
        <color indexed="12"/>
      </top>
      <bottom style="thin">
        <color indexed="1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12"/>
      </top>
      <bottom/>
      <diagonal/>
    </border>
    <border>
      <left style="medium">
        <color indexed="64"/>
      </left>
      <right style="thin">
        <color indexed="12"/>
      </right>
      <top style="thin">
        <color indexed="12"/>
      </top>
      <bottom/>
      <diagonal/>
    </border>
    <border>
      <left style="thin">
        <color indexed="12"/>
      </left>
      <right style="medium">
        <color indexed="64"/>
      </right>
      <top style="thin">
        <color indexed="12"/>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12"/>
      </right>
      <top style="thin">
        <color indexed="12"/>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12"/>
      </bottom>
      <diagonal/>
    </border>
    <border>
      <left style="medium">
        <color indexed="64"/>
      </left>
      <right/>
      <top style="thin">
        <color indexed="12"/>
      </top>
      <bottom style="thin">
        <color indexed="12"/>
      </bottom>
      <diagonal/>
    </border>
    <border>
      <left style="medium">
        <color indexed="64"/>
      </left>
      <right/>
      <top style="thin">
        <color indexed="12"/>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applyNumberFormat="0" applyFill="0" applyBorder="0" applyProtection="0"/>
  </cellStyleXfs>
  <cellXfs count="114">
    <xf numFmtId="0" fontId="0" fillId="0" borderId="0" xfId="0" applyFont="1" applyAlignment="1"/>
    <xf numFmtId="0" fontId="0" fillId="0" borderId="0" xfId="0" applyNumberFormat="1" applyFont="1" applyAlignment="1"/>
    <xf numFmtId="49" fontId="0" fillId="0" borderId="1" xfId="0" applyNumberFormat="1" applyFont="1" applyBorder="1" applyAlignment="1">
      <alignment horizontal="center" vertical="center"/>
    </xf>
    <xf numFmtId="49" fontId="2" fillId="2" borderId="1" xfId="0" applyNumberFormat="1" applyFont="1" applyFill="1" applyBorder="1" applyAlignment="1"/>
    <xf numFmtId="0" fontId="1" fillId="2" borderId="4" xfId="0" applyFont="1" applyFill="1" applyBorder="1" applyAlignment="1">
      <alignment horizontal="center"/>
    </xf>
    <xf numFmtId="0" fontId="0" fillId="0" borderId="4" xfId="0" applyFont="1" applyBorder="1" applyAlignment="1">
      <alignment horizontal="center"/>
    </xf>
    <xf numFmtId="0" fontId="0" fillId="0" borderId="4" xfId="0" applyFont="1" applyBorder="1" applyAlignment="1"/>
    <xf numFmtId="0" fontId="3" fillId="0" borderId="4" xfId="0" applyFont="1" applyBorder="1" applyAlignment="1"/>
    <xf numFmtId="0" fontId="3" fillId="0" borderId="4" xfId="0" applyFont="1" applyFill="1" applyBorder="1" applyAlignment="1"/>
    <xf numFmtId="1" fontId="0" fillId="0" borderId="1" xfId="0" applyNumberFormat="1" applyFont="1" applyBorder="1" applyAlignment="1">
      <alignment horizontal="center" vertical="center"/>
    </xf>
    <xf numFmtId="0" fontId="0" fillId="0" borderId="0" xfId="0" applyNumberFormat="1" applyFont="1" applyAlignment="1">
      <alignment horizontal="left" vertical="center"/>
    </xf>
    <xf numFmtId="0" fontId="0" fillId="0" borderId="4" xfId="0" applyNumberFormat="1" applyFont="1" applyBorder="1" applyAlignment="1">
      <alignment horizontal="left" vertical="center"/>
    </xf>
    <xf numFmtId="0" fontId="0" fillId="0" borderId="4" xfId="0" applyNumberFormat="1" applyFont="1" applyBorder="1" applyAlignment="1"/>
    <xf numFmtId="0" fontId="3" fillId="0" borderId="0" xfId="0" applyNumberFormat="1" applyFont="1" applyAlignment="1"/>
    <xf numFmtId="0" fontId="0" fillId="0" borderId="4" xfId="0" applyNumberFormat="1" applyFont="1" applyBorder="1" applyAlignment="1">
      <alignment horizontal="center"/>
    </xf>
    <xf numFmtId="0" fontId="0" fillId="0" borderId="4" xfId="0" applyNumberFormat="1" applyFont="1" applyBorder="1" applyAlignment="1">
      <alignment horizontal="center" vertical="center"/>
    </xf>
    <xf numFmtId="49" fontId="0" fillId="0" borderId="0" xfId="0" applyNumberFormat="1" applyFont="1" applyBorder="1" applyAlignment="1">
      <alignment horizontal="left"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wrapText="1"/>
    </xf>
    <xf numFmtId="1" fontId="0" fillId="0" borderId="0" xfId="0" applyNumberFormat="1" applyFont="1" applyBorder="1" applyAlignment="1">
      <alignment horizontal="center" vertical="center"/>
    </xf>
    <xf numFmtId="0" fontId="3" fillId="0" borderId="0" xfId="0" applyFont="1" applyAlignment="1"/>
    <xf numFmtId="0" fontId="3" fillId="0" borderId="0" xfId="0" quotePrefix="1" applyFont="1" applyAlignment="1"/>
    <xf numFmtId="49" fontId="2" fillId="2" borderId="5" xfId="0" applyNumberFormat="1" applyFont="1" applyFill="1" applyBorder="1" applyAlignment="1">
      <alignment horizontal="center"/>
    </xf>
    <xf numFmtId="0" fontId="0" fillId="3" borderId="4" xfId="0" applyFont="1" applyFill="1" applyBorder="1" applyAlignment="1"/>
    <xf numFmtId="0" fontId="0" fillId="0" borderId="6" xfId="0" applyNumberFormat="1" applyFont="1" applyBorder="1" applyAlignment="1">
      <alignment horizontal="left" vertical="center"/>
    </xf>
    <xf numFmtId="49" fontId="2" fillId="2" borderId="5" xfId="0" applyNumberFormat="1" applyFont="1" applyFill="1" applyBorder="1" applyAlignment="1"/>
    <xf numFmtId="49" fontId="0" fillId="0" borderId="9" xfId="0" applyNumberFormat="1" applyFont="1" applyBorder="1" applyAlignment="1">
      <alignment horizontal="left" vertical="center"/>
    </xf>
    <xf numFmtId="49" fontId="0" fillId="0" borderId="10" xfId="0" applyNumberFormat="1" applyFont="1" applyBorder="1" applyAlignment="1">
      <alignment horizontal="center" vertical="center"/>
    </xf>
    <xf numFmtId="1" fontId="0" fillId="0" borderId="10" xfId="0" applyNumberFormat="1" applyFont="1" applyBorder="1" applyAlignment="1">
      <alignment horizontal="center" vertical="center"/>
    </xf>
    <xf numFmtId="49" fontId="0" fillId="0" borderId="12" xfId="0" applyNumberFormat="1" applyFont="1" applyBorder="1" applyAlignment="1">
      <alignment horizontal="left" vertical="center"/>
    </xf>
    <xf numFmtId="49" fontId="0" fillId="0" borderId="13" xfId="0" applyNumberFormat="1" applyFont="1" applyBorder="1" applyAlignment="1">
      <alignment horizontal="left" vertical="center"/>
    </xf>
    <xf numFmtId="49" fontId="0" fillId="0" borderId="14" xfId="0" applyNumberFormat="1" applyFont="1" applyBorder="1" applyAlignment="1">
      <alignment horizontal="center" vertical="center"/>
    </xf>
    <xf numFmtId="0" fontId="4" fillId="0" borderId="19" xfId="0" applyFont="1" applyBorder="1" applyAlignment="1">
      <alignment horizontal="center" vertical="center"/>
    </xf>
    <xf numFmtId="49" fontId="0" fillId="0" borderId="11" xfId="0" applyNumberFormat="1" applyFont="1" applyBorder="1" applyAlignment="1">
      <alignment wrapText="1"/>
    </xf>
    <xf numFmtId="49" fontId="0" fillId="0" borderId="2" xfId="0" applyNumberFormat="1" applyFont="1" applyBorder="1" applyAlignment="1">
      <alignment wrapText="1"/>
    </xf>
    <xf numFmtId="49" fontId="0" fillId="0" borderId="15" xfId="0" applyNumberFormat="1" applyFont="1" applyBorder="1" applyAlignment="1">
      <alignment wrapText="1"/>
    </xf>
    <xf numFmtId="49" fontId="0" fillId="0" borderId="20" xfId="0" applyNumberFormat="1" applyFont="1" applyBorder="1" applyAlignment="1">
      <alignment horizontal="center" vertical="center" wrapText="1"/>
    </xf>
    <xf numFmtId="49" fontId="0" fillId="0" borderId="21" xfId="0" applyNumberFormat="1" applyFont="1" applyBorder="1" applyAlignment="1">
      <alignment horizontal="center" vertical="center" wrapText="1"/>
    </xf>
    <xf numFmtId="49" fontId="0" fillId="0" borderId="22" xfId="0" applyNumberFormat="1" applyFont="1" applyBorder="1" applyAlignment="1">
      <alignment horizontal="center" vertical="center" wrapText="1"/>
    </xf>
    <xf numFmtId="1" fontId="0" fillId="0" borderId="9" xfId="0" applyNumberFormat="1" applyFont="1" applyBorder="1" applyAlignment="1">
      <alignment horizontal="center" vertical="center"/>
    </xf>
    <xf numFmtId="49" fontId="0" fillId="0" borderId="23" xfId="0" applyNumberFormat="1" applyFont="1" applyBorder="1" applyAlignment="1">
      <alignment horizontal="center" vertical="center"/>
    </xf>
    <xf numFmtId="1" fontId="0" fillId="0" borderId="12" xfId="0" applyNumberFormat="1" applyFont="1" applyBorder="1" applyAlignment="1">
      <alignment horizontal="center" vertical="center"/>
    </xf>
    <xf numFmtId="1" fontId="0" fillId="0" borderId="24" xfId="0" applyNumberFormat="1" applyFont="1" applyBorder="1" applyAlignment="1">
      <alignment horizontal="center" vertical="center"/>
    </xf>
    <xf numFmtId="49" fontId="0" fillId="0" borderId="24"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14" fontId="1" fillId="2" borderId="4" xfId="0" applyNumberFormat="1" applyFont="1" applyFill="1" applyBorder="1" applyAlignment="1">
      <alignment horizontal="center"/>
    </xf>
    <xf numFmtId="0" fontId="0" fillId="0" borderId="4" xfId="0" applyBorder="1" applyAlignment="1">
      <alignment horizontal="center" vertical="center"/>
    </xf>
    <xf numFmtId="1" fontId="0" fillId="0" borderId="31" xfId="0" applyNumberFormat="1" applyFont="1" applyBorder="1" applyAlignment="1">
      <alignment horizontal="center" vertical="center"/>
    </xf>
    <xf numFmtId="1" fontId="0" fillId="0" borderId="5" xfId="0" applyNumberFormat="1" applyFont="1" applyBorder="1" applyAlignment="1">
      <alignment horizontal="center" vertical="center"/>
    </xf>
    <xf numFmtId="49" fontId="0" fillId="0" borderId="32" xfId="0" applyNumberFormat="1" applyFont="1" applyBorder="1" applyAlignment="1">
      <alignment horizontal="center" vertical="center"/>
    </xf>
    <xf numFmtId="0" fontId="4" fillId="0" borderId="33" xfId="0" applyFont="1" applyBorder="1" applyAlignment="1">
      <alignment horizontal="center" vertical="center"/>
    </xf>
    <xf numFmtId="0" fontId="0" fillId="0" borderId="34" xfId="0" applyNumberFormat="1" applyFont="1" applyBorder="1" applyAlignment="1">
      <alignment horizontal="left" vertical="center"/>
    </xf>
    <xf numFmtId="0" fontId="0" fillId="0" borderId="28" xfId="0" applyNumberFormat="1" applyFont="1" applyBorder="1" applyAlignment="1">
      <alignment horizontal="center" vertical="center"/>
    </xf>
    <xf numFmtId="1" fontId="0" fillId="0" borderId="4" xfId="0" applyNumberFormat="1" applyFont="1" applyBorder="1" applyAlignment="1">
      <alignment horizontal="center" vertical="center"/>
    </xf>
    <xf numFmtId="49" fontId="0" fillId="0" borderId="35"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31" xfId="0" applyNumberFormat="1" applyFont="1" applyBorder="1" applyAlignment="1">
      <alignment horizontal="left" vertical="center"/>
    </xf>
    <xf numFmtId="49" fontId="3" fillId="0" borderId="23" xfId="0" applyNumberFormat="1" applyFont="1" applyBorder="1" applyAlignment="1">
      <alignment wrapText="1"/>
    </xf>
    <xf numFmtId="49" fontId="0" fillId="0" borderId="24" xfId="0" applyNumberFormat="1" applyFont="1" applyBorder="1" applyAlignment="1">
      <alignment wrapText="1"/>
    </xf>
    <xf numFmtId="49" fontId="0" fillId="0" borderId="36" xfId="0" applyNumberFormat="1" applyFont="1" applyBorder="1" applyAlignment="1">
      <alignment horizontal="left" vertical="center"/>
    </xf>
    <xf numFmtId="49" fontId="3" fillId="0" borderId="32" xfId="0" applyNumberFormat="1" applyFont="1" applyBorder="1" applyAlignment="1">
      <alignment wrapText="1"/>
    </xf>
    <xf numFmtId="49" fontId="0" fillId="0" borderId="37" xfId="0" applyNumberFormat="1" applyFont="1" applyBorder="1" applyAlignment="1">
      <alignment wrapText="1"/>
    </xf>
    <xf numFmtId="49" fontId="0" fillId="0" borderId="38" xfId="0" applyNumberFormat="1" applyFont="1" applyBorder="1" applyAlignment="1">
      <alignment horizontal="left" vertical="center"/>
    </xf>
    <xf numFmtId="49" fontId="0" fillId="0" borderId="39" xfId="0" applyNumberFormat="1" applyFont="1" applyBorder="1" applyAlignment="1">
      <alignment horizontal="center" vertical="center"/>
    </xf>
    <xf numFmtId="49" fontId="0" fillId="0" borderId="40" xfId="0" applyNumberFormat="1" applyBorder="1" applyAlignment="1">
      <alignment wrapText="1"/>
    </xf>
    <xf numFmtId="49" fontId="0" fillId="0" borderId="43" xfId="0" applyNumberFormat="1" applyFont="1" applyBorder="1" applyAlignment="1">
      <alignment horizontal="center" vertical="center" wrapText="1"/>
    </xf>
    <xf numFmtId="49" fontId="0" fillId="0" borderId="44" xfId="0" applyNumberFormat="1" applyFont="1" applyBorder="1" applyAlignment="1">
      <alignment horizontal="center" vertical="center" wrapText="1"/>
    </xf>
    <xf numFmtId="49" fontId="0" fillId="0" borderId="45" xfId="0" applyNumberFormat="1" applyFont="1" applyBorder="1" applyAlignment="1">
      <alignment horizontal="center" vertical="center" wrapText="1"/>
    </xf>
    <xf numFmtId="49" fontId="0" fillId="0" borderId="46" xfId="0" applyNumberFormat="1" applyFont="1" applyBorder="1" applyAlignment="1">
      <alignment horizontal="center" vertical="center"/>
    </xf>
    <xf numFmtId="49" fontId="0" fillId="0" borderId="47" xfId="0" applyNumberFormat="1" applyBorder="1" applyAlignment="1">
      <alignment horizontal="center" vertical="center"/>
    </xf>
    <xf numFmtId="0" fontId="0" fillId="0" borderId="6" xfId="0" applyBorder="1" applyAlignment="1">
      <alignment horizontal="left" vertical="center"/>
    </xf>
    <xf numFmtId="1" fontId="0" fillId="0" borderId="36" xfId="0" applyNumberFormat="1" applyFont="1" applyBorder="1" applyAlignment="1">
      <alignment horizontal="center" vertical="center"/>
    </xf>
    <xf numFmtId="1" fontId="0" fillId="0" borderId="37" xfId="0" applyNumberFormat="1" applyFont="1" applyBorder="1" applyAlignment="1">
      <alignment horizontal="center" vertical="center"/>
    </xf>
    <xf numFmtId="1" fontId="0" fillId="0" borderId="38" xfId="0" applyNumberFormat="1" applyBorder="1" applyAlignment="1">
      <alignment horizontal="center" vertical="center"/>
    </xf>
    <xf numFmtId="1" fontId="0" fillId="0" borderId="48" xfId="0" applyNumberFormat="1" applyBorder="1" applyAlignment="1">
      <alignment horizontal="center" vertical="center"/>
    </xf>
    <xf numFmtId="1" fontId="0" fillId="0" borderId="40" xfId="0" applyNumberFormat="1" applyBorder="1" applyAlignment="1">
      <alignment horizontal="center" vertical="center"/>
    </xf>
    <xf numFmtId="0" fontId="4" fillId="0" borderId="49" xfId="0" applyFont="1" applyBorder="1" applyAlignment="1">
      <alignment horizontal="center" vertical="center"/>
    </xf>
    <xf numFmtId="0" fontId="4" fillId="0" borderId="41" xfId="0" applyFont="1" applyBorder="1" applyAlignment="1">
      <alignment horizontal="center" vertical="center"/>
    </xf>
    <xf numFmtId="0" fontId="4" fillId="0" borderId="50" xfId="0" applyFont="1" applyBorder="1" applyAlignment="1">
      <alignment horizontal="center" vertical="center"/>
    </xf>
    <xf numFmtId="0" fontId="4" fillId="0" borderId="42" xfId="0" applyFont="1" applyBorder="1" applyAlignment="1">
      <alignment horizontal="center" vertical="center"/>
    </xf>
    <xf numFmtId="0" fontId="3" fillId="0" borderId="0" xfId="0" applyFont="1" applyAlignment="1">
      <alignment wrapText="1"/>
    </xf>
    <xf numFmtId="0" fontId="2" fillId="2" borderId="0" xfId="0" applyFont="1" applyFill="1" applyAlignment="1"/>
    <xf numFmtId="0" fontId="6" fillId="2" borderId="0" xfId="0" applyFont="1" applyFill="1" applyAlignment="1">
      <alignment horizontal="left"/>
    </xf>
    <xf numFmtId="0" fontId="3" fillId="0" borderId="0" xfId="0" applyFont="1" applyAlignment="1">
      <alignment vertical="top" wrapText="1"/>
    </xf>
    <xf numFmtId="0" fontId="3" fillId="0" borderId="4" xfId="0" applyNumberFormat="1" applyFont="1" applyBorder="1" applyAlignment="1">
      <alignment horizontal="center"/>
    </xf>
    <xf numFmtId="0" fontId="0" fillId="0" borderId="4" xfId="0" applyNumberFormat="1" applyFont="1" applyBorder="1" applyAlignment="1">
      <alignment horizontal="center"/>
    </xf>
    <xf numFmtId="1" fontId="5" fillId="0" borderId="16" xfId="0" applyNumberFormat="1" applyFont="1" applyBorder="1" applyAlignment="1">
      <alignment horizontal="center" vertical="center"/>
    </xf>
    <xf numFmtId="1" fontId="5" fillId="0" borderId="17" xfId="0" applyNumberFormat="1" applyFont="1" applyBorder="1" applyAlignment="1">
      <alignment horizontal="center" vertical="center"/>
    </xf>
    <xf numFmtId="1" fontId="5" fillId="0" borderId="18" xfId="0" applyNumberFormat="1" applyFont="1" applyBorder="1" applyAlignment="1">
      <alignment horizontal="center" vertical="center"/>
    </xf>
    <xf numFmtId="49" fontId="2" fillId="2" borderId="7" xfId="0" applyNumberFormat="1" applyFont="1" applyFill="1" applyBorder="1" applyAlignment="1">
      <alignment horizontal="center"/>
    </xf>
    <xf numFmtId="0" fontId="2" fillId="2" borderId="7" xfId="0" applyFont="1" applyFill="1" applyBorder="1" applyAlignment="1"/>
    <xf numFmtId="49" fontId="2" fillId="2" borderId="2" xfId="0" applyNumberFormat="1" applyFont="1" applyFill="1" applyBorder="1" applyAlignment="1"/>
    <xf numFmtId="49" fontId="2" fillId="2" borderId="3" xfId="0" applyNumberFormat="1" applyFont="1" applyFill="1" applyBorder="1" applyAlignment="1"/>
    <xf numFmtId="49" fontId="2" fillId="2" borderId="5" xfId="0" applyNumberFormat="1" applyFont="1" applyFill="1" applyBorder="1" applyAlignment="1">
      <alignment horizontal="center"/>
    </xf>
    <xf numFmtId="0" fontId="2" fillId="2" borderId="5" xfId="0" applyFont="1" applyFill="1" applyBorder="1" applyAlignment="1"/>
    <xf numFmtId="0" fontId="0" fillId="3" borderId="4" xfId="0" applyFont="1" applyFill="1" applyBorder="1" applyAlignment="1">
      <alignment horizontal="center"/>
    </xf>
    <xf numFmtId="0" fontId="0" fillId="3" borderId="4" xfId="0" applyFont="1" applyFill="1" applyBorder="1" applyAlignment="1"/>
    <xf numFmtId="49" fontId="2" fillId="2" borderId="4" xfId="0" applyNumberFormat="1" applyFont="1" applyFill="1" applyBorder="1" applyAlignment="1"/>
    <xf numFmtId="49" fontId="2" fillId="2" borderId="4" xfId="0" applyNumberFormat="1" applyFont="1" applyFill="1" applyBorder="1" applyAlignment="1">
      <alignment horizontal="center"/>
    </xf>
    <xf numFmtId="0" fontId="2" fillId="2" borderId="27" xfId="0" applyFont="1" applyFill="1" applyBorder="1" applyAlignment="1">
      <alignment horizontal="center"/>
    </xf>
    <xf numFmtId="0" fontId="2" fillId="2" borderId="0" xfId="0" applyFont="1" applyFill="1" applyAlignment="1">
      <alignment horizont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8" xfId="0" applyFont="1" applyBorder="1" applyAlignment="1">
      <alignment horizontal="center" vertical="center"/>
    </xf>
    <xf numFmtId="0" fontId="1" fillId="2" borderId="4" xfId="0" applyFont="1" applyFill="1" applyBorder="1" applyAlignment="1">
      <alignment horizontal="center"/>
    </xf>
    <xf numFmtId="0" fontId="7" fillId="3" borderId="1" xfId="0" applyFont="1" applyFill="1" applyBorder="1" applyAlignment="1"/>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41" xfId="0" applyFont="1" applyFill="1" applyBorder="1" applyAlignment="1">
      <alignment horizontal="center" vertical="center"/>
    </xf>
    <xf numFmtId="0" fontId="8" fillId="0" borderId="0" xfId="0" applyFont="1" applyAlignment="1">
      <alignment horizontal="left"/>
    </xf>
    <xf numFmtId="0" fontId="0" fillId="4" borderId="0" xfId="0" applyFill="1"/>
    <xf numFmtId="0" fontId="7" fillId="3" borderId="4" xfId="0"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gatekeeperhq.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24</xdr:row>
      <xdr:rowOff>76200</xdr:rowOff>
    </xdr:from>
    <xdr:to>
      <xdr:col>3</xdr:col>
      <xdr:colOff>571500</xdr:colOff>
      <xdr:row>27</xdr:row>
      <xdr:rowOff>121403</xdr:rowOff>
    </xdr:to>
    <xdr:pic>
      <xdr:nvPicPr>
        <xdr:cNvPr id="2" name="Picture 1">
          <a:hlinkClick xmlns:r="http://schemas.openxmlformats.org/officeDocument/2006/relationships" r:id="rId1"/>
          <a:extLst>
            <a:ext uri="{FF2B5EF4-FFF2-40B4-BE49-F238E27FC236}">
              <a16:creationId xmlns:a16="http://schemas.microsoft.com/office/drawing/2014/main" id="{96155D9D-CAAE-5B41-9922-3F962CD8DB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 y="7353300"/>
          <a:ext cx="2565400" cy="616703"/>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0A23E-3839-4FE0-9188-3B43D003D22E}">
  <dimension ref="A1:L29"/>
  <sheetViews>
    <sheetView showGridLines="0" workbookViewId="0">
      <selection activeCell="F25" sqref="F25"/>
    </sheetView>
  </sheetViews>
  <sheetFormatPr baseColWidth="10" defaultColWidth="8.83203125" defaultRowHeight="15" x14ac:dyDescent="0.2"/>
  <sheetData>
    <row r="1" spans="1:12" ht="19" x14ac:dyDescent="0.25">
      <c r="A1" s="83" t="s">
        <v>94</v>
      </c>
      <c r="B1" s="83"/>
    </row>
    <row r="3" spans="1:12" x14ac:dyDescent="0.2">
      <c r="A3" s="82" t="s">
        <v>108</v>
      </c>
      <c r="B3" s="82"/>
      <c r="C3" s="82"/>
      <c r="D3" s="82"/>
      <c r="E3" s="20"/>
      <c r="F3" s="20"/>
      <c r="G3" s="20"/>
      <c r="H3" s="20"/>
      <c r="I3" s="20"/>
      <c r="J3" s="20"/>
      <c r="K3" s="20"/>
      <c r="L3" s="20"/>
    </row>
    <row r="5" spans="1:12" x14ac:dyDescent="0.2">
      <c r="A5" s="20" t="s">
        <v>95</v>
      </c>
    </row>
    <row r="7" spans="1:12" ht="30" customHeight="1" x14ac:dyDescent="0.2">
      <c r="A7" s="81" t="s">
        <v>100</v>
      </c>
      <c r="B7" s="81"/>
      <c r="C7" s="81"/>
      <c r="D7" s="81"/>
      <c r="E7" s="81"/>
      <c r="F7" s="81"/>
      <c r="G7" s="81"/>
      <c r="H7" s="81"/>
      <c r="I7" s="81"/>
      <c r="J7" s="81"/>
      <c r="K7" s="81"/>
      <c r="L7" s="81"/>
    </row>
    <row r="9" spans="1:12" ht="45" customHeight="1" x14ac:dyDescent="0.2">
      <c r="A9" s="84" t="s">
        <v>109</v>
      </c>
      <c r="B9" s="84"/>
      <c r="C9" s="84"/>
      <c r="D9" s="84"/>
      <c r="E9" s="84"/>
      <c r="F9" s="84"/>
      <c r="G9" s="84"/>
      <c r="H9" s="84"/>
      <c r="I9" s="84"/>
      <c r="J9" s="84"/>
      <c r="K9" s="84"/>
      <c r="L9" s="84"/>
    </row>
    <row r="11" spans="1:12" ht="60.75" customHeight="1" x14ac:dyDescent="0.2">
      <c r="A11" s="81" t="s">
        <v>110</v>
      </c>
      <c r="B11" s="81"/>
      <c r="C11" s="81"/>
      <c r="D11" s="81"/>
      <c r="E11" s="81"/>
      <c r="F11" s="81"/>
      <c r="G11" s="81"/>
      <c r="H11" s="81"/>
      <c r="I11" s="81"/>
      <c r="J11" s="81"/>
      <c r="K11" s="81"/>
      <c r="L11" s="81"/>
    </row>
    <row r="13" spans="1:12" x14ac:dyDescent="0.2">
      <c r="A13" s="82" t="s">
        <v>96</v>
      </c>
      <c r="B13" s="82"/>
      <c r="C13" s="82"/>
      <c r="D13" s="20"/>
      <c r="E13" s="20"/>
      <c r="F13" s="20"/>
      <c r="G13" s="20"/>
      <c r="H13" s="20"/>
      <c r="I13" s="20"/>
      <c r="J13" s="20"/>
      <c r="K13" s="20"/>
      <c r="L13" s="20"/>
    </row>
    <row r="15" spans="1:12" x14ac:dyDescent="0.2">
      <c r="A15" s="20" t="s">
        <v>97</v>
      </c>
    </row>
    <row r="17" spans="1:12" ht="30" customHeight="1" x14ac:dyDescent="0.2">
      <c r="A17" s="81" t="s">
        <v>98</v>
      </c>
      <c r="B17" s="81"/>
      <c r="C17" s="81"/>
      <c r="D17" s="81"/>
      <c r="E17" s="81"/>
      <c r="F17" s="81"/>
      <c r="G17" s="81"/>
      <c r="H17" s="81"/>
      <c r="I17" s="81"/>
      <c r="J17" s="81"/>
      <c r="K17" s="81"/>
      <c r="L17" s="81"/>
    </row>
    <row r="19" spans="1:12" ht="30" customHeight="1" x14ac:dyDescent="0.2">
      <c r="A19" s="81" t="s">
        <v>111</v>
      </c>
      <c r="B19" s="81"/>
      <c r="C19" s="81"/>
      <c r="D19" s="81"/>
      <c r="E19" s="81"/>
      <c r="F19" s="81"/>
      <c r="G19" s="81"/>
      <c r="H19" s="81"/>
      <c r="I19" s="81"/>
      <c r="J19" s="81"/>
      <c r="K19" s="81"/>
      <c r="L19" s="81"/>
    </row>
    <row r="21" spans="1:12" ht="30" customHeight="1" x14ac:dyDescent="0.2">
      <c r="A21" s="81" t="s">
        <v>112</v>
      </c>
      <c r="B21" s="81"/>
      <c r="C21" s="81"/>
      <c r="D21" s="81"/>
      <c r="E21" s="81"/>
      <c r="F21" s="81"/>
      <c r="G21" s="81"/>
      <c r="H21" s="81"/>
      <c r="I21" s="81"/>
      <c r="J21" s="81"/>
      <c r="K21" s="81"/>
      <c r="L21" s="81"/>
    </row>
    <row r="23" spans="1:12" x14ac:dyDescent="0.2">
      <c r="A23" s="20"/>
    </row>
    <row r="24" spans="1:12" x14ac:dyDescent="0.2">
      <c r="A24" s="111" t="s">
        <v>113</v>
      </c>
    </row>
    <row r="25" spans="1:12" x14ac:dyDescent="0.2">
      <c r="A25" s="112"/>
    </row>
    <row r="26" spans="1:12" x14ac:dyDescent="0.2">
      <c r="A26" s="112"/>
    </row>
    <row r="27" spans="1:12" x14ac:dyDescent="0.2">
      <c r="A27" s="112"/>
    </row>
    <row r="28" spans="1:12" x14ac:dyDescent="0.2">
      <c r="A28" s="112"/>
    </row>
    <row r="29" spans="1:12" x14ac:dyDescent="0.2">
      <c r="A29" s="112"/>
    </row>
  </sheetData>
  <mergeCells count="9">
    <mergeCell ref="A21:L21"/>
    <mergeCell ref="A3:D3"/>
    <mergeCell ref="A13:C13"/>
    <mergeCell ref="A1:B1"/>
    <mergeCell ref="A7:L7"/>
    <mergeCell ref="A9:L9"/>
    <mergeCell ref="A11:L11"/>
    <mergeCell ref="A17:L17"/>
    <mergeCell ref="A19:L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1"/>
  <sheetViews>
    <sheetView showGridLines="0" tabSelected="1" workbookViewId="0">
      <selection activeCell="S9" sqref="S9"/>
    </sheetView>
  </sheetViews>
  <sheetFormatPr baseColWidth="10" defaultColWidth="8.83203125" defaultRowHeight="15" customHeight="1" x14ac:dyDescent="0.2"/>
  <cols>
    <col min="1" max="1" width="25.5" style="1" customWidth="1"/>
    <col min="2" max="2" width="14.83203125" style="1" customWidth="1"/>
    <col min="3" max="3" width="42.83203125" style="1" customWidth="1"/>
    <col min="4" max="4" width="12" style="1" customWidth="1"/>
    <col min="5" max="5" width="7.33203125" style="1" customWidth="1"/>
    <col min="6" max="6" width="8.83203125" style="1" customWidth="1"/>
    <col min="7" max="7" width="5.6640625" style="1" customWidth="1"/>
    <col min="8" max="8" width="8.83203125" style="1" customWidth="1"/>
    <col min="9" max="9" width="13.83203125" style="1" bestFit="1" customWidth="1"/>
    <col min="10" max="10" width="3" style="10" hidden="1" customWidth="1"/>
    <col min="11" max="11" width="6.1640625" style="1" hidden="1" customWidth="1"/>
    <col min="12" max="13" width="4.5" style="1" hidden="1" customWidth="1"/>
    <col min="14" max="15" width="8.83203125" style="1" hidden="1" customWidth="1"/>
    <col min="16" max="256" width="8.83203125" style="1" customWidth="1"/>
  </cols>
  <sheetData>
    <row r="1" spans="1:13" ht="15" customHeight="1" x14ac:dyDescent="0.2">
      <c r="A1" s="92" t="s">
        <v>106</v>
      </c>
      <c r="B1" s="93"/>
    </row>
    <row r="3" spans="1:13" ht="15" customHeight="1" x14ac:dyDescent="0.2">
      <c r="A3" s="3" t="s">
        <v>0</v>
      </c>
      <c r="B3" s="106" t="s">
        <v>79</v>
      </c>
      <c r="C3" s="106"/>
      <c r="E3" s="94" t="s">
        <v>93</v>
      </c>
      <c r="F3" s="95"/>
      <c r="G3" s="95"/>
    </row>
    <row r="4" spans="1:13" ht="15" customHeight="1" x14ac:dyDescent="0.2">
      <c r="A4" s="3" t="s">
        <v>1</v>
      </c>
      <c r="B4" s="106" t="s">
        <v>80</v>
      </c>
      <c r="C4" s="106"/>
      <c r="E4" s="96"/>
      <c r="F4" s="97"/>
      <c r="G4" s="97"/>
    </row>
    <row r="5" spans="1:13" ht="15" customHeight="1" x14ac:dyDescent="0.2">
      <c r="E5" s="90" t="s">
        <v>2</v>
      </c>
      <c r="F5" s="91"/>
      <c r="G5" s="91"/>
      <c r="K5" s="85" t="s">
        <v>85</v>
      </c>
      <c r="L5" s="86"/>
      <c r="M5" s="86"/>
    </row>
    <row r="6" spans="1:13" ht="15" customHeight="1" thickBot="1" x14ac:dyDescent="0.25">
      <c r="A6" s="25" t="s">
        <v>107</v>
      </c>
      <c r="B6" s="25" t="s">
        <v>3</v>
      </c>
      <c r="C6" s="22" t="s">
        <v>4</v>
      </c>
      <c r="D6" s="22" t="s">
        <v>5</v>
      </c>
      <c r="E6" s="22" t="s">
        <v>6</v>
      </c>
      <c r="F6" s="22" t="s">
        <v>7</v>
      </c>
      <c r="G6" s="22" t="s">
        <v>8</v>
      </c>
      <c r="H6" s="22" t="s">
        <v>9</v>
      </c>
      <c r="I6" s="22" t="s">
        <v>101</v>
      </c>
      <c r="K6" s="14">
        <v>1</v>
      </c>
      <c r="L6" s="14">
        <v>2</v>
      </c>
      <c r="M6" s="14">
        <v>3</v>
      </c>
    </row>
    <row r="7" spans="1:13" ht="34" x14ac:dyDescent="0.2">
      <c r="A7" s="26" t="s">
        <v>10</v>
      </c>
      <c r="B7" s="27" t="s">
        <v>11</v>
      </c>
      <c r="C7" s="33" t="s">
        <v>81</v>
      </c>
      <c r="D7" s="36" t="s">
        <v>12</v>
      </c>
      <c r="E7" s="39">
        <v>0</v>
      </c>
      <c r="F7" s="28">
        <v>5</v>
      </c>
      <c r="G7" s="40" t="s">
        <v>13</v>
      </c>
      <c r="H7" s="107">
        <v>2</v>
      </c>
      <c r="I7" s="44" t="str">
        <f>IF(J7="L","&gt;&gt;",IF(J7="M","&gt;","-"))</f>
        <v>&gt;</v>
      </c>
      <c r="J7" s="24" t="str">
        <f t="shared" ref="J7" si="0">IF(H7&gt;F7,"H",IF(NOT(H7&gt;E7),"L","M"))</f>
        <v>M</v>
      </c>
      <c r="K7" s="15" t="str">
        <f>IF(I7="&gt;","y","")</f>
        <v>y</v>
      </c>
      <c r="L7" s="15" t="str">
        <f>IF(I7="&gt;&gt;","y","")</f>
        <v/>
      </c>
      <c r="M7" s="15" t="str">
        <f>IF(I7="&gt;&gt;&gt;","y","")</f>
        <v/>
      </c>
    </row>
    <row r="8" spans="1:13" ht="48" x14ac:dyDescent="0.2">
      <c r="A8" s="29" t="s">
        <v>14</v>
      </c>
      <c r="B8" s="2" t="s">
        <v>11</v>
      </c>
      <c r="C8" s="34" t="s">
        <v>15</v>
      </c>
      <c r="D8" s="37" t="s">
        <v>16</v>
      </c>
      <c r="E8" s="41">
        <v>3</v>
      </c>
      <c r="F8" s="9">
        <v>2</v>
      </c>
      <c r="G8" s="42">
        <v>1</v>
      </c>
      <c r="H8" s="108">
        <v>2</v>
      </c>
      <c r="I8" s="45" t="str">
        <f>IF(J8="L","-",IF(J8="M","&gt;","&gt;&gt;"))</f>
        <v>&gt;</v>
      </c>
      <c r="J8" s="24" t="str">
        <f>IF(H8=E8,"L",IF(H8=F8,"M","H"))</f>
        <v>M</v>
      </c>
      <c r="K8" s="15" t="str">
        <f t="shared" ref="K8:K18" si="1">IF(I8="&gt;","y","")</f>
        <v>y</v>
      </c>
      <c r="L8" s="15" t="str">
        <f t="shared" ref="L8:L18" si="2">IF(I8="&gt;&gt;","y","")</f>
        <v/>
      </c>
      <c r="M8" s="15" t="str">
        <f t="shared" ref="M8:M18" si="3">IF(I8="&gt;&gt;&gt;","y","")</f>
        <v/>
      </c>
    </row>
    <row r="9" spans="1:13" ht="64" x14ac:dyDescent="0.2">
      <c r="A9" s="29" t="s">
        <v>17</v>
      </c>
      <c r="B9" s="2" t="s">
        <v>11</v>
      </c>
      <c r="C9" s="34" t="s">
        <v>18</v>
      </c>
      <c r="D9" s="37" t="s">
        <v>19</v>
      </c>
      <c r="E9" s="41">
        <v>100</v>
      </c>
      <c r="F9" s="9">
        <v>500</v>
      </c>
      <c r="G9" s="43" t="s">
        <v>20</v>
      </c>
      <c r="H9" s="108">
        <v>300</v>
      </c>
      <c r="I9" s="45" t="str">
        <f>IF(J9="L","&gt;",IF(J9="M","&gt;&gt;","&gt;&gt;&gt;"))</f>
        <v>&gt;&gt;</v>
      </c>
      <c r="J9" s="24" t="str">
        <f>IF(H9&gt;F9,"H",IF(NOT(H9&gt;E9),"L","M"))</f>
        <v>M</v>
      </c>
      <c r="K9" s="15" t="str">
        <f t="shared" si="1"/>
        <v/>
      </c>
      <c r="L9" s="15" t="str">
        <f t="shared" si="2"/>
        <v>y</v>
      </c>
      <c r="M9" s="15" t="str">
        <f t="shared" si="3"/>
        <v/>
      </c>
    </row>
    <row r="10" spans="1:13" ht="48" x14ac:dyDescent="0.2">
      <c r="A10" s="29" t="s">
        <v>21</v>
      </c>
      <c r="B10" s="2" t="s">
        <v>11</v>
      </c>
      <c r="C10" s="34" t="s">
        <v>22</v>
      </c>
      <c r="D10" s="37" t="s">
        <v>23</v>
      </c>
      <c r="E10" s="41">
        <v>50</v>
      </c>
      <c r="F10" s="9">
        <v>250</v>
      </c>
      <c r="G10" s="43" t="s">
        <v>24</v>
      </c>
      <c r="H10" s="108">
        <v>200</v>
      </c>
      <c r="I10" s="45" t="str">
        <f>IF(J10="L","-",IF(J10="M","&gt;&gt;","&gt;&gt;&gt;"))</f>
        <v>&gt;&gt;</v>
      </c>
      <c r="J10" s="24" t="str">
        <f t="shared" ref="J10:J14" si="4">IF(H10&gt;F10,"H",IF(NOT(H10&gt;E10),"L","M"))</f>
        <v>M</v>
      </c>
      <c r="K10" s="15" t="str">
        <f t="shared" si="1"/>
        <v/>
      </c>
      <c r="L10" s="15" t="str">
        <f t="shared" si="2"/>
        <v>y</v>
      </c>
      <c r="M10" s="15" t="str">
        <f t="shared" si="3"/>
        <v/>
      </c>
    </row>
    <row r="11" spans="1:13" ht="48" x14ac:dyDescent="0.2">
      <c r="A11" s="29" t="s">
        <v>25</v>
      </c>
      <c r="B11" s="2" t="s">
        <v>11</v>
      </c>
      <c r="C11" s="34" t="s">
        <v>26</v>
      </c>
      <c r="D11" s="37" t="s">
        <v>27</v>
      </c>
      <c r="E11" s="41">
        <v>12</v>
      </c>
      <c r="F11" s="9">
        <v>36</v>
      </c>
      <c r="G11" s="43" t="s">
        <v>28</v>
      </c>
      <c r="H11" s="108">
        <v>24</v>
      </c>
      <c r="I11" s="45" t="str">
        <f>IF(J11="L","-",IF(J11="M","&gt;","&gt;&gt;"))</f>
        <v>&gt;</v>
      </c>
      <c r="J11" s="24" t="str">
        <f t="shared" si="4"/>
        <v>M</v>
      </c>
      <c r="K11" s="15" t="str">
        <f t="shared" si="1"/>
        <v>y</v>
      </c>
      <c r="L11" s="15" t="str">
        <f t="shared" si="2"/>
        <v/>
      </c>
      <c r="M11" s="15" t="str">
        <f t="shared" si="3"/>
        <v/>
      </c>
    </row>
    <row r="12" spans="1:13" ht="34" x14ac:dyDescent="0.2">
      <c r="A12" s="29" t="s">
        <v>29</v>
      </c>
      <c r="B12" s="2" t="s">
        <v>11</v>
      </c>
      <c r="C12" s="34" t="s">
        <v>30</v>
      </c>
      <c r="D12" s="37" t="s">
        <v>31</v>
      </c>
      <c r="E12" s="41">
        <v>50</v>
      </c>
      <c r="F12" s="9">
        <v>500</v>
      </c>
      <c r="G12" s="43" t="s">
        <v>20</v>
      </c>
      <c r="H12" s="108">
        <v>750</v>
      </c>
      <c r="I12" s="45" t="str">
        <f>IF(J12="L","-",IF(J12="M","&gt;","&gt;&gt;"))</f>
        <v>&gt;&gt;</v>
      </c>
      <c r="J12" s="24" t="str">
        <f t="shared" si="4"/>
        <v>H</v>
      </c>
      <c r="K12" s="15" t="str">
        <f t="shared" si="1"/>
        <v/>
      </c>
      <c r="L12" s="15" t="str">
        <f t="shared" si="2"/>
        <v>y</v>
      </c>
      <c r="M12" s="15" t="str">
        <f t="shared" si="3"/>
        <v/>
      </c>
    </row>
    <row r="13" spans="1:13" ht="35" thickBot="1" x14ac:dyDescent="0.25">
      <c r="A13" s="30" t="s">
        <v>32</v>
      </c>
      <c r="B13" s="31" t="s">
        <v>11</v>
      </c>
      <c r="C13" s="35" t="s">
        <v>33</v>
      </c>
      <c r="D13" s="38" t="s">
        <v>34</v>
      </c>
      <c r="E13" s="48">
        <v>2</v>
      </c>
      <c r="F13" s="49">
        <v>6</v>
      </c>
      <c r="G13" s="50" t="s">
        <v>35</v>
      </c>
      <c r="H13" s="109">
        <v>5</v>
      </c>
      <c r="I13" s="51" t="str">
        <f>IF(J13="L","-",IF(J13="M","&gt;","&gt;&gt;"))</f>
        <v>&gt;</v>
      </c>
      <c r="J13" s="24" t="str">
        <f t="shared" si="4"/>
        <v>M</v>
      </c>
      <c r="K13" s="15" t="str">
        <f t="shared" si="1"/>
        <v>y</v>
      </c>
      <c r="L13" s="15" t="str">
        <f t="shared" si="2"/>
        <v/>
      </c>
      <c r="M13" s="15" t="str">
        <f t="shared" si="3"/>
        <v/>
      </c>
    </row>
    <row r="14" spans="1:13" ht="48" x14ac:dyDescent="0.2">
      <c r="A14" s="26" t="s">
        <v>36</v>
      </c>
      <c r="B14" s="27" t="s">
        <v>37</v>
      </c>
      <c r="C14" s="58" t="s">
        <v>91</v>
      </c>
      <c r="D14" s="66" t="s">
        <v>38</v>
      </c>
      <c r="E14" s="39">
        <v>4</v>
      </c>
      <c r="F14" s="28">
        <v>9</v>
      </c>
      <c r="G14" s="40" t="s">
        <v>39</v>
      </c>
      <c r="H14" s="107">
        <v>15</v>
      </c>
      <c r="I14" s="77" t="str">
        <f>IF(J14="L","-",IF(J14="M","&gt;","&gt;&gt;"))</f>
        <v>&gt;&gt;</v>
      </c>
      <c r="J14" s="24" t="str">
        <f t="shared" si="4"/>
        <v>H</v>
      </c>
      <c r="K14" s="15" t="str">
        <f t="shared" si="1"/>
        <v/>
      </c>
      <c r="L14" s="15" t="str">
        <f t="shared" si="2"/>
        <v>y</v>
      </c>
      <c r="M14" s="15" t="str">
        <f t="shared" si="3"/>
        <v/>
      </c>
    </row>
    <row r="15" spans="1:13" ht="48" x14ac:dyDescent="0.2">
      <c r="A15" s="57" t="s">
        <v>40</v>
      </c>
      <c r="B15" s="2" t="s">
        <v>37</v>
      </c>
      <c r="C15" s="59" t="s">
        <v>41</v>
      </c>
      <c r="D15" s="67" t="s">
        <v>42</v>
      </c>
      <c r="E15" s="41">
        <v>3</v>
      </c>
      <c r="F15" s="9">
        <v>2</v>
      </c>
      <c r="G15" s="42">
        <v>1</v>
      </c>
      <c r="H15" s="108">
        <v>3</v>
      </c>
      <c r="I15" s="78" t="str">
        <f>IF(J15="H","&gt;&gt;",IF(J15="M","&gt;","-"))</f>
        <v>&gt;&gt;</v>
      </c>
      <c r="J15" s="24" t="str">
        <f>IF(H15=G15,"L",IF(H15=F15,"M","H"))</f>
        <v>H</v>
      </c>
      <c r="K15" s="15" t="str">
        <f t="shared" si="1"/>
        <v/>
      </c>
      <c r="L15" s="15" t="str">
        <f t="shared" si="2"/>
        <v>y</v>
      </c>
      <c r="M15" s="15" t="str">
        <f t="shared" si="3"/>
        <v/>
      </c>
    </row>
    <row r="16" spans="1:13" ht="48" x14ac:dyDescent="0.2">
      <c r="A16" s="60" t="s">
        <v>43</v>
      </c>
      <c r="B16" s="55" t="s">
        <v>37</v>
      </c>
      <c r="C16" s="61" t="s">
        <v>102</v>
      </c>
      <c r="D16" s="68" t="s">
        <v>44</v>
      </c>
      <c r="E16" s="48">
        <v>85</v>
      </c>
      <c r="F16" s="49">
        <v>92</v>
      </c>
      <c r="G16" s="50" t="s">
        <v>45</v>
      </c>
      <c r="H16" s="109">
        <v>98</v>
      </c>
      <c r="I16" s="79" t="str">
        <f>IF(J16="L","-",IF(J16="M","&gt;","&gt;&gt;"))</f>
        <v>-</v>
      </c>
      <c r="J16" s="52" t="str">
        <f>IF(H16&gt;F16,"L",IF(NOT(H16&gt;E16),"H","M"))</f>
        <v>L</v>
      </c>
      <c r="K16" s="53" t="str">
        <f t="shared" si="1"/>
        <v/>
      </c>
      <c r="L16" s="53" t="str">
        <f t="shared" si="2"/>
        <v/>
      </c>
      <c r="M16" s="53" t="str">
        <f t="shared" si="3"/>
        <v/>
      </c>
    </row>
    <row r="17" spans="1:15" ht="48" x14ac:dyDescent="0.2">
      <c r="A17" s="60" t="s">
        <v>46</v>
      </c>
      <c r="B17" s="56" t="s">
        <v>37</v>
      </c>
      <c r="C17" s="62" t="s">
        <v>47</v>
      </c>
      <c r="D17" s="69" t="s">
        <v>48</v>
      </c>
      <c r="E17" s="72">
        <v>3</v>
      </c>
      <c r="F17" s="54">
        <v>2</v>
      </c>
      <c r="G17" s="73">
        <v>1</v>
      </c>
      <c r="H17" s="110">
        <v>2</v>
      </c>
      <c r="I17" s="78" t="str">
        <f>IF(J17="H","&gt;&gt;",IF(J17="M","&gt;","-"))</f>
        <v>&gt;</v>
      </c>
      <c r="J17" s="24" t="str">
        <f>IF(H17=E17,"L",IF(H17=F17,"M","H"))</f>
        <v>M</v>
      </c>
      <c r="K17" s="15" t="str">
        <f t="shared" si="1"/>
        <v>y</v>
      </c>
      <c r="L17" s="15" t="str">
        <f t="shared" si="2"/>
        <v/>
      </c>
      <c r="M17" s="15" t="str">
        <f t="shared" si="3"/>
        <v/>
      </c>
    </row>
    <row r="18" spans="1:15" ht="35" thickBot="1" x14ac:dyDescent="0.25">
      <c r="A18" s="63" t="s">
        <v>103</v>
      </c>
      <c r="B18" s="64" t="s">
        <v>37</v>
      </c>
      <c r="C18" s="65" t="s">
        <v>104</v>
      </c>
      <c r="D18" s="70" t="s">
        <v>105</v>
      </c>
      <c r="E18" s="74">
        <v>2</v>
      </c>
      <c r="F18" s="75">
        <v>5</v>
      </c>
      <c r="G18" s="76" t="s">
        <v>13</v>
      </c>
      <c r="H18" s="110">
        <v>4</v>
      </c>
      <c r="I18" s="80" t="str">
        <f>IF(J18="L","-",IF(J18="M","&gt;","&gt;&gt;"))</f>
        <v>&gt;</v>
      </c>
      <c r="J18" s="71" t="str">
        <f t="shared" ref="J18" si="5">IF(H18&gt;F18,"H",IF(NOT(H18&gt;E18),"L","M"))</f>
        <v>M</v>
      </c>
      <c r="K18" s="47" t="str">
        <f t="shared" si="1"/>
        <v>y</v>
      </c>
      <c r="L18" s="47" t="str">
        <f t="shared" si="2"/>
        <v/>
      </c>
      <c r="M18" s="47" t="str">
        <f t="shared" si="3"/>
        <v/>
      </c>
    </row>
    <row r="19" spans="1:15" ht="35" thickBot="1" x14ac:dyDescent="0.25">
      <c r="A19" s="16"/>
      <c r="B19" s="17"/>
      <c r="C19" s="18"/>
      <c r="D19" s="17"/>
      <c r="E19" s="19"/>
      <c r="F19" s="87" t="s">
        <v>90</v>
      </c>
      <c r="G19" s="88"/>
      <c r="H19" s="89"/>
      <c r="I19" s="32" t="str">
        <f>VLOOKUP(MAX(K26:M26),G22:H31,2)</f>
        <v>&gt;&gt;</v>
      </c>
    </row>
    <row r="22" spans="1:15" ht="15" hidden="1" customHeight="1" x14ac:dyDescent="0.2">
      <c r="G22">
        <v>0</v>
      </c>
      <c r="H22" s="21" t="s">
        <v>84</v>
      </c>
      <c r="J22" s="11"/>
      <c r="K22" s="12">
        <f>COUNTIF($K$7:$K$18,"y")</f>
        <v>6</v>
      </c>
      <c r="L22" s="12">
        <f>COUNTIF($L$7:$L$18,"y")</f>
        <v>5</v>
      </c>
      <c r="M22" s="12">
        <f>COUNTIF($M$7:$M$18,"y")</f>
        <v>0</v>
      </c>
      <c r="N22" s="1">
        <f>SUM(K22:M22)</f>
        <v>11</v>
      </c>
      <c r="O22" s="13" t="s">
        <v>86</v>
      </c>
    </row>
    <row r="23" spans="1:15" ht="15" hidden="1" customHeight="1" x14ac:dyDescent="0.2">
      <c r="G23">
        <v>11</v>
      </c>
      <c r="H23" s="21" t="s">
        <v>84</v>
      </c>
      <c r="K23" s="1">
        <v>1</v>
      </c>
      <c r="L23" s="1">
        <v>3</v>
      </c>
      <c r="M23" s="1">
        <v>7</v>
      </c>
      <c r="O23" s="13" t="s">
        <v>88</v>
      </c>
    </row>
    <row r="24" spans="1:15" ht="15" hidden="1" customHeight="1" x14ac:dyDescent="0.2">
      <c r="G24">
        <v>12</v>
      </c>
      <c r="H24" s="21" t="s">
        <v>84</v>
      </c>
      <c r="K24" s="1">
        <f>K23*K22</f>
        <v>6</v>
      </c>
      <c r="L24" s="1">
        <f t="shared" ref="L24:M24" si="6">L23*L22</f>
        <v>15</v>
      </c>
      <c r="M24" s="1">
        <f t="shared" si="6"/>
        <v>0</v>
      </c>
      <c r="N24" s="1">
        <f>SUM(K24:M24)</f>
        <v>21</v>
      </c>
      <c r="O24" s="13" t="s">
        <v>89</v>
      </c>
    </row>
    <row r="25" spans="1:15" ht="15" hidden="1" customHeight="1" x14ac:dyDescent="0.2">
      <c r="G25">
        <v>13</v>
      </c>
      <c r="H25" s="20" t="s">
        <v>82</v>
      </c>
      <c r="K25" s="1">
        <f>K24/$N$24</f>
        <v>0.2857142857142857</v>
      </c>
      <c r="L25" s="1">
        <f>L24/$N$24</f>
        <v>0.7142857142857143</v>
      </c>
      <c r="M25" s="1">
        <f>M24/$N$24</f>
        <v>0</v>
      </c>
      <c r="O25" s="13" t="s">
        <v>87</v>
      </c>
    </row>
    <row r="26" spans="1:15" ht="15" hidden="1" customHeight="1" x14ac:dyDescent="0.2">
      <c r="G26">
        <v>21</v>
      </c>
      <c r="H26" s="21" t="s">
        <v>84</v>
      </c>
      <c r="K26" s="1">
        <f>IF(K25=MAX($K$25:$M$25),IF($N$22&lt;4,11,IF($N$22&gt;7,13,12)),0)</f>
        <v>0</v>
      </c>
      <c r="L26" s="1">
        <f>IF(L25=MAX($K$25:$M$25),IF($N$22&lt;4,21,IF($N$22&gt;7,23,22)),0)</f>
        <v>23</v>
      </c>
      <c r="M26" s="1">
        <f>IF(M25=MAX($K$25:$M$25),IF($N$22&lt;4,31,IF($N$22&gt;7,33,32)),0)</f>
        <v>0</v>
      </c>
    </row>
    <row r="27" spans="1:15" ht="15" hidden="1" customHeight="1" x14ac:dyDescent="0.2">
      <c r="G27">
        <v>22</v>
      </c>
      <c r="H27" s="20" t="s">
        <v>82</v>
      </c>
    </row>
    <row r="28" spans="1:15" ht="15" hidden="1" customHeight="1" x14ac:dyDescent="0.2">
      <c r="G28">
        <v>23</v>
      </c>
      <c r="H28" s="20" t="s">
        <v>83</v>
      </c>
    </row>
    <row r="29" spans="1:15" ht="15" hidden="1" customHeight="1" x14ac:dyDescent="0.2">
      <c r="G29">
        <v>31</v>
      </c>
      <c r="H29" s="20" t="s">
        <v>82</v>
      </c>
    </row>
    <row r="30" spans="1:15" ht="15" hidden="1" customHeight="1" x14ac:dyDescent="0.2">
      <c r="G30">
        <v>32</v>
      </c>
      <c r="H30" s="20" t="s">
        <v>83</v>
      </c>
    </row>
    <row r="31" spans="1:15" ht="15" hidden="1" customHeight="1" x14ac:dyDescent="0.2">
      <c r="G31">
        <v>33</v>
      </c>
      <c r="H31" s="20" t="s">
        <v>49</v>
      </c>
    </row>
  </sheetData>
  <mergeCells count="8">
    <mergeCell ref="K5:M5"/>
    <mergeCell ref="F19:H19"/>
    <mergeCell ref="E5:G5"/>
    <mergeCell ref="A1:B1"/>
    <mergeCell ref="B3:C3"/>
    <mergeCell ref="B4:C4"/>
    <mergeCell ref="E3:G3"/>
    <mergeCell ref="E4:G4"/>
  </mergeCells>
  <pageMargins left="0.7" right="0.7" top="0.75" bottom="0.75" header="0.3" footer="0.3"/>
  <pageSetup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0EB92-C888-4910-9213-98BC00FD13CA}">
  <dimension ref="A1:G32"/>
  <sheetViews>
    <sheetView showGridLines="0" workbookViewId="0">
      <selection activeCell="J14" sqref="J14"/>
    </sheetView>
  </sheetViews>
  <sheetFormatPr baseColWidth="10" defaultColWidth="8.83203125" defaultRowHeight="15" x14ac:dyDescent="0.2"/>
  <cols>
    <col min="1" max="1" width="4" customWidth="1"/>
    <col min="2" max="2" width="5" customWidth="1"/>
    <col min="3" max="3" width="7.33203125" customWidth="1"/>
    <col min="4" max="4" width="10" customWidth="1"/>
    <col min="5" max="5" width="36.5" customWidth="1"/>
    <col min="6" max="6" width="10.6640625" customWidth="1"/>
    <col min="7" max="7" width="11" customWidth="1"/>
  </cols>
  <sheetData>
    <row r="1" spans="1:7" x14ac:dyDescent="0.2">
      <c r="A1" s="98" t="s">
        <v>77</v>
      </c>
      <c r="B1" s="98"/>
      <c r="C1" s="98"/>
      <c r="D1" s="98"/>
    </row>
    <row r="3" spans="1:7" x14ac:dyDescent="0.2">
      <c r="A3" s="98" t="s">
        <v>0</v>
      </c>
      <c r="B3" s="98"/>
      <c r="C3" s="98"/>
      <c r="D3" s="113" t="str">
        <f>'TtC Time-influencers'!B3</f>
        <v>Supplier name goes here</v>
      </c>
      <c r="E3" s="113"/>
      <c r="F3" s="100" t="s">
        <v>93</v>
      </c>
      <c r="G3" s="101"/>
    </row>
    <row r="4" spans="1:7" x14ac:dyDescent="0.2">
      <c r="A4" s="98" t="s">
        <v>1</v>
      </c>
      <c r="B4" s="98"/>
      <c r="C4" s="98"/>
      <c r="D4" s="113" t="str">
        <f>'TtC Time-influencers'!B4</f>
        <v>Contract name goes here</v>
      </c>
      <c r="E4" s="113"/>
      <c r="F4" s="96"/>
      <c r="G4" s="96"/>
    </row>
    <row r="5" spans="1:7" x14ac:dyDescent="0.2">
      <c r="F5" s="105" t="s">
        <v>99</v>
      </c>
      <c r="G5" s="105"/>
    </row>
    <row r="6" spans="1:7" x14ac:dyDescent="0.2">
      <c r="A6" s="99" t="s">
        <v>50</v>
      </c>
      <c r="B6" s="99"/>
      <c r="C6" s="99"/>
      <c r="D6" s="99"/>
      <c r="E6" s="99"/>
      <c r="F6" s="4" t="s">
        <v>78</v>
      </c>
      <c r="G6" s="46" t="s">
        <v>92</v>
      </c>
    </row>
    <row r="7" spans="1:7" x14ac:dyDescent="0.2">
      <c r="A7" s="5">
        <v>1</v>
      </c>
      <c r="B7" s="6" t="s">
        <v>51</v>
      </c>
      <c r="C7" s="6"/>
      <c r="D7" s="6"/>
      <c r="E7" s="6"/>
      <c r="F7" s="23"/>
      <c r="G7" s="23"/>
    </row>
    <row r="8" spans="1:7" x14ac:dyDescent="0.2">
      <c r="A8" s="5">
        <v>2</v>
      </c>
      <c r="B8" s="7" t="s">
        <v>72</v>
      </c>
      <c r="C8" s="6"/>
      <c r="D8" s="6"/>
      <c r="E8" s="6"/>
      <c r="F8" s="23"/>
      <c r="G8" s="23"/>
    </row>
    <row r="9" spans="1:7" x14ac:dyDescent="0.2">
      <c r="A9" s="5">
        <v>3</v>
      </c>
      <c r="B9" s="8" t="s">
        <v>73</v>
      </c>
      <c r="C9" s="6"/>
      <c r="D9" s="6"/>
      <c r="E9" s="6"/>
      <c r="F9" s="23"/>
      <c r="G9" s="23"/>
    </row>
    <row r="10" spans="1:7" x14ac:dyDescent="0.2">
      <c r="A10" s="5">
        <v>4</v>
      </c>
      <c r="B10" s="8" t="s">
        <v>52</v>
      </c>
      <c r="C10" s="6"/>
      <c r="D10" s="6"/>
      <c r="E10" s="6"/>
      <c r="F10" s="23"/>
      <c r="G10" s="23"/>
    </row>
    <row r="11" spans="1:7" x14ac:dyDescent="0.2">
      <c r="A11" s="5">
        <v>5</v>
      </c>
      <c r="B11" s="8" t="s">
        <v>53</v>
      </c>
      <c r="C11" s="6"/>
      <c r="D11" s="6"/>
      <c r="E11" s="6"/>
      <c r="F11" s="23"/>
      <c r="G11" s="23"/>
    </row>
    <row r="12" spans="1:7" x14ac:dyDescent="0.2">
      <c r="A12" s="5">
        <v>6</v>
      </c>
      <c r="B12" s="8" t="s">
        <v>57</v>
      </c>
      <c r="C12" s="6"/>
      <c r="D12" s="6"/>
      <c r="E12" s="6"/>
      <c r="F12" s="23"/>
      <c r="G12" s="23"/>
    </row>
    <row r="13" spans="1:7" x14ac:dyDescent="0.2">
      <c r="A13" s="5">
        <v>7</v>
      </c>
      <c r="B13" s="8" t="s">
        <v>74</v>
      </c>
      <c r="C13" s="6"/>
      <c r="D13" s="6"/>
      <c r="E13" s="6"/>
      <c r="F13" s="23"/>
      <c r="G13" s="23"/>
    </row>
    <row r="14" spans="1:7" x14ac:dyDescent="0.2">
      <c r="A14" s="5">
        <v>8</v>
      </c>
      <c r="B14" s="8" t="s">
        <v>54</v>
      </c>
      <c r="C14" s="6"/>
      <c r="D14" s="6"/>
      <c r="E14" s="6"/>
      <c r="F14" s="23"/>
      <c r="G14" s="23"/>
    </row>
    <row r="15" spans="1:7" x14ac:dyDescent="0.2">
      <c r="A15" s="5">
        <v>9</v>
      </c>
      <c r="B15" s="8" t="s">
        <v>55</v>
      </c>
      <c r="C15" s="6"/>
      <c r="D15" s="6"/>
      <c r="E15" s="6"/>
      <c r="F15" s="23"/>
      <c r="G15" s="23"/>
    </row>
    <row r="16" spans="1:7" x14ac:dyDescent="0.2">
      <c r="A16" s="5">
        <v>10</v>
      </c>
      <c r="B16" s="8" t="s">
        <v>56</v>
      </c>
      <c r="C16" s="6"/>
      <c r="D16" s="6"/>
      <c r="E16" s="6"/>
      <c r="F16" s="23"/>
      <c r="G16" s="23"/>
    </row>
    <row r="17" spans="1:7" x14ac:dyDescent="0.2">
      <c r="A17" s="102">
        <v>11</v>
      </c>
      <c r="B17" s="8" t="s">
        <v>58</v>
      </c>
      <c r="C17" s="6"/>
      <c r="D17" s="6"/>
      <c r="E17" s="6"/>
      <c r="F17" s="23"/>
      <c r="G17" s="23"/>
    </row>
    <row r="18" spans="1:7" x14ac:dyDescent="0.2">
      <c r="A18" s="103"/>
      <c r="B18" s="5">
        <v>11.1</v>
      </c>
      <c r="C18" s="7" t="s">
        <v>59</v>
      </c>
      <c r="D18" s="6"/>
      <c r="E18" s="6"/>
      <c r="F18" s="23"/>
      <c r="G18" s="23"/>
    </row>
    <row r="19" spans="1:7" x14ac:dyDescent="0.2">
      <c r="A19" s="103"/>
      <c r="B19" s="5">
        <v>11.2</v>
      </c>
      <c r="C19" s="7" t="s">
        <v>60</v>
      </c>
      <c r="D19" s="6"/>
      <c r="E19" s="6"/>
      <c r="F19" s="23"/>
      <c r="G19" s="23"/>
    </row>
    <row r="20" spans="1:7" x14ac:dyDescent="0.2">
      <c r="A20" s="103"/>
      <c r="B20" s="5">
        <v>11.3</v>
      </c>
      <c r="C20" s="7" t="s">
        <v>61</v>
      </c>
      <c r="D20" s="6"/>
      <c r="E20" s="6"/>
      <c r="F20" s="23"/>
      <c r="G20" s="23"/>
    </row>
    <row r="21" spans="1:7" x14ac:dyDescent="0.2">
      <c r="A21" s="103"/>
      <c r="B21" s="5">
        <v>11.4</v>
      </c>
      <c r="C21" s="7" t="s">
        <v>62</v>
      </c>
      <c r="D21" s="6"/>
      <c r="E21" s="6"/>
      <c r="F21" s="23"/>
      <c r="G21" s="23"/>
    </row>
    <row r="22" spans="1:7" x14ac:dyDescent="0.2">
      <c r="A22" s="104"/>
      <c r="B22" s="5">
        <v>11.5</v>
      </c>
      <c r="C22" s="7" t="s">
        <v>63</v>
      </c>
      <c r="D22" s="6"/>
      <c r="E22" s="6"/>
      <c r="F22" s="23"/>
      <c r="G22" s="23"/>
    </row>
    <row r="23" spans="1:7" x14ac:dyDescent="0.2">
      <c r="A23" s="5">
        <v>12</v>
      </c>
      <c r="B23" s="7" t="s">
        <v>75</v>
      </c>
      <c r="C23" s="6"/>
      <c r="D23" s="6"/>
      <c r="E23" s="6"/>
      <c r="F23" s="23"/>
      <c r="G23" s="23"/>
    </row>
    <row r="24" spans="1:7" x14ac:dyDescent="0.2">
      <c r="A24" s="5">
        <v>13</v>
      </c>
      <c r="B24" s="7" t="s">
        <v>76</v>
      </c>
      <c r="C24" s="6"/>
      <c r="D24" s="6"/>
      <c r="E24" s="6"/>
      <c r="F24" s="23"/>
      <c r="G24" s="23"/>
    </row>
    <row r="25" spans="1:7" x14ac:dyDescent="0.2">
      <c r="A25" s="102">
        <v>14</v>
      </c>
      <c r="B25" s="7" t="s">
        <v>64</v>
      </c>
      <c r="C25" s="6"/>
      <c r="D25" s="6"/>
      <c r="E25" s="6"/>
      <c r="F25" s="23"/>
      <c r="G25" s="23"/>
    </row>
    <row r="26" spans="1:7" x14ac:dyDescent="0.2">
      <c r="A26" s="103"/>
      <c r="B26" s="5">
        <v>14.1</v>
      </c>
      <c r="C26" s="7" t="s">
        <v>65</v>
      </c>
      <c r="D26" s="6"/>
      <c r="E26" s="6"/>
      <c r="F26" s="23"/>
      <c r="G26" s="23"/>
    </row>
    <row r="27" spans="1:7" x14ac:dyDescent="0.2">
      <c r="A27" s="104"/>
      <c r="B27" s="5">
        <v>14.2</v>
      </c>
      <c r="C27" s="7" t="s">
        <v>66</v>
      </c>
      <c r="D27" s="6"/>
      <c r="E27" s="6"/>
      <c r="F27" s="23"/>
      <c r="G27" s="23"/>
    </row>
    <row r="28" spans="1:7" x14ac:dyDescent="0.2">
      <c r="A28" s="5">
        <v>15</v>
      </c>
      <c r="B28" s="7" t="s">
        <v>67</v>
      </c>
      <c r="C28" s="6"/>
      <c r="D28" s="6"/>
      <c r="E28" s="6"/>
      <c r="F28" s="23"/>
      <c r="G28" s="23"/>
    </row>
    <row r="29" spans="1:7" x14ac:dyDescent="0.2">
      <c r="A29" s="5">
        <v>16</v>
      </c>
      <c r="B29" s="7" t="s">
        <v>68</v>
      </c>
      <c r="C29" s="6"/>
      <c r="D29" s="6"/>
      <c r="E29" s="6"/>
      <c r="F29" s="23"/>
      <c r="G29" s="23"/>
    </row>
    <row r="30" spans="1:7" x14ac:dyDescent="0.2">
      <c r="A30" s="5">
        <v>17</v>
      </c>
      <c r="B30" s="7" t="s">
        <v>69</v>
      </c>
      <c r="C30" s="6"/>
      <c r="D30" s="6"/>
      <c r="E30" s="6"/>
      <c r="F30" s="23"/>
      <c r="G30" s="23"/>
    </row>
    <row r="31" spans="1:7" x14ac:dyDescent="0.2">
      <c r="A31" s="5">
        <v>18</v>
      </c>
      <c r="B31" s="7" t="s">
        <v>70</v>
      </c>
      <c r="C31" s="6"/>
      <c r="D31" s="6"/>
      <c r="E31" s="6"/>
      <c r="F31" s="23"/>
      <c r="G31" s="23"/>
    </row>
    <row r="32" spans="1:7" x14ac:dyDescent="0.2">
      <c r="A32" s="5">
        <v>19</v>
      </c>
      <c r="B32" s="7" t="s">
        <v>71</v>
      </c>
      <c r="C32" s="6"/>
      <c r="D32" s="6"/>
      <c r="E32" s="6"/>
      <c r="F32" s="23"/>
      <c r="G32" s="23"/>
    </row>
  </sheetData>
  <mergeCells count="11">
    <mergeCell ref="A17:A22"/>
    <mergeCell ref="A25:A27"/>
    <mergeCell ref="F5:G5"/>
    <mergeCell ref="A3:C3"/>
    <mergeCell ref="A4:C4"/>
    <mergeCell ref="A1:D1"/>
    <mergeCell ref="A6:E6"/>
    <mergeCell ref="D3:E3"/>
    <mergeCell ref="D4:E4"/>
    <mergeCell ref="F3:G3"/>
    <mergeCell ref="F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TtC Time-influencers</vt:lpstr>
      <vt:lpstr>TtC Activities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Linsley</dc:creator>
  <cp:lastModifiedBy>Microsoft Office User</cp:lastModifiedBy>
  <dcterms:created xsi:type="dcterms:W3CDTF">2019-08-06T04:49:05Z</dcterms:created>
  <dcterms:modified xsi:type="dcterms:W3CDTF">2019-08-13T15:07:57Z</dcterms:modified>
</cp:coreProperties>
</file>