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39528\AppData\Local\Microsoft\Windows\INetCache\Content.Outlook\W6SLW5NX\"/>
    </mc:Choice>
  </mc:AlternateContent>
  <bookViews>
    <workbookView xWindow="0" yWindow="1380" windowWidth="20490" windowHeight="7650"/>
  </bookViews>
  <sheets>
    <sheet name="PL in ₹Mn" sheetId="1" r:id="rId1"/>
    <sheet name="BS in ₹Mn" sheetId="2" r:id="rId2"/>
  </sheets>
  <definedNames>
    <definedName name="_xlnm.Print_Area" localSheetId="1">'BS in ₹Mn'!$A$2:$J$41</definedName>
    <definedName name="_xlnm.Print_Area" localSheetId="0">'PL in ₹Mn'!$A$2:$AL$29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41" i="2"/>
  <c r="C39" i="2"/>
  <c r="C38" i="2"/>
  <c r="C37" i="2"/>
  <c r="C32" i="2"/>
  <c r="C31" i="2"/>
  <c r="C23" i="2"/>
  <c r="C21" i="2"/>
  <c r="C20" i="2"/>
  <c r="C19" i="2"/>
  <c r="C18" i="2"/>
  <c r="C13" i="2"/>
  <c r="C15" i="2"/>
  <c r="C12" i="2"/>
  <c r="C10" i="2"/>
  <c r="C9" i="2"/>
  <c r="G28" i="1"/>
  <c r="G27" i="1"/>
  <c r="G25" i="1"/>
  <c r="G24" i="1"/>
  <c r="G22" i="1"/>
  <c r="G19" i="1"/>
  <c r="G18" i="1"/>
  <c r="G17" i="1"/>
  <c r="G16" i="1"/>
  <c r="G15" i="1"/>
  <c r="G14" i="1"/>
  <c r="G20" i="1" s="1"/>
  <c r="G13" i="1"/>
  <c r="G12" i="1"/>
  <c r="G8" i="1"/>
  <c r="G7" i="1"/>
  <c r="F20" i="1"/>
  <c r="E20" i="1"/>
  <c r="H34" i="1"/>
  <c r="D20" i="1" l="1"/>
  <c r="C20" i="1"/>
  <c r="G9" i="1"/>
  <c r="G21" i="1" s="1"/>
  <c r="G23" i="1" s="1"/>
  <c r="G26" i="1" s="1"/>
  <c r="G29" i="1" s="1"/>
  <c r="F9" i="1"/>
  <c r="F21" i="1" s="1"/>
  <c r="F23" i="1" s="1"/>
  <c r="F26" i="1" s="1"/>
  <c r="F29" i="1" s="1"/>
  <c r="E9" i="1"/>
  <c r="E21" i="1" s="1"/>
  <c r="E23" i="1" s="1"/>
  <c r="E26" i="1" s="1"/>
  <c r="E29" i="1" s="1"/>
  <c r="D9" i="1"/>
  <c r="D21" i="1" s="1"/>
  <c r="D23" i="1" s="1"/>
  <c r="D26" i="1" s="1"/>
  <c r="D29" i="1" s="1"/>
  <c r="C9" i="1"/>
  <c r="C21" i="1" l="1"/>
  <c r="C23" i="1" s="1"/>
  <c r="C26" i="1" s="1"/>
  <c r="C29" i="1" s="1"/>
  <c r="Z20" i="1"/>
  <c r="Y20" i="1"/>
  <c r="X20" i="1"/>
  <c r="W20" i="1"/>
  <c r="AE20" i="1"/>
  <c r="AD20" i="1"/>
  <c r="AC20" i="1"/>
  <c r="AB20" i="1"/>
  <c r="AJ20" i="1"/>
  <c r="AI20" i="1"/>
  <c r="AH20" i="1"/>
  <c r="AG20" i="1"/>
  <c r="AK20" i="1"/>
  <c r="AF20" i="1"/>
  <c r="AA20" i="1"/>
  <c r="V20" i="1"/>
  <c r="U20" i="1"/>
  <c r="T20" i="1"/>
  <c r="S20" i="1"/>
  <c r="R20" i="1"/>
  <c r="Q20" i="1"/>
  <c r="L16" i="1"/>
  <c r="I29" i="1"/>
  <c r="J29" i="1"/>
  <c r="K29" i="1"/>
  <c r="D39" i="2"/>
  <c r="D32" i="2"/>
  <c r="D41" i="2" s="1"/>
  <c r="D21" i="2"/>
  <c r="D15" i="2"/>
  <c r="D23" i="2" s="1"/>
  <c r="L28" i="1" l="1"/>
  <c r="L27" i="1"/>
  <c r="L25" i="1"/>
  <c r="L24" i="1"/>
  <c r="L23" i="1"/>
  <c r="L21" i="1"/>
  <c r="L20" i="1"/>
  <c r="L18" i="1"/>
  <c r="L17" i="1"/>
  <c r="L19" i="1"/>
  <c r="L15" i="1"/>
  <c r="L13" i="1"/>
  <c r="L12" i="1"/>
  <c r="L8" i="1"/>
  <c r="L7" i="1"/>
  <c r="L9" i="1" s="1"/>
  <c r="H26" i="1"/>
  <c r="H29" i="1" s="1"/>
  <c r="L26" i="1" l="1"/>
  <c r="L29" i="1" s="1"/>
  <c r="AC24" i="1"/>
  <c r="I39" i="2" l="1"/>
  <c r="H39" i="2"/>
  <c r="G39" i="2"/>
  <c r="I32" i="2"/>
  <c r="H32" i="2"/>
  <c r="G32" i="2"/>
  <c r="I21" i="2"/>
  <c r="H21" i="2"/>
  <c r="G21" i="2"/>
  <c r="I15" i="2"/>
  <c r="H15" i="2"/>
  <c r="G15" i="2"/>
  <c r="I10" i="2"/>
  <c r="H10" i="2"/>
  <c r="G10" i="2"/>
  <c r="E39" i="2"/>
  <c r="E32" i="2"/>
  <c r="E21" i="2"/>
  <c r="E15" i="2"/>
  <c r="E10" i="2"/>
  <c r="F39" i="2"/>
  <c r="F32" i="2"/>
  <c r="F21" i="2"/>
  <c r="F15" i="2"/>
  <c r="F10" i="2"/>
  <c r="E23" i="2" l="1"/>
  <c r="E41" i="2"/>
  <c r="I41" i="2"/>
  <c r="H23" i="2"/>
  <c r="F41" i="2"/>
  <c r="G41" i="2"/>
  <c r="H41" i="2"/>
  <c r="G23" i="2"/>
  <c r="F23" i="2"/>
  <c r="I23" i="2"/>
  <c r="AK9" i="1" l="1"/>
  <c r="AK21" i="1" s="1"/>
  <c r="AJ9" i="1"/>
  <c r="AG9" i="1"/>
  <c r="AI9" i="1"/>
  <c r="AH9" i="1"/>
  <c r="AI21" i="1" l="1"/>
  <c r="AI23" i="1" s="1"/>
  <c r="AI26" i="1" s="1"/>
  <c r="AH21" i="1"/>
  <c r="AK23" i="1"/>
  <c r="AK26" i="1" s="1"/>
  <c r="AJ21" i="1"/>
  <c r="AG21" i="1"/>
  <c r="AC9" i="1"/>
  <c r="AB9" i="1"/>
  <c r="AE9" i="1"/>
  <c r="AI29" i="1" l="1"/>
  <c r="AG23" i="1"/>
  <c r="AG26" i="1" s="1"/>
  <c r="AG29" i="1" s="1"/>
  <c r="AH23" i="1"/>
  <c r="AH26" i="1" s="1"/>
  <c r="AH29" i="1" s="1"/>
  <c r="AJ23" i="1"/>
  <c r="AJ26" i="1" s="1"/>
  <c r="AJ29" i="1"/>
  <c r="AC21" i="1"/>
  <c r="AB21" i="1"/>
  <c r="AE21" i="1"/>
  <c r="AE23" i="1" s="1"/>
  <c r="AE26" i="1" s="1"/>
  <c r="AD9" i="1"/>
  <c r="AD21" i="1" s="1"/>
  <c r="AD23" i="1" s="1"/>
  <c r="AD26" i="1" s="1"/>
  <c r="Z9" i="1"/>
  <c r="Z21" i="1" s="1"/>
  <c r="X9" i="1"/>
  <c r="W9" i="1"/>
  <c r="W21" i="1" s="1"/>
  <c r="N13" i="1"/>
  <c r="W23" i="1" l="1"/>
  <c r="W26" i="1" s="1"/>
  <c r="W29" i="1"/>
  <c r="Z23" i="1"/>
  <c r="Z26" i="1" s="1"/>
  <c r="Z29" i="1" s="1"/>
  <c r="AC23" i="1"/>
  <c r="AC26" i="1" s="1"/>
  <c r="AC29" i="1" s="1"/>
  <c r="AD29" i="1"/>
  <c r="AE29" i="1"/>
  <c r="AB23" i="1"/>
  <c r="AB26" i="1" s="1"/>
  <c r="AB29" i="1" s="1"/>
  <c r="Y9" i="1"/>
  <c r="Y21" i="1" s="1"/>
  <c r="X21" i="1"/>
  <c r="X23" i="1"/>
  <c r="X26" i="1" s="1"/>
  <c r="X29" i="1" l="1"/>
  <c r="Y23" i="1"/>
  <c r="Y26" i="1" s="1"/>
  <c r="Y29" i="1" s="1"/>
  <c r="S9" i="1"/>
  <c r="S21" i="1" s="1"/>
  <c r="R9" i="1"/>
  <c r="T9" i="1"/>
  <c r="T21" i="1" l="1"/>
  <c r="R21" i="1"/>
  <c r="S23" i="1"/>
  <c r="S26" i="1" s="1"/>
  <c r="S29" i="1" s="1"/>
  <c r="T23" i="1" l="1"/>
  <c r="T26" i="1" s="1"/>
  <c r="T29" i="1" s="1"/>
  <c r="R23" i="1"/>
  <c r="R26" i="1" s="1"/>
  <c r="R29" i="1"/>
  <c r="U9" i="1" l="1"/>
  <c r="U21" i="1" l="1"/>
  <c r="U23" i="1" s="1"/>
  <c r="U26" i="1" s="1"/>
  <c r="M13" i="1"/>
  <c r="AK29" i="1" l="1"/>
  <c r="U29" i="1"/>
  <c r="P9" i="1"/>
  <c r="O9" i="1"/>
  <c r="M25" i="1" l="1"/>
  <c r="N25" i="1" s="1"/>
  <c r="N20" i="1" l="1"/>
  <c r="P20" i="1"/>
  <c r="P21" i="1" s="1"/>
  <c r="P26" i="1" s="1"/>
  <c r="O20" i="1"/>
  <c r="O21" i="1" s="1"/>
  <c r="O26" i="1" s="1"/>
  <c r="M20" i="1"/>
  <c r="N9" i="1"/>
  <c r="M9" i="1"/>
  <c r="O23" i="1" l="1"/>
  <c r="O29" i="1"/>
  <c r="P23" i="1"/>
  <c r="P29" i="1"/>
  <c r="N21" i="1"/>
  <c r="N23" i="1" s="1"/>
  <c r="M21" i="1"/>
  <c r="M26" i="1" s="1"/>
  <c r="N26" i="1" l="1"/>
  <c r="N29" i="1" s="1"/>
  <c r="M29" i="1"/>
  <c r="M23" i="1"/>
  <c r="AF9" i="1" l="1"/>
  <c r="AA9" i="1"/>
  <c r="Q9" i="1" l="1"/>
  <c r="AF21" i="1"/>
  <c r="V9" i="1"/>
  <c r="AA21" i="1"/>
  <c r="AF23" i="1" l="1"/>
  <c r="AF26" i="1" s="1"/>
  <c r="Q21" i="1"/>
  <c r="AA23" i="1"/>
  <c r="AA26" i="1" s="1"/>
  <c r="V21" i="1"/>
  <c r="Q23" i="1" l="1"/>
  <c r="Q26" i="1" s="1"/>
  <c r="V23" i="1"/>
  <c r="V26" i="1" s="1"/>
  <c r="AF29" i="1"/>
  <c r="AA29" i="1"/>
  <c r="V29" i="1" l="1"/>
  <c r="Q29" i="1"/>
</calcChain>
</file>

<file path=xl/sharedStrings.xml><?xml version="1.0" encoding="utf-8"?>
<sst xmlns="http://schemas.openxmlformats.org/spreadsheetml/2006/main" count="124" uniqueCount="105">
  <si>
    <t>INCOME</t>
  </si>
  <si>
    <t>Other Income</t>
  </si>
  <si>
    <t>Total Income</t>
  </si>
  <si>
    <t>EXPENDITURE</t>
  </si>
  <si>
    <t>Employee benefits expenses</t>
  </si>
  <si>
    <t>Cost of materials consumed</t>
  </si>
  <si>
    <t>Changes in inventories of finished goods and work in progress</t>
  </si>
  <si>
    <t>Excise duty on sale of goods</t>
  </si>
  <si>
    <t>Other expenses</t>
  </si>
  <si>
    <t>Finance Costs</t>
  </si>
  <si>
    <t>Depreciation and amortisation expenses</t>
  </si>
  <si>
    <t>Profit before exceptional items and tax</t>
  </si>
  <si>
    <t>Exceptional Items</t>
  </si>
  <si>
    <t>Profit after exceptional items and before tax</t>
  </si>
  <si>
    <t>Profit for the year</t>
  </si>
  <si>
    <t>FY'17</t>
  </si>
  <si>
    <t>FY'15</t>
  </si>
  <si>
    <t>FY'16</t>
  </si>
  <si>
    <t>Q1 FY'16</t>
  </si>
  <si>
    <t>Q2 FY'16</t>
  </si>
  <si>
    <t>Q3 FY'16</t>
  </si>
  <si>
    <t>Q4 FY'16</t>
  </si>
  <si>
    <t>Q1 FY'17</t>
  </si>
  <si>
    <t>Q2 FY'17</t>
  </si>
  <si>
    <t>Q3 FY'17</t>
  </si>
  <si>
    <t>Q4 FY'17</t>
  </si>
  <si>
    <t>Q1 FY'15</t>
  </si>
  <si>
    <t>Q2 FY'15</t>
  </si>
  <si>
    <t>Q3 FY'15</t>
  </si>
  <si>
    <t>Q4 FY'15</t>
  </si>
  <si>
    <t>Q1 FY'14</t>
  </si>
  <si>
    <t>Q2 FY'14</t>
  </si>
  <si>
    <t>Q3 FY'14</t>
  </si>
  <si>
    <t>Q1 FY'13</t>
  </si>
  <si>
    <t>Q2 FY'13</t>
  </si>
  <si>
    <t>Q3 FY'13</t>
  </si>
  <si>
    <t>Q4 FY'14</t>
  </si>
  <si>
    <t>EQUITY AND LIABILITIES</t>
  </si>
  <si>
    <t>Shareholders’ funds</t>
  </si>
  <si>
    <t xml:space="preserve">                              </t>
  </si>
  <si>
    <t>Current liabilities</t>
  </si>
  <si>
    <t>ASSETS</t>
  </si>
  <si>
    <t>Current assets</t>
  </si>
  <si>
    <t>Consolidated Balance Sheet - Past 5 years</t>
  </si>
  <si>
    <t>FY'14</t>
  </si>
  <si>
    <t>FY'13</t>
  </si>
  <si>
    <t>Q4 FY'13</t>
  </si>
  <si>
    <t>FY 2015-16 - IND AS</t>
  </si>
  <si>
    <t>FY 2016-17 - IND AS</t>
  </si>
  <si>
    <t>FY 2014-15 - IGAAP</t>
  </si>
  <si>
    <t>FY 2013-14 - IGAAP</t>
  </si>
  <si>
    <t>FY 2012-13 - IGAAP</t>
  </si>
  <si>
    <t>Consolidated Statement of Profit and Loss-Past 5 years</t>
  </si>
  <si>
    <t xml:space="preserve">Non-controlling interest </t>
  </si>
  <si>
    <t>Current tax</t>
  </si>
  <si>
    <t>Deferred tax</t>
  </si>
  <si>
    <t>Profit before share of profits from associate and joint venture</t>
  </si>
  <si>
    <t>Total expenditure</t>
  </si>
  <si>
    <t>Share of profit in associate company and joint venture</t>
  </si>
  <si>
    <t>Revenues from operations</t>
  </si>
  <si>
    <t>IGAAP</t>
  </si>
  <si>
    <t>     Share capital</t>
  </si>
  <si>
    <t>     Reserves and surplus</t>
  </si>
  <si>
    <t>Total  Shareholders' funds</t>
  </si>
  <si>
    <t>     Deferred tax liabilities (net)</t>
  </si>
  <si>
    <t>     Trade payables</t>
  </si>
  <si>
    <t>     Other current liabilities</t>
  </si>
  <si>
    <t>Total  Current liabilities</t>
  </si>
  <si>
    <t>TOTAL  EQUITY AND LIABILITIES</t>
  </si>
  <si>
    <t>Noncurrent assets</t>
  </si>
  <si>
    <t>    Property, plant and equipment</t>
  </si>
  <si>
    <t xml:space="preserve">    Goodwill </t>
  </si>
  <si>
    <t>     Deferred tax assets (net)</t>
  </si>
  <si>
    <t>     Inventories</t>
  </si>
  <si>
    <t>     Current investments</t>
  </si>
  <si>
    <t>     Trade receivables</t>
  </si>
  <si>
    <t>     Cash and cash equivalents</t>
  </si>
  <si>
    <t>     Other current assets</t>
  </si>
  <si>
    <t>Total  Current assets</t>
  </si>
  <si>
    <t>TOTAL ASSETS</t>
  </si>
  <si>
    <t>IND-AS</t>
  </si>
  <si>
    <t>(₹ in Millions)</t>
  </si>
  <si>
    <t>Q1 FY'18</t>
  </si>
  <si>
    <t>Q2 FY'18</t>
  </si>
  <si>
    <t>Q3 FY'18</t>
  </si>
  <si>
    <t>Q4 FY'18</t>
  </si>
  <si>
    <t>FY'18</t>
  </si>
  <si>
    <t>FY 2018-19 - IND AS</t>
  </si>
  <si>
    <t>Q1 FY'19</t>
  </si>
  <si>
    <t>Q2 FY'19</t>
  </si>
  <si>
    <t>Q3 FY'19</t>
  </si>
  <si>
    <t>Q4 FY'19</t>
  </si>
  <si>
    <t>FY 2017-18 - IND AS</t>
  </si>
  <si>
    <t>FY'19</t>
  </si>
  <si>
    <t>Purchase of stock-in-trade</t>
  </si>
  <si>
    <t>     Long term borrowings and liabilities</t>
  </si>
  <si>
    <t>     Long term provisions</t>
  </si>
  <si>
    <t>Non-current liabilities</t>
  </si>
  <si>
    <t>Total  Non-current liabilities</t>
  </si>
  <si>
    <t>     Short term borrowings</t>
  </si>
  <si>
    <t>     Short term provisions</t>
  </si>
  <si>
    <t>     Non-current investments</t>
  </si>
  <si>
    <t xml:space="preserve">     Other non-current assets</t>
  </si>
  <si>
    <t>Total  Non-current assets</t>
  </si>
  <si>
    <t>(₹ in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</si>
</sst>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3565A"/>
      <name val="Effra"/>
      <family val="2"/>
    </font>
    <font>
      <sz val="10"/>
      <color theme="1"/>
      <name val="Effra"/>
      <family val="2"/>
    </font>
    <font>
      <b/>
      <sz val="10"/>
      <color theme="0"/>
      <name val="Effra"/>
      <family val="2"/>
    </font>
    <font>
      <b/>
      <sz val="10"/>
      <color rgb="FF53565A"/>
      <name val="Effra"/>
      <family val="2"/>
    </font>
    <font>
      <sz val="10"/>
      <color rgb="FF53565A"/>
      <name val="Effra"/>
      <family val="2"/>
    </font>
    <font>
      <b/>
      <sz val="11"/>
      <name val="Effra"/>
      <family val="2"/>
    </font>
    <font>
      <b/>
      <sz val="10"/>
      <name val="Effra"/>
      <family val="2"/>
    </font>
    <font>
      <sz val="10"/>
      <name val="Effra"/>
      <family val="2"/>
    </font>
    <font>
      <b/>
      <sz val="10"/>
      <color indexed="53"/>
      <name val="Effra"/>
      <family val="2"/>
    </font>
  </fonts>
  <fills count="3">
    <fill>
      <patternFill patternType="none"/>
    </fill>
    <fill>
      <patternFill patternType="gray125"/>
    </fill>
    <fill>
      <patternFill patternType="solid">
        <fgColor rgb="FF009CA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75787B"/>
      </bottom>
      <diagonal/>
    </border>
    <border>
      <left/>
      <right/>
      <top style="thin">
        <color rgb="FF75787B"/>
      </top>
      <bottom style="thin">
        <color rgb="FF75787B"/>
      </bottom>
      <diagonal/>
    </border>
    <border>
      <left/>
      <right/>
      <top style="thin">
        <color rgb="FF75787B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vertical="center"/>
    </xf>
    <xf numFmtId="165" fontId="5" fillId="0" borderId="2" xfId="1" applyNumberFormat="1" applyFont="1" applyFill="1" applyBorder="1" applyAlignment="1">
      <alignment horizontal="center" vertical="center"/>
    </xf>
    <xf numFmtId="37" fontId="6" fillId="0" borderId="2" xfId="1" applyNumberFormat="1" applyFont="1" applyFill="1" applyBorder="1" applyAlignment="1">
      <alignment horizontal="center" vertical="center"/>
    </xf>
    <xf numFmtId="37" fontId="5" fillId="0" borderId="2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2"/>
    </xf>
    <xf numFmtId="37" fontId="5" fillId="0" borderId="3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7" fontId="6" fillId="0" borderId="1" xfId="1" applyNumberFormat="1" applyFont="1" applyFill="1" applyBorder="1" applyAlignment="1">
      <alignment horizontal="center" vertical="center"/>
    </xf>
    <xf numFmtId="37" fontId="5" fillId="0" borderId="2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43" fontId="6" fillId="0" borderId="2" xfId="1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Border="1"/>
    <xf numFmtId="0" fontId="9" fillId="0" borderId="0" xfId="0" applyFont="1" applyBorder="1"/>
    <xf numFmtId="164" fontId="9" fillId="0" borderId="0" xfId="0" applyNumberFormat="1" applyFont="1"/>
    <xf numFmtId="43" fontId="9" fillId="0" borderId="0" xfId="0" applyNumberFormat="1" applyFont="1"/>
    <xf numFmtId="164" fontId="9" fillId="0" borderId="0" xfId="1" applyNumberFormat="1" applyFont="1"/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43" fontId="9" fillId="0" borderId="0" xfId="1" applyFont="1"/>
    <xf numFmtId="9" fontId="9" fillId="0" borderId="0" xfId="2" applyFont="1"/>
    <xf numFmtId="0" fontId="4" fillId="2" borderId="1" xfId="0" applyFont="1" applyFill="1" applyBorder="1" applyAlignment="1">
      <alignment horizontal="center" vertical="center"/>
    </xf>
    <xf numFmtId="37" fontId="0" fillId="0" borderId="0" xfId="0" applyNumberFormat="1"/>
    <xf numFmtId="0" fontId="9" fillId="0" borderId="0" xfId="0" applyFont="1" applyAlignment="1">
      <alignment vertical="top" wrapText="1"/>
    </xf>
    <xf numFmtId="43" fontId="9" fillId="0" borderId="0" xfId="0" applyNumberFormat="1" applyFont="1" applyAlignment="1">
      <alignment vertical="top" wrapText="1"/>
    </xf>
    <xf numFmtId="164" fontId="5" fillId="0" borderId="1" xfId="1" applyNumberFormat="1" applyFont="1" applyFill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4" fontId="6" fillId="0" borderId="2" xfId="1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2" xfId="0" quotePrefix="1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7" fontId="5" fillId="0" borderId="2" xfId="1" applyNumberFormat="1" applyFont="1" applyFill="1" applyBorder="1" applyAlignment="1">
      <alignment vertical="center"/>
    </xf>
    <xf numFmtId="15" fontId="4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6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15" fontId="4" fillId="2" borderId="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6" fillId="0" borderId="2" xfId="1" applyNumberFormat="1" applyFont="1" applyBorder="1" applyAlignment="1">
      <alignment horizontal="left" vertical="center"/>
    </xf>
    <xf numFmtId="164" fontId="5" fillId="0" borderId="2" xfId="1" applyNumberFormat="1" applyFont="1" applyBorder="1" applyAlignment="1">
      <alignment horizontal="left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164" fontId="5" fillId="0" borderId="3" xfId="1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164" fontId="6" fillId="0" borderId="2" xfId="1" applyNumberFormat="1" applyFont="1" applyBorder="1" applyAlignment="1">
      <alignment horizontal="left" vertical="center" indent="1"/>
    </xf>
    <xf numFmtId="164" fontId="6" fillId="0" borderId="2" xfId="1" applyNumberFormat="1" applyFont="1" applyFill="1" applyBorder="1" applyAlignment="1">
      <alignment horizontal="left" vertical="center"/>
    </xf>
    <xf numFmtId="164" fontId="5" fillId="0" borderId="2" xfId="1" applyNumberFormat="1" applyFont="1" applyFill="1" applyBorder="1" applyAlignment="1">
      <alignment vertical="center"/>
    </xf>
    <xf numFmtId="164" fontId="6" fillId="0" borderId="2" xfId="1" applyNumberFormat="1" applyFont="1" applyBorder="1" applyAlignment="1">
      <alignment horizontal="left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left" vertical="center" indent="2"/>
    </xf>
    <xf numFmtId="164" fontId="6" fillId="0" borderId="1" xfId="1" applyNumberFormat="1" applyFont="1" applyBorder="1" applyAlignment="1">
      <alignment vertical="center"/>
    </xf>
    <xf numFmtId="164" fontId="6" fillId="0" borderId="2" xfId="1" quotePrefix="1" applyNumberFormat="1" applyFont="1" applyBorder="1" applyAlignment="1">
      <alignment horizontal="left" vertical="center"/>
    </xf>
    <xf numFmtId="164" fontId="6" fillId="0" borderId="3" xfId="1" applyNumberFormat="1" applyFont="1" applyFill="1" applyBorder="1" applyAlignment="1">
      <alignment horizontal="left" vertical="center"/>
    </xf>
    <xf numFmtId="164" fontId="0" fillId="0" borderId="0" xfId="0" applyNumberFormat="1"/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41"/>
  <sheetViews>
    <sheetView showGridLines="0" tabSelected="1" view="pageBreakPreview" zoomScale="90" zoomScaleNormal="90" zoomScaleSheetLayoutView="90" workbookViewId="0">
      <selection activeCell="A2" sqref="A2"/>
    </sheetView>
  </sheetViews>
  <sheetFormatPr defaultRowHeight="12.5" outlineLevelCol="1" x14ac:dyDescent="0.25"/>
  <cols>
    <col min="1" max="1" width="3.54296875" style="17" customWidth="1"/>
    <col min="2" max="2" width="52.08984375" style="17" bestFit="1" customWidth="1"/>
    <col min="3" max="6" width="10.81640625" style="17" hidden="1" customWidth="1" outlineLevel="1"/>
    <col min="7" max="7" width="11.54296875" style="17" customWidth="1" collapsed="1"/>
    <col min="8" max="11" width="11.54296875" style="17" hidden="1" customWidth="1" outlineLevel="1"/>
    <col min="12" max="12" width="11.54296875" style="17" customWidth="1" collapsed="1"/>
    <col min="13" max="16" width="11.54296875" style="17" hidden="1" customWidth="1" outlineLevel="1"/>
    <col min="17" max="17" width="11.54296875" style="17" customWidth="1" collapsed="1"/>
    <col min="18" max="21" width="11.54296875" style="17" hidden="1" customWidth="1" outlineLevel="1"/>
    <col min="22" max="22" width="11.54296875" style="17" customWidth="1" collapsed="1"/>
    <col min="23" max="26" width="11.54296875" style="16" hidden="1" customWidth="1" outlineLevel="1"/>
    <col min="27" max="27" width="11.54296875" style="17" customWidth="1" collapsed="1"/>
    <col min="28" max="31" width="11.54296875" style="17" hidden="1" customWidth="1" outlineLevel="1"/>
    <col min="32" max="32" width="11.54296875" style="17" hidden="1" customWidth="1" collapsed="1"/>
    <col min="33" max="36" width="11.54296875" style="17" hidden="1" customWidth="1" outlineLevel="1"/>
    <col min="37" max="37" width="11.54296875" style="17" hidden="1" customWidth="1" collapsed="1"/>
    <col min="38" max="38" width="3.54296875" style="17" customWidth="1"/>
    <col min="39" max="39" width="10.54296875" style="17" bestFit="1" customWidth="1"/>
    <col min="40" max="282" width="9.1796875" style="17"/>
    <col min="283" max="283" width="56" style="17" customWidth="1"/>
    <col min="284" max="286" width="13.54296875" style="17" customWidth="1"/>
    <col min="287" max="287" width="14.453125" style="17" customWidth="1"/>
    <col min="288" max="288" width="16.54296875" style="17" customWidth="1"/>
    <col min="289" max="289" width="13.7265625" style="17" customWidth="1"/>
    <col min="290" max="290" width="14" style="17" customWidth="1"/>
    <col min="291" max="291" width="10.54296875" style="17" customWidth="1"/>
    <col min="292" max="292" width="14" style="17" customWidth="1"/>
    <col min="293" max="293" width="9.54296875" style="17" customWidth="1"/>
    <col min="294" max="294" width="9.1796875" style="17" customWidth="1"/>
    <col min="295" max="538" width="9.1796875" style="17"/>
    <col min="539" max="539" width="56" style="17" customWidth="1"/>
    <col min="540" max="542" width="13.54296875" style="17" customWidth="1"/>
    <col min="543" max="543" width="14.453125" style="17" customWidth="1"/>
    <col min="544" max="544" width="16.54296875" style="17" customWidth="1"/>
    <col min="545" max="545" width="13.7265625" style="17" customWidth="1"/>
    <col min="546" max="546" width="14" style="17" customWidth="1"/>
    <col min="547" max="547" width="10.54296875" style="17" customWidth="1"/>
    <col min="548" max="548" width="14" style="17" customWidth="1"/>
    <col min="549" max="549" width="9.54296875" style="17" customWidth="1"/>
    <col min="550" max="550" width="9.1796875" style="17" customWidth="1"/>
    <col min="551" max="794" width="9.1796875" style="17"/>
    <col min="795" max="795" width="56" style="17" customWidth="1"/>
    <col min="796" max="798" width="13.54296875" style="17" customWidth="1"/>
    <col min="799" max="799" width="14.453125" style="17" customWidth="1"/>
    <col min="800" max="800" width="16.54296875" style="17" customWidth="1"/>
    <col min="801" max="801" width="13.7265625" style="17" customWidth="1"/>
    <col min="802" max="802" width="14" style="17" customWidth="1"/>
    <col min="803" max="803" width="10.54296875" style="17" customWidth="1"/>
    <col min="804" max="804" width="14" style="17" customWidth="1"/>
    <col min="805" max="805" width="9.54296875" style="17" customWidth="1"/>
    <col min="806" max="806" width="9.1796875" style="17" customWidth="1"/>
    <col min="807" max="1050" width="9.1796875" style="17"/>
    <col min="1051" max="1051" width="56" style="17" customWidth="1"/>
    <col min="1052" max="1054" width="13.54296875" style="17" customWidth="1"/>
    <col min="1055" max="1055" width="14.453125" style="17" customWidth="1"/>
    <col min="1056" max="1056" width="16.54296875" style="17" customWidth="1"/>
    <col min="1057" max="1057" width="13.7265625" style="17" customWidth="1"/>
    <col min="1058" max="1058" width="14" style="17" customWidth="1"/>
    <col min="1059" max="1059" width="10.54296875" style="17" customWidth="1"/>
    <col min="1060" max="1060" width="14" style="17" customWidth="1"/>
    <col min="1061" max="1061" width="9.54296875" style="17" customWidth="1"/>
    <col min="1062" max="1062" width="9.1796875" style="17" customWidth="1"/>
    <col min="1063" max="1306" width="9.1796875" style="17"/>
    <col min="1307" max="1307" width="56" style="17" customWidth="1"/>
    <col min="1308" max="1310" width="13.54296875" style="17" customWidth="1"/>
    <col min="1311" max="1311" width="14.453125" style="17" customWidth="1"/>
    <col min="1312" max="1312" width="16.54296875" style="17" customWidth="1"/>
    <col min="1313" max="1313" width="13.7265625" style="17" customWidth="1"/>
    <col min="1314" max="1314" width="14" style="17" customWidth="1"/>
    <col min="1315" max="1315" width="10.54296875" style="17" customWidth="1"/>
    <col min="1316" max="1316" width="14" style="17" customWidth="1"/>
    <col min="1317" max="1317" width="9.54296875" style="17" customWidth="1"/>
    <col min="1318" max="1318" width="9.1796875" style="17" customWidth="1"/>
    <col min="1319" max="1562" width="9.1796875" style="17"/>
    <col min="1563" max="1563" width="56" style="17" customWidth="1"/>
    <col min="1564" max="1566" width="13.54296875" style="17" customWidth="1"/>
    <col min="1567" max="1567" width="14.453125" style="17" customWidth="1"/>
    <col min="1568" max="1568" width="16.54296875" style="17" customWidth="1"/>
    <col min="1569" max="1569" width="13.7265625" style="17" customWidth="1"/>
    <col min="1570" max="1570" width="14" style="17" customWidth="1"/>
    <col min="1571" max="1571" width="10.54296875" style="17" customWidth="1"/>
    <col min="1572" max="1572" width="14" style="17" customWidth="1"/>
    <col min="1573" max="1573" width="9.54296875" style="17" customWidth="1"/>
    <col min="1574" max="1574" width="9.1796875" style="17" customWidth="1"/>
    <col min="1575" max="1818" width="9.1796875" style="17"/>
    <col min="1819" max="1819" width="56" style="17" customWidth="1"/>
    <col min="1820" max="1822" width="13.54296875" style="17" customWidth="1"/>
    <col min="1823" max="1823" width="14.453125" style="17" customWidth="1"/>
    <col min="1824" max="1824" width="16.54296875" style="17" customWidth="1"/>
    <col min="1825" max="1825" width="13.7265625" style="17" customWidth="1"/>
    <col min="1826" max="1826" width="14" style="17" customWidth="1"/>
    <col min="1827" max="1827" width="10.54296875" style="17" customWidth="1"/>
    <col min="1828" max="1828" width="14" style="17" customWidth="1"/>
    <col min="1829" max="1829" width="9.54296875" style="17" customWidth="1"/>
    <col min="1830" max="1830" width="9.1796875" style="17" customWidth="1"/>
    <col min="1831" max="2074" width="9.1796875" style="17"/>
    <col min="2075" max="2075" width="56" style="17" customWidth="1"/>
    <col min="2076" max="2078" width="13.54296875" style="17" customWidth="1"/>
    <col min="2079" max="2079" width="14.453125" style="17" customWidth="1"/>
    <col min="2080" max="2080" width="16.54296875" style="17" customWidth="1"/>
    <col min="2081" max="2081" width="13.7265625" style="17" customWidth="1"/>
    <col min="2082" max="2082" width="14" style="17" customWidth="1"/>
    <col min="2083" max="2083" width="10.54296875" style="17" customWidth="1"/>
    <col min="2084" max="2084" width="14" style="17" customWidth="1"/>
    <col min="2085" max="2085" width="9.54296875" style="17" customWidth="1"/>
    <col min="2086" max="2086" width="9.1796875" style="17" customWidth="1"/>
    <col min="2087" max="2330" width="9.1796875" style="17"/>
    <col min="2331" max="2331" width="56" style="17" customWidth="1"/>
    <col min="2332" max="2334" width="13.54296875" style="17" customWidth="1"/>
    <col min="2335" max="2335" width="14.453125" style="17" customWidth="1"/>
    <col min="2336" max="2336" width="16.54296875" style="17" customWidth="1"/>
    <col min="2337" max="2337" width="13.7265625" style="17" customWidth="1"/>
    <col min="2338" max="2338" width="14" style="17" customWidth="1"/>
    <col min="2339" max="2339" width="10.54296875" style="17" customWidth="1"/>
    <col min="2340" max="2340" width="14" style="17" customWidth="1"/>
    <col min="2341" max="2341" width="9.54296875" style="17" customWidth="1"/>
    <col min="2342" max="2342" width="9.1796875" style="17" customWidth="1"/>
    <col min="2343" max="2586" width="9.1796875" style="17"/>
    <col min="2587" max="2587" width="56" style="17" customWidth="1"/>
    <col min="2588" max="2590" width="13.54296875" style="17" customWidth="1"/>
    <col min="2591" max="2591" width="14.453125" style="17" customWidth="1"/>
    <col min="2592" max="2592" width="16.54296875" style="17" customWidth="1"/>
    <col min="2593" max="2593" width="13.7265625" style="17" customWidth="1"/>
    <col min="2594" max="2594" width="14" style="17" customWidth="1"/>
    <col min="2595" max="2595" width="10.54296875" style="17" customWidth="1"/>
    <col min="2596" max="2596" width="14" style="17" customWidth="1"/>
    <col min="2597" max="2597" width="9.54296875" style="17" customWidth="1"/>
    <col min="2598" max="2598" width="9.1796875" style="17" customWidth="1"/>
    <col min="2599" max="2842" width="9.1796875" style="17"/>
    <col min="2843" max="2843" width="56" style="17" customWidth="1"/>
    <col min="2844" max="2846" width="13.54296875" style="17" customWidth="1"/>
    <col min="2847" max="2847" width="14.453125" style="17" customWidth="1"/>
    <col min="2848" max="2848" width="16.54296875" style="17" customWidth="1"/>
    <col min="2849" max="2849" width="13.7265625" style="17" customWidth="1"/>
    <col min="2850" max="2850" width="14" style="17" customWidth="1"/>
    <col min="2851" max="2851" width="10.54296875" style="17" customWidth="1"/>
    <col min="2852" max="2852" width="14" style="17" customWidth="1"/>
    <col min="2853" max="2853" width="9.54296875" style="17" customWidth="1"/>
    <col min="2854" max="2854" width="9.1796875" style="17" customWidth="1"/>
    <col min="2855" max="3098" width="9.1796875" style="17"/>
    <col min="3099" max="3099" width="56" style="17" customWidth="1"/>
    <col min="3100" max="3102" width="13.54296875" style="17" customWidth="1"/>
    <col min="3103" max="3103" width="14.453125" style="17" customWidth="1"/>
    <col min="3104" max="3104" width="16.54296875" style="17" customWidth="1"/>
    <col min="3105" max="3105" width="13.7265625" style="17" customWidth="1"/>
    <col min="3106" max="3106" width="14" style="17" customWidth="1"/>
    <col min="3107" max="3107" width="10.54296875" style="17" customWidth="1"/>
    <col min="3108" max="3108" width="14" style="17" customWidth="1"/>
    <col min="3109" max="3109" width="9.54296875" style="17" customWidth="1"/>
    <col min="3110" max="3110" width="9.1796875" style="17" customWidth="1"/>
    <col min="3111" max="3354" width="9.1796875" style="17"/>
    <col min="3355" max="3355" width="56" style="17" customWidth="1"/>
    <col min="3356" max="3358" width="13.54296875" style="17" customWidth="1"/>
    <col min="3359" max="3359" width="14.453125" style="17" customWidth="1"/>
    <col min="3360" max="3360" width="16.54296875" style="17" customWidth="1"/>
    <col min="3361" max="3361" width="13.7265625" style="17" customWidth="1"/>
    <col min="3362" max="3362" width="14" style="17" customWidth="1"/>
    <col min="3363" max="3363" width="10.54296875" style="17" customWidth="1"/>
    <col min="3364" max="3364" width="14" style="17" customWidth="1"/>
    <col min="3365" max="3365" width="9.54296875" style="17" customWidth="1"/>
    <col min="3366" max="3366" width="9.1796875" style="17" customWidth="1"/>
    <col min="3367" max="3610" width="9.1796875" style="17"/>
    <col min="3611" max="3611" width="56" style="17" customWidth="1"/>
    <col min="3612" max="3614" width="13.54296875" style="17" customWidth="1"/>
    <col min="3615" max="3615" width="14.453125" style="17" customWidth="1"/>
    <col min="3616" max="3616" width="16.54296875" style="17" customWidth="1"/>
    <col min="3617" max="3617" width="13.7265625" style="17" customWidth="1"/>
    <col min="3618" max="3618" width="14" style="17" customWidth="1"/>
    <col min="3619" max="3619" width="10.54296875" style="17" customWidth="1"/>
    <col min="3620" max="3620" width="14" style="17" customWidth="1"/>
    <col min="3621" max="3621" width="9.54296875" style="17" customWidth="1"/>
    <col min="3622" max="3622" width="9.1796875" style="17" customWidth="1"/>
    <col min="3623" max="3866" width="9.1796875" style="17"/>
    <col min="3867" max="3867" width="56" style="17" customWidth="1"/>
    <col min="3868" max="3870" width="13.54296875" style="17" customWidth="1"/>
    <col min="3871" max="3871" width="14.453125" style="17" customWidth="1"/>
    <col min="3872" max="3872" width="16.54296875" style="17" customWidth="1"/>
    <col min="3873" max="3873" width="13.7265625" style="17" customWidth="1"/>
    <col min="3874" max="3874" width="14" style="17" customWidth="1"/>
    <col min="3875" max="3875" width="10.54296875" style="17" customWidth="1"/>
    <col min="3876" max="3876" width="14" style="17" customWidth="1"/>
    <col min="3877" max="3877" width="9.54296875" style="17" customWidth="1"/>
    <col min="3878" max="3878" width="9.1796875" style="17" customWidth="1"/>
    <col min="3879" max="4122" width="9.1796875" style="17"/>
    <col min="4123" max="4123" width="56" style="17" customWidth="1"/>
    <col min="4124" max="4126" width="13.54296875" style="17" customWidth="1"/>
    <col min="4127" max="4127" width="14.453125" style="17" customWidth="1"/>
    <col min="4128" max="4128" width="16.54296875" style="17" customWidth="1"/>
    <col min="4129" max="4129" width="13.7265625" style="17" customWidth="1"/>
    <col min="4130" max="4130" width="14" style="17" customWidth="1"/>
    <col min="4131" max="4131" width="10.54296875" style="17" customWidth="1"/>
    <col min="4132" max="4132" width="14" style="17" customWidth="1"/>
    <col min="4133" max="4133" width="9.54296875" style="17" customWidth="1"/>
    <col min="4134" max="4134" width="9.1796875" style="17" customWidth="1"/>
    <col min="4135" max="4378" width="9.1796875" style="17"/>
    <col min="4379" max="4379" width="56" style="17" customWidth="1"/>
    <col min="4380" max="4382" width="13.54296875" style="17" customWidth="1"/>
    <col min="4383" max="4383" width="14.453125" style="17" customWidth="1"/>
    <col min="4384" max="4384" width="16.54296875" style="17" customWidth="1"/>
    <col min="4385" max="4385" width="13.7265625" style="17" customWidth="1"/>
    <col min="4386" max="4386" width="14" style="17" customWidth="1"/>
    <col min="4387" max="4387" width="10.54296875" style="17" customWidth="1"/>
    <col min="4388" max="4388" width="14" style="17" customWidth="1"/>
    <col min="4389" max="4389" width="9.54296875" style="17" customWidth="1"/>
    <col min="4390" max="4390" width="9.1796875" style="17" customWidth="1"/>
    <col min="4391" max="4634" width="9.1796875" style="17"/>
    <col min="4635" max="4635" width="56" style="17" customWidth="1"/>
    <col min="4636" max="4638" width="13.54296875" style="17" customWidth="1"/>
    <col min="4639" max="4639" width="14.453125" style="17" customWidth="1"/>
    <col min="4640" max="4640" width="16.54296875" style="17" customWidth="1"/>
    <col min="4641" max="4641" width="13.7265625" style="17" customWidth="1"/>
    <col min="4642" max="4642" width="14" style="17" customWidth="1"/>
    <col min="4643" max="4643" width="10.54296875" style="17" customWidth="1"/>
    <col min="4644" max="4644" width="14" style="17" customWidth="1"/>
    <col min="4645" max="4645" width="9.54296875" style="17" customWidth="1"/>
    <col min="4646" max="4646" width="9.1796875" style="17" customWidth="1"/>
    <col min="4647" max="4890" width="9.1796875" style="17"/>
    <col min="4891" max="4891" width="56" style="17" customWidth="1"/>
    <col min="4892" max="4894" width="13.54296875" style="17" customWidth="1"/>
    <col min="4895" max="4895" width="14.453125" style="17" customWidth="1"/>
    <col min="4896" max="4896" width="16.54296875" style="17" customWidth="1"/>
    <col min="4897" max="4897" width="13.7265625" style="17" customWidth="1"/>
    <col min="4898" max="4898" width="14" style="17" customWidth="1"/>
    <col min="4899" max="4899" width="10.54296875" style="17" customWidth="1"/>
    <col min="4900" max="4900" width="14" style="17" customWidth="1"/>
    <col min="4901" max="4901" width="9.54296875" style="17" customWidth="1"/>
    <col min="4902" max="4902" width="9.1796875" style="17" customWidth="1"/>
    <col min="4903" max="5146" width="9.1796875" style="17"/>
    <col min="5147" max="5147" width="56" style="17" customWidth="1"/>
    <col min="5148" max="5150" width="13.54296875" style="17" customWidth="1"/>
    <col min="5151" max="5151" width="14.453125" style="17" customWidth="1"/>
    <col min="5152" max="5152" width="16.54296875" style="17" customWidth="1"/>
    <col min="5153" max="5153" width="13.7265625" style="17" customWidth="1"/>
    <col min="5154" max="5154" width="14" style="17" customWidth="1"/>
    <col min="5155" max="5155" width="10.54296875" style="17" customWidth="1"/>
    <col min="5156" max="5156" width="14" style="17" customWidth="1"/>
    <col min="5157" max="5157" width="9.54296875" style="17" customWidth="1"/>
    <col min="5158" max="5158" width="9.1796875" style="17" customWidth="1"/>
    <col min="5159" max="5402" width="9.1796875" style="17"/>
    <col min="5403" max="5403" width="56" style="17" customWidth="1"/>
    <col min="5404" max="5406" width="13.54296875" style="17" customWidth="1"/>
    <col min="5407" max="5407" width="14.453125" style="17" customWidth="1"/>
    <col min="5408" max="5408" width="16.54296875" style="17" customWidth="1"/>
    <col min="5409" max="5409" width="13.7265625" style="17" customWidth="1"/>
    <col min="5410" max="5410" width="14" style="17" customWidth="1"/>
    <col min="5411" max="5411" width="10.54296875" style="17" customWidth="1"/>
    <col min="5412" max="5412" width="14" style="17" customWidth="1"/>
    <col min="5413" max="5413" width="9.54296875" style="17" customWidth="1"/>
    <col min="5414" max="5414" width="9.1796875" style="17" customWidth="1"/>
    <col min="5415" max="5658" width="9.1796875" style="17"/>
    <col min="5659" max="5659" width="56" style="17" customWidth="1"/>
    <col min="5660" max="5662" width="13.54296875" style="17" customWidth="1"/>
    <col min="5663" max="5663" width="14.453125" style="17" customWidth="1"/>
    <col min="5664" max="5664" width="16.54296875" style="17" customWidth="1"/>
    <col min="5665" max="5665" width="13.7265625" style="17" customWidth="1"/>
    <col min="5666" max="5666" width="14" style="17" customWidth="1"/>
    <col min="5667" max="5667" width="10.54296875" style="17" customWidth="1"/>
    <col min="5668" max="5668" width="14" style="17" customWidth="1"/>
    <col min="5669" max="5669" width="9.54296875" style="17" customWidth="1"/>
    <col min="5670" max="5670" width="9.1796875" style="17" customWidth="1"/>
    <col min="5671" max="5914" width="9.1796875" style="17"/>
    <col min="5915" max="5915" width="56" style="17" customWidth="1"/>
    <col min="5916" max="5918" width="13.54296875" style="17" customWidth="1"/>
    <col min="5919" max="5919" width="14.453125" style="17" customWidth="1"/>
    <col min="5920" max="5920" width="16.54296875" style="17" customWidth="1"/>
    <col min="5921" max="5921" width="13.7265625" style="17" customWidth="1"/>
    <col min="5922" max="5922" width="14" style="17" customWidth="1"/>
    <col min="5923" max="5923" width="10.54296875" style="17" customWidth="1"/>
    <col min="5924" max="5924" width="14" style="17" customWidth="1"/>
    <col min="5925" max="5925" width="9.54296875" style="17" customWidth="1"/>
    <col min="5926" max="5926" width="9.1796875" style="17" customWidth="1"/>
    <col min="5927" max="6170" width="9.1796875" style="17"/>
    <col min="6171" max="6171" width="56" style="17" customWidth="1"/>
    <col min="6172" max="6174" width="13.54296875" style="17" customWidth="1"/>
    <col min="6175" max="6175" width="14.453125" style="17" customWidth="1"/>
    <col min="6176" max="6176" width="16.54296875" style="17" customWidth="1"/>
    <col min="6177" max="6177" width="13.7265625" style="17" customWidth="1"/>
    <col min="6178" max="6178" width="14" style="17" customWidth="1"/>
    <col min="6179" max="6179" width="10.54296875" style="17" customWidth="1"/>
    <col min="6180" max="6180" width="14" style="17" customWidth="1"/>
    <col min="6181" max="6181" width="9.54296875" style="17" customWidth="1"/>
    <col min="6182" max="6182" width="9.1796875" style="17" customWidth="1"/>
    <col min="6183" max="6426" width="9.1796875" style="17"/>
    <col min="6427" max="6427" width="56" style="17" customWidth="1"/>
    <col min="6428" max="6430" width="13.54296875" style="17" customWidth="1"/>
    <col min="6431" max="6431" width="14.453125" style="17" customWidth="1"/>
    <col min="6432" max="6432" width="16.54296875" style="17" customWidth="1"/>
    <col min="6433" max="6433" width="13.7265625" style="17" customWidth="1"/>
    <col min="6434" max="6434" width="14" style="17" customWidth="1"/>
    <col min="6435" max="6435" width="10.54296875" style="17" customWidth="1"/>
    <col min="6436" max="6436" width="14" style="17" customWidth="1"/>
    <col min="6437" max="6437" width="9.54296875" style="17" customWidth="1"/>
    <col min="6438" max="6438" width="9.1796875" style="17" customWidth="1"/>
    <col min="6439" max="6682" width="9.1796875" style="17"/>
    <col min="6683" max="6683" width="56" style="17" customWidth="1"/>
    <col min="6684" max="6686" width="13.54296875" style="17" customWidth="1"/>
    <col min="6687" max="6687" width="14.453125" style="17" customWidth="1"/>
    <col min="6688" max="6688" width="16.54296875" style="17" customWidth="1"/>
    <col min="6689" max="6689" width="13.7265625" style="17" customWidth="1"/>
    <col min="6690" max="6690" width="14" style="17" customWidth="1"/>
    <col min="6691" max="6691" width="10.54296875" style="17" customWidth="1"/>
    <col min="6692" max="6692" width="14" style="17" customWidth="1"/>
    <col min="6693" max="6693" width="9.54296875" style="17" customWidth="1"/>
    <col min="6694" max="6694" width="9.1796875" style="17" customWidth="1"/>
    <col min="6695" max="6938" width="9.1796875" style="17"/>
    <col min="6939" max="6939" width="56" style="17" customWidth="1"/>
    <col min="6940" max="6942" width="13.54296875" style="17" customWidth="1"/>
    <col min="6943" max="6943" width="14.453125" style="17" customWidth="1"/>
    <col min="6944" max="6944" width="16.54296875" style="17" customWidth="1"/>
    <col min="6945" max="6945" width="13.7265625" style="17" customWidth="1"/>
    <col min="6946" max="6946" width="14" style="17" customWidth="1"/>
    <col min="6947" max="6947" width="10.54296875" style="17" customWidth="1"/>
    <col min="6948" max="6948" width="14" style="17" customWidth="1"/>
    <col min="6949" max="6949" width="9.54296875" style="17" customWidth="1"/>
    <col min="6950" max="6950" width="9.1796875" style="17" customWidth="1"/>
    <col min="6951" max="7194" width="9.1796875" style="17"/>
    <col min="7195" max="7195" width="56" style="17" customWidth="1"/>
    <col min="7196" max="7198" width="13.54296875" style="17" customWidth="1"/>
    <col min="7199" max="7199" width="14.453125" style="17" customWidth="1"/>
    <col min="7200" max="7200" width="16.54296875" style="17" customWidth="1"/>
    <col min="7201" max="7201" width="13.7265625" style="17" customWidth="1"/>
    <col min="7202" max="7202" width="14" style="17" customWidth="1"/>
    <col min="7203" max="7203" width="10.54296875" style="17" customWidth="1"/>
    <col min="7204" max="7204" width="14" style="17" customWidth="1"/>
    <col min="7205" max="7205" width="9.54296875" style="17" customWidth="1"/>
    <col min="7206" max="7206" width="9.1796875" style="17" customWidth="1"/>
    <col min="7207" max="7450" width="9.1796875" style="17"/>
    <col min="7451" max="7451" width="56" style="17" customWidth="1"/>
    <col min="7452" max="7454" width="13.54296875" style="17" customWidth="1"/>
    <col min="7455" max="7455" width="14.453125" style="17" customWidth="1"/>
    <col min="7456" max="7456" width="16.54296875" style="17" customWidth="1"/>
    <col min="7457" max="7457" width="13.7265625" style="17" customWidth="1"/>
    <col min="7458" max="7458" width="14" style="17" customWidth="1"/>
    <col min="7459" max="7459" width="10.54296875" style="17" customWidth="1"/>
    <col min="7460" max="7460" width="14" style="17" customWidth="1"/>
    <col min="7461" max="7461" width="9.54296875" style="17" customWidth="1"/>
    <col min="7462" max="7462" width="9.1796875" style="17" customWidth="1"/>
    <col min="7463" max="7706" width="9.1796875" style="17"/>
    <col min="7707" max="7707" width="56" style="17" customWidth="1"/>
    <col min="7708" max="7710" width="13.54296875" style="17" customWidth="1"/>
    <col min="7711" max="7711" width="14.453125" style="17" customWidth="1"/>
    <col min="7712" max="7712" width="16.54296875" style="17" customWidth="1"/>
    <col min="7713" max="7713" width="13.7265625" style="17" customWidth="1"/>
    <col min="7714" max="7714" width="14" style="17" customWidth="1"/>
    <col min="7715" max="7715" width="10.54296875" style="17" customWidth="1"/>
    <col min="7716" max="7716" width="14" style="17" customWidth="1"/>
    <col min="7717" max="7717" width="9.54296875" style="17" customWidth="1"/>
    <col min="7718" max="7718" width="9.1796875" style="17" customWidth="1"/>
    <col min="7719" max="7962" width="9.1796875" style="17"/>
    <col min="7963" max="7963" width="56" style="17" customWidth="1"/>
    <col min="7964" max="7966" width="13.54296875" style="17" customWidth="1"/>
    <col min="7967" max="7967" width="14.453125" style="17" customWidth="1"/>
    <col min="7968" max="7968" width="16.54296875" style="17" customWidth="1"/>
    <col min="7969" max="7969" width="13.7265625" style="17" customWidth="1"/>
    <col min="7970" max="7970" width="14" style="17" customWidth="1"/>
    <col min="7971" max="7971" width="10.54296875" style="17" customWidth="1"/>
    <col min="7972" max="7972" width="14" style="17" customWidth="1"/>
    <col min="7973" max="7973" width="9.54296875" style="17" customWidth="1"/>
    <col min="7974" max="7974" width="9.1796875" style="17" customWidth="1"/>
    <col min="7975" max="8218" width="9.1796875" style="17"/>
    <col min="8219" max="8219" width="56" style="17" customWidth="1"/>
    <col min="8220" max="8222" width="13.54296875" style="17" customWidth="1"/>
    <col min="8223" max="8223" width="14.453125" style="17" customWidth="1"/>
    <col min="8224" max="8224" width="16.54296875" style="17" customWidth="1"/>
    <col min="8225" max="8225" width="13.7265625" style="17" customWidth="1"/>
    <col min="8226" max="8226" width="14" style="17" customWidth="1"/>
    <col min="8227" max="8227" width="10.54296875" style="17" customWidth="1"/>
    <col min="8228" max="8228" width="14" style="17" customWidth="1"/>
    <col min="8229" max="8229" width="9.54296875" style="17" customWidth="1"/>
    <col min="8230" max="8230" width="9.1796875" style="17" customWidth="1"/>
    <col min="8231" max="8474" width="9.1796875" style="17"/>
    <col min="8475" max="8475" width="56" style="17" customWidth="1"/>
    <col min="8476" max="8478" width="13.54296875" style="17" customWidth="1"/>
    <col min="8479" max="8479" width="14.453125" style="17" customWidth="1"/>
    <col min="8480" max="8480" width="16.54296875" style="17" customWidth="1"/>
    <col min="8481" max="8481" width="13.7265625" style="17" customWidth="1"/>
    <col min="8482" max="8482" width="14" style="17" customWidth="1"/>
    <col min="8483" max="8483" width="10.54296875" style="17" customWidth="1"/>
    <col min="8484" max="8484" width="14" style="17" customWidth="1"/>
    <col min="8485" max="8485" width="9.54296875" style="17" customWidth="1"/>
    <col min="8486" max="8486" width="9.1796875" style="17" customWidth="1"/>
    <col min="8487" max="8730" width="9.1796875" style="17"/>
    <col min="8731" max="8731" width="56" style="17" customWidth="1"/>
    <col min="8732" max="8734" width="13.54296875" style="17" customWidth="1"/>
    <col min="8735" max="8735" width="14.453125" style="17" customWidth="1"/>
    <col min="8736" max="8736" width="16.54296875" style="17" customWidth="1"/>
    <col min="8737" max="8737" width="13.7265625" style="17" customWidth="1"/>
    <col min="8738" max="8738" width="14" style="17" customWidth="1"/>
    <col min="8739" max="8739" width="10.54296875" style="17" customWidth="1"/>
    <col min="8740" max="8740" width="14" style="17" customWidth="1"/>
    <col min="8741" max="8741" width="9.54296875" style="17" customWidth="1"/>
    <col min="8742" max="8742" width="9.1796875" style="17" customWidth="1"/>
    <col min="8743" max="8986" width="9.1796875" style="17"/>
    <col min="8987" max="8987" width="56" style="17" customWidth="1"/>
    <col min="8988" max="8990" width="13.54296875" style="17" customWidth="1"/>
    <col min="8991" max="8991" width="14.453125" style="17" customWidth="1"/>
    <col min="8992" max="8992" width="16.54296875" style="17" customWidth="1"/>
    <col min="8993" max="8993" width="13.7265625" style="17" customWidth="1"/>
    <col min="8994" max="8994" width="14" style="17" customWidth="1"/>
    <col min="8995" max="8995" width="10.54296875" style="17" customWidth="1"/>
    <col min="8996" max="8996" width="14" style="17" customWidth="1"/>
    <col min="8997" max="8997" width="9.54296875" style="17" customWidth="1"/>
    <col min="8998" max="8998" width="9.1796875" style="17" customWidth="1"/>
    <col min="8999" max="9242" width="9.1796875" style="17"/>
    <col min="9243" max="9243" width="56" style="17" customWidth="1"/>
    <col min="9244" max="9246" width="13.54296875" style="17" customWidth="1"/>
    <col min="9247" max="9247" width="14.453125" style="17" customWidth="1"/>
    <col min="9248" max="9248" width="16.54296875" style="17" customWidth="1"/>
    <col min="9249" max="9249" width="13.7265625" style="17" customWidth="1"/>
    <col min="9250" max="9250" width="14" style="17" customWidth="1"/>
    <col min="9251" max="9251" width="10.54296875" style="17" customWidth="1"/>
    <col min="9252" max="9252" width="14" style="17" customWidth="1"/>
    <col min="9253" max="9253" width="9.54296875" style="17" customWidth="1"/>
    <col min="9254" max="9254" width="9.1796875" style="17" customWidth="1"/>
    <col min="9255" max="9498" width="9.1796875" style="17"/>
    <col min="9499" max="9499" width="56" style="17" customWidth="1"/>
    <col min="9500" max="9502" width="13.54296875" style="17" customWidth="1"/>
    <col min="9503" max="9503" width="14.453125" style="17" customWidth="1"/>
    <col min="9504" max="9504" width="16.54296875" style="17" customWidth="1"/>
    <col min="9505" max="9505" width="13.7265625" style="17" customWidth="1"/>
    <col min="9506" max="9506" width="14" style="17" customWidth="1"/>
    <col min="9507" max="9507" width="10.54296875" style="17" customWidth="1"/>
    <col min="9508" max="9508" width="14" style="17" customWidth="1"/>
    <col min="9509" max="9509" width="9.54296875" style="17" customWidth="1"/>
    <col min="9510" max="9510" width="9.1796875" style="17" customWidth="1"/>
    <col min="9511" max="9754" width="9.1796875" style="17"/>
    <col min="9755" max="9755" width="56" style="17" customWidth="1"/>
    <col min="9756" max="9758" width="13.54296875" style="17" customWidth="1"/>
    <col min="9759" max="9759" width="14.453125" style="17" customWidth="1"/>
    <col min="9760" max="9760" width="16.54296875" style="17" customWidth="1"/>
    <col min="9761" max="9761" width="13.7265625" style="17" customWidth="1"/>
    <col min="9762" max="9762" width="14" style="17" customWidth="1"/>
    <col min="9763" max="9763" width="10.54296875" style="17" customWidth="1"/>
    <col min="9764" max="9764" width="14" style="17" customWidth="1"/>
    <col min="9765" max="9765" width="9.54296875" style="17" customWidth="1"/>
    <col min="9766" max="9766" width="9.1796875" style="17" customWidth="1"/>
    <col min="9767" max="10010" width="9.1796875" style="17"/>
    <col min="10011" max="10011" width="56" style="17" customWidth="1"/>
    <col min="10012" max="10014" width="13.54296875" style="17" customWidth="1"/>
    <col min="10015" max="10015" width="14.453125" style="17" customWidth="1"/>
    <col min="10016" max="10016" width="16.54296875" style="17" customWidth="1"/>
    <col min="10017" max="10017" width="13.7265625" style="17" customWidth="1"/>
    <col min="10018" max="10018" width="14" style="17" customWidth="1"/>
    <col min="10019" max="10019" width="10.54296875" style="17" customWidth="1"/>
    <col min="10020" max="10020" width="14" style="17" customWidth="1"/>
    <col min="10021" max="10021" width="9.54296875" style="17" customWidth="1"/>
    <col min="10022" max="10022" width="9.1796875" style="17" customWidth="1"/>
    <col min="10023" max="10266" width="9.1796875" style="17"/>
    <col min="10267" max="10267" width="56" style="17" customWidth="1"/>
    <col min="10268" max="10270" width="13.54296875" style="17" customWidth="1"/>
    <col min="10271" max="10271" width="14.453125" style="17" customWidth="1"/>
    <col min="10272" max="10272" width="16.54296875" style="17" customWidth="1"/>
    <col min="10273" max="10273" width="13.7265625" style="17" customWidth="1"/>
    <col min="10274" max="10274" width="14" style="17" customWidth="1"/>
    <col min="10275" max="10275" width="10.54296875" style="17" customWidth="1"/>
    <col min="10276" max="10276" width="14" style="17" customWidth="1"/>
    <col min="10277" max="10277" width="9.54296875" style="17" customWidth="1"/>
    <col min="10278" max="10278" width="9.1796875" style="17" customWidth="1"/>
    <col min="10279" max="10522" width="9.1796875" style="17"/>
    <col min="10523" max="10523" width="56" style="17" customWidth="1"/>
    <col min="10524" max="10526" width="13.54296875" style="17" customWidth="1"/>
    <col min="10527" max="10527" width="14.453125" style="17" customWidth="1"/>
    <col min="10528" max="10528" width="16.54296875" style="17" customWidth="1"/>
    <col min="10529" max="10529" width="13.7265625" style="17" customWidth="1"/>
    <col min="10530" max="10530" width="14" style="17" customWidth="1"/>
    <col min="10531" max="10531" width="10.54296875" style="17" customWidth="1"/>
    <col min="10532" max="10532" width="14" style="17" customWidth="1"/>
    <col min="10533" max="10533" width="9.54296875" style="17" customWidth="1"/>
    <col min="10534" max="10534" width="9.1796875" style="17" customWidth="1"/>
    <col min="10535" max="10778" width="9.1796875" style="17"/>
    <col min="10779" max="10779" width="56" style="17" customWidth="1"/>
    <col min="10780" max="10782" width="13.54296875" style="17" customWidth="1"/>
    <col min="10783" max="10783" width="14.453125" style="17" customWidth="1"/>
    <col min="10784" max="10784" width="16.54296875" style="17" customWidth="1"/>
    <col min="10785" max="10785" width="13.7265625" style="17" customWidth="1"/>
    <col min="10786" max="10786" width="14" style="17" customWidth="1"/>
    <col min="10787" max="10787" width="10.54296875" style="17" customWidth="1"/>
    <col min="10788" max="10788" width="14" style="17" customWidth="1"/>
    <col min="10789" max="10789" width="9.54296875" style="17" customWidth="1"/>
    <col min="10790" max="10790" width="9.1796875" style="17" customWidth="1"/>
    <col min="10791" max="11034" width="9.1796875" style="17"/>
    <col min="11035" max="11035" width="56" style="17" customWidth="1"/>
    <col min="11036" max="11038" width="13.54296875" style="17" customWidth="1"/>
    <col min="11039" max="11039" width="14.453125" style="17" customWidth="1"/>
    <col min="11040" max="11040" width="16.54296875" style="17" customWidth="1"/>
    <col min="11041" max="11041" width="13.7265625" style="17" customWidth="1"/>
    <col min="11042" max="11042" width="14" style="17" customWidth="1"/>
    <col min="11043" max="11043" width="10.54296875" style="17" customWidth="1"/>
    <col min="11044" max="11044" width="14" style="17" customWidth="1"/>
    <col min="11045" max="11045" width="9.54296875" style="17" customWidth="1"/>
    <col min="11046" max="11046" width="9.1796875" style="17" customWidth="1"/>
    <col min="11047" max="11290" width="9.1796875" style="17"/>
    <col min="11291" max="11291" width="56" style="17" customWidth="1"/>
    <col min="11292" max="11294" width="13.54296875" style="17" customWidth="1"/>
    <col min="11295" max="11295" width="14.453125" style="17" customWidth="1"/>
    <col min="11296" max="11296" width="16.54296875" style="17" customWidth="1"/>
    <col min="11297" max="11297" width="13.7265625" style="17" customWidth="1"/>
    <col min="11298" max="11298" width="14" style="17" customWidth="1"/>
    <col min="11299" max="11299" width="10.54296875" style="17" customWidth="1"/>
    <col min="11300" max="11300" width="14" style="17" customWidth="1"/>
    <col min="11301" max="11301" width="9.54296875" style="17" customWidth="1"/>
    <col min="11302" max="11302" width="9.1796875" style="17" customWidth="1"/>
    <col min="11303" max="11546" width="9.1796875" style="17"/>
    <col min="11547" max="11547" width="56" style="17" customWidth="1"/>
    <col min="11548" max="11550" width="13.54296875" style="17" customWidth="1"/>
    <col min="11551" max="11551" width="14.453125" style="17" customWidth="1"/>
    <col min="11552" max="11552" width="16.54296875" style="17" customWidth="1"/>
    <col min="11553" max="11553" width="13.7265625" style="17" customWidth="1"/>
    <col min="11554" max="11554" width="14" style="17" customWidth="1"/>
    <col min="11555" max="11555" width="10.54296875" style="17" customWidth="1"/>
    <col min="11556" max="11556" width="14" style="17" customWidth="1"/>
    <col min="11557" max="11557" width="9.54296875" style="17" customWidth="1"/>
    <col min="11558" max="11558" width="9.1796875" style="17" customWidth="1"/>
    <col min="11559" max="11802" width="9.1796875" style="17"/>
    <col min="11803" max="11803" width="56" style="17" customWidth="1"/>
    <col min="11804" max="11806" width="13.54296875" style="17" customWidth="1"/>
    <col min="11807" max="11807" width="14.453125" style="17" customWidth="1"/>
    <col min="11808" max="11808" width="16.54296875" style="17" customWidth="1"/>
    <col min="11809" max="11809" width="13.7265625" style="17" customWidth="1"/>
    <col min="11810" max="11810" width="14" style="17" customWidth="1"/>
    <col min="11811" max="11811" width="10.54296875" style="17" customWidth="1"/>
    <col min="11812" max="11812" width="14" style="17" customWidth="1"/>
    <col min="11813" max="11813" width="9.54296875" style="17" customWidth="1"/>
    <col min="11814" max="11814" width="9.1796875" style="17" customWidth="1"/>
    <col min="11815" max="12058" width="9.1796875" style="17"/>
    <col min="12059" max="12059" width="56" style="17" customWidth="1"/>
    <col min="12060" max="12062" width="13.54296875" style="17" customWidth="1"/>
    <col min="12063" max="12063" width="14.453125" style="17" customWidth="1"/>
    <col min="12064" max="12064" width="16.54296875" style="17" customWidth="1"/>
    <col min="12065" max="12065" width="13.7265625" style="17" customWidth="1"/>
    <col min="12066" max="12066" width="14" style="17" customWidth="1"/>
    <col min="12067" max="12067" width="10.54296875" style="17" customWidth="1"/>
    <col min="12068" max="12068" width="14" style="17" customWidth="1"/>
    <col min="12069" max="12069" width="9.54296875" style="17" customWidth="1"/>
    <col min="12070" max="12070" width="9.1796875" style="17" customWidth="1"/>
    <col min="12071" max="12314" width="9.1796875" style="17"/>
    <col min="12315" max="12315" width="56" style="17" customWidth="1"/>
    <col min="12316" max="12318" width="13.54296875" style="17" customWidth="1"/>
    <col min="12319" max="12319" width="14.453125" style="17" customWidth="1"/>
    <col min="12320" max="12320" width="16.54296875" style="17" customWidth="1"/>
    <col min="12321" max="12321" width="13.7265625" style="17" customWidth="1"/>
    <col min="12322" max="12322" width="14" style="17" customWidth="1"/>
    <col min="12323" max="12323" width="10.54296875" style="17" customWidth="1"/>
    <col min="12324" max="12324" width="14" style="17" customWidth="1"/>
    <col min="12325" max="12325" width="9.54296875" style="17" customWidth="1"/>
    <col min="12326" max="12326" width="9.1796875" style="17" customWidth="1"/>
    <col min="12327" max="12570" width="9.1796875" style="17"/>
    <col min="12571" max="12571" width="56" style="17" customWidth="1"/>
    <col min="12572" max="12574" width="13.54296875" style="17" customWidth="1"/>
    <col min="12575" max="12575" width="14.453125" style="17" customWidth="1"/>
    <col min="12576" max="12576" width="16.54296875" style="17" customWidth="1"/>
    <col min="12577" max="12577" width="13.7265625" style="17" customWidth="1"/>
    <col min="12578" max="12578" width="14" style="17" customWidth="1"/>
    <col min="12579" max="12579" width="10.54296875" style="17" customWidth="1"/>
    <col min="12580" max="12580" width="14" style="17" customWidth="1"/>
    <col min="12581" max="12581" width="9.54296875" style="17" customWidth="1"/>
    <col min="12582" max="12582" width="9.1796875" style="17" customWidth="1"/>
    <col min="12583" max="12826" width="9.1796875" style="17"/>
    <col min="12827" max="12827" width="56" style="17" customWidth="1"/>
    <col min="12828" max="12830" width="13.54296875" style="17" customWidth="1"/>
    <col min="12831" max="12831" width="14.453125" style="17" customWidth="1"/>
    <col min="12832" max="12832" width="16.54296875" style="17" customWidth="1"/>
    <col min="12833" max="12833" width="13.7265625" style="17" customWidth="1"/>
    <col min="12834" max="12834" width="14" style="17" customWidth="1"/>
    <col min="12835" max="12835" width="10.54296875" style="17" customWidth="1"/>
    <col min="12836" max="12836" width="14" style="17" customWidth="1"/>
    <col min="12837" max="12837" width="9.54296875" style="17" customWidth="1"/>
    <col min="12838" max="12838" width="9.1796875" style="17" customWidth="1"/>
    <col min="12839" max="13082" width="9.1796875" style="17"/>
    <col min="13083" max="13083" width="56" style="17" customWidth="1"/>
    <col min="13084" max="13086" width="13.54296875" style="17" customWidth="1"/>
    <col min="13087" max="13087" width="14.453125" style="17" customWidth="1"/>
    <col min="13088" max="13088" width="16.54296875" style="17" customWidth="1"/>
    <col min="13089" max="13089" width="13.7265625" style="17" customWidth="1"/>
    <col min="13090" max="13090" width="14" style="17" customWidth="1"/>
    <col min="13091" max="13091" width="10.54296875" style="17" customWidth="1"/>
    <col min="13092" max="13092" width="14" style="17" customWidth="1"/>
    <col min="13093" max="13093" width="9.54296875" style="17" customWidth="1"/>
    <col min="13094" max="13094" width="9.1796875" style="17" customWidth="1"/>
    <col min="13095" max="13338" width="9.1796875" style="17"/>
    <col min="13339" max="13339" width="56" style="17" customWidth="1"/>
    <col min="13340" max="13342" width="13.54296875" style="17" customWidth="1"/>
    <col min="13343" max="13343" width="14.453125" style="17" customWidth="1"/>
    <col min="13344" max="13344" width="16.54296875" style="17" customWidth="1"/>
    <col min="13345" max="13345" width="13.7265625" style="17" customWidth="1"/>
    <col min="13346" max="13346" width="14" style="17" customWidth="1"/>
    <col min="13347" max="13347" width="10.54296875" style="17" customWidth="1"/>
    <col min="13348" max="13348" width="14" style="17" customWidth="1"/>
    <col min="13349" max="13349" width="9.54296875" style="17" customWidth="1"/>
    <col min="13350" max="13350" width="9.1796875" style="17" customWidth="1"/>
    <col min="13351" max="13594" width="9.1796875" style="17"/>
    <col min="13595" max="13595" width="56" style="17" customWidth="1"/>
    <col min="13596" max="13598" width="13.54296875" style="17" customWidth="1"/>
    <col min="13599" max="13599" width="14.453125" style="17" customWidth="1"/>
    <col min="13600" max="13600" width="16.54296875" style="17" customWidth="1"/>
    <col min="13601" max="13601" width="13.7265625" style="17" customWidth="1"/>
    <col min="13602" max="13602" width="14" style="17" customWidth="1"/>
    <col min="13603" max="13603" width="10.54296875" style="17" customWidth="1"/>
    <col min="13604" max="13604" width="14" style="17" customWidth="1"/>
    <col min="13605" max="13605" width="9.54296875" style="17" customWidth="1"/>
    <col min="13606" max="13606" width="9.1796875" style="17" customWidth="1"/>
    <col min="13607" max="13850" width="9.1796875" style="17"/>
    <col min="13851" max="13851" width="56" style="17" customWidth="1"/>
    <col min="13852" max="13854" width="13.54296875" style="17" customWidth="1"/>
    <col min="13855" max="13855" width="14.453125" style="17" customWidth="1"/>
    <col min="13856" max="13856" width="16.54296875" style="17" customWidth="1"/>
    <col min="13857" max="13857" width="13.7265625" style="17" customWidth="1"/>
    <col min="13858" max="13858" width="14" style="17" customWidth="1"/>
    <col min="13859" max="13859" width="10.54296875" style="17" customWidth="1"/>
    <col min="13860" max="13860" width="14" style="17" customWidth="1"/>
    <col min="13861" max="13861" width="9.54296875" style="17" customWidth="1"/>
    <col min="13862" max="13862" width="9.1796875" style="17" customWidth="1"/>
    <col min="13863" max="14106" width="9.1796875" style="17"/>
    <col min="14107" max="14107" width="56" style="17" customWidth="1"/>
    <col min="14108" max="14110" width="13.54296875" style="17" customWidth="1"/>
    <col min="14111" max="14111" width="14.453125" style="17" customWidth="1"/>
    <col min="14112" max="14112" width="16.54296875" style="17" customWidth="1"/>
    <col min="14113" max="14113" width="13.7265625" style="17" customWidth="1"/>
    <col min="14114" max="14114" width="14" style="17" customWidth="1"/>
    <col min="14115" max="14115" width="10.54296875" style="17" customWidth="1"/>
    <col min="14116" max="14116" width="14" style="17" customWidth="1"/>
    <col min="14117" max="14117" width="9.54296875" style="17" customWidth="1"/>
    <col min="14118" max="14118" width="9.1796875" style="17" customWidth="1"/>
    <col min="14119" max="14362" width="9.1796875" style="17"/>
    <col min="14363" max="14363" width="56" style="17" customWidth="1"/>
    <col min="14364" max="14366" width="13.54296875" style="17" customWidth="1"/>
    <col min="14367" max="14367" width="14.453125" style="17" customWidth="1"/>
    <col min="14368" max="14368" width="16.54296875" style="17" customWidth="1"/>
    <col min="14369" max="14369" width="13.7265625" style="17" customWidth="1"/>
    <col min="14370" max="14370" width="14" style="17" customWidth="1"/>
    <col min="14371" max="14371" width="10.54296875" style="17" customWidth="1"/>
    <col min="14372" max="14372" width="14" style="17" customWidth="1"/>
    <col min="14373" max="14373" width="9.54296875" style="17" customWidth="1"/>
    <col min="14374" max="14374" width="9.1796875" style="17" customWidth="1"/>
    <col min="14375" max="14618" width="9.1796875" style="17"/>
    <col min="14619" max="14619" width="56" style="17" customWidth="1"/>
    <col min="14620" max="14622" width="13.54296875" style="17" customWidth="1"/>
    <col min="14623" max="14623" width="14.453125" style="17" customWidth="1"/>
    <col min="14624" max="14624" width="16.54296875" style="17" customWidth="1"/>
    <col min="14625" max="14625" width="13.7265625" style="17" customWidth="1"/>
    <col min="14626" max="14626" width="14" style="17" customWidth="1"/>
    <col min="14627" max="14627" width="10.54296875" style="17" customWidth="1"/>
    <col min="14628" max="14628" width="14" style="17" customWidth="1"/>
    <col min="14629" max="14629" width="9.54296875" style="17" customWidth="1"/>
    <col min="14630" max="14630" width="9.1796875" style="17" customWidth="1"/>
    <col min="14631" max="14874" width="9.1796875" style="17"/>
    <col min="14875" max="14875" width="56" style="17" customWidth="1"/>
    <col min="14876" max="14878" width="13.54296875" style="17" customWidth="1"/>
    <col min="14879" max="14879" width="14.453125" style="17" customWidth="1"/>
    <col min="14880" max="14880" width="16.54296875" style="17" customWidth="1"/>
    <col min="14881" max="14881" width="13.7265625" style="17" customWidth="1"/>
    <col min="14882" max="14882" width="14" style="17" customWidth="1"/>
    <col min="14883" max="14883" width="10.54296875" style="17" customWidth="1"/>
    <col min="14884" max="14884" width="14" style="17" customWidth="1"/>
    <col min="14885" max="14885" width="9.54296875" style="17" customWidth="1"/>
    <col min="14886" max="14886" width="9.1796875" style="17" customWidth="1"/>
    <col min="14887" max="15130" width="9.1796875" style="17"/>
    <col min="15131" max="15131" width="56" style="17" customWidth="1"/>
    <col min="15132" max="15134" width="13.54296875" style="17" customWidth="1"/>
    <col min="15135" max="15135" width="14.453125" style="17" customWidth="1"/>
    <col min="15136" max="15136" width="16.54296875" style="17" customWidth="1"/>
    <col min="15137" max="15137" width="13.7265625" style="17" customWidth="1"/>
    <col min="15138" max="15138" width="14" style="17" customWidth="1"/>
    <col min="15139" max="15139" width="10.54296875" style="17" customWidth="1"/>
    <col min="15140" max="15140" width="14" style="17" customWidth="1"/>
    <col min="15141" max="15141" width="9.54296875" style="17" customWidth="1"/>
    <col min="15142" max="15142" width="9.1796875" style="17" customWidth="1"/>
    <col min="15143" max="15386" width="9.1796875" style="17"/>
    <col min="15387" max="15387" width="56" style="17" customWidth="1"/>
    <col min="15388" max="15390" width="13.54296875" style="17" customWidth="1"/>
    <col min="15391" max="15391" width="14.453125" style="17" customWidth="1"/>
    <col min="15392" max="15392" width="16.54296875" style="17" customWidth="1"/>
    <col min="15393" max="15393" width="13.7265625" style="17" customWidth="1"/>
    <col min="15394" max="15394" width="14" style="17" customWidth="1"/>
    <col min="15395" max="15395" width="10.54296875" style="17" customWidth="1"/>
    <col min="15396" max="15396" width="14" style="17" customWidth="1"/>
    <col min="15397" max="15397" width="9.54296875" style="17" customWidth="1"/>
    <col min="15398" max="15398" width="9.1796875" style="17" customWidth="1"/>
    <col min="15399" max="15642" width="9.1796875" style="17"/>
    <col min="15643" max="15643" width="56" style="17" customWidth="1"/>
    <col min="15644" max="15646" width="13.54296875" style="17" customWidth="1"/>
    <col min="15647" max="15647" width="14.453125" style="17" customWidth="1"/>
    <col min="15648" max="15648" width="16.54296875" style="17" customWidth="1"/>
    <col min="15649" max="15649" width="13.7265625" style="17" customWidth="1"/>
    <col min="15650" max="15650" width="14" style="17" customWidth="1"/>
    <col min="15651" max="15651" width="10.54296875" style="17" customWidth="1"/>
    <col min="15652" max="15652" width="14" style="17" customWidth="1"/>
    <col min="15653" max="15653" width="9.54296875" style="17" customWidth="1"/>
    <col min="15654" max="15654" width="9.1796875" style="17" customWidth="1"/>
    <col min="15655" max="15898" width="9.1796875" style="17"/>
    <col min="15899" max="15899" width="56" style="17" customWidth="1"/>
    <col min="15900" max="15902" width="13.54296875" style="17" customWidth="1"/>
    <col min="15903" max="15903" width="14.453125" style="17" customWidth="1"/>
    <col min="15904" max="15904" width="16.54296875" style="17" customWidth="1"/>
    <col min="15905" max="15905" width="13.7265625" style="17" customWidth="1"/>
    <col min="15906" max="15906" width="14" style="17" customWidth="1"/>
    <col min="15907" max="15907" width="10.54296875" style="17" customWidth="1"/>
    <col min="15908" max="15908" width="14" style="17" customWidth="1"/>
    <col min="15909" max="15909" width="9.54296875" style="17" customWidth="1"/>
    <col min="15910" max="15910" width="9.1796875" style="17" customWidth="1"/>
    <col min="15911" max="16154" width="9.1796875" style="17"/>
    <col min="16155" max="16155" width="56" style="17" customWidth="1"/>
    <col min="16156" max="16158" width="13.54296875" style="17" customWidth="1"/>
    <col min="16159" max="16159" width="14.453125" style="17" customWidth="1"/>
    <col min="16160" max="16160" width="16.54296875" style="17" customWidth="1"/>
    <col min="16161" max="16161" width="13.7265625" style="17" customWidth="1"/>
    <col min="16162" max="16162" width="14" style="17" customWidth="1"/>
    <col min="16163" max="16163" width="10.54296875" style="17" customWidth="1"/>
    <col min="16164" max="16164" width="14" style="17" customWidth="1"/>
    <col min="16165" max="16165" width="9.54296875" style="17" customWidth="1"/>
    <col min="16166" max="16166" width="9.1796875" style="17" customWidth="1"/>
    <col min="16167" max="16384" width="9.1796875" style="17"/>
  </cols>
  <sheetData>
    <row r="2" spans="2:39" ht="14.5" customHeight="1" x14ac:dyDescent="0.25">
      <c r="B2" s="77" t="s">
        <v>52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9" ht="14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8"/>
      <c r="N3" s="18"/>
      <c r="O3" s="18"/>
      <c r="P3" s="18"/>
      <c r="Q3" s="18"/>
      <c r="R3" s="18"/>
      <c r="S3" s="18"/>
      <c r="T3" s="18"/>
      <c r="U3" s="18"/>
      <c r="V3" s="18"/>
      <c r="W3" s="48"/>
      <c r="X3" s="48"/>
      <c r="Y3" s="48"/>
      <c r="Z3" s="48"/>
      <c r="AA3" s="49" t="s">
        <v>104</v>
      </c>
      <c r="AB3" s="18"/>
      <c r="AC3" s="18"/>
      <c r="AD3" s="18"/>
      <c r="AE3" s="18"/>
      <c r="AF3" s="49"/>
      <c r="AG3" s="18"/>
      <c r="AH3" s="18"/>
      <c r="AI3" s="18"/>
      <c r="AJ3" s="18"/>
      <c r="AK3" s="49" t="s">
        <v>81</v>
      </c>
      <c r="AL3" s="19"/>
    </row>
    <row r="4" spans="2:39" ht="15" customHeight="1" x14ac:dyDescent="0.25">
      <c r="B4" s="50"/>
      <c r="C4" s="76" t="s">
        <v>87</v>
      </c>
      <c r="D4" s="76"/>
      <c r="E4" s="76"/>
      <c r="F4" s="76"/>
      <c r="G4" s="64" t="s">
        <v>80</v>
      </c>
      <c r="H4" s="76" t="s">
        <v>92</v>
      </c>
      <c r="I4" s="76"/>
      <c r="J4" s="76"/>
      <c r="K4" s="76"/>
      <c r="L4" s="54" t="s">
        <v>80</v>
      </c>
      <c r="M4" s="76" t="s">
        <v>48</v>
      </c>
      <c r="N4" s="76"/>
      <c r="O4" s="76"/>
      <c r="P4" s="76"/>
      <c r="Q4" s="45" t="s">
        <v>80</v>
      </c>
      <c r="R4" s="76" t="s">
        <v>47</v>
      </c>
      <c r="S4" s="76"/>
      <c r="T4" s="76"/>
      <c r="U4" s="76"/>
      <c r="V4" s="45" t="s">
        <v>80</v>
      </c>
      <c r="W4" s="76" t="s">
        <v>49</v>
      </c>
      <c r="X4" s="76"/>
      <c r="Y4" s="76"/>
      <c r="Z4" s="76"/>
      <c r="AA4" s="46" t="s">
        <v>60</v>
      </c>
      <c r="AB4" s="76" t="s">
        <v>50</v>
      </c>
      <c r="AC4" s="76"/>
      <c r="AD4" s="76"/>
      <c r="AE4" s="76"/>
      <c r="AF4" s="46" t="s">
        <v>60</v>
      </c>
      <c r="AG4" s="76" t="s">
        <v>51</v>
      </c>
      <c r="AH4" s="76"/>
      <c r="AI4" s="76"/>
      <c r="AJ4" s="76"/>
      <c r="AK4" s="46" t="s">
        <v>60</v>
      </c>
    </row>
    <row r="5" spans="2:39" s="19" customFormat="1" ht="15" customHeight="1" x14ac:dyDescent="0.25">
      <c r="B5" s="51"/>
      <c r="C5" s="56" t="s">
        <v>88</v>
      </c>
      <c r="D5" s="56" t="s">
        <v>89</v>
      </c>
      <c r="E5" s="56" t="s">
        <v>90</v>
      </c>
      <c r="F5" s="56" t="s">
        <v>91</v>
      </c>
      <c r="G5" s="44" t="s">
        <v>93</v>
      </c>
      <c r="H5" s="44" t="s">
        <v>82</v>
      </c>
      <c r="I5" s="44" t="s">
        <v>83</v>
      </c>
      <c r="J5" s="44" t="s">
        <v>84</v>
      </c>
      <c r="K5" s="44" t="s">
        <v>85</v>
      </c>
      <c r="L5" s="44" t="s">
        <v>86</v>
      </c>
      <c r="M5" s="44" t="s">
        <v>22</v>
      </c>
      <c r="N5" s="44" t="s">
        <v>23</v>
      </c>
      <c r="O5" s="44" t="s">
        <v>24</v>
      </c>
      <c r="P5" s="44" t="s">
        <v>25</v>
      </c>
      <c r="Q5" s="44" t="s">
        <v>15</v>
      </c>
      <c r="R5" s="44" t="s">
        <v>18</v>
      </c>
      <c r="S5" s="44" t="s">
        <v>19</v>
      </c>
      <c r="T5" s="44" t="s">
        <v>20</v>
      </c>
      <c r="U5" s="44" t="s">
        <v>21</v>
      </c>
      <c r="V5" s="44" t="s">
        <v>17</v>
      </c>
      <c r="W5" s="44" t="s">
        <v>26</v>
      </c>
      <c r="X5" s="44" t="s">
        <v>27</v>
      </c>
      <c r="Y5" s="44" t="s">
        <v>28</v>
      </c>
      <c r="Z5" s="44" t="s">
        <v>29</v>
      </c>
      <c r="AA5" s="44" t="s">
        <v>16</v>
      </c>
      <c r="AB5" s="44" t="s">
        <v>30</v>
      </c>
      <c r="AC5" s="44" t="s">
        <v>31</v>
      </c>
      <c r="AD5" s="44" t="s">
        <v>32</v>
      </c>
      <c r="AE5" s="44" t="s">
        <v>36</v>
      </c>
      <c r="AF5" s="44" t="s">
        <v>44</v>
      </c>
      <c r="AG5" s="44" t="s">
        <v>33</v>
      </c>
      <c r="AH5" s="44" t="s">
        <v>34</v>
      </c>
      <c r="AI5" s="44" t="s">
        <v>35</v>
      </c>
      <c r="AJ5" s="44" t="s">
        <v>46</v>
      </c>
      <c r="AK5" s="44" t="s">
        <v>45</v>
      </c>
    </row>
    <row r="6" spans="2:39" ht="15" customHeight="1" x14ac:dyDescent="0.25">
      <c r="B6" s="12" t="s">
        <v>0</v>
      </c>
      <c r="C6" s="62"/>
      <c r="D6" s="62"/>
      <c r="E6" s="62"/>
      <c r="F6" s="62"/>
      <c r="G6" s="12"/>
      <c r="H6" s="57"/>
      <c r="I6" s="57"/>
      <c r="J6" s="57"/>
      <c r="K6" s="57"/>
      <c r="L6" s="5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2:39" ht="15" customHeight="1" x14ac:dyDescent="0.25">
      <c r="B7" s="34" t="s">
        <v>59</v>
      </c>
      <c r="C7" s="66">
        <v>10800</v>
      </c>
      <c r="D7" s="66">
        <v>11869</v>
      </c>
      <c r="E7" s="66">
        <v>11877</v>
      </c>
      <c r="F7" s="66">
        <v>11629</v>
      </c>
      <c r="G7" s="58">
        <f>C7+D7+E7+F7</f>
        <v>46175</v>
      </c>
      <c r="H7" s="58">
        <v>9070</v>
      </c>
      <c r="I7" s="58">
        <v>9654</v>
      </c>
      <c r="J7" s="58">
        <v>9833</v>
      </c>
      <c r="K7" s="58">
        <v>10618</v>
      </c>
      <c r="L7" s="58">
        <f>H7+I7+J7+K7</f>
        <v>39175</v>
      </c>
      <c r="M7" s="32">
        <v>8349</v>
      </c>
      <c r="N7" s="32">
        <v>9136</v>
      </c>
      <c r="O7" s="32">
        <v>9171</v>
      </c>
      <c r="P7" s="32">
        <v>9409</v>
      </c>
      <c r="Q7" s="38">
        <v>36065</v>
      </c>
      <c r="R7" s="38">
        <v>7271</v>
      </c>
      <c r="S7" s="38">
        <v>7725</v>
      </c>
      <c r="T7" s="38">
        <v>7830</v>
      </c>
      <c r="U7" s="38">
        <v>8195</v>
      </c>
      <c r="V7" s="38">
        <v>31021</v>
      </c>
      <c r="W7" s="38">
        <v>6217</v>
      </c>
      <c r="X7" s="38">
        <v>6724</v>
      </c>
      <c r="Y7" s="38">
        <v>7118</v>
      </c>
      <c r="Z7" s="38">
        <v>7300</v>
      </c>
      <c r="AA7" s="38">
        <v>27359</v>
      </c>
      <c r="AB7" s="38">
        <v>4839</v>
      </c>
      <c r="AC7" s="38">
        <v>5493</v>
      </c>
      <c r="AD7" s="38">
        <v>5783</v>
      </c>
      <c r="AE7" s="38">
        <v>5949</v>
      </c>
      <c r="AF7" s="38">
        <v>22064</v>
      </c>
      <c r="AG7" s="38">
        <v>4564</v>
      </c>
      <c r="AH7" s="38">
        <v>4771</v>
      </c>
      <c r="AI7" s="38">
        <v>4751</v>
      </c>
      <c r="AJ7" s="38">
        <v>4645</v>
      </c>
      <c r="AK7" s="38">
        <v>18731</v>
      </c>
      <c r="AL7" s="20"/>
      <c r="AM7" s="21"/>
    </row>
    <row r="8" spans="2:39" ht="15" customHeight="1" x14ac:dyDescent="0.25">
      <c r="B8" s="34" t="s">
        <v>1</v>
      </c>
      <c r="C8" s="66">
        <v>169</v>
      </c>
      <c r="D8" s="66">
        <v>569</v>
      </c>
      <c r="E8" s="66">
        <v>-187</v>
      </c>
      <c r="F8" s="66">
        <v>789</v>
      </c>
      <c r="G8" s="58">
        <f>C8+D8+E8+F8</f>
        <v>1340</v>
      </c>
      <c r="H8" s="58">
        <v>371</v>
      </c>
      <c r="I8" s="58">
        <v>412</v>
      </c>
      <c r="J8" s="58">
        <v>297</v>
      </c>
      <c r="K8" s="58">
        <v>439</v>
      </c>
      <c r="L8" s="58">
        <f>H8+I8+J8+K8</f>
        <v>1519</v>
      </c>
      <c r="M8" s="32">
        <v>106</v>
      </c>
      <c r="N8" s="32">
        <v>198</v>
      </c>
      <c r="O8" s="32">
        <v>318</v>
      </c>
      <c r="P8" s="32">
        <v>310</v>
      </c>
      <c r="Q8" s="38">
        <v>932</v>
      </c>
      <c r="R8" s="38">
        <v>289</v>
      </c>
      <c r="S8" s="38">
        <v>289</v>
      </c>
      <c r="T8" s="38">
        <v>249</v>
      </c>
      <c r="U8" s="38">
        <v>258</v>
      </c>
      <c r="V8" s="38">
        <v>1085</v>
      </c>
      <c r="W8" s="38">
        <v>132</v>
      </c>
      <c r="X8" s="38">
        <v>340</v>
      </c>
      <c r="Y8" s="38">
        <v>368</v>
      </c>
      <c r="Z8" s="38">
        <v>378</v>
      </c>
      <c r="AA8" s="38">
        <v>1218</v>
      </c>
      <c r="AB8" s="38">
        <v>182</v>
      </c>
      <c r="AC8" s="38">
        <v>79</v>
      </c>
      <c r="AD8" s="38">
        <v>-62</v>
      </c>
      <c r="AE8" s="38">
        <v>-30</v>
      </c>
      <c r="AF8" s="38">
        <v>169</v>
      </c>
      <c r="AG8" s="38">
        <v>179</v>
      </c>
      <c r="AH8" s="38">
        <v>-63</v>
      </c>
      <c r="AI8" s="38">
        <v>170</v>
      </c>
      <c r="AJ8" s="38">
        <v>95</v>
      </c>
      <c r="AK8" s="38">
        <v>381</v>
      </c>
      <c r="AL8" s="20"/>
      <c r="AM8" s="21"/>
    </row>
    <row r="9" spans="2:39" ht="15" customHeight="1" x14ac:dyDescent="0.25">
      <c r="B9" s="33" t="s">
        <v>2</v>
      </c>
      <c r="C9" s="59">
        <f t="shared" ref="C9:G9" si="0">C7+C8</f>
        <v>10969</v>
      </c>
      <c r="D9" s="59">
        <f t="shared" si="0"/>
        <v>12438</v>
      </c>
      <c r="E9" s="59">
        <f t="shared" si="0"/>
        <v>11690</v>
      </c>
      <c r="F9" s="59">
        <f t="shared" si="0"/>
        <v>12418</v>
      </c>
      <c r="G9" s="59">
        <f t="shared" si="0"/>
        <v>47515</v>
      </c>
      <c r="H9" s="59">
        <v>9441</v>
      </c>
      <c r="I9" s="59">
        <v>10066</v>
      </c>
      <c r="J9" s="59">
        <v>10130</v>
      </c>
      <c r="K9" s="59">
        <v>11057</v>
      </c>
      <c r="L9" s="59">
        <f>L7+L8</f>
        <v>40694</v>
      </c>
      <c r="M9" s="32">
        <f t="shared" ref="M9:AC9" si="1">SUM(M7:M8)</f>
        <v>8455</v>
      </c>
      <c r="N9" s="32">
        <f t="shared" si="1"/>
        <v>9334</v>
      </c>
      <c r="O9" s="32">
        <f t="shared" si="1"/>
        <v>9489</v>
      </c>
      <c r="P9" s="32">
        <f t="shared" si="1"/>
        <v>9719</v>
      </c>
      <c r="Q9" s="32">
        <f t="shared" si="1"/>
        <v>36997</v>
      </c>
      <c r="R9" s="32">
        <f t="shared" si="1"/>
        <v>7560</v>
      </c>
      <c r="S9" s="32">
        <f t="shared" si="1"/>
        <v>8014</v>
      </c>
      <c r="T9" s="32">
        <f t="shared" si="1"/>
        <v>8079</v>
      </c>
      <c r="U9" s="32">
        <f t="shared" si="1"/>
        <v>8453</v>
      </c>
      <c r="V9" s="32">
        <f t="shared" si="1"/>
        <v>32106</v>
      </c>
      <c r="W9" s="32">
        <f t="shared" si="1"/>
        <v>6349</v>
      </c>
      <c r="X9" s="32">
        <f t="shared" si="1"/>
        <v>7064</v>
      </c>
      <c r="Y9" s="32">
        <f t="shared" si="1"/>
        <v>7486</v>
      </c>
      <c r="Z9" s="32">
        <f t="shared" si="1"/>
        <v>7678</v>
      </c>
      <c r="AA9" s="32">
        <f t="shared" si="1"/>
        <v>28577</v>
      </c>
      <c r="AB9" s="32">
        <f t="shared" si="1"/>
        <v>5021</v>
      </c>
      <c r="AC9" s="32">
        <f t="shared" si="1"/>
        <v>5572</v>
      </c>
      <c r="AD9" s="32">
        <f>SUM(AD7:AD8)</f>
        <v>5721</v>
      </c>
      <c r="AE9" s="32">
        <f>SUM(AE7:AE8)</f>
        <v>5919</v>
      </c>
      <c r="AF9" s="32">
        <f>SUM(AF7:AF8)</f>
        <v>22233</v>
      </c>
      <c r="AG9" s="32">
        <f t="shared" ref="AG9:AK9" si="2">SUM(AG7:AG8)</f>
        <v>4743</v>
      </c>
      <c r="AH9" s="32">
        <f t="shared" si="2"/>
        <v>4708</v>
      </c>
      <c r="AI9" s="32">
        <f t="shared" si="2"/>
        <v>4921</v>
      </c>
      <c r="AJ9" s="32">
        <f t="shared" si="2"/>
        <v>4740</v>
      </c>
      <c r="AK9" s="32">
        <f t="shared" si="2"/>
        <v>19112</v>
      </c>
      <c r="AM9" s="21"/>
    </row>
    <row r="10" spans="2:39" ht="15" customHeight="1" x14ac:dyDescent="0.25">
      <c r="B10" s="3"/>
      <c r="C10" s="32"/>
      <c r="D10" s="32"/>
      <c r="E10" s="32"/>
      <c r="F10" s="32"/>
      <c r="G10" s="3"/>
      <c r="H10" s="59"/>
      <c r="I10" s="59"/>
      <c r="J10" s="59"/>
      <c r="K10" s="59"/>
      <c r="L10" s="59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M10" s="21"/>
    </row>
    <row r="11" spans="2:39" ht="15" customHeight="1" x14ac:dyDescent="0.25">
      <c r="B11" s="3" t="s">
        <v>3</v>
      </c>
      <c r="C11" s="32"/>
      <c r="D11" s="32"/>
      <c r="E11" s="32"/>
      <c r="F11" s="32"/>
      <c r="G11" s="3"/>
      <c r="H11" s="59"/>
      <c r="I11" s="59"/>
      <c r="J11" s="59"/>
      <c r="K11" s="59"/>
      <c r="L11" s="59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M11" s="21"/>
    </row>
    <row r="12" spans="2:39" ht="15" customHeight="1" x14ac:dyDescent="0.25">
      <c r="B12" s="34" t="s">
        <v>4</v>
      </c>
      <c r="C12" s="66">
        <v>6112</v>
      </c>
      <c r="D12" s="66">
        <v>6369</v>
      </c>
      <c r="E12" s="66">
        <v>6482</v>
      </c>
      <c r="F12" s="66">
        <v>6411</v>
      </c>
      <c r="G12" s="58">
        <f t="shared" ref="G12:G19" si="3">C12+D12+E12+F12</f>
        <v>25374</v>
      </c>
      <c r="H12" s="58">
        <v>5183</v>
      </c>
      <c r="I12" s="58">
        <v>5395</v>
      </c>
      <c r="J12" s="58">
        <v>5574</v>
      </c>
      <c r="K12" s="58">
        <v>5725</v>
      </c>
      <c r="L12" s="58">
        <f t="shared" ref="L12:L21" si="4">H12+I12+J12+K12</f>
        <v>21877</v>
      </c>
      <c r="M12" s="32">
        <v>4868</v>
      </c>
      <c r="N12" s="32">
        <v>5235</v>
      </c>
      <c r="O12" s="32">
        <v>5199</v>
      </c>
      <c r="P12" s="32">
        <v>5188</v>
      </c>
      <c r="Q12" s="38">
        <v>20490</v>
      </c>
      <c r="R12" s="38">
        <v>4500</v>
      </c>
      <c r="S12" s="38">
        <v>4482</v>
      </c>
      <c r="T12" s="38">
        <v>4476</v>
      </c>
      <c r="U12" s="38">
        <v>4678</v>
      </c>
      <c r="V12" s="38">
        <v>18125</v>
      </c>
      <c r="W12" s="38">
        <v>3963</v>
      </c>
      <c r="X12" s="38">
        <v>4133</v>
      </c>
      <c r="Y12" s="38">
        <v>4257</v>
      </c>
      <c r="Z12" s="38">
        <v>4403</v>
      </c>
      <c r="AA12" s="38">
        <v>16756</v>
      </c>
      <c r="AB12" s="38">
        <v>3147</v>
      </c>
      <c r="AC12" s="38">
        <v>3385</v>
      </c>
      <c r="AD12" s="38">
        <v>3541</v>
      </c>
      <c r="AE12" s="38">
        <v>3605</v>
      </c>
      <c r="AF12" s="38">
        <v>13678</v>
      </c>
      <c r="AG12" s="38">
        <v>2781</v>
      </c>
      <c r="AH12" s="38">
        <v>2791</v>
      </c>
      <c r="AI12" s="38">
        <v>2868</v>
      </c>
      <c r="AJ12" s="38">
        <v>2899</v>
      </c>
      <c r="AK12" s="38">
        <v>11406</v>
      </c>
      <c r="AL12" s="20"/>
      <c r="AM12" s="21"/>
    </row>
    <row r="13" spans="2:39" ht="15" customHeight="1" x14ac:dyDescent="0.25">
      <c r="B13" s="34" t="s">
        <v>5</v>
      </c>
      <c r="C13" s="66">
        <v>943</v>
      </c>
      <c r="D13" s="66">
        <v>1286</v>
      </c>
      <c r="E13" s="66">
        <v>1088</v>
      </c>
      <c r="F13" s="66">
        <v>619</v>
      </c>
      <c r="G13" s="58">
        <f t="shared" si="3"/>
        <v>3936</v>
      </c>
      <c r="H13" s="58">
        <v>661</v>
      </c>
      <c r="I13" s="58">
        <v>790</v>
      </c>
      <c r="J13" s="58">
        <v>719</v>
      </c>
      <c r="K13" s="58">
        <v>1102</v>
      </c>
      <c r="L13" s="58">
        <f t="shared" si="4"/>
        <v>3272</v>
      </c>
      <c r="M13" s="32">
        <f>576-43</f>
        <v>533</v>
      </c>
      <c r="N13" s="32">
        <f>686-62</f>
        <v>624</v>
      </c>
      <c r="O13" s="32">
        <v>813</v>
      </c>
      <c r="P13" s="32">
        <v>882</v>
      </c>
      <c r="Q13" s="38">
        <v>2852</v>
      </c>
      <c r="R13" s="38">
        <v>421</v>
      </c>
      <c r="S13" s="38">
        <v>306</v>
      </c>
      <c r="T13" s="38">
        <v>536</v>
      </c>
      <c r="U13" s="38">
        <v>618</v>
      </c>
      <c r="V13" s="38">
        <v>1881</v>
      </c>
      <c r="W13" s="38">
        <v>0</v>
      </c>
      <c r="X13" s="38">
        <v>0</v>
      </c>
      <c r="Y13" s="38">
        <v>0</v>
      </c>
      <c r="Z13" s="38">
        <v>291</v>
      </c>
      <c r="AA13" s="38">
        <v>291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20"/>
      <c r="AM13" s="21"/>
    </row>
    <row r="14" spans="2:39" ht="15" customHeight="1" x14ac:dyDescent="0.25">
      <c r="B14" s="34" t="s">
        <v>94</v>
      </c>
      <c r="C14" s="66">
        <v>0</v>
      </c>
      <c r="D14" s="66">
        <v>0</v>
      </c>
      <c r="E14" s="66">
        <v>21</v>
      </c>
      <c r="F14" s="66">
        <v>87</v>
      </c>
      <c r="G14" s="58">
        <f t="shared" si="3"/>
        <v>108</v>
      </c>
      <c r="H14" s="58"/>
      <c r="I14" s="58"/>
      <c r="J14" s="58"/>
      <c r="K14" s="58"/>
      <c r="L14" s="58">
        <v>0</v>
      </c>
      <c r="M14" s="32"/>
      <c r="N14" s="32"/>
      <c r="O14" s="32"/>
      <c r="P14" s="32"/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20"/>
      <c r="AM14" s="21"/>
    </row>
    <row r="15" spans="2:39" ht="15" customHeight="1" x14ac:dyDescent="0.25">
      <c r="B15" s="34" t="s">
        <v>6</v>
      </c>
      <c r="C15" s="66">
        <v>-65</v>
      </c>
      <c r="D15" s="66">
        <v>-51</v>
      </c>
      <c r="E15" s="66">
        <v>-8</v>
      </c>
      <c r="F15" s="66">
        <v>265</v>
      </c>
      <c r="G15" s="58">
        <f t="shared" si="3"/>
        <v>141</v>
      </c>
      <c r="H15" s="58">
        <v>-73</v>
      </c>
      <c r="I15" s="58">
        <v>27</v>
      </c>
      <c r="J15" s="58">
        <v>-116</v>
      </c>
      <c r="K15" s="58">
        <v>-39</v>
      </c>
      <c r="L15" s="58">
        <f t="shared" si="4"/>
        <v>-201</v>
      </c>
      <c r="M15" s="32">
        <v>-48</v>
      </c>
      <c r="N15" s="32">
        <v>20</v>
      </c>
      <c r="O15" s="32">
        <v>-28</v>
      </c>
      <c r="P15" s="32">
        <v>-54</v>
      </c>
      <c r="Q15" s="38">
        <v>-110</v>
      </c>
      <c r="R15" s="38">
        <v>-175</v>
      </c>
      <c r="S15" s="38">
        <v>177</v>
      </c>
      <c r="T15" s="38">
        <v>-6</v>
      </c>
      <c r="U15" s="38">
        <v>10</v>
      </c>
      <c r="V15" s="38">
        <v>6</v>
      </c>
      <c r="W15" s="38">
        <v>0</v>
      </c>
      <c r="X15" s="38">
        <v>0</v>
      </c>
      <c r="Y15" s="38">
        <v>0</v>
      </c>
      <c r="Z15" s="38">
        <v>168</v>
      </c>
      <c r="AA15" s="38">
        <v>168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20"/>
      <c r="AM15" s="21"/>
    </row>
    <row r="16" spans="2:39" ht="15" customHeight="1" x14ac:dyDescent="0.25">
      <c r="B16" s="34" t="s">
        <v>7</v>
      </c>
      <c r="C16" s="66">
        <v>0</v>
      </c>
      <c r="D16" s="66">
        <v>0</v>
      </c>
      <c r="E16" s="66">
        <v>0</v>
      </c>
      <c r="F16" s="66">
        <v>0</v>
      </c>
      <c r="G16" s="58">
        <f t="shared" si="3"/>
        <v>0</v>
      </c>
      <c r="H16" s="58">
        <v>36</v>
      </c>
      <c r="I16" s="58">
        <v>0</v>
      </c>
      <c r="J16" s="58">
        <v>0</v>
      </c>
      <c r="K16" s="58">
        <v>0</v>
      </c>
      <c r="L16" s="58">
        <f t="shared" si="4"/>
        <v>36</v>
      </c>
      <c r="M16" s="32">
        <v>43</v>
      </c>
      <c r="N16" s="32">
        <v>61</v>
      </c>
      <c r="O16" s="32">
        <v>33</v>
      </c>
      <c r="P16" s="32">
        <v>70</v>
      </c>
      <c r="Q16" s="38">
        <v>207</v>
      </c>
      <c r="R16" s="38">
        <v>13</v>
      </c>
      <c r="S16" s="38">
        <v>16</v>
      </c>
      <c r="T16" s="38">
        <v>14</v>
      </c>
      <c r="U16" s="38">
        <v>37</v>
      </c>
      <c r="V16" s="38">
        <v>80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20"/>
      <c r="AM16" s="21"/>
    </row>
    <row r="17" spans="2:39" ht="15" customHeight="1" x14ac:dyDescent="0.25">
      <c r="B17" s="34" t="s">
        <v>9</v>
      </c>
      <c r="C17" s="66">
        <v>71</v>
      </c>
      <c r="D17" s="66">
        <v>87</v>
      </c>
      <c r="E17" s="66">
        <v>85</v>
      </c>
      <c r="F17" s="66">
        <v>83</v>
      </c>
      <c r="G17" s="58">
        <f t="shared" si="3"/>
        <v>326</v>
      </c>
      <c r="H17" s="58">
        <v>44</v>
      </c>
      <c r="I17" s="58">
        <v>52</v>
      </c>
      <c r="J17" s="58">
        <v>51</v>
      </c>
      <c r="K17" s="58">
        <v>57</v>
      </c>
      <c r="L17" s="58">
        <f t="shared" si="4"/>
        <v>204</v>
      </c>
      <c r="M17" s="32">
        <v>49</v>
      </c>
      <c r="N17" s="32">
        <v>55</v>
      </c>
      <c r="O17" s="32">
        <v>35</v>
      </c>
      <c r="P17" s="32">
        <v>33</v>
      </c>
      <c r="Q17" s="38">
        <v>172</v>
      </c>
      <c r="R17" s="38">
        <v>40</v>
      </c>
      <c r="S17" s="38">
        <v>58</v>
      </c>
      <c r="T17" s="38">
        <v>32</v>
      </c>
      <c r="U17" s="38">
        <v>34</v>
      </c>
      <c r="V17" s="38">
        <v>164</v>
      </c>
      <c r="W17" s="38">
        <v>8</v>
      </c>
      <c r="X17" s="38">
        <v>8</v>
      </c>
      <c r="Y17" s="38">
        <v>12</v>
      </c>
      <c r="Z17" s="38">
        <v>30</v>
      </c>
      <c r="AA17" s="38">
        <v>58</v>
      </c>
      <c r="AB17" s="38">
        <v>3</v>
      </c>
      <c r="AC17" s="38">
        <v>3</v>
      </c>
      <c r="AD17" s="38">
        <v>2</v>
      </c>
      <c r="AE17" s="38">
        <v>6</v>
      </c>
      <c r="AF17" s="38">
        <v>14</v>
      </c>
      <c r="AG17" s="38">
        <v>0</v>
      </c>
      <c r="AH17" s="38">
        <v>1</v>
      </c>
      <c r="AI17" s="38">
        <v>1</v>
      </c>
      <c r="AJ17" s="38">
        <v>1</v>
      </c>
      <c r="AK17" s="38">
        <v>3</v>
      </c>
      <c r="AL17" s="20"/>
      <c r="AM17" s="21"/>
    </row>
    <row r="18" spans="2:39" ht="15" customHeight="1" x14ac:dyDescent="0.25">
      <c r="B18" s="34" t="s">
        <v>10</v>
      </c>
      <c r="C18" s="66">
        <v>285</v>
      </c>
      <c r="D18" s="66">
        <v>288</v>
      </c>
      <c r="E18" s="66">
        <v>280</v>
      </c>
      <c r="F18" s="66">
        <v>261</v>
      </c>
      <c r="G18" s="58">
        <f t="shared" si="3"/>
        <v>1114</v>
      </c>
      <c r="H18" s="58">
        <v>261</v>
      </c>
      <c r="I18" s="58">
        <v>259</v>
      </c>
      <c r="J18" s="58">
        <v>275</v>
      </c>
      <c r="K18" s="58">
        <v>257</v>
      </c>
      <c r="L18" s="58">
        <f t="shared" si="4"/>
        <v>1052</v>
      </c>
      <c r="M18" s="32">
        <v>223</v>
      </c>
      <c r="N18" s="32">
        <v>232</v>
      </c>
      <c r="O18" s="32">
        <v>243</v>
      </c>
      <c r="P18" s="32">
        <v>255</v>
      </c>
      <c r="Q18" s="38">
        <v>953</v>
      </c>
      <c r="R18" s="38">
        <v>182</v>
      </c>
      <c r="S18" s="38">
        <v>192</v>
      </c>
      <c r="T18" s="38">
        <v>221</v>
      </c>
      <c r="U18" s="38">
        <v>293</v>
      </c>
      <c r="V18" s="38">
        <v>888</v>
      </c>
      <c r="W18" s="38">
        <v>173</v>
      </c>
      <c r="X18" s="38">
        <v>181</v>
      </c>
      <c r="Y18" s="38">
        <v>173</v>
      </c>
      <c r="Z18" s="38">
        <v>186</v>
      </c>
      <c r="AA18" s="38">
        <v>713</v>
      </c>
      <c r="AB18" s="38">
        <v>181</v>
      </c>
      <c r="AC18" s="38">
        <v>182</v>
      </c>
      <c r="AD18" s="38">
        <v>182</v>
      </c>
      <c r="AE18" s="38">
        <v>174</v>
      </c>
      <c r="AF18" s="38">
        <v>719</v>
      </c>
      <c r="AG18" s="38">
        <v>134</v>
      </c>
      <c r="AH18" s="38">
        <v>145</v>
      </c>
      <c r="AI18" s="38">
        <v>161</v>
      </c>
      <c r="AJ18" s="38">
        <v>195</v>
      </c>
      <c r="AK18" s="38">
        <v>635</v>
      </c>
      <c r="AL18" s="20"/>
      <c r="AM18" s="21"/>
    </row>
    <row r="19" spans="2:39" ht="15" customHeight="1" x14ac:dyDescent="0.25">
      <c r="B19" s="34" t="s">
        <v>8</v>
      </c>
      <c r="C19" s="66">
        <v>2504</v>
      </c>
      <c r="D19" s="66">
        <v>2651</v>
      </c>
      <c r="E19" s="66">
        <v>2552</v>
      </c>
      <c r="F19" s="66">
        <v>2581</v>
      </c>
      <c r="G19" s="58">
        <f t="shared" si="3"/>
        <v>10288</v>
      </c>
      <c r="H19" s="58">
        <v>2130</v>
      </c>
      <c r="I19" s="58">
        <v>2044</v>
      </c>
      <c r="J19" s="58">
        <v>2253</v>
      </c>
      <c r="K19" s="58">
        <v>2410</v>
      </c>
      <c r="L19" s="58">
        <f t="shared" si="4"/>
        <v>8837</v>
      </c>
      <c r="M19" s="32">
        <v>1858</v>
      </c>
      <c r="N19" s="32">
        <v>1924</v>
      </c>
      <c r="O19" s="32">
        <v>1945</v>
      </c>
      <c r="P19" s="32">
        <v>2127</v>
      </c>
      <c r="Q19" s="38">
        <v>7854</v>
      </c>
      <c r="R19" s="38">
        <v>1584</v>
      </c>
      <c r="S19" s="38">
        <v>1588</v>
      </c>
      <c r="T19" s="38">
        <v>1757</v>
      </c>
      <c r="U19" s="38">
        <v>1848</v>
      </c>
      <c r="V19" s="38">
        <v>6788</v>
      </c>
      <c r="W19" s="38">
        <v>1381</v>
      </c>
      <c r="X19" s="38">
        <v>1514</v>
      </c>
      <c r="Y19" s="38">
        <v>1707</v>
      </c>
      <c r="Z19" s="38">
        <v>1534</v>
      </c>
      <c r="AA19" s="38">
        <v>6136</v>
      </c>
      <c r="AB19" s="38">
        <v>894</v>
      </c>
      <c r="AC19" s="38">
        <v>1020</v>
      </c>
      <c r="AD19" s="38">
        <v>1108</v>
      </c>
      <c r="AE19" s="38">
        <v>1262</v>
      </c>
      <c r="AF19" s="38">
        <v>4284</v>
      </c>
      <c r="AG19" s="38">
        <v>931</v>
      </c>
      <c r="AH19" s="38">
        <v>1073</v>
      </c>
      <c r="AI19" s="38">
        <v>1012</v>
      </c>
      <c r="AJ19" s="38">
        <v>952</v>
      </c>
      <c r="AK19" s="38">
        <v>3901</v>
      </c>
      <c r="AL19" s="20"/>
      <c r="AM19" s="21"/>
    </row>
    <row r="20" spans="2:39" ht="15" customHeight="1" x14ac:dyDescent="0.25">
      <c r="B20" s="3" t="s">
        <v>57</v>
      </c>
      <c r="C20" s="59">
        <f>C19+C18+C17+C16+C15+C13+C12</f>
        <v>9850</v>
      </c>
      <c r="D20" s="59">
        <f t="shared" ref="D20" si="5">D19+D18+D17+D16+D15+D13+D12</f>
        <v>10630</v>
      </c>
      <c r="E20" s="59">
        <f>E19+E18+E17+E16+E15+E13+E12+E14</f>
        <v>10500</v>
      </c>
      <c r="F20" s="59">
        <f>F19+F18+F17+F16+F15+F13+F12+F14</f>
        <v>10307</v>
      </c>
      <c r="G20" s="59">
        <f>G19+G18+G17+G16+G15+G13+G12+G14</f>
        <v>41287</v>
      </c>
      <c r="H20" s="59">
        <v>8242</v>
      </c>
      <c r="I20" s="59">
        <v>8567</v>
      </c>
      <c r="J20" s="59">
        <v>8756</v>
      </c>
      <c r="K20" s="59">
        <v>9512</v>
      </c>
      <c r="L20" s="59">
        <f t="shared" si="4"/>
        <v>35077</v>
      </c>
      <c r="M20" s="32">
        <f>SUM(M12:M18)</f>
        <v>5668</v>
      </c>
      <c r="N20" s="32">
        <f>SUM(N12:N18)</f>
        <v>6227</v>
      </c>
      <c r="O20" s="32">
        <f>SUM(O12:O18)</f>
        <v>6295</v>
      </c>
      <c r="P20" s="32">
        <f>SUM(P12:P18)</f>
        <v>6374</v>
      </c>
      <c r="Q20" s="32">
        <f>SUM(Q12:Q19)</f>
        <v>32418</v>
      </c>
      <c r="R20" s="32">
        <f t="shared" ref="R20:T20" si="6">SUM(R12:R19)</f>
        <v>6565</v>
      </c>
      <c r="S20" s="32">
        <f t="shared" si="6"/>
        <v>6819</v>
      </c>
      <c r="T20" s="32">
        <f t="shared" si="6"/>
        <v>7030</v>
      </c>
      <c r="U20" s="32">
        <f>SUM(U12:U19)</f>
        <v>7518</v>
      </c>
      <c r="V20" s="32">
        <f>SUM(V12:V19)</f>
        <v>27932</v>
      </c>
      <c r="W20" s="32">
        <f>SUM(W12:W19)</f>
        <v>5525</v>
      </c>
      <c r="X20" s="32">
        <f t="shared" ref="X20:Z20" si="7">SUM(X12:X19)</f>
        <v>5836</v>
      </c>
      <c r="Y20" s="32">
        <f t="shared" si="7"/>
        <v>6149</v>
      </c>
      <c r="Z20" s="32">
        <f t="shared" si="7"/>
        <v>6612</v>
      </c>
      <c r="AA20" s="32">
        <f>SUM(AA12:AA19)</f>
        <v>24122</v>
      </c>
      <c r="AB20" s="32">
        <f t="shared" ref="AB20:AE20" si="8">SUM(AB12:AB19)</f>
        <v>4225</v>
      </c>
      <c r="AC20" s="32">
        <f t="shared" si="8"/>
        <v>4590</v>
      </c>
      <c r="AD20" s="32">
        <f t="shared" si="8"/>
        <v>4833</v>
      </c>
      <c r="AE20" s="32">
        <f t="shared" si="8"/>
        <v>5047</v>
      </c>
      <c r="AF20" s="32">
        <f>SUM(AF12:AF19)</f>
        <v>18695</v>
      </c>
      <c r="AG20" s="32">
        <f t="shared" ref="AG20:AJ20" si="9">SUM(AG12:AG19)</f>
        <v>3846</v>
      </c>
      <c r="AH20" s="32">
        <f t="shared" si="9"/>
        <v>4010</v>
      </c>
      <c r="AI20" s="32">
        <f t="shared" si="9"/>
        <v>4042</v>
      </c>
      <c r="AJ20" s="32">
        <f t="shared" si="9"/>
        <v>4047</v>
      </c>
      <c r="AK20" s="32">
        <f>SUM(AK12:AK19)</f>
        <v>15945</v>
      </c>
      <c r="AM20" s="21"/>
    </row>
    <row r="21" spans="2:39" ht="15" customHeight="1" x14ac:dyDescent="0.25">
      <c r="B21" s="3" t="s">
        <v>11</v>
      </c>
      <c r="C21" s="32">
        <f>C9-C20</f>
        <v>1119</v>
      </c>
      <c r="D21" s="32">
        <f>D9-D20</f>
        <v>1808</v>
      </c>
      <c r="E21" s="32">
        <f>E9-E20</f>
        <v>1190</v>
      </c>
      <c r="F21" s="32">
        <f>F9-F20</f>
        <v>2111</v>
      </c>
      <c r="G21" s="32">
        <f>G9-G20</f>
        <v>6228</v>
      </c>
      <c r="H21" s="59">
        <v>1199</v>
      </c>
      <c r="I21" s="59">
        <v>1499</v>
      </c>
      <c r="J21" s="59">
        <v>1374</v>
      </c>
      <c r="K21" s="59">
        <v>1545</v>
      </c>
      <c r="L21" s="59">
        <f t="shared" si="4"/>
        <v>5617</v>
      </c>
      <c r="M21" s="32">
        <f t="shared" ref="M21:AK21" si="10">+M9-M20</f>
        <v>2787</v>
      </c>
      <c r="N21" s="32">
        <f t="shared" si="10"/>
        <v>3107</v>
      </c>
      <c r="O21" s="32">
        <f t="shared" si="10"/>
        <v>3194</v>
      </c>
      <c r="P21" s="32">
        <f t="shared" si="10"/>
        <v>3345</v>
      </c>
      <c r="Q21" s="32">
        <f t="shared" si="10"/>
        <v>4579</v>
      </c>
      <c r="R21" s="32">
        <f t="shared" si="10"/>
        <v>995</v>
      </c>
      <c r="S21" s="32">
        <f t="shared" si="10"/>
        <v>1195</v>
      </c>
      <c r="T21" s="32">
        <f t="shared" si="10"/>
        <v>1049</v>
      </c>
      <c r="U21" s="32">
        <f t="shared" si="10"/>
        <v>935</v>
      </c>
      <c r="V21" s="32">
        <f t="shared" si="10"/>
        <v>4174</v>
      </c>
      <c r="W21" s="32">
        <f t="shared" si="10"/>
        <v>824</v>
      </c>
      <c r="X21" s="32">
        <f t="shared" si="10"/>
        <v>1228</v>
      </c>
      <c r="Y21" s="32">
        <f t="shared" si="10"/>
        <v>1337</v>
      </c>
      <c r="Z21" s="32">
        <f t="shared" si="10"/>
        <v>1066</v>
      </c>
      <c r="AA21" s="32">
        <f t="shared" si="10"/>
        <v>4455</v>
      </c>
      <c r="AB21" s="32">
        <f t="shared" si="10"/>
        <v>796</v>
      </c>
      <c r="AC21" s="32">
        <f t="shared" si="10"/>
        <v>982</v>
      </c>
      <c r="AD21" s="32">
        <f t="shared" si="10"/>
        <v>888</v>
      </c>
      <c r="AE21" s="32">
        <f t="shared" si="10"/>
        <v>872</v>
      </c>
      <c r="AF21" s="32">
        <f t="shared" si="10"/>
        <v>3538</v>
      </c>
      <c r="AG21" s="32">
        <f t="shared" si="10"/>
        <v>897</v>
      </c>
      <c r="AH21" s="32">
        <f t="shared" si="10"/>
        <v>698</v>
      </c>
      <c r="AI21" s="32">
        <f t="shared" si="10"/>
        <v>879</v>
      </c>
      <c r="AJ21" s="32">
        <f t="shared" si="10"/>
        <v>693</v>
      </c>
      <c r="AK21" s="32">
        <f t="shared" si="10"/>
        <v>3167</v>
      </c>
      <c r="AL21" s="22"/>
      <c r="AM21" s="21"/>
    </row>
    <row r="22" spans="2:39" ht="15" customHeight="1" x14ac:dyDescent="0.25">
      <c r="B22" s="3" t="s">
        <v>12</v>
      </c>
      <c r="C22" s="32">
        <v>0</v>
      </c>
      <c r="D22" s="32">
        <v>0</v>
      </c>
      <c r="E22" s="32">
        <v>0</v>
      </c>
      <c r="F22" s="32">
        <v>35</v>
      </c>
      <c r="G22" s="65">
        <f>C22+D22+E22+F22</f>
        <v>35</v>
      </c>
      <c r="H22" s="59">
        <v>0</v>
      </c>
      <c r="I22" s="59">
        <v>0</v>
      </c>
      <c r="J22" s="59">
        <v>50</v>
      </c>
      <c r="K22" s="59">
        <v>0</v>
      </c>
      <c r="L22" s="59">
        <v>50</v>
      </c>
      <c r="M22" s="32">
        <v>0</v>
      </c>
      <c r="N22" s="32">
        <v>0</v>
      </c>
      <c r="O22" s="32">
        <v>0</v>
      </c>
      <c r="P22" s="32">
        <v>261</v>
      </c>
      <c r="Q22" s="32">
        <v>261</v>
      </c>
      <c r="R22" s="32">
        <v>0</v>
      </c>
      <c r="S22" s="32">
        <v>0</v>
      </c>
      <c r="T22" s="32">
        <v>0</v>
      </c>
      <c r="U22" s="32">
        <v>87</v>
      </c>
      <c r="V22" s="32">
        <v>87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18</v>
      </c>
      <c r="AH22" s="32">
        <v>0</v>
      </c>
      <c r="AI22" s="32">
        <v>0</v>
      </c>
      <c r="AJ22" s="32">
        <v>0</v>
      </c>
      <c r="AK22" s="32">
        <v>18</v>
      </c>
      <c r="AL22" s="20"/>
      <c r="AM22" s="21"/>
    </row>
    <row r="23" spans="2:39" ht="15" customHeight="1" x14ac:dyDescent="0.25">
      <c r="B23" s="3" t="s">
        <v>13</v>
      </c>
      <c r="C23" s="32">
        <f>C21+C22</f>
        <v>1119</v>
      </c>
      <c r="D23" s="32">
        <f>D21+D22</f>
        <v>1808</v>
      </c>
      <c r="E23" s="32">
        <f>E21+E22</f>
        <v>1190</v>
      </c>
      <c r="F23" s="32">
        <f>F21-F22</f>
        <v>2076</v>
      </c>
      <c r="G23" s="32">
        <f>G21-G22</f>
        <v>6193</v>
      </c>
      <c r="H23" s="59">
        <v>1199</v>
      </c>
      <c r="I23" s="59">
        <v>1499</v>
      </c>
      <c r="J23" s="59">
        <v>1324</v>
      </c>
      <c r="K23" s="59">
        <v>1545</v>
      </c>
      <c r="L23" s="59">
        <f t="shared" ref="L23:L28" si="11">H23+I23+J23+K23</f>
        <v>5567</v>
      </c>
      <c r="M23" s="32">
        <f t="shared" ref="M23:X23" si="12">M21-M22</f>
        <v>2787</v>
      </c>
      <c r="N23" s="32">
        <f t="shared" si="12"/>
        <v>3107</v>
      </c>
      <c r="O23" s="32">
        <f t="shared" si="12"/>
        <v>3194</v>
      </c>
      <c r="P23" s="32">
        <f t="shared" si="12"/>
        <v>3084</v>
      </c>
      <c r="Q23" s="32">
        <f t="shared" si="12"/>
        <v>4318</v>
      </c>
      <c r="R23" s="32">
        <f t="shared" si="12"/>
        <v>995</v>
      </c>
      <c r="S23" s="32">
        <f t="shared" si="12"/>
        <v>1195</v>
      </c>
      <c r="T23" s="32">
        <f t="shared" si="12"/>
        <v>1049</v>
      </c>
      <c r="U23" s="32">
        <f t="shared" si="12"/>
        <v>848</v>
      </c>
      <c r="V23" s="32">
        <f t="shared" si="12"/>
        <v>4087</v>
      </c>
      <c r="W23" s="32">
        <f t="shared" si="12"/>
        <v>824</v>
      </c>
      <c r="X23" s="32">
        <f t="shared" si="12"/>
        <v>1228</v>
      </c>
      <c r="Y23" s="32">
        <f t="shared" ref="Y23:Z23" si="13">Y21-Y22</f>
        <v>1337</v>
      </c>
      <c r="Z23" s="32">
        <f t="shared" si="13"/>
        <v>1066</v>
      </c>
      <c r="AA23" s="32">
        <f t="shared" ref="AA23:AF23" si="14">AA21-AA22</f>
        <v>4455</v>
      </c>
      <c r="AB23" s="32">
        <f t="shared" si="14"/>
        <v>796</v>
      </c>
      <c r="AC23" s="32">
        <f t="shared" si="14"/>
        <v>982</v>
      </c>
      <c r="AD23" s="32">
        <f t="shared" si="14"/>
        <v>888</v>
      </c>
      <c r="AE23" s="32">
        <f t="shared" si="14"/>
        <v>872</v>
      </c>
      <c r="AF23" s="32">
        <f t="shared" si="14"/>
        <v>3538</v>
      </c>
      <c r="AG23" s="32">
        <f t="shared" ref="AG23" si="15">AG21-AG22</f>
        <v>879</v>
      </c>
      <c r="AH23" s="32">
        <f t="shared" ref="AH23" si="16">AH21-AH22</f>
        <v>698</v>
      </c>
      <c r="AI23" s="32">
        <f t="shared" ref="AI23" si="17">AI21-AI22</f>
        <v>879</v>
      </c>
      <c r="AJ23" s="32">
        <f t="shared" ref="AJ23:AK23" si="18">AJ21-AJ22</f>
        <v>693</v>
      </c>
      <c r="AK23" s="32">
        <f t="shared" si="18"/>
        <v>3149</v>
      </c>
      <c r="AM23" s="21"/>
    </row>
    <row r="24" spans="2:39" ht="15" customHeight="1" x14ac:dyDescent="0.25">
      <c r="B24" s="34" t="s">
        <v>54</v>
      </c>
      <c r="C24" s="66">
        <v>337</v>
      </c>
      <c r="D24" s="66">
        <v>510</v>
      </c>
      <c r="E24" s="66">
        <v>292</v>
      </c>
      <c r="F24" s="66">
        <v>373</v>
      </c>
      <c r="G24" s="65">
        <f>C24+D24+E24+F24</f>
        <v>1512</v>
      </c>
      <c r="H24" s="58">
        <v>376</v>
      </c>
      <c r="I24" s="58">
        <v>348</v>
      </c>
      <c r="J24" s="58">
        <v>466</v>
      </c>
      <c r="K24" s="58">
        <v>303</v>
      </c>
      <c r="L24" s="58">
        <f t="shared" si="11"/>
        <v>1493</v>
      </c>
      <c r="M24" s="32">
        <v>211.8</v>
      </c>
      <c r="N24" s="32">
        <v>244</v>
      </c>
      <c r="O24" s="32">
        <v>282</v>
      </c>
      <c r="P24" s="32">
        <v>189</v>
      </c>
      <c r="Q24" s="38">
        <v>927</v>
      </c>
      <c r="R24" s="38">
        <v>290</v>
      </c>
      <c r="S24" s="38">
        <v>292</v>
      </c>
      <c r="T24" s="38">
        <v>216</v>
      </c>
      <c r="U24" s="38">
        <v>351</v>
      </c>
      <c r="V24" s="38">
        <v>1149</v>
      </c>
      <c r="W24" s="38">
        <v>183</v>
      </c>
      <c r="X24" s="38">
        <v>344</v>
      </c>
      <c r="Y24" s="38">
        <v>443</v>
      </c>
      <c r="Z24" s="38">
        <v>76</v>
      </c>
      <c r="AA24" s="38">
        <v>1046</v>
      </c>
      <c r="AB24" s="38">
        <v>343</v>
      </c>
      <c r="AC24" s="38">
        <f>281-18</f>
        <v>263</v>
      </c>
      <c r="AD24" s="38">
        <v>264</v>
      </c>
      <c r="AE24" s="38">
        <v>168</v>
      </c>
      <c r="AF24" s="38">
        <v>1038</v>
      </c>
      <c r="AG24" s="38">
        <v>292</v>
      </c>
      <c r="AH24" s="38">
        <v>226</v>
      </c>
      <c r="AI24" s="38">
        <v>224</v>
      </c>
      <c r="AJ24" s="38">
        <v>189</v>
      </c>
      <c r="AK24" s="38">
        <v>931</v>
      </c>
      <c r="AL24" s="20"/>
      <c r="AM24" s="21"/>
    </row>
    <row r="25" spans="2:39" ht="15" customHeight="1" x14ac:dyDescent="0.25">
      <c r="B25" s="34" t="s">
        <v>55</v>
      </c>
      <c r="C25" s="66">
        <v>-33</v>
      </c>
      <c r="D25" s="66">
        <v>29</v>
      </c>
      <c r="E25" s="66">
        <v>-26</v>
      </c>
      <c r="F25" s="66">
        <v>-55</v>
      </c>
      <c r="G25" s="65">
        <f>C25+D25+E25+F25</f>
        <v>-85</v>
      </c>
      <c r="H25" s="58">
        <v>-3</v>
      </c>
      <c r="I25" s="58">
        <v>73</v>
      </c>
      <c r="J25" s="58">
        <v>-215</v>
      </c>
      <c r="K25" s="58">
        <v>32</v>
      </c>
      <c r="L25" s="58">
        <f t="shared" si="11"/>
        <v>-113</v>
      </c>
      <c r="M25" s="32">
        <f>25</f>
        <v>25</v>
      </c>
      <c r="N25" s="32">
        <f>48-M25</f>
        <v>23</v>
      </c>
      <c r="O25" s="32">
        <v>40</v>
      </c>
      <c r="P25" s="32">
        <v>30</v>
      </c>
      <c r="Q25" s="38">
        <v>118</v>
      </c>
      <c r="R25" s="38">
        <v>-6</v>
      </c>
      <c r="S25" s="38">
        <v>-7</v>
      </c>
      <c r="T25" s="38">
        <v>29</v>
      </c>
      <c r="U25" s="38">
        <v>-154</v>
      </c>
      <c r="V25" s="38">
        <v>-138</v>
      </c>
      <c r="W25" s="38">
        <v>4</v>
      </c>
      <c r="X25" s="38">
        <v>19</v>
      </c>
      <c r="Y25" s="38">
        <v>-69</v>
      </c>
      <c r="Z25" s="38">
        <v>96</v>
      </c>
      <c r="AA25" s="38">
        <v>50</v>
      </c>
      <c r="AB25" s="38">
        <v>-49</v>
      </c>
      <c r="AC25" s="38">
        <v>18</v>
      </c>
      <c r="AD25" s="38">
        <v>-23</v>
      </c>
      <c r="AE25" s="38">
        <v>46</v>
      </c>
      <c r="AF25" s="38">
        <v>-8</v>
      </c>
      <c r="AG25" s="38">
        <v>0</v>
      </c>
      <c r="AH25" s="38">
        <v>0</v>
      </c>
      <c r="AI25" s="38">
        <v>54</v>
      </c>
      <c r="AJ25" s="38">
        <v>-18</v>
      </c>
      <c r="AK25" s="38">
        <v>36</v>
      </c>
      <c r="AL25" s="20"/>
      <c r="AM25" s="21"/>
    </row>
    <row r="26" spans="2:39" s="15" customFormat="1" ht="15" customHeight="1" x14ac:dyDescent="0.3">
      <c r="B26" s="3" t="s">
        <v>56</v>
      </c>
      <c r="C26" s="59">
        <f t="shared" ref="C26:H26" si="19">C23-C24-C25</f>
        <v>815</v>
      </c>
      <c r="D26" s="59">
        <f t="shared" si="19"/>
        <v>1269</v>
      </c>
      <c r="E26" s="59">
        <f t="shared" si="19"/>
        <v>924</v>
      </c>
      <c r="F26" s="59">
        <f t="shared" si="19"/>
        <v>1758</v>
      </c>
      <c r="G26" s="59">
        <f t="shared" si="19"/>
        <v>4766</v>
      </c>
      <c r="H26" s="59">
        <f t="shared" si="19"/>
        <v>826</v>
      </c>
      <c r="I26" s="59">
        <v>1078</v>
      </c>
      <c r="J26" s="59">
        <v>1073</v>
      </c>
      <c r="K26" s="59">
        <v>1210</v>
      </c>
      <c r="L26" s="59">
        <f t="shared" si="11"/>
        <v>4187</v>
      </c>
      <c r="M26" s="32">
        <f t="shared" ref="M26:P26" si="20">+M21-M24-M25-M22</f>
        <v>2550.1999999999998</v>
      </c>
      <c r="N26" s="32">
        <f t="shared" si="20"/>
        <v>2840</v>
      </c>
      <c r="O26" s="32">
        <f t="shared" si="20"/>
        <v>2872</v>
      </c>
      <c r="P26" s="32">
        <f t="shared" si="20"/>
        <v>2865</v>
      </c>
      <c r="Q26" s="32">
        <f>+Q23-Q24-Q25</f>
        <v>3273</v>
      </c>
      <c r="R26" s="32">
        <f t="shared" ref="R26:U26" si="21">+R23-R24-R25</f>
        <v>711</v>
      </c>
      <c r="S26" s="32">
        <f t="shared" si="21"/>
        <v>910</v>
      </c>
      <c r="T26" s="32">
        <f t="shared" si="21"/>
        <v>804</v>
      </c>
      <c r="U26" s="32">
        <f t="shared" si="21"/>
        <v>651</v>
      </c>
      <c r="V26" s="32">
        <f>+V23-V24-V25</f>
        <v>3076</v>
      </c>
      <c r="W26" s="32">
        <f t="shared" ref="W26:Z26" si="22">+W23-W24-W25</f>
        <v>637</v>
      </c>
      <c r="X26" s="32">
        <f t="shared" si="22"/>
        <v>865</v>
      </c>
      <c r="Y26" s="32">
        <f t="shared" si="22"/>
        <v>963</v>
      </c>
      <c r="Z26" s="32">
        <f t="shared" si="22"/>
        <v>894</v>
      </c>
      <c r="AA26" s="32">
        <f>+AA23-AA24-AA25</f>
        <v>3359</v>
      </c>
      <c r="AB26" s="32">
        <f t="shared" ref="AB26:AE26" si="23">+AB23-AB24-AB25</f>
        <v>502</v>
      </c>
      <c r="AC26" s="32">
        <f t="shared" si="23"/>
        <v>701</v>
      </c>
      <c r="AD26" s="32">
        <f t="shared" si="23"/>
        <v>647</v>
      </c>
      <c r="AE26" s="32">
        <f t="shared" si="23"/>
        <v>658</v>
      </c>
      <c r="AF26" s="32">
        <f>+AF23-AF24-AF25</f>
        <v>2508</v>
      </c>
      <c r="AG26" s="32">
        <f t="shared" ref="AG26:AJ26" si="24">+AG23-AG24-AG25</f>
        <v>587</v>
      </c>
      <c r="AH26" s="32">
        <f t="shared" si="24"/>
        <v>472</v>
      </c>
      <c r="AI26" s="32">
        <f t="shared" si="24"/>
        <v>601</v>
      </c>
      <c r="AJ26" s="32">
        <f t="shared" si="24"/>
        <v>522</v>
      </c>
      <c r="AK26" s="32">
        <f>+AK23-AK24-AK25</f>
        <v>2182</v>
      </c>
      <c r="AM26" s="21"/>
    </row>
    <row r="27" spans="2:39" ht="15" customHeight="1" x14ac:dyDescent="0.25">
      <c r="B27" s="35" t="s">
        <v>58</v>
      </c>
      <c r="C27" s="38">
        <v>1</v>
      </c>
      <c r="D27" s="38">
        <v>1</v>
      </c>
      <c r="E27" s="38">
        <v>1</v>
      </c>
      <c r="F27" s="38">
        <v>2</v>
      </c>
      <c r="G27" s="65">
        <f>C27+D27+E27+F27</f>
        <v>5</v>
      </c>
      <c r="H27" s="58">
        <v>25</v>
      </c>
      <c r="I27" s="58">
        <v>19</v>
      </c>
      <c r="J27" s="58">
        <v>-202</v>
      </c>
      <c r="K27" s="58">
        <v>2</v>
      </c>
      <c r="L27" s="58">
        <f t="shared" si="11"/>
        <v>-156</v>
      </c>
      <c r="M27" s="32">
        <v>38</v>
      </c>
      <c r="N27" s="32">
        <v>46</v>
      </c>
      <c r="O27" s="32">
        <v>6</v>
      </c>
      <c r="P27" s="32">
        <v>33</v>
      </c>
      <c r="Q27" s="32">
        <v>123</v>
      </c>
      <c r="R27" s="32">
        <v>42</v>
      </c>
      <c r="S27" s="32">
        <v>62</v>
      </c>
      <c r="T27" s="32">
        <v>9</v>
      </c>
      <c r="U27" s="32">
        <v>12</v>
      </c>
      <c r="V27" s="32">
        <v>125</v>
      </c>
      <c r="W27" s="32">
        <v>48</v>
      </c>
      <c r="X27" s="32">
        <v>37</v>
      </c>
      <c r="Y27" s="32">
        <v>37</v>
      </c>
      <c r="Z27" s="32">
        <v>29</v>
      </c>
      <c r="AA27" s="32">
        <v>150</v>
      </c>
      <c r="AB27" s="32">
        <v>41</v>
      </c>
      <c r="AC27" s="32">
        <v>24</v>
      </c>
      <c r="AD27" s="32">
        <v>47</v>
      </c>
      <c r="AE27" s="32">
        <v>40</v>
      </c>
      <c r="AF27" s="32">
        <v>152</v>
      </c>
      <c r="AG27" s="32">
        <v>62</v>
      </c>
      <c r="AH27" s="32">
        <v>30</v>
      </c>
      <c r="AI27" s="32">
        <v>17</v>
      </c>
      <c r="AJ27" s="32">
        <v>20</v>
      </c>
      <c r="AK27" s="32">
        <v>129</v>
      </c>
      <c r="AL27" s="20"/>
      <c r="AM27" s="21"/>
    </row>
    <row r="28" spans="2:39" ht="15" customHeight="1" x14ac:dyDescent="0.25">
      <c r="B28" s="35" t="s">
        <v>53</v>
      </c>
      <c r="C28" s="38">
        <v>-9</v>
      </c>
      <c r="D28" s="38">
        <v>-1</v>
      </c>
      <c r="E28" s="38">
        <v>2</v>
      </c>
      <c r="F28" s="38">
        <v>-6</v>
      </c>
      <c r="G28" s="65">
        <f>C28+D28+E28+F28</f>
        <v>-14</v>
      </c>
      <c r="H28" s="58">
        <v>27</v>
      </c>
      <c r="I28" s="58">
        <v>17</v>
      </c>
      <c r="J28" s="58">
        <v>7</v>
      </c>
      <c r="K28" s="58">
        <v>-28</v>
      </c>
      <c r="L28" s="58">
        <f t="shared" si="11"/>
        <v>23</v>
      </c>
      <c r="M28" s="32">
        <v>10</v>
      </c>
      <c r="N28" s="32">
        <v>10</v>
      </c>
      <c r="O28" s="32">
        <v>9</v>
      </c>
      <c r="P28" s="32">
        <v>13</v>
      </c>
      <c r="Q28" s="32">
        <v>42</v>
      </c>
      <c r="R28" s="32">
        <v>3</v>
      </c>
      <c r="S28" s="32">
        <v>23</v>
      </c>
      <c r="T28" s="32">
        <v>14</v>
      </c>
      <c r="U28" s="32">
        <v>14</v>
      </c>
      <c r="V28" s="32">
        <v>54</v>
      </c>
      <c r="W28" s="32">
        <v>0</v>
      </c>
      <c r="X28" s="32">
        <v>0</v>
      </c>
      <c r="Y28" s="32">
        <v>9</v>
      </c>
      <c r="Z28" s="32">
        <v>13</v>
      </c>
      <c r="AA28" s="32">
        <v>23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M28" s="21"/>
    </row>
    <row r="29" spans="2:39" s="29" customFormat="1" ht="15" customHeight="1" x14ac:dyDescent="0.35">
      <c r="B29" s="3" t="s">
        <v>14</v>
      </c>
      <c r="C29" s="59">
        <f>C26+C27-C28</f>
        <v>825</v>
      </c>
      <c r="D29" s="59">
        <f>D26+D27-D28</f>
        <v>1271</v>
      </c>
      <c r="E29" s="59">
        <f>E26+E27-E28</f>
        <v>923</v>
      </c>
      <c r="F29" s="59">
        <f>F26+F27-F28</f>
        <v>1766</v>
      </c>
      <c r="G29" s="59">
        <f>G26+G27-G28</f>
        <v>4785</v>
      </c>
      <c r="H29" s="59">
        <f>H26+H27+H28</f>
        <v>878</v>
      </c>
      <c r="I29" s="59">
        <f>I26+I27+I28</f>
        <v>1114</v>
      </c>
      <c r="J29" s="59">
        <f t="shared" ref="J29:L29" si="25">J26+J27+J28</f>
        <v>878</v>
      </c>
      <c r="K29" s="59">
        <f t="shared" si="25"/>
        <v>1184</v>
      </c>
      <c r="L29" s="59">
        <f t="shared" si="25"/>
        <v>4054</v>
      </c>
      <c r="M29" s="32">
        <f t="shared" ref="M29:Z29" si="26">+M26+M27+M28</f>
        <v>2598.1999999999998</v>
      </c>
      <c r="N29" s="32">
        <f t="shared" si="26"/>
        <v>2896</v>
      </c>
      <c r="O29" s="32">
        <f t="shared" si="26"/>
        <v>2887</v>
      </c>
      <c r="P29" s="32">
        <f t="shared" si="26"/>
        <v>2911</v>
      </c>
      <c r="Q29" s="32">
        <f t="shared" si="26"/>
        <v>3438</v>
      </c>
      <c r="R29" s="32">
        <f t="shared" si="26"/>
        <v>756</v>
      </c>
      <c r="S29" s="32">
        <f t="shared" si="26"/>
        <v>995</v>
      </c>
      <c r="T29" s="32">
        <f t="shared" si="26"/>
        <v>827</v>
      </c>
      <c r="U29" s="32">
        <f t="shared" si="26"/>
        <v>677</v>
      </c>
      <c r="V29" s="32">
        <f t="shared" si="26"/>
        <v>3255</v>
      </c>
      <c r="W29" s="32">
        <f t="shared" si="26"/>
        <v>685</v>
      </c>
      <c r="X29" s="32">
        <f t="shared" si="26"/>
        <v>902</v>
      </c>
      <c r="Y29" s="32">
        <f t="shared" si="26"/>
        <v>1009</v>
      </c>
      <c r="Z29" s="32">
        <f t="shared" si="26"/>
        <v>936</v>
      </c>
      <c r="AA29" s="32">
        <f>+AA26+AA27+AA28</f>
        <v>3532</v>
      </c>
      <c r="AB29" s="32">
        <f t="shared" ref="AB29:AC29" si="27">+AB26+AB27+AB28</f>
        <v>543</v>
      </c>
      <c r="AC29" s="32">
        <f t="shared" si="27"/>
        <v>725</v>
      </c>
      <c r="AD29" s="32">
        <f>+AD26+AD27+AD28</f>
        <v>694</v>
      </c>
      <c r="AE29" s="32">
        <f>+AE26+AE27+AE28</f>
        <v>698</v>
      </c>
      <c r="AF29" s="32">
        <f>+AF26+AF27+AF28</f>
        <v>2660</v>
      </c>
      <c r="AG29" s="32">
        <f t="shared" ref="AG29:AK29" si="28">+AG26+AG27+AG28</f>
        <v>649</v>
      </c>
      <c r="AH29" s="32">
        <f t="shared" si="28"/>
        <v>502</v>
      </c>
      <c r="AI29" s="32">
        <f t="shared" si="28"/>
        <v>618</v>
      </c>
      <c r="AJ29" s="32">
        <f t="shared" si="28"/>
        <v>542</v>
      </c>
      <c r="AK29" s="32">
        <f t="shared" si="28"/>
        <v>2311</v>
      </c>
      <c r="AM29" s="30"/>
    </row>
    <row r="30" spans="2:39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AA30" s="24"/>
      <c r="AB30" s="23"/>
      <c r="AC30" s="23"/>
      <c r="AD30" s="23"/>
      <c r="AE30" s="23"/>
    </row>
    <row r="31" spans="2:39" ht="15" customHeight="1" x14ac:dyDescent="0.25">
      <c r="AA31" s="20"/>
    </row>
    <row r="32" spans="2:39" x14ac:dyDescent="0.25">
      <c r="M32" s="20"/>
      <c r="N32" s="20"/>
      <c r="O32" s="20"/>
      <c r="P32" s="20"/>
      <c r="Q32" s="20"/>
      <c r="R32" s="20"/>
      <c r="S32" s="20"/>
      <c r="T32" s="20"/>
      <c r="U32" s="20"/>
      <c r="V32" s="20"/>
      <c r="AA32" s="20"/>
      <c r="AB32" s="20"/>
      <c r="AC32" s="20"/>
      <c r="AD32" s="20"/>
      <c r="AE32" s="20"/>
    </row>
    <row r="33" spans="3:27" x14ac:dyDescent="0.25">
      <c r="C33" s="20"/>
      <c r="H33" s="20"/>
      <c r="AA33" s="20"/>
    </row>
    <row r="34" spans="3:27" x14ac:dyDescent="0.25">
      <c r="C34" s="20"/>
      <c r="D34" s="20"/>
      <c r="H34" s="20">
        <f>H9-H20</f>
        <v>1199</v>
      </c>
      <c r="M34" s="25"/>
      <c r="N34" s="25"/>
      <c r="O34" s="25"/>
      <c r="P34" s="25"/>
      <c r="Q34" s="25"/>
      <c r="AA34" s="20"/>
    </row>
    <row r="35" spans="3:27" x14ac:dyDescent="0.25">
      <c r="R35" s="20"/>
      <c r="S35" s="20"/>
      <c r="T35" s="20"/>
      <c r="U35" s="20"/>
      <c r="V35" s="20"/>
      <c r="AA35" s="20"/>
    </row>
    <row r="36" spans="3:27" x14ac:dyDescent="0.25">
      <c r="AA36" s="20"/>
    </row>
    <row r="37" spans="3:27" x14ac:dyDescent="0.25">
      <c r="R37" s="26"/>
      <c r="S37" s="26"/>
      <c r="T37" s="26"/>
      <c r="U37" s="26"/>
      <c r="V37" s="26"/>
      <c r="AA37" s="20"/>
    </row>
    <row r="38" spans="3:27" x14ac:dyDescent="0.25">
      <c r="AA38" s="20"/>
    </row>
    <row r="39" spans="3:27" x14ac:dyDescent="0.25">
      <c r="AA39" s="20"/>
    </row>
    <row r="40" spans="3:27" x14ac:dyDescent="0.25">
      <c r="AA40" s="20"/>
    </row>
    <row r="41" spans="3:27" x14ac:dyDescent="0.25">
      <c r="AA41" s="20"/>
    </row>
  </sheetData>
  <mergeCells count="8">
    <mergeCell ref="H4:K4"/>
    <mergeCell ref="C4:F4"/>
    <mergeCell ref="B2:AK2"/>
    <mergeCell ref="W4:Z4"/>
    <mergeCell ref="AB4:AE4"/>
    <mergeCell ref="R4:U4"/>
    <mergeCell ref="AG4:AJ4"/>
    <mergeCell ref="M4:P4"/>
  </mergeCells>
  <pageMargins left="0.7" right="0.7" top="0.75" bottom="0.75" header="0.3" footer="0.3"/>
  <pageSetup paperSize="9" scale="57" orientation="portrait" r:id="rId1"/>
  <ignoredErrors>
    <ignoredError sqref="G23 G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showGridLines="0" view="pageBreakPreview" zoomScale="90" zoomScaleNormal="100" zoomScaleSheetLayoutView="90" workbookViewId="0">
      <selection activeCell="A2" sqref="A2"/>
    </sheetView>
  </sheetViews>
  <sheetFormatPr defaultRowHeight="14.5" x14ac:dyDescent="0.35"/>
  <cols>
    <col min="1" max="1" width="3.54296875" customWidth="1"/>
    <col min="2" max="2" width="31.08984375" bestFit="1" customWidth="1"/>
    <col min="3" max="7" width="11.54296875" customWidth="1"/>
    <col min="8" max="9" width="13.81640625" hidden="1" customWidth="1"/>
    <col min="10" max="10" width="3.54296875" customWidth="1"/>
  </cols>
  <sheetData>
    <row r="2" spans="2:9" ht="14.5" customHeight="1" x14ac:dyDescent="0.35">
      <c r="B2" s="77" t="s">
        <v>43</v>
      </c>
      <c r="C2" s="77"/>
      <c r="D2" s="77"/>
      <c r="E2" s="77"/>
      <c r="F2" s="77"/>
      <c r="G2" s="77"/>
    </row>
    <row r="3" spans="2:9" x14ac:dyDescent="0.35">
      <c r="B3" s="1"/>
      <c r="C3" s="1"/>
      <c r="D3" s="1"/>
      <c r="E3" s="1"/>
      <c r="F3" s="2"/>
      <c r="G3" s="2" t="s">
        <v>104</v>
      </c>
      <c r="H3" s="2" t="s">
        <v>81</v>
      </c>
      <c r="I3" s="2" t="s">
        <v>81</v>
      </c>
    </row>
    <row r="4" spans="2:9" x14ac:dyDescent="0.35">
      <c r="B4" s="1"/>
      <c r="C4" s="64" t="s">
        <v>80</v>
      </c>
      <c r="D4" s="54" t="s">
        <v>80</v>
      </c>
      <c r="E4" s="45" t="s">
        <v>80</v>
      </c>
      <c r="F4" s="45" t="s">
        <v>80</v>
      </c>
      <c r="G4" s="52" t="s">
        <v>80</v>
      </c>
      <c r="H4" s="46" t="s">
        <v>60</v>
      </c>
      <c r="I4" s="46" t="s">
        <v>60</v>
      </c>
    </row>
    <row r="5" spans="2:9" ht="15" customHeight="1" x14ac:dyDescent="0.35">
      <c r="B5" s="27"/>
      <c r="C5" s="44">
        <v>43555</v>
      </c>
      <c r="D5" s="44">
        <v>43190</v>
      </c>
      <c r="E5" s="44">
        <v>42825</v>
      </c>
      <c r="F5" s="44">
        <v>42460</v>
      </c>
      <c r="G5" s="44">
        <v>42094</v>
      </c>
      <c r="H5" s="44">
        <v>41729</v>
      </c>
      <c r="I5" s="44">
        <v>41364</v>
      </c>
    </row>
    <row r="6" spans="2:9" ht="15" customHeight="1" x14ac:dyDescent="0.35">
      <c r="B6" s="3" t="s">
        <v>37</v>
      </c>
      <c r="C6" s="12"/>
      <c r="D6" s="12"/>
      <c r="E6" s="31"/>
      <c r="F6" s="31"/>
      <c r="G6" s="31"/>
      <c r="H6" s="31"/>
      <c r="I6" s="31"/>
    </row>
    <row r="7" spans="2:9" ht="15" customHeight="1" x14ac:dyDescent="0.35">
      <c r="B7" s="3" t="s">
        <v>38</v>
      </c>
      <c r="C7" s="3"/>
      <c r="D7" s="3"/>
      <c r="E7" s="4" t="s">
        <v>39</v>
      </c>
      <c r="F7" s="4" t="s">
        <v>39</v>
      </c>
      <c r="G7" s="4" t="s">
        <v>39</v>
      </c>
      <c r="H7" s="4" t="s">
        <v>39</v>
      </c>
      <c r="I7" s="4" t="s">
        <v>39</v>
      </c>
    </row>
    <row r="8" spans="2:9" ht="15" customHeight="1" x14ac:dyDescent="0.35">
      <c r="B8" s="36" t="s">
        <v>61</v>
      </c>
      <c r="C8" s="67">
        <v>552</v>
      </c>
      <c r="D8" s="5">
        <v>563</v>
      </c>
      <c r="E8" s="5">
        <v>563</v>
      </c>
      <c r="F8" s="5">
        <v>562</v>
      </c>
      <c r="G8" s="5">
        <v>562</v>
      </c>
      <c r="H8" s="5">
        <v>560</v>
      </c>
      <c r="I8" s="5">
        <v>558</v>
      </c>
    </row>
    <row r="9" spans="2:9" ht="15" customHeight="1" x14ac:dyDescent="0.35">
      <c r="B9" s="36" t="s">
        <v>62</v>
      </c>
      <c r="C9" s="67">
        <f>25089-19</f>
        <v>25070</v>
      </c>
      <c r="D9" s="5">
        <v>22879</v>
      </c>
      <c r="E9" s="5">
        <v>20636</v>
      </c>
      <c r="F9" s="5">
        <v>17810</v>
      </c>
      <c r="G9" s="5">
        <v>17772</v>
      </c>
      <c r="H9" s="5">
        <v>15325</v>
      </c>
      <c r="I9" s="5">
        <v>12668</v>
      </c>
    </row>
    <row r="10" spans="2:9" ht="15" customHeight="1" x14ac:dyDescent="0.35">
      <c r="B10" s="39" t="s">
        <v>63</v>
      </c>
      <c r="C10" s="68">
        <f>C8+C9</f>
        <v>25622</v>
      </c>
      <c r="D10" s="6">
        <v>23442</v>
      </c>
      <c r="E10" s="6">
        <f>SUM(E8:E9)</f>
        <v>21199</v>
      </c>
      <c r="F10" s="6">
        <f>SUM(F8:F9)</f>
        <v>18372</v>
      </c>
      <c r="G10" s="6">
        <f t="shared" ref="G10:I10" si="0">SUM(G8:G9)</f>
        <v>18334</v>
      </c>
      <c r="H10" s="6">
        <f t="shared" si="0"/>
        <v>15885</v>
      </c>
      <c r="I10" s="6">
        <f t="shared" si="0"/>
        <v>13226</v>
      </c>
    </row>
    <row r="11" spans="2:9" ht="15" customHeight="1" x14ac:dyDescent="0.35">
      <c r="B11" s="3" t="s">
        <v>97</v>
      </c>
      <c r="C11" s="32"/>
      <c r="D11" s="60"/>
      <c r="E11" s="6"/>
      <c r="F11" s="6"/>
      <c r="G11" s="6"/>
      <c r="H11" s="6"/>
      <c r="I11" s="6"/>
    </row>
    <row r="12" spans="2:9" ht="15" customHeight="1" x14ac:dyDescent="0.35">
      <c r="B12" s="55" t="s">
        <v>95</v>
      </c>
      <c r="C12" s="69">
        <f>1116+697+0</f>
        <v>1813</v>
      </c>
      <c r="D12" s="5">
        <v>1009</v>
      </c>
      <c r="E12" s="5">
        <v>759</v>
      </c>
      <c r="F12" s="5">
        <v>1372</v>
      </c>
      <c r="G12" s="5">
        <v>1283</v>
      </c>
      <c r="H12" s="53">
        <v>0</v>
      </c>
      <c r="I12" s="53">
        <v>0</v>
      </c>
    </row>
    <row r="13" spans="2:9" ht="15" customHeight="1" x14ac:dyDescent="0.35">
      <c r="B13" s="55" t="s">
        <v>96</v>
      </c>
      <c r="C13" s="69">
        <f>1137+20</f>
        <v>1157</v>
      </c>
      <c r="D13" s="5">
        <v>898</v>
      </c>
      <c r="E13" s="5">
        <v>813</v>
      </c>
      <c r="F13" s="5">
        <v>717</v>
      </c>
      <c r="G13" s="5">
        <v>591</v>
      </c>
      <c r="H13" s="5">
        <v>382</v>
      </c>
      <c r="I13" s="5">
        <v>381</v>
      </c>
    </row>
    <row r="14" spans="2:9" ht="15" customHeight="1" x14ac:dyDescent="0.35">
      <c r="B14" s="55" t="s">
        <v>64</v>
      </c>
      <c r="C14" s="69">
        <v>405</v>
      </c>
      <c r="D14" s="5">
        <v>356</v>
      </c>
      <c r="E14" s="5">
        <v>302</v>
      </c>
      <c r="F14" s="5">
        <v>179</v>
      </c>
      <c r="G14" s="5">
        <v>320</v>
      </c>
      <c r="H14" s="5">
        <v>51</v>
      </c>
      <c r="I14" s="5">
        <v>45</v>
      </c>
    </row>
    <row r="15" spans="2:9" ht="15" customHeight="1" x14ac:dyDescent="0.35">
      <c r="B15" s="3" t="s">
        <v>98</v>
      </c>
      <c r="C15" s="70">
        <f t="shared" ref="C15:I15" si="1">SUM(C12:C14)</f>
        <v>3375</v>
      </c>
      <c r="D15" s="6">
        <f t="shared" si="1"/>
        <v>2263</v>
      </c>
      <c r="E15" s="6">
        <f t="shared" si="1"/>
        <v>1874</v>
      </c>
      <c r="F15" s="6">
        <f t="shared" si="1"/>
        <v>2268</v>
      </c>
      <c r="G15" s="6">
        <f t="shared" si="1"/>
        <v>2194</v>
      </c>
      <c r="H15" s="6">
        <f t="shared" si="1"/>
        <v>433</v>
      </c>
      <c r="I15" s="6">
        <f t="shared" si="1"/>
        <v>426</v>
      </c>
    </row>
    <row r="16" spans="2:9" ht="15" customHeight="1" x14ac:dyDescent="0.35">
      <c r="B16" s="3" t="s">
        <v>40</v>
      </c>
      <c r="C16" s="32"/>
      <c r="D16" s="60"/>
      <c r="E16" s="5"/>
      <c r="F16" s="5"/>
      <c r="G16" s="5"/>
      <c r="H16" s="5"/>
      <c r="I16" s="5"/>
    </row>
    <row r="17" spans="2:9" ht="15" customHeight="1" x14ac:dyDescent="0.35">
      <c r="B17" s="37" t="s">
        <v>99</v>
      </c>
      <c r="C17" s="58">
        <v>2137</v>
      </c>
      <c r="D17" s="5">
        <v>1780</v>
      </c>
      <c r="E17" s="5">
        <v>1159</v>
      </c>
      <c r="F17" s="5">
        <v>1147</v>
      </c>
      <c r="G17" s="5">
        <v>813</v>
      </c>
      <c r="H17" s="5">
        <v>58</v>
      </c>
      <c r="I17" s="5">
        <v>3</v>
      </c>
    </row>
    <row r="18" spans="2:9" ht="15" customHeight="1" x14ac:dyDescent="0.35">
      <c r="B18" s="37" t="s">
        <v>65</v>
      </c>
      <c r="C18" s="58">
        <f>3699+13</f>
        <v>3712</v>
      </c>
      <c r="D18" s="5">
        <v>3813</v>
      </c>
      <c r="E18" s="5">
        <v>3922</v>
      </c>
      <c r="F18" s="5">
        <v>3098</v>
      </c>
      <c r="G18" s="5">
        <v>2750</v>
      </c>
      <c r="H18" s="5">
        <v>1744</v>
      </c>
      <c r="I18" s="5">
        <v>1212</v>
      </c>
    </row>
    <row r="19" spans="2:9" ht="15" customHeight="1" x14ac:dyDescent="0.35">
      <c r="B19" s="37" t="s">
        <v>66</v>
      </c>
      <c r="C19" s="58">
        <f>2459+874</f>
        <v>3333</v>
      </c>
      <c r="D19" s="5">
        <v>2483</v>
      </c>
      <c r="E19" s="5">
        <v>2551</v>
      </c>
      <c r="F19" s="5">
        <v>1842</v>
      </c>
      <c r="G19" s="5">
        <v>1400</v>
      </c>
      <c r="H19" s="5">
        <v>720</v>
      </c>
      <c r="I19" s="5">
        <v>749</v>
      </c>
    </row>
    <row r="20" spans="2:9" ht="15" customHeight="1" x14ac:dyDescent="0.35">
      <c r="B20" s="37" t="s">
        <v>100</v>
      </c>
      <c r="C20" s="58">
        <f>289+424</f>
        <v>713</v>
      </c>
      <c r="D20" s="5">
        <v>545</v>
      </c>
      <c r="E20" s="5">
        <v>659</v>
      </c>
      <c r="F20" s="5">
        <v>581</v>
      </c>
      <c r="G20" s="5">
        <v>282</v>
      </c>
      <c r="H20" s="5">
        <v>713</v>
      </c>
      <c r="I20" s="5">
        <v>484</v>
      </c>
    </row>
    <row r="21" spans="2:9" ht="15" customHeight="1" x14ac:dyDescent="0.35">
      <c r="B21" s="40" t="s">
        <v>67</v>
      </c>
      <c r="C21" s="70">
        <f>SUM(C17:C20)</f>
        <v>9895</v>
      </c>
      <c r="D21" s="6">
        <f>SUM(D17:D20)</f>
        <v>8621</v>
      </c>
      <c r="E21" s="6">
        <f>SUM(E17:E20)</f>
        <v>8291</v>
      </c>
      <c r="F21" s="6">
        <f>SUM(F17:F20)</f>
        <v>6668</v>
      </c>
      <c r="G21" s="6">
        <f t="shared" ref="G21:I21" si="2">SUM(G17:G20)</f>
        <v>5245</v>
      </c>
      <c r="H21" s="6">
        <f t="shared" si="2"/>
        <v>3235</v>
      </c>
      <c r="I21" s="6">
        <f t="shared" si="2"/>
        <v>2448</v>
      </c>
    </row>
    <row r="22" spans="2:9" ht="15" customHeight="1" x14ac:dyDescent="0.35">
      <c r="B22" s="7"/>
      <c r="C22" s="71"/>
      <c r="D22" s="61"/>
      <c r="E22" s="8"/>
      <c r="F22" s="8"/>
      <c r="G22" s="8"/>
      <c r="H22" s="8"/>
      <c r="I22" s="8"/>
    </row>
    <row r="23" spans="2:9" ht="15" customHeight="1" x14ac:dyDescent="0.35">
      <c r="B23" s="11" t="s">
        <v>68</v>
      </c>
      <c r="C23" s="70">
        <f t="shared" ref="C23:I23" si="3">SUM(C10+C15+C21)</f>
        <v>38892</v>
      </c>
      <c r="D23" s="6">
        <f t="shared" si="3"/>
        <v>34326</v>
      </c>
      <c r="E23" s="6">
        <f t="shared" si="3"/>
        <v>31364</v>
      </c>
      <c r="F23" s="6">
        <f t="shared" si="3"/>
        <v>27308</v>
      </c>
      <c r="G23" s="6">
        <f t="shared" si="3"/>
        <v>25773</v>
      </c>
      <c r="H23" s="6">
        <f t="shared" si="3"/>
        <v>19553</v>
      </c>
      <c r="I23" s="6">
        <f t="shared" si="3"/>
        <v>16100</v>
      </c>
    </row>
    <row r="24" spans="2:9" ht="15" customHeight="1" x14ac:dyDescent="0.35">
      <c r="B24" s="9"/>
      <c r="C24" s="72"/>
      <c r="D24" s="9"/>
      <c r="E24" s="10"/>
      <c r="F24" s="10"/>
      <c r="G24" s="10"/>
      <c r="H24" s="10"/>
      <c r="I24" s="10"/>
    </row>
    <row r="25" spans="2:9" ht="15" customHeight="1" x14ac:dyDescent="0.35">
      <c r="B25" s="3" t="s">
        <v>41</v>
      </c>
      <c r="C25" s="32"/>
      <c r="D25" s="3"/>
      <c r="E25" s="5"/>
      <c r="F25" s="5"/>
      <c r="G25" s="5"/>
      <c r="H25" s="5"/>
      <c r="I25" s="5"/>
    </row>
    <row r="26" spans="2:9" ht="15" customHeight="1" x14ac:dyDescent="0.35">
      <c r="B26" s="3" t="s">
        <v>69</v>
      </c>
      <c r="C26" s="32"/>
      <c r="D26" s="3"/>
      <c r="E26" s="5"/>
      <c r="F26" s="5"/>
      <c r="G26" s="5"/>
      <c r="H26" s="5"/>
      <c r="I26" s="5"/>
    </row>
    <row r="27" spans="2:9" ht="15" customHeight="1" x14ac:dyDescent="0.35">
      <c r="B27" s="41" t="s">
        <v>70</v>
      </c>
      <c r="C27" s="73">
        <f>3530+300+740+993</f>
        <v>5563</v>
      </c>
      <c r="D27" s="5">
        <v>4941</v>
      </c>
      <c r="E27" s="5">
        <v>4497</v>
      </c>
      <c r="F27" s="5">
        <v>3964</v>
      </c>
      <c r="G27" s="5">
        <v>3595</v>
      </c>
      <c r="H27" s="5">
        <v>3413</v>
      </c>
      <c r="I27" s="5">
        <v>3556</v>
      </c>
    </row>
    <row r="28" spans="2:9" ht="15" customHeight="1" x14ac:dyDescent="0.35">
      <c r="B28" s="41" t="s">
        <v>71</v>
      </c>
      <c r="C28" s="73">
        <v>5257</v>
      </c>
      <c r="D28" s="5">
        <v>3549</v>
      </c>
      <c r="E28" s="5">
        <v>3278</v>
      </c>
      <c r="F28" s="5">
        <v>2708</v>
      </c>
      <c r="G28" s="5">
        <v>4263</v>
      </c>
      <c r="H28" s="5">
        <v>23</v>
      </c>
      <c r="I28" s="5">
        <v>26</v>
      </c>
    </row>
    <row r="29" spans="2:9" ht="15" customHeight="1" x14ac:dyDescent="0.35">
      <c r="B29" s="37" t="s">
        <v>101</v>
      </c>
      <c r="C29" s="58">
        <v>267</v>
      </c>
      <c r="D29" s="5">
        <v>298</v>
      </c>
      <c r="E29" s="5">
        <v>1032</v>
      </c>
      <c r="F29" s="5">
        <v>808</v>
      </c>
      <c r="G29" s="5">
        <v>682</v>
      </c>
      <c r="H29" s="5">
        <v>525</v>
      </c>
      <c r="I29" s="5">
        <v>373</v>
      </c>
    </row>
    <row r="30" spans="2:9" ht="15" customHeight="1" x14ac:dyDescent="0.35">
      <c r="B30" s="37" t="s">
        <v>72</v>
      </c>
      <c r="C30" s="58">
        <v>294</v>
      </c>
      <c r="D30" s="5">
        <v>321</v>
      </c>
      <c r="E30" s="5">
        <v>101</v>
      </c>
      <c r="F30" s="5">
        <v>176</v>
      </c>
      <c r="G30" s="5">
        <v>68</v>
      </c>
      <c r="H30" s="5">
        <v>73</v>
      </c>
      <c r="I30" s="5">
        <v>38</v>
      </c>
    </row>
    <row r="31" spans="2:9" ht="15" customHeight="1" x14ac:dyDescent="0.35">
      <c r="B31" s="37" t="s">
        <v>102</v>
      </c>
      <c r="C31" s="58">
        <f>626+716+316</f>
        <v>1658</v>
      </c>
      <c r="D31" s="5">
        <v>1761</v>
      </c>
      <c r="E31" s="5">
        <v>1766</v>
      </c>
      <c r="F31" s="5">
        <v>1737</v>
      </c>
      <c r="G31" s="5">
        <v>1471</v>
      </c>
      <c r="H31" s="5">
        <v>1070</v>
      </c>
      <c r="I31" s="5">
        <v>913</v>
      </c>
    </row>
    <row r="32" spans="2:9" ht="15" customHeight="1" x14ac:dyDescent="0.35">
      <c r="B32" s="11" t="s">
        <v>103</v>
      </c>
      <c r="C32" s="70">
        <f>SUM(C27:C31)</f>
        <v>13039</v>
      </c>
      <c r="D32" s="6">
        <f>SUM(D27:D31)</f>
        <v>10870</v>
      </c>
      <c r="E32" s="6">
        <f>SUM(E27:E31)</f>
        <v>10674</v>
      </c>
      <c r="F32" s="6">
        <f>SUM(F27:F31)</f>
        <v>9393</v>
      </c>
      <c r="G32" s="6">
        <f t="shared" ref="G32:I32" si="4">SUM(G27:G31)</f>
        <v>10079</v>
      </c>
      <c r="H32" s="6">
        <f t="shared" si="4"/>
        <v>5104</v>
      </c>
      <c r="I32" s="6">
        <f t="shared" si="4"/>
        <v>4906</v>
      </c>
    </row>
    <row r="33" spans="2:9" ht="15" customHeight="1" x14ac:dyDescent="0.35">
      <c r="B33" s="12" t="s">
        <v>42</v>
      </c>
      <c r="C33" s="62"/>
      <c r="D33" s="62"/>
      <c r="E33" s="10"/>
      <c r="F33" s="10"/>
      <c r="G33" s="10"/>
      <c r="H33" s="10"/>
      <c r="I33" s="10"/>
    </row>
    <row r="34" spans="2:9" ht="15" customHeight="1" x14ac:dyDescent="0.35">
      <c r="B34" s="37" t="s">
        <v>73</v>
      </c>
      <c r="C34" s="58">
        <v>1833</v>
      </c>
      <c r="D34" s="5">
        <v>1312</v>
      </c>
      <c r="E34" s="5">
        <v>935</v>
      </c>
      <c r="F34" s="5">
        <v>979</v>
      </c>
      <c r="G34" s="5">
        <v>606</v>
      </c>
      <c r="H34" s="14">
        <v>0</v>
      </c>
      <c r="I34" s="14">
        <v>0</v>
      </c>
    </row>
    <row r="35" spans="2:9" ht="15" customHeight="1" x14ac:dyDescent="0.35">
      <c r="B35" s="37" t="s">
        <v>74</v>
      </c>
      <c r="C35" s="58">
        <v>278</v>
      </c>
      <c r="D35" s="5">
        <v>1130</v>
      </c>
      <c r="E35" s="5">
        <v>925</v>
      </c>
      <c r="F35" s="5">
        <v>790</v>
      </c>
      <c r="G35" s="5">
        <v>336</v>
      </c>
      <c r="H35" s="5">
        <v>400</v>
      </c>
      <c r="I35" s="5">
        <v>610</v>
      </c>
    </row>
    <row r="36" spans="2:9" ht="15" customHeight="1" x14ac:dyDescent="0.35">
      <c r="B36" s="37" t="s">
        <v>75</v>
      </c>
      <c r="C36" s="58">
        <v>8137</v>
      </c>
      <c r="D36" s="5">
        <v>6913</v>
      </c>
      <c r="E36" s="5">
        <v>6496</v>
      </c>
      <c r="F36" s="5">
        <v>6145</v>
      </c>
      <c r="G36" s="5">
        <v>5333</v>
      </c>
      <c r="H36" s="5">
        <v>4800</v>
      </c>
      <c r="I36" s="5">
        <v>4007</v>
      </c>
    </row>
    <row r="37" spans="2:9" ht="15" customHeight="1" x14ac:dyDescent="0.35">
      <c r="B37" s="37" t="s">
        <v>76</v>
      </c>
      <c r="C37" s="58">
        <f>9072+633</f>
        <v>9705</v>
      </c>
      <c r="D37" s="5">
        <v>9807</v>
      </c>
      <c r="E37" s="5">
        <v>8781</v>
      </c>
      <c r="F37" s="5">
        <v>6949</v>
      </c>
      <c r="G37" s="5">
        <v>6228</v>
      </c>
      <c r="H37" s="5">
        <v>6913</v>
      </c>
      <c r="I37" s="5">
        <v>4983</v>
      </c>
    </row>
    <row r="38" spans="2:9" ht="15" customHeight="1" x14ac:dyDescent="0.35">
      <c r="B38" s="42" t="s">
        <v>77</v>
      </c>
      <c r="C38" s="74">
        <f>4226+1674</f>
        <v>5900</v>
      </c>
      <c r="D38" s="5">
        <v>4294</v>
      </c>
      <c r="E38" s="5">
        <v>3553</v>
      </c>
      <c r="F38" s="5">
        <v>3052</v>
      </c>
      <c r="G38" s="5">
        <v>3191</v>
      </c>
      <c r="H38" s="5">
        <v>2336</v>
      </c>
      <c r="I38" s="5">
        <v>1594</v>
      </c>
    </row>
    <row r="39" spans="2:9" ht="15" customHeight="1" x14ac:dyDescent="0.35">
      <c r="B39" s="13" t="s">
        <v>78</v>
      </c>
      <c r="C39" s="70">
        <f>SUM(C34:C38)</f>
        <v>25853</v>
      </c>
      <c r="D39" s="6">
        <f>SUM(D34:D38)</f>
        <v>23456</v>
      </c>
      <c r="E39" s="6">
        <f>SUM(E34:E38)</f>
        <v>20690</v>
      </c>
      <c r="F39" s="6">
        <f>SUM(F34:F38)</f>
        <v>17915</v>
      </c>
      <c r="G39" s="6">
        <f t="shared" ref="G39:I39" si="5">SUM(G34:G38)</f>
        <v>15694</v>
      </c>
      <c r="H39" s="6">
        <f t="shared" si="5"/>
        <v>14449</v>
      </c>
      <c r="I39" s="6">
        <f t="shared" si="5"/>
        <v>11194</v>
      </c>
    </row>
    <row r="40" spans="2:9" ht="15" customHeight="1" x14ac:dyDescent="0.35">
      <c r="B40" s="13"/>
      <c r="C40" s="63"/>
      <c r="D40" s="63"/>
      <c r="E40" s="6"/>
      <c r="F40" s="6"/>
      <c r="G40" s="6"/>
      <c r="H40" s="6"/>
      <c r="I40" s="6"/>
    </row>
    <row r="41" spans="2:9" ht="15" customHeight="1" x14ac:dyDescent="0.35">
      <c r="B41" s="43" t="s">
        <v>79</v>
      </c>
      <c r="C41" s="70">
        <f>C32+C39</f>
        <v>38892</v>
      </c>
      <c r="D41" s="6">
        <f>D32+D39</f>
        <v>34326</v>
      </c>
      <c r="E41" s="6">
        <f>E32+E39</f>
        <v>31364</v>
      </c>
      <c r="F41" s="6">
        <f>F32+F39</f>
        <v>27308</v>
      </c>
      <c r="G41" s="6">
        <f t="shared" ref="G41:I41" si="6">G32+G39</f>
        <v>25773</v>
      </c>
      <c r="H41" s="6">
        <f t="shared" si="6"/>
        <v>19553</v>
      </c>
      <c r="I41" s="6">
        <f t="shared" si="6"/>
        <v>16100</v>
      </c>
    </row>
    <row r="43" spans="2:9" x14ac:dyDescent="0.35">
      <c r="C43" s="28"/>
      <c r="E43" s="28"/>
      <c r="F43" s="28"/>
      <c r="G43" s="28"/>
      <c r="H43" s="28"/>
      <c r="I43" s="28"/>
    </row>
    <row r="44" spans="2:9" x14ac:dyDescent="0.35">
      <c r="C44" s="75"/>
      <c r="D44" s="75"/>
      <c r="E44" s="75"/>
      <c r="F44" s="75"/>
      <c r="G44" s="75"/>
    </row>
  </sheetData>
  <mergeCells count="1">
    <mergeCell ref="B2:G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 in ₹Mn</vt:lpstr>
      <vt:lpstr>BS in ₹Mn</vt:lpstr>
      <vt:lpstr>'BS in ₹Mn'!Print_Area</vt:lpstr>
      <vt:lpstr>'PL in ₹Mn'!Print_Area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Nagalakshmi Samineni</dc:creator>
  <cp:lastModifiedBy>Piyush Parekh</cp:lastModifiedBy>
  <cp:lastPrinted>2017-08-10T16:50:21Z</cp:lastPrinted>
  <dcterms:created xsi:type="dcterms:W3CDTF">2017-07-25T06:20:57Z</dcterms:created>
  <dcterms:modified xsi:type="dcterms:W3CDTF">2019-06-03T07:10:26Z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Cyient-Historical-Financial Data.xlsx</vt:lpwstr>
  </property>
</Properties>
</file>